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1850" windowHeight="9015" activeTab="0"/>
  </bookViews>
  <sheets>
    <sheet name="sumar" sheetId="1" r:id="rId1"/>
    <sheet name="HB" sheetId="2" r:id="rId2"/>
    <sheet name="JI" sheetId="3" r:id="rId3"/>
    <sheet name="PE" sheetId="4" r:id="rId4"/>
    <sheet name="TŘ" sheetId="5" r:id="rId5"/>
    <sheet name="NM" sheetId="6" r:id="rId6"/>
  </sheets>
  <definedNames>
    <definedName name="_xlnm.Print_Area" localSheetId="1">'HB'!$A$1:$J$266</definedName>
    <definedName name="_xlnm.Print_Area" localSheetId="2">'JI'!$A$1:$J$267</definedName>
    <definedName name="_xlnm.Print_Area" localSheetId="5">'NM'!$A$1:$J$241</definedName>
    <definedName name="_xlnm.Print_Area" localSheetId="3">'PE'!$A$1:$J$242</definedName>
    <definedName name="_xlnm.Print_Area" localSheetId="4">'TŘ'!$A$1:$J$267</definedName>
  </definedNames>
  <calcPr fullCalcOnLoad="1"/>
</workbook>
</file>

<file path=xl/sharedStrings.xml><?xml version="1.0" encoding="utf-8"?>
<sst xmlns="http://schemas.openxmlformats.org/spreadsheetml/2006/main" count="2081" uniqueCount="494">
  <si>
    <t>Celkem</t>
  </si>
  <si>
    <t>činnost</t>
  </si>
  <si>
    <t>%</t>
  </si>
  <si>
    <t>Výnosy celkem</t>
  </si>
  <si>
    <t>Spotřeba materiálu /úč. 501/</t>
  </si>
  <si>
    <t>Náklady celkem</t>
  </si>
  <si>
    <t>Dotace na investice</t>
  </si>
  <si>
    <t>v %</t>
  </si>
  <si>
    <t>CELKEM INVESTICE</t>
  </si>
  <si>
    <t>Příspěvek na provoz</t>
  </si>
  <si>
    <t>Limit prostředků na platy</t>
  </si>
  <si>
    <t>II. Závazné ukazatele v tis. Kč</t>
  </si>
  <si>
    <t>Nemocnice Třebíč</t>
  </si>
  <si>
    <t>Nemocnice Havlíčkův Brod</t>
  </si>
  <si>
    <t>Havlíčkův Brod</t>
  </si>
  <si>
    <t>Jihlava</t>
  </si>
  <si>
    <t>Pelhřimov</t>
  </si>
  <si>
    <t>Třebíč</t>
  </si>
  <si>
    <t>Nemocnice</t>
  </si>
  <si>
    <t>Odpisy</t>
  </si>
  <si>
    <t>dary</t>
  </si>
  <si>
    <t>Stavební investice</t>
  </si>
  <si>
    <t>LSPP</t>
  </si>
  <si>
    <t>Ukazatel</t>
  </si>
  <si>
    <t>Hlavní</t>
  </si>
  <si>
    <t xml:space="preserve">Doplňková </t>
  </si>
  <si>
    <t xml:space="preserve">   Drobný dlouhodobý hmotný majetek</t>
  </si>
  <si>
    <t xml:space="preserve">   PHM</t>
  </si>
  <si>
    <t>Druh dotace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</si>
  <si>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</si>
  <si>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</si>
  <si>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</si>
  <si>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</si>
  <si>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</si>
  <si>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</si>
  <si>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</si>
  <si>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jiná dotace</t>
  </si>
  <si>
    <t>převedený příděl z minulých let</t>
  </si>
  <si>
    <t xml:space="preserve">nájemné </t>
  </si>
  <si>
    <t xml:space="preserve">kapitálové výdaje </t>
  </si>
  <si>
    <t>Celkem dotace</t>
  </si>
  <si>
    <t>III. Položkový rozpočet investičních akcí</t>
  </si>
  <si>
    <t>Počateční stav k 1.1.</t>
  </si>
  <si>
    <t>Tvorba celkem</t>
  </si>
  <si>
    <t>odpisy z dlouhodobého majetku</t>
  </si>
  <si>
    <t>Čerpání celkem</t>
  </si>
  <si>
    <t>opravy a údržba nemovitého majetku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</si>
  <si>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</si>
  <si>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</si>
  <si>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</si>
  <si>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</si>
  <si>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</si>
  <si>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</si>
  <si>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</si>
  <si>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sociální lůžka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</si>
  <si>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</si>
  <si>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</si>
  <si>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</si>
  <si>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</si>
  <si>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</si>
  <si>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</si>
  <si>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</si>
  <si>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</si>
  <si>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</si>
  <si>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 xml:space="preserve">odpisy </t>
  </si>
  <si>
    <t>majetku</t>
  </si>
  <si>
    <t>sazba</t>
  </si>
  <si>
    <t xml:space="preserve">  1x)</t>
  </si>
  <si>
    <t>VI. Doplňkové údaje</t>
  </si>
  <si>
    <t>Náklady</t>
  </si>
  <si>
    <t>provozní dotace od zřizovatele - prodej majetku</t>
  </si>
  <si>
    <t>movitý</t>
  </si>
  <si>
    <t>nemovitý</t>
  </si>
  <si>
    <t>Nájemné v roce 2009</t>
  </si>
  <si>
    <t>dotace na provoz z nájemného z plánu</t>
  </si>
  <si>
    <t>dotace na investice z nájemného z plánu</t>
  </si>
  <si>
    <t>I. Rozklad nájemného včetně rozpisu dotace</t>
  </si>
  <si>
    <t>Výnosy</t>
  </si>
  <si>
    <t xml:space="preserve"> + / -</t>
  </si>
  <si>
    <t>III. Vybrané výnosy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</si>
  <si>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</si>
  <si>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</si>
  <si>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</si>
  <si>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</si>
  <si>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</si>
  <si>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</si>
  <si>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</si>
  <si>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</si>
  <si>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</si>
  <si>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a) výnosy od zdravotních pojišťoven</t>
  </si>
  <si>
    <t>b) dotace</t>
  </si>
  <si>
    <t>mzdy</t>
  </si>
  <si>
    <t>IV. Vybrané náklady</t>
  </si>
  <si>
    <t>Energie</t>
  </si>
  <si>
    <t>Služby</t>
  </si>
  <si>
    <t>Materiálové náklady</t>
  </si>
  <si>
    <t>Osobní náklady</t>
  </si>
  <si>
    <t>CELKEM -Stavební investice</t>
  </si>
  <si>
    <t>CELKEM - strojní investice</t>
  </si>
  <si>
    <t>celkem</t>
  </si>
  <si>
    <t>po lhůtě splatnosti</t>
  </si>
  <si>
    <t>do 30 dnů</t>
  </si>
  <si>
    <t>31 - 90 dnů</t>
  </si>
  <si>
    <t>nad 360 dnů</t>
  </si>
  <si>
    <t>dodavatelé (321)</t>
  </si>
  <si>
    <t>přijaté zálohy (324)</t>
  </si>
  <si>
    <t>ostatní závazky (325)</t>
  </si>
  <si>
    <t>Skutečnost - rok 2009</t>
  </si>
  <si>
    <t>Plán - rok 2010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</si>
  <si>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</si>
  <si>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</si>
  <si>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</si>
  <si>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</si>
  <si>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</si>
  <si>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</si>
  <si>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</si>
  <si>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</si>
  <si>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</si>
  <si>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</si>
  <si>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</si>
  <si>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</si>
  <si>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</si>
  <si>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</si>
  <si>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</si>
  <si>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čerpání fondů</t>
  </si>
  <si>
    <t>Finanční výnosy (sesk. úč. 66)</t>
  </si>
  <si>
    <t>Výnosy z nároků na prostředky st. rozpočtu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</si>
  <si>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</si>
  <si>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</si>
  <si>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</si>
  <si>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</si>
  <si>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</si>
  <si>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</si>
  <si>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</si>
  <si>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</si>
  <si>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</si>
  <si>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</si>
  <si>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</si>
  <si>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</si>
  <si>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</si>
  <si>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</si>
  <si>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</si>
  <si>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</si>
  <si>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</si>
  <si>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</si>
  <si>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</si>
  <si>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</si>
  <si>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</si>
  <si>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</si>
  <si>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</si>
  <si>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</si>
  <si>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</si>
  <si>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</si>
  <si>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</si>
  <si>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</si>
  <si>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</si>
  <si>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</si>
  <si>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</si>
  <si>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</si>
  <si>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</si>
  <si>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</si>
  <si>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</si>
  <si>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r>
      <t>Služby</t>
    </r>
    <r>
      <rPr>
        <b/>
        <sz val="8"/>
        <rFont val="Arial CE"/>
        <family val="2"/>
      </rPr>
      <t xml:space="preserve"> (sesk. úč. 51)</t>
    </r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</si>
  <si>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</si>
  <si>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</si>
  <si>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</si>
  <si>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</si>
  <si>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</si>
  <si>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</si>
  <si>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</si>
  <si>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</si>
  <si>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</si>
  <si>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</si>
  <si>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</si>
  <si>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</si>
  <si>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</si>
  <si>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</si>
  <si>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</si>
  <si>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</si>
  <si>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r>
      <t>Daně a poplatky (</t>
    </r>
    <r>
      <rPr>
        <b/>
        <sz val="8"/>
        <rFont val="Arial CE"/>
        <family val="2"/>
      </rPr>
      <t>sesk. úč. 53)</t>
    </r>
  </si>
  <si>
    <r>
      <t>Ostatní náklady (</t>
    </r>
    <r>
      <rPr>
        <b/>
        <sz val="8"/>
        <rFont val="Arial CE"/>
        <family val="2"/>
      </rPr>
      <t>sesk. úč. 54)</t>
    </r>
  </si>
  <si>
    <t>Manka a škody</t>
  </si>
  <si>
    <t>Tvorba fondů</t>
  </si>
  <si>
    <r>
      <t>Odpisy, rezervy a opravné položky (</t>
    </r>
    <r>
      <rPr>
        <b/>
        <sz val="8"/>
        <rFont val="Arial CE"/>
        <family val="2"/>
      </rPr>
      <t>sesk. úč. 55)</t>
    </r>
  </si>
  <si>
    <t>Odpisy dlouhodobého majetku (úč. 551)</t>
  </si>
  <si>
    <t>odpisy dlouhodobého nehm. maj.</t>
  </si>
  <si>
    <t>odpisy dlouhodobého hm. maj.</t>
  </si>
  <si>
    <t>Finanční náklady (sesk. úč. 56)</t>
  </si>
  <si>
    <r>
      <t>Daň z příjmů (</t>
    </r>
    <r>
      <rPr>
        <b/>
        <sz val="8"/>
        <rFont val="Arial CE"/>
        <family val="2"/>
      </rPr>
      <t>sesk. úč. 59)</t>
    </r>
  </si>
  <si>
    <t>Výsledek hospodaření</t>
  </si>
  <si>
    <t>Ostatní výnosy (sesk. úč. 64)</t>
  </si>
  <si>
    <t>Výnosy z nároků na prostředky st. rozpočtu, rozpočtů ÚSC a SF</t>
  </si>
  <si>
    <t>Výnosy z nároků na prostředky ÚSC</t>
  </si>
  <si>
    <t>ÚZ</t>
  </si>
  <si>
    <t>Druh provozní dotace</t>
  </si>
  <si>
    <t>r. 2009</t>
  </si>
  <si>
    <t>r. 2010</t>
  </si>
  <si>
    <t>podpora vzdělávání</t>
  </si>
  <si>
    <t>specializační vzdělávání zdravotnických pracovníků</t>
  </si>
  <si>
    <t>realizace zdravotnického vzdělávacího programu</t>
  </si>
  <si>
    <t>13305</t>
  </si>
  <si>
    <t>NOR</t>
  </si>
  <si>
    <t>standard ICT</t>
  </si>
  <si>
    <t>00166</t>
  </si>
  <si>
    <t>semináře + konference</t>
  </si>
  <si>
    <t>národní program zdraví</t>
  </si>
  <si>
    <t>35049</t>
  </si>
  <si>
    <t>provozní dotace jiný ÚSC - konkrétní název ÚSC</t>
  </si>
  <si>
    <t>v tis. Kč</t>
  </si>
  <si>
    <r>
      <t xml:space="preserve">jiná dotace - </t>
    </r>
    <r>
      <rPr>
        <sz val="8"/>
        <color indexed="10"/>
        <rFont val="Arial CE"/>
        <family val="2"/>
      </rPr>
      <t>specifikovat</t>
    </r>
  </si>
  <si>
    <t>dary + dotace z jiných ÚSC</t>
  </si>
  <si>
    <t>odpisy</t>
  </si>
  <si>
    <t>zřizovatel - ostatní ÚZ</t>
  </si>
  <si>
    <t>ÚZ 00051</t>
  </si>
  <si>
    <t>ÚZ 00054</t>
  </si>
  <si>
    <t>Strojní investice (vyjma ICT)</t>
  </si>
  <si>
    <t>Investice ICT (hardware + software)</t>
  </si>
  <si>
    <t>CELKEM - investice ICT (hardware + software)</t>
  </si>
  <si>
    <t>Závazné ukazatele pro rok 2010</t>
  </si>
  <si>
    <t>k 1.1.2010</t>
  </si>
  <si>
    <t>na rok 2010</t>
  </si>
  <si>
    <t>k 31.12.2010</t>
  </si>
  <si>
    <t>jiná dotace (např. jiný ÚSC, stát)</t>
  </si>
  <si>
    <t>převod z RF</t>
  </si>
  <si>
    <t>vlastní investiční výdaje na pořízení strojních investic vyjma ICT (odpisy)</t>
  </si>
  <si>
    <t>použití darů + dotací z jiných ÚSC na pořízení strojních investic vyjma ICT</t>
  </si>
  <si>
    <t>převedený příděl z minulých let na pořízení strojních investic vyjma ICT</t>
  </si>
  <si>
    <t>vlastní investiční výdaje na pořízení ICT - software + hardware (odpisy)</t>
  </si>
  <si>
    <t>použití darů + dotací z jiných ÚSC na pořízení ICT - software + hardware</t>
  </si>
  <si>
    <t>převedený příděl z minulých let na pořízení ICT - software + hardware</t>
  </si>
  <si>
    <t>vlastní investiční výdaje na pořízení stavebních investic (odpisy)</t>
  </si>
  <si>
    <t>použití darů + dotací z jiných ÚSC na pořízení stavebních investic</t>
  </si>
  <si>
    <t>převedený příděl z minulých let na pořízení stavebních investic</t>
  </si>
  <si>
    <t>zúčtování nekrytých odpisů proti účtu 648</t>
  </si>
  <si>
    <t>nařízený odvod odpisů dle zákona č. 250/2000 Sb. ve znění pozd. předp.</t>
  </si>
  <si>
    <t>Investiční fond (dále IF) - úč. 416</t>
  </si>
  <si>
    <r>
      <t xml:space="preserve">investiční dotace od zřizovatele s </t>
    </r>
    <r>
      <rPr>
        <sz val="8"/>
        <color indexed="10"/>
        <rFont val="Arial"/>
        <family val="2"/>
      </rPr>
      <t>ÚZ 00051</t>
    </r>
  </si>
  <si>
    <r>
      <t xml:space="preserve">investiční dotace od zřizovatele s </t>
    </r>
    <r>
      <rPr>
        <sz val="8"/>
        <color indexed="10"/>
        <rFont val="Arial"/>
        <family val="2"/>
      </rPr>
      <t>ÚZ 00052</t>
    </r>
  </si>
  <si>
    <r>
      <t xml:space="preserve">investiční dotace od zřizovatele s </t>
    </r>
    <r>
      <rPr>
        <sz val="8"/>
        <color indexed="10"/>
        <rFont val="Arial"/>
        <family val="2"/>
      </rPr>
      <t>ÚZ 00054</t>
    </r>
  </si>
  <si>
    <r>
      <t xml:space="preserve">investiční dotace od zřizovatele s </t>
    </r>
    <r>
      <rPr>
        <sz val="8"/>
        <color indexed="10"/>
        <rFont val="Arial"/>
        <family val="2"/>
      </rPr>
      <t>ÚZ 00055</t>
    </r>
  </si>
  <si>
    <r>
      <t xml:space="preserve">investiční dotace od zřizovatele s </t>
    </r>
    <r>
      <rPr>
        <sz val="8"/>
        <color indexed="10"/>
        <rFont val="Arial"/>
        <family val="2"/>
      </rPr>
      <t>ÚZ 00166</t>
    </r>
  </si>
  <si>
    <r>
      <t xml:space="preserve">investiční dotace od zřizovatele s </t>
    </r>
    <r>
      <rPr>
        <sz val="8"/>
        <color indexed="10"/>
        <rFont val="Arial"/>
        <family val="2"/>
      </rPr>
      <t>ÚZ 00000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</si>
  <si>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</si>
  <si>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</si>
  <si>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</si>
  <si>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</si>
  <si>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</si>
  <si>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</si>
  <si>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</si>
  <si>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</si>
  <si>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</si>
  <si>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</si>
  <si>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</si>
  <si>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</si>
  <si>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</si>
  <si>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r>
      <t xml:space="preserve">investiční dotace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</si>
  <si>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dotace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</si>
  <si>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 dotace na pořízení stavebních investic s </t>
    </r>
    <r>
      <rPr>
        <sz val="8"/>
        <color indexed="10"/>
        <rFont val="Arial"/>
        <family val="2"/>
      </rPr>
      <t>ÚZ 00000</t>
    </r>
  </si>
  <si>
    <t>Průměrný přepočtený evidenční počet zaměstnanců</t>
  </si>
  <si>
    <t>Dary - zřizovatel</t>
  </si>
  <si>
    <t>Dary - ostatní</t>
  </si>
  <si>
    <t>Rezervní fond (dále RF) - úč. 413 + 414</t>
  </si>
  <si>
    <t>Příděl ze zlepš. výsledku hospodaření (úč. 413)</t>
  </si>
  <si>
    <t>Fond odměn - úč. 411</t>
  </si>
  <si>
    <t>Fond kulturních a sociálních potřeb - úč. 412</t>
  </si>
  <si>
    <t>Nemocnice Jihlava</t>
  </si>
  <si>
    <t>Nemocnice Pelhřimov</t>
  </si>
  <si>
    <t xml:space="preserve">Nájemné v roce 2010 </t>
  </si>
  <si>
    <t>nemovitý majetek</t>
  </si>
  <si>
    <t>IV. Odpisový plán v tis. Kč</t>
  </si>
  <si>
    <t>V. Plán čerpání fondů v tis. Kč</t>
  </si>
  <si>
    <t>II. Náklady, Výnosy, Výsledek hospodaření</t>
  </si>
  <si>
    <t>návrh 2010</t>
  </si>
  <si>
    <t>Hutnická ZP (od r. 2010 - Průmyslová ZP)</t>
  </si>
  <si>
    <t>Česká národní ZP (pouze v r. 2009)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</si>
  <si>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</si>
  <si>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</si>
  <si>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</si>
  <si>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</si>
  <si>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</si>
  <si>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</si>
  <si>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</si>
  <si>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</si>
  <si>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</si>
  <si>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</si>
  <si>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</si>
  <si>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r>
      <t xml:space="preserve">jiná dotace - </t>
    </r>
    <r>
      <rPr>
        <sz val="8"/>
        <color indexed="10"/>
        <rFont val="Arial CE"/>
        <family val="2"/>
      </rPr>
      <t>nařízený odvod z IF</t>
    </r>
  </si>
  <si>
    <t>uvedené nemocnice celkem</t>
  </si>
  <si>
    <t>odběratelé /úč.311/</t>
  </si>
  <si>
    <t>krátkodobé poskytnuté zálohy /úč. 314/</t>
  </si>
  <si>
    <t>pohledávky z hlavní činnosti /úč.315/ (dříve úč 316)</t>
  </si>
  <si>
    <t>ostatní krátkodobé pohledávky /úč.377/ (dříve 378)</t>
  </si>
  <si>
    <t>91 - 180 dnů</t>
  </si>
  <si>
    <t>181-360 dnů</t>
  </si>
  <si>
    <t>1. pol 2010</t>
  </si>
  <si>
    <t>Investiční dotace</t>
  </si>
  <si>
    <t>Skutečnost r. 2009</t>
  </si>
  <si>
    <t>Návrh r. 2010</t>
  </si>
  <si>
    <t>SW licence</t>
  </si>
  <si>
    <t>prodej majetku</t>
  </si>
  <si>
    <t>příkaz. smlouvy</t>
  </si>
  <si>
    <t>kapitál. výdaje</t>
  </si>
  <si>
    <t>převod nečerp.</t>
  </si>
  <si>
    <t>Bipolární generátor</t>
  </si>
  <si>
    <t>Svářečka krevních vaků</t>
  </si>
  <si>
    <t>Monitory vitálních funkcí 3ks</t>
  </si>
  <si>
    <t>Mobilní zvedáky 2 ks</t>
  </si>
  <si>
    <t>Pořízení movitých věcí od zřizovatele</t>
  </si>
  <si>
    <t>Pohledávky  (v tis. Kč)</t>
  </si>
  <si>
    <t>Závazky (v tis. kč)</t>
  </si>
  <si>
    <t>Pohledávky (v tis. Kč)</t>
  </si>
  <si>
    <t>Závazky (v tis. Kč)</t>
  </si>
  <si>
    <t>Údaje v tis. Kč</t>
  </si>
  <si>
    <t>I. Návrh finančního plánu</t>
  </si>
  <si>
    <t>x</t>
  </si>
  <si>
    <t>Zařazení NMR a LU</t>
  </si>
  <si>
    <t>Chlazení serverovna</t>
  </si>
  <si>
    <t>Rekonstrukce ONM</t>
  </si>
  <si>
    <t>Stavební úpravy chirurgie (dle požadavků KHS)</t>
  </si>
  <si>
    <t>Studie pavilonu chirurgických oborů</t>
  </si>
  <si>
    <t>Bilirubinometr (1 ks, novorozencké odd.)</t>
  </si>
  <si>
    <t>Automatický osmometr (1 ks, CL - OKB)</t>
  </si>
  <si>
    <t>Centrála monitorovací + 14 ks monitorů (chir. JIP)</t>
  </si>
  <si>
    <t>Defibrilátor (3 ks, ARO)</t>
  </si>
  <si>
    <t>Elektroléčebný přístroj (1 ks, rehabilitace)</t>
  </si>
  <si>
    <t>Gastroskop (1 ks, interna) - havárie</t>
  </si>
  <si>
    <t>Monitory lůžkové (2 ks, JIP UNP)</t>
  </si>
  <si>
    <t>Myčka endoskopů - gastroenter. amb. (interna)</t>
  </si>
  <si>
    <t>Rentgen pojízdní (1 ks, ARO)</t>
  </si>
  <si>
    <t>Rezerva pro havárie</t>
  </si>
  <si>
    <t>Ultrazvuk na RDG</t>
  </si>
  <si>
    <t>Ultrazvuk pro kardio - havárie</t>
  </si>
  <si>
    <t>Videobronchoskop (1 ks, TRN)</t>
  </si>
  <si>
    <t>Ventilátor plicní (1 ks, chirurgie JIP)</t>
  </si>
  <si>
    <t>Ventilátor plicní (2 ks, chirurgie JIP)</t>
  </si>
  <si>
    <t>Pořízení movitých věcí (nákup od zřizovatele)</t>
  </si>
  <si>
    <t>Citrátová pumpa - TZ - multifitrate (ARO)</t>
  </si>
  <si>
    <t>Vzduchová vrtačka vč. příslušenství (1 ks, COS)</t>
  </si>
  <si>
    <t>Záložní zdroj - UPS (1 ks, dětské odd.)</t>
  </si>
  <si>
    <r>
      <t xml:space="preserve">pozn. investice pořízeny a zaplaceny již v r. 2009, </t>
    </r>
    <r>
      <rPr>
        <sz val="8"/>
        <color indexed="18"/>
        <rFont val="Arial CE"/>
        <family val="0"/>
      </rPr>
      <t>záložní zdroj vyřazen dle usnesení 1435/29/2010/RK (součást stavby)</t>
    </r>
  </si>
  <si>
    <t xml:space="preserve">Informační systém pro dialýzu </t>
  </si>
  <si>
    <t>Počítačová síť optická páteřní - rozšíření</t>
  </si>
  <si>
    <t>SW pro plánování a evidence směn</t>
  </si>
  <si>
    <t>převod</t>
  </si>
  <si>
    <t>obecTřebenice</t>
  </si>
  <si>
    <t>obec Lomy</t>
  </si>
  <si>
    <t>obec Okříšky</t>
  </si>
  <si>
    <t>obec Přeckov</t>
  </si>
  <si>
    <t>Město Třebíč</t>
  </si>
  <si>
    <t>Převod kap. výd. do r. 2010 dle RK-38-2009-68</t>
  </si>
  <si>
    <t>Převod kap. výd. do r. 2010 dle účetnictví</t>
  </si>
  <si>
    <t>rozdíl</t>
  </si>
  <si>
    <t>jednotlivé položky rozdílu</t>
  </si>
  <si>
    <t>Ekon. inf. systém (položka převedena již z r. 2008)</t>
  </si>
  <si>
    <t>Mzdový systém (položka převedena již z r. 2008)</t>
  </si>
  <si>
    <t>Ultrazvuk kardio (položka převedena již z r. 2008)</t>
  </si>
  <si>
    <t>Gastroskop (položka převedena již z r. 2008)</t>
  </si>
  <si>
    <t>Pojízdný rentgen (položka převedena již z r. 2008)</t>
  </si>
  <si>
    <t>Vzduchová vrtačka (položka zaplacena už v r. 2009)</t>
  </si>
  <si>
    <t>Citrátová pumpa (položka zaplacena už v r. 2009)</t>
  </si>
  <si>
    <t>Skuteč. platba Server Windows (část. z úč. dot.)</t>
  </si>
  <si>
    <t>příkaz. sml.</t>
  </si>
  <si>
    <t>Úpr. trafo a kot.</t>
  </si>
  <si>
    <t>Úprava plicní oddělení</t>
  </si>
  <si>
    <t>Úprava plicní oddělení-doplatek</t>
  </si>
  <si>
    <t>Vyhřívání okapů budovy interny</t>
  </si>
  <si>
    <t>Parkoviště před hlavní budovou</t>
  </si>
  <si>
    <t>Odvodnění budovy onkologie</t>
  </si>
  <si>
    <t>Projektová dokumentace-interna</t>
  </si>
  <si>
    <t>Projektová dokumentace-splašková kanalizace</t>
  </si>
  <si>
    <t>Chlorovací stanice</t>
  </si>
  <si>
    <t>Bodypletismograf</t>
  </si>
  <si>
    <t>Fakofragmentátor</t>
  </si>
  <si>
    <t>Obnova gamakamery</t>
  </si>
  <si>
    <t>Nákladní automobil</t>
  </si>
  <si>
    <t>nákladní automobil-doplatek</t>
  </si>
  <si>
    <t>Rozvody med. plynů</t>
  </si>
  <si>
    <t>střešní krytina pavilonu H - onkologie</t>
  </si>
  <si>
    <t>projekt revitalizace zeleně</t>
  </si>
  <si>
    <t>výrobník vody pro INT</t>
  </si>
  <si>
    <t>ohřívač TUV</t>
  </si>
  <si>
    <t>osvětlení areálu</t>
  </si>
  <si>
    <t>projekt "Stará kuchyně"</t>
  </si>
  <si>
    <t>zdroj kysličníku dusného</t>
  </si>
  <si>
    <t>Vyhřívání okapů onkologie</t>
  </si>
  <si>
    <t>Narkotizační přístroje</t>
  </si>
  <si>
    <t>Nákup přístrojů od kraje Vysočina</t>
  </si>
  <si>
    <t>ESET management-antivir, antispam</t>
  </si>
  <si>
    <t>SW Amis H-rozšíření</t>
  </si>
  <si>
    <t>diagnostická stanice</t>
  </si>
  <si>
    <t>SW SLP</t>
  </si>
  <si>
    <t>úprava SW pro akreditaci lab.</t>
  </si>
  <si>
    <t>SW office</t>
  </si>
  <si>
    <t>Alvao</t>
  </si>
  <si>
    <t>Disková pole</t>
  </si>
  <si>
    <t>SW plánování směn</t>
  </si>
  <si>
    <t>Cisco switch</t>
  </si>
  <si>
    <t>Projekt Rekonstrukce EPS EZS</t>
  </si>
  <si>
    <t>SPECT - doplatek za stavební práce</t>
  </si>
  <si>
    <t>Stavební úpravy NMR</t>
  </si>
  <si>
    <t xml:space="preserve">Stavební úpravy pracoviště II LU </t>
  </si>
  <si>
    <t>Projektová dokumentace - lineár</t>
  </si>
  <si>
    <t>Projektová dokumentace - PUIP</t>
  </si>
  <si>
    <t>Projektová dokumentace kardiocentrum</t>
  </si>
  <si>
    <t>Oční ultrazvukový přístroj (OPH)</t>
  </si>
  <si>
    <t>Mikrotom (PATOL)</t>
  </si>
  <si>
    <t>Váhy (HTO)</t>
  </si>
  <si>
    <t>Vodoléčebná vana (REH)</t>
  </si>
  <si>
    <t>Myčky 3 ks (ODN)</t>
  </si>
  <si>
    <t>Optotipy (OPH)</t>
  </si>
  <si>
    <t>Fototerapeut. zářič (DER)</t>
  </si>
  <si>
    <t>Štěrbinová lampa (OPH)</t>
  </si>
  <si>
    <t>Macuscope (OPH) - dar Alfa Helicopter</t>
  </si>
  <si>
    <t>Laminární box (lékárna)</t>
  </si>
  <si>
    <t>Gastroskop (gastro)</t>
  </si>
  <si>
    <t>Inkubátor (OKBMI)</t>
  </si>
  <si>
    <t>Mamograf (OZM)</t>
  </si>
  <si>
    <t>Pojízdné RDG (C-rameno)</t>
  </si>
  <si>
    <t>Přístroj pro transkutánní měření bilirubinu u novorozenců</t>
  </si>
  <si>
    <t>Pořízení majetku od Kraje</t>
  </si>
  <si>
    <t>Modernizace přístr. vybavení - KOC</t>
  </si>
  <si>
    <t>Virtualizace Serveru (IT)</t>
  </si>
  <si>
    <t>Diskové kapacity - rozšíření (IT)</t>
  </si>
  <si>
    <t>Systém pro plánování směn (ŘED)</t>
  </si>
  <si>
    <t>Tiskárna síťová - ředitelství</t>
  </si>
  <si>
    <t>vyúčtování</t>
  </si>
  <si>
    <t>server vč. SW</t>
  </si>
  <si>
    <t>systém pro plánování směn a personalistika</t>
  </si>
  <si>
    <t xml:space="preserve">st. úpr NMR+LU </t>
  </si>
  <si>
    <t>příkaz. sml</t>
  </si>
  <si>
    <t>dotace Město</t>
  </si>
  <si>
    <t>Dary</t>
  </si>
  <si>
    <t>Investiční dary</t>
  </si>
  <si>
    <t>Investiční dotace a dary</t>
  </si>
  <si>
    <t>Investiční</t>
  </si>
  <si>
    <t>Skutečnost</t>
  </si>
  <si>
    <t>Návrh</t>
  </si>
  <si>
    <r>
      <t xml:space="preserve">jiná dotace - </t>
    </r>
    <r>
      <rPr>
        <sz val="8"/>
        <rFont val="Arial CE"/>
        <family val="0"/>
      </rPr>
      <t>call centrum</t>
    </r>
  </si>
  <si>
    <t>call centrum</t>
  </si>
  <si>
    <t>Call centrum</t>
  </si>
  <si>
    <t>Rozvoj ICT</t>
  </si>
  <si>
    <t>rozvoj ICT</t>
  </si>
  <si>
    <t>úhrada fa z r. 2009</t>
  </si>
  <si>
    <t>využití v r. 2010 = 134,88 tis. Kč, rozdíl - úhrady z r. 2009</t>
  </si>
  <si>
    <t>Nemocnice Nové Město na Moravě</t>
  </si>
  <si>
    <t xml:space="preserve">Jiné výnosy z vlastních výkonů (úč. 609) </t>
  </si>
  <si>
    <t>Finanční výnosy (sesk. úč. 66)  654*</t>
  </si>
  <si>
    <t>Výnosy z nároků na prostředky ÚSS   691*</t>
  </si>
  <si>
    <t>Služby (sesk. úč. 51)</t>
  </si>
  <si>
    <t>Osobní náklady (sesk. úč. 52)</t>
  </si>
  <si>
    <t>Daně a poplatky (sesk. úč. 53)</t>
  </si>
  <si>
    <t>Ostatní náklady (sesk. úč. 54)</t>
  </si>
  <si>
    <t>Odpisy, rezervy a opravné položky (sesk. úč. 55)</t>
  </si>
  <si>
    <t>Daň z příjmů (sesk. úč. 59)</t>
  </si>
  <si>
    <t>analyzátor pro stanovení krevního obrazu</t>
  </si>
  <si>
    <t>laparoskopická věž pro operační sály</t>
  </si>
  <si>
    <t>monitory pro ARO</t>
  </si>
  <si>
    <t>oční operační stůl</t>
  </si>
  <si>
    <t>přenosný UZV přístroj</t>
  </si>
  <si>
    <t>převozové sanitní vozidlo</t>
  </si>
  <si>
    <t>elektroléčebné zařízení</t>
  </si>
  <si>
    <t>videolaparoskop</t>
  </si>
  <si>
    <t>odběrové váhy</t>
  </si>
  <si>
    <t>šokový rozmrazovač</t>
  </si>
  <si>
    <t>CT</t>
  </si>
  <si>
    <t>Hemodialyzační přístroje</t>
  </si>
  <si>
    <t>Hysteroskopická souprava</t>
  </si>
  <si>
    <t>PACS-dokončení</t>
  </si>
  <si>
    <t>myčka černého nádobí</t>
  </si>
  <si>
    <t>Sanatorium B.k. lékařský pokoj</t>
  </si>
  <si>
    <t>úprava interiéru Okál</t>
  </si>
  <si>
    <t>EPC změna topného systému</t>
  </si>
  <si>
    <t>koridor  5.etapa</t>
  </si>
  <si>
    <t>sociální pokoje v léčebně B.k. projektové práce</t>
  </si>
  <si>
    <t>předokenní rolety - operační sály gynekologie</t>
  </si>
  <si>
    <t>vlhčení vzduchu místnosti Gamakamery</t>
  </si>
  <si>
    <t>úprava povrchu dvora</t>
  </si>
  <si>
    <t>revitalizace zeleně</t>
  </si>
  <si>
    <t>IV. Odpisový plán</t>
  </si>
  <si>
    <t>Odpis. skupina</t>
  </si>
  <si>
    <t>k 1.1.2009</t>
  </si>
  <si>
    <t>na rok 2009</t>
  </si>
  <si>
    <t>k 31.12.2009</t>
  </si>
  <si>
    <t>V. Plán čerpání fondů</t>
  </si>
  <si>
    <t>34053</t>
  </si>
  <si>
    <t>projekt interna ( 5.etapa + autorský dozor 3. + 5. etapa)</t>
  </si>
  <si>
    <t>kolonoskop</t>
  </si>
  <si>
    <t>CR čtečka</t>
  </si>
  <si>
    <t>Dotace investiční Llicence, OS pro vizualizaci</t>
  </si>
  <si>
    <t>licence, výp.technika</t>
  </si>
  <si>
    <t>I. Finanční plán po doplnění rozpočtových opatření</t>
  </si>
  <si>
    <t>jiná dotace - náborový příspěvek</t>
  </si>
  <si>
    <t>pořízení movitých věcí</t>
  </si>
  <si>
    <t>klinický mikroskop pro patologické oddělení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</si>
</sst>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sz val="8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name val="Helv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2"/>
    </font>
    <font>
      <i/>
      <sz val="8"/>
      <name val="Arial CE"/>
      <family val="2"/>
    </font>
    <font>
      <i/>
      <sz val="10"/>
      <name val="Helv"/>
      <family val="0"/>
    </font>
    <font>
      <i/>
      <sz val="8"/>
      <name val="Helv"/>
      <family val="0"/>
    </font>
    <font>
      <b/>
      <i/>
      <sz val="8"/>
      <name val="Arial"/>
      <family val="2"/>
    </font>
    <font>
      <sz val="8"/>
      <color indexed="17"/>
      <name val="Arial CE"/>
      <family val="0"/>
    </font>
    <font>
      <sz val="8"/>
      <color indexed="18"/>
      <name val="Arial CE"/>
      <family val="0"/>
    </font>
    <font>
      <b/>
      <i/>
      <sz val="8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3" fontId="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  <xf numFmtId="0" fontId="32" fillId="19" borderId="9" applyNumberFormat="0" applyAlignment="0" applyProtection="0"/>
    <xf numFmtId="0" fontId="33" fillId="19" borderId="10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96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3" fontId="7" fillId="0" borderId="0" xfId="53" applyNumberFormat="1" applyFont="1" applyBorder="1" applyAlignment="1">
      <alignment horizontal="center" vertical="center"/>
      <protection/>
    </xf>
    <xf numFmtId="3" fontId="7" fillId="0" borderId="0" xfId="53" applyNumberFormat="1" applyFont="1" applyBorder="1" applyAlignment="1">
      <alignment horizontal="right" vertical="center"/>
      <protection/>
    </xf>
    <xf numFmtId="0" fontId="5" fillId="24" borderId="0" xfId="0" applyFont="1" applyFill="1" applyBorder="1" applyAlignment="1">
      <alignment vertical="center"/>
    </xf>
    <xf numFmtId="4" fontId="2" fillId="0" borderId="11" xfId="54" applyNumberFormat="1" applyFont="1" applyFill="1" applyBorder="1" applyAlignment="1">
      <alignment vertical="center" wrapText="1"/>
      <protection/>
    </xf>
    <xf numFmtId="4" fontId="2" fillId="0" borderId="12" xfId="54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4" fontId="2" fillId="0" borderId="13" xfId="54" applyNumberFormat="1" applyFont="1" applyFill="1" applyBorder="1" applyAlignment="1">
      <alignment horizontal="right" vertical="center" wrapText="1"/>
      <protection/>
    </xf>
    <xf numFmtId="4" fontId="2" fillId="0" borderId="14" xfId="54" applyNumberFormat="1" applyFont="1" applyFill="1" applyBorder="1" applyAlignment="1">
      <alignment horizontal="right" vertical="center" wrapText="1"/>
      <protection/>
    </xf>
    <xf numFmtId="4" fontId="2" fillId="0" borderId="15" xfId="54" applyNumberFormat="1" applyFont="1" applyFill="1" applyBorder="1" applyAlignment="1">
      <alignment vertical="center" wrapText="1"/>
      <protection/>
    </xf>
    <xf numFmtId="169" fontId="5" fillId="24" borderId="0" xfId="0" applyNumberFormat="1" applyFont="1" applyFill="1" applyBorder="1" applyAlignment="1">
      <alignment vertical="center"/>
    </xf>
    <xf numFmtId="0" fontId="7" fillId="19" borderId="16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7" fillId="19" borderId="1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2" fillId="0" borderId="20" xfId="54" applyNumberFormat="1" applyFont="1" applyFill="1" applyBorder="1" applyAlignment="1">
      <alignment horizontal="right" vertical="center" wrapText="1"/>
      <protection/>
    </xf>
    <xf numFmtId="0" fontId="7" fillId="19" borderId="21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0" fontId="7" fillId="19" borderId="23" xfId="0" applyFont="1" applyFill="1" applyBorder="1" applyAlignment="1">
      <alignment horizontal="center"/>
    </xf>
    <xf numFmtId="0" fontId="7" fillId="19" borderId="24" xfId="0" applyFont="1" applyFill="1" applyBorder="1" applyAlignment="1">
      <alignment horizontal="center"/>
    </xf>
    <xf numFmtId="0" fontId="7" fillId="19" borderId="25" xfId="0" applyFont="1" applyFill="1" applyBorder="1" applyAlignment="1">
      <alignment horizontal="center"/>
    </xf>
    <xf numFmtId="0" fontId="7" fillId="19" borderId="26" xfId="0" applyFont="1" applyFill="1" applyBorder="1" applyAlignment="1">
      <alignment horizontal="center"/>
    </xf>
    <xf numFmtId="0" fontId="7" fillId="19" borderId="27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7" fillId="19" borderId="28" xfId="0" applyFont="1" applyFill="1" applyBorder="1" applyAlignment="1">
      <alignment horizontal="center"/>
    </xf>
    <xf numFmtId="0" fontId="7" fillId="19" borderId="29" xfId="0" applyFont="1" applyFill="1" applyBorder="1" applyAlignment="1">
      <alignment horizontal="center"/>
    </xf>
    <xf numFmtId="0" fontId="7" fillId="19" borderId="30" xfId="0" applyFont="1" applyFill="1" applyBorder="1" applyAlignment="1">
      <alignment horizontal="center"/>
    </xf>
    <xf numFmtId="0" fontId="7" fillId="19" borderId="31" xfId="0" applyFont="1" applyFill="1" applyBorder="1" applyAlignment="1">
      <alignment horizontal="center"/>
    </xf>
    <xf numFmtId="0" fontId="7" fillId="19" borderId="32" xfId="0" applyFont="1" applyFill="1" applyBorder="1" applyAlignment="1">
      <alignment horizontal="center"/>
    </xf>
    <xf numFmtId="0" fontId="7" fillId="19" borderId="33" xfId="0" applyFont="1" applyFill="1" applyBorder="1" applyAlignment="1">
      <alignment horizontal="center"/>
    </xf>
    <xf numFmtId="0" fontId="7" fillId="19" borderId="3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13" fillId="0" borderId="35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8" fillId="19" borderId="37" xfId="0" applyFont="1" applyFill="1" applyBorder="1" applyAlignment="1">
      <alignment/>
    </xf>
    <xf numFmtId="0" fontId="8" fillId="19" borderId="38" xfId="0" applyFont="1" applyFill="1" applyBorder="1" applyAlignment="1">
      <alignment horizontal="center"/>
    </xf>
    <xf numFmtId="3" fontId="8" fillId="19" borderId="39" xfId="0" applyNumberFormat="1" applyFont="1" applyFill="1" applyBorder="1" applyAlignment="1">
      <alignment/>
    </xf>
    <xf numFmtId="3" fontId="8" fillId="19" borderId="4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7" fillId="19" borderId="37" xfId="0" applyFont="1" applyFill="1" applyBorder="1" applyAlignment="1">
      <alignment/>
    </xf>
    <xf numFmtId="0" fontId="10" fillId="19" borderId="37" xfId="52" applyFont="1" applyFill="1" applyBorder="1" applyAlignment="1">
      <alignment/>
      <protection/>
    </xf>
    <xf numFmtId="0" fontId="7" fillId="19" borderId="37" xfId="0" applyFont="1" applyFill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6" xfId="54" applyNumberFormat="1" applyFont="1" applyFill="1" applyBorder="1" applyAlignment="1">
      <alignment vertical="center" wrapText="1"/>
      <protection/>
    </xf>
    <xf numFmtId="4" fontId="7" fillId="19" borderId="41" xfId="54" applyNumberFormat="1" applyFont="1" applyFill="1" applyBorder="1" applyAlignment="1">
      <alignment vertical="center" wrapText="1"/>
      <protection/>
    </xf>
    <xf numFmtId="4" fontId="7" fillId="19" borderId="42" xfId="54" applyNumberFormat="1" applyFont="1" applyFill="1" applyBorder="1" applyAlignment="1">
      <alignment vertical="center" wrapText="1"/>
      <protection/>
    </xf>
    <xf numFmtId="4" fontId="7" fillId="19" borderId="43" xfId="54" applyNumberFormat="1" applyFont="1" applyFill="1" applyBorder="1" applyAlignment="1">
      <alignment vertical="center" wrapText="1"/>
      <protection/>
    </xf>
    <xf numFmtId="4" fontId="7" fillId="19" borderId="44" xfId="54" applyNumberFormat="1" applyFont="1" applyFill="1" applyBorder="1" applyAlignment="1">
      <alignment vertical="center" wrapText="1"/>
      <protection/>
    </xf>
    <xf numFmtId="4" fontId="7" fillId="19" borderId="45" xfId="54" applyNumberFormat="1" applyFont="1" applyFill="1" applyBorder="1" applyAlignment="1">
      <alignment vertical="center" wrapText="1"/>
      <protection/>
    </xf>
    <xf numFmtId="169" fontId="12" fillId="0" borderId="0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/>
    </xf>
    <xf numFmtId="169" fontId="12" fillId="0" borderId="4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4" fontId="7" fillId="19" borderId="47" xfId="54" applyNumberFormat="1" applyFont="1" applyFill="1" applyBorder="1" applyAlignment="1">
      <alignment vertical="center" wrapText="1"/>
      <protection/>
    </xf>
    <xf numFmtId="0" fontId="12" fillId="0" borderId="0" xfId="0" applyFont="1" applyAlignment="1" applyProtection="1">
      <alignment/>
      <protection locked="0"/>
    </xf>
    <xf numFmtId="0" fontId="2" fillId="19" borderId="48" xfId="47" applyFont="1" applyFill="1" applyBorder="1" applyAlignment="1" applyProtection="1">
      <alignment horizontal="center"/>
      <protection locked="0"/>
    </xf>
    <xf numFmtId="0" fontId="2" fillId="19" borderId="49" xfId="47" applyFont="1" applyFill="1" applyBorder="1" applyAlignment="1" applyProtection="1">
      <alignment horizontal="center"/>
      <protection locked="0"/>
    </xf>
    <xf numFmtId="0" fontId="2" fillId="19" borderId="26" xfId="47" applyFont="1" applyFill="1" applyBorder="1" applyAlignment="1" applyProtection="1">
      <alignment horizontal="center"/>
      <protection locked="0"/>
    </xf>
    <xf numFmtId="0" fontId="2" fillId="19" borderId="28" xfId="47" applyFont="1" applyFill="1" applyBorder="1" applyAlignment="1" applyProtection="1">
      <alignment horizont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" fontId="2" fillId="0" borderId="50" xfId="47" applyNumberFormat="1" applyFont="1" applyFill="1" applyBorder="1" applyAlignment="1" applyProtection="1">
      <alignment horizontal="right" vertical="center"/>
      <protection locked="0"/>
    </xf>
    <xf numFmtId="4" fontId="2" fillId="0" borderId="53" xfId="47" applyNumberFormat="1" applyFont="1" applyFill="1" applyBorder="1" applyAlignment="1" applyProtection="1">
      <alignment horizontal="right" vertical="center"/>
      <protection locked="0"/>
    </xf>
    <xf numFmtId="3" fontId="2" fillId="0" borderId="50" xfId="47" applyNumberFormat="1" applyFont="1" applyFill="1" applyBorder="1" applyAlignment="1" applyProtection="1">
      <alignment horizontal="right" vertical="center"/>
      <protection locked="0"/>
    </xf>
    <xf numFmtId="3" fontId="2" fillId="0" borderId="53" xfId="47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12" fillId="0" borderId="36" xfId="0" applyNumberFormat="1" applyFont="1" applyBorder="1" applyAlignment="1" applyProtection="1">
      <alignment vertical="center"/>
      <protection locked="0"/>
    </xf>
    <xf numFmtId="4" fontId="12" fillId="0" borderId="6" xfId="0" applyNumberFormat="1" applyFont="1" applyBorder="1" applyAlignment="1" applyProtection="1">
      <alignment vertical="center"/>
      <protection locked="0"/>
    </xf>
    <xf numFmtId="3" fontId="12" fillId="0" borderId="36" xfId="0" applyNumberFormat="1" applyFont="1" applyBorder="1" applyAlignment="1" applyProtection="1">
      <alignment vertical="center"/>
      <protection locked="0"/>
    </xf>
    <xf numFmtId="3" fontId="12" fillId="0" borderId="6" xfId="0" applyNumberFormat="1" applyFont="1" applyBorder="1" applyAlignment="1" applyProtection="1">
      <alignment vertical="center"/>
      <protection locked="0"/>
    </xf>
    <xf numFmtId="4" fontId="12" fillId="0" borderId="51" xfId="0" applyNumberFormat="1" applyFont="1" applyBorder="1" applyAlignment="1" applyProtection="1">
      <alignment vertical="center"/>
      <protection/>
    </xf>
    <xf numFmtId="3" fontId="12" fillId="0" borderId="51" xfId="0" applyNumberFormat="1" applyFont="1" applyBorder="1" applyAlignment="1" applyProtection="1">
      <alignment vertical="center"/>
      <protection/>
    </xf>
    <xf numFmtId="4" fontId="12" fillId="0" borderId="51" xfId="0" applyNumberFormat="1" applyFont="1" applyBorder="1" applyAlignment="1" applyProtection="1">
      <alignment vertical="center"/>
      <protection locked="0"/>
    </xf>
    <xf numFmtId="3" fontId="12" fillId="0" borderId="51" xfId="0" applyNumberFormat="1" applyFont="1" applyBorder="1" applyAlignment="1" applyProtection="1">
      <alignment vertical="center"/>
      <protection locked="0"/>
    </xf>
    <xf numFmtId="4" fontId="12" fillId="0" borderId="52" xfId="0" applyNumberFormat="1" applyFont="1" applyBorder="1" applyAlignment="1" applyProtection="1">
      <alignment vertical="center"/>
      <protection locked="0"/>
    </xf>
    <xf numFmtId="4" fontId="12" fillId="0" borderId="49" xfId="0" applyNumberFormat="1" applyFont="1" applyBorder="1" applyAlignment="1" applyProtection="1">
      <alignment vertical="center"/>
      <protection locked="0"/>
    </xf>
    <xf numFmtId="3" fontId="12" fillId="0" borderId="52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4" fontId="12" fillId="0" borderId="50" xfId="0" applyNumberFormat="1" applyFont="1" applyBorder="1" applyAlignment="1" applyProtection="1">
      <alignment vertical="center"/>
      <protection locked="0"/>
    </xf>
    <xf numFmtId="4" fontId="12" fillId="0" borderId="53" xfId="0" applyNumberFormat="1" applyFont="1" applyBorder="1" applyAlignment="1" applyProtection="1">
      <alignment vertical="center"/>
      <protection locked="0"/>
    </xf>
    <xf numFmtId="3" fontId="12" fillId="0" borderId="50" xfId="0" applyNumberFormat="1" applyFont="1" applyBorder="1" applyAlignment="1" applyProtection="1">
      <alignment vertical="center"/>
      <protection locked="0"/>
    </xf>
    <xf numFmtId="3" fontId="12" fillId="0" borderId="53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4" fontId="12" fillId="0" borderId="36" xfId="0" applyNumberFormat="1" applyFont="1" applyBorder="1" applyAlignment="1" applyProtection="1">
      <alignment vertical="center"/>
      <protection/>
    </xf>
    <xf numFmtId="4" fontId="12" fillId="0" borderId="6" xfId="0" applyNumberFormat="1" applyFont="1" applyBorder="1" applyAlignment="1" applyProtection="1">
      <alignment vertical="center"/>
      <protection/>
    </xf>
    <xf numFmtId="3" fontId="12" fillId="0" borderId="36" xfId="0" applyNumberFormat="1" applyFont="1" applyBorder="1" applyAlignment="1" applyProtection="1">
      <alignment vertical="center"/>
      <protection/>
    </xf>
    <xf numFmtId="3" fontId="12" fillId="0" borderId="6" xfId="0" applyNumberFormat="1" applyFont="1" applyBorder="1" applyAlignment="1" applyProtection="1">
      <alignment vertical="center"/>
      <protection/>
    </xf>
    <xf numFmtId="3" fontId="10" fillId="0" borderId="51" xfId="0" applyNumberFormat="1" applyFont="1" applyBorder="1" applyAlignment="1" applyProtection="1">
      <alignment vertical="center"/>
      <protection locked="0"/>
    </xf>
    <xf numFmtId="3" fontId="10" fillId="0" borderId="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52" xfId="0" applyNumberFormat="1" applyFont="1" applyBorder="1" applyAlignment="1" applyProtection="1">
      <alignment vertical="center"/>
      <protection locked="0"/>
    </xf>
    <xf numFmtId="3" fontId="10" fillId="0" borderId="49" xfId="0" applyNumberFormat="1" applyFont="1" applyBorder="1" applyAlignment="1" applyProtection="1">
      <alignment vertical="center"/>
      <protection locked="0"/>
    </xf>
    <xf numFmtId="3" fontId="12" fillId="0" borderId="54" xfId="0" applyNumberFormat="1" applyFont="1" applyBorder="1" applyAlignment="1" applyProtection="1">
      <alignment vertical="center"/>
      <protection locked="0"/>
    </xf>
    <xf numFmtId="210" fontId="0" fillId="0" borderId="0" xfId="0" applyNumberFormat="1" applyFont="1" applyAlignment="1">
      <alignment/>
    </xf>
    <xf numFmtId="210" fontId="12" fillId="0" borderId="55" xfId="0" applyNumberFormat="1" applyFont="1" applyFill="1" applyBorder="1" applyAlignment="1" applyProtection="1">
      <alignment horizontal="right" vertical="center"/>
      <protection locked="0"/>
    </xf>
    <xf numFmtId="210" fontId="12" fillId="0" borderId="56" xfId="0" applyNumberFormat="1" applyFont="1" applyFill="1" applyBorder="1" applyAlignment="1" applyProtection="1">
      <alignment horizontal="right" vertical="center"/>
      <protection locked="0"/>
    </xf>
    <xf numFmtId="210" fontId="12" fillId="0" borderId="57" xfId="0" applyNumberFormat="1" applyFont="1" applyFill="1" applyBorder="1" applyAlignment="1" applyProtection="1">
      <alignment horizontal="right" vertical="center"/>
      <protection locked="0"/>
    </xf>
    <xf numFmtId="210" fontId="12" fillId="0" borderId="55" xfId="0" applyNumberFormat="1" applyFont="1" applyBorder="1" applyAlignment="1" applyProtection="1">
      <alignment horizontal="right" vertical="center"/>
      <protection locked="0"/>
    </xf>
    <xf numFmtId="210" fontId="12" fillId="0" borderId="15" xfId="0" applyNumberFormat="1" applyFont="1" applyBorder="1" applyAlignment="1" applyProtection="1">
      <alignment horizontal="right" vertical="center"/>
      <protection locked="0"/>
    </xf>
    <xf numFmtId="210" fontId="12" fillId="0" borderId="58" xfId="0" applyNumberFormat="1" applyFont="1" applyBorder="1" applyAlignment="1" applyProtection="1">
      <alignment horizontal="right" vertical="center"/>
      <protection locked="0"/>
    </xf>
    <xf numFmtId="210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0" fontId="0" fillId="0" borderId="0" xfId="50">
      <alignment/>
      <protection/>
    </xf>
    <xf numFmtId="210" fontId="2" fillId="0" borderId="0" xfId="0" applyNumberFormat="1" applyFont="1" applyAlignment="1">
      <alignment horizontal="right"/>
    </xf>
    <xf numFmtId="4" fontId="2" fillId="0" borderId="56" xfId="50" applyNumberFormat="1" applyFont="1" applyBorder="1" applyAlignment="1">
      <alignment horizontal="right" vertical="center" wrapText="1"/>
      <protection/>
    </xf>
    <xf numFmtId="0" fontId="2" fillId="0" borderId="0" xfId="50" applyFont="1" applyAlignment="1">
      <alignment vertical="center" wrapText="1"/>
      <protection/>
    </xf>
    <xf numFmtId="4" fontId="2" fillId="0" borderId="56" xfId="50" applyNumberFormat="1" applyFont="1" applyBorder="1" applyAlignment="1">
      <alignment vertical="center" wrapText="1"/>
      <protection/>
    </xf>
    <xf numFmtId="4" fontId="2" fillId="0" borderId="56" xfId="50" applyNumberFormat="1" applyFont="1" applyFill="1" applyBorder="1" applyAlignment="1">
      <alignment vertical="center" wrapText="1"/>
      <protection/>
    </xf>
    <xf numFmtId="210" fontId="2" fillId="0" borderId="0" xfId="0" applyNumberFormat="1" applyFont="1" applyAlignment="1">
      <alignment vertical="center" wrapText="1"/>
    </xf>
    <xf numFmtId="4" fontId="2" fillId="0" borderId="59" xfId="54" applyNumberFormat="1" applyFont="1" applyFill="1" applyBorder="1" applyAlignment="1">
      <alignment vertical="center" wrapText="1"/>
      <protection/>
    </xf>
    <xf numFmtId="4" fontId="7" fillId="0" borderId="13" xfId="54" applyNumberFormat="1" applyFont="1" applyFill="1" applyBorder="1" applyAlignment="1">
      <alignment vertical="center" wrapText="1"/>
      <protection/>
    </xf>
    <xf numFmtId="4" fontId="0" fillId="0" borderId="0" xfId="50" applyNumberFormat="1">
      <alignment/>
      <protection/>
    </xf>
    <xf numFmtId="4" fontId="14" fillId="0" borderId="0" xfId="50" applyNumberFormat="1" applyFont="1">
      <alignment/>
      <protection/>
    </xf>
    <xf numFmtId="0" fontId="14" fillId="0" borderId="0" xfId="50" applyFont="1">
      <alignment/>
      <protection/>
    </xf>
    <xf numFmtId="4" fontId="0" fillId="0" borderId="0" xfId="50" applyNumberFormat="1" applyFill="1" applyBorder="1">
      <alignment/>
      <protection/>
    </xf>
    <xf numFmtId="0" fontId="0" fillId="0" borderId="0" xfId="50" applyFill="1" applyBorder="1">
      <alignment/>
      <protection/>
    </xf>
    <xf numFmtId="0" fontId="0" fillId="0" borderId="0" xfId="50" applyAlignment="1">
      <alignment horizontal="left"/>
      <protection/>
    </xf>
    <xf numFmtId="4" fontId="7" fillId="19" borderId="60" xfId="54" applyNumberFormat="1" applyFont="1" applyFill="1" applyBorder="1" applyAlignment="1">
      <alignment vertical="center" wrapText="1"/>
      <protection/>
    </xf>
    <xf numFmtId="0" fontId="7" fillId="19" borderId="17" xfId="50" applyFont="1" applyFill="1" applyBorder="1" applyAlignment="1">
      <alignment horizontal="center"/>
      <protection/>
    </xf>
    <xf numFmtId="0" fontId="2" fillId="0" borderId="0" xfId="50" applyFont="1">
      <alignment/>
      <protection/>
    </xf>
    <xf numFmtId="0" fontId="7" fillId="19" borderId="19" xfId="50" applyFont="1" applyFill="1" applyBorder="1" applyAlignment="1">
      <alignment horizontal="center"/>
      <protection/>
    </xf>
    <xf numFmtId="169" fontId="2" fillId="24" borderId="61" xfId="0" applyNumberFormat="1" applyFont="1" applyFill="1" applyBorder="1" applyAlignment="1">
      <alignment vertical="center" wrapText="1"/>
    </xf>
    <xf numFmtId="169" fontId="2" fillId="24" borderId="35" xfId="0" applyNumberFormat="1" applyFont="1" applyFill="1" applyBorder="1" applyAlignment="1">
      <alignment vertical="center" wrapText="1"/>
    </xf>
    <xf numFmtId="169" fontId="2" fillId="24" borderId="47" xfId="0" applyNumberFormat="1" applyFont="1" applyFill="1" applyBorder="1" applyAlignment="1">
      <alignment vertical="center" wrapText="1"/>
    </xf>
    <xf numFmtId="0" fontId="7" fillId="19" borderId="50" xfId="50" applyFont="1" applyFill="1" applyBorder="1" applyAlignment="1">
      <alignment horizontal="center" vertical="center" wrapText="1"/>
      <protection/>
    </xf>
    <xf numFmtId="0" fontId="7" fillId="19" borderId="53" xfId="50" applyFont="1" applyFill="1" applyBorder="1" applyAlignment="1">
      <alignment horizontal="center" vertical="center" wrapText="1"/>
      <protection/>
    </xf>
    <xf numFmtId="4" fontId="2" fillId="0" borderId="0" xfId="50" applyNumberFormat="1" applyFont="1" applyFill="1">
      <alignment/>
      <protection/>
    </xf>
    <xf numFmtId="0" fontId="2" fillId="0" borderId="0" xfId="50" applyFont="1" applyFill="1">
      <alignment/>
      <protection/>
    </xf>
    <xf numFmtId="0" fontId="7" fillId="19" borderId="62" xfId="50" applyFont="1" applyFill="1" applyBorder="1" applyAlignment="1">
      <alignment horizontal="center" vertical="center" wrapText="1"/>
      <protection/>
    </xf>
    <xf numFmtId="0" fontId="7" fillId="19" borderId="33" xfId="50" applyFont="1" applyFill="1" applyBorder="1" applyAlignment="1">
      <alignment horizontal="center" vertical="center" wrapText="1"/>
      <protection/>
    </xf>
    <xf numFmtId="4" fontId="2" fillId="0" borderId="0" xfId="50" applyNumberFormat="1" applyFont="1">
      <alignment/>
      <protection/>
    </xf>
    <xf numFmtId="0" fontId="2" fillId="0" borderId="0" xfId="50" applyFont="1">
      <alignment/>
      <protection/>
    </xf>
    <xf numFmtId="4" fontId="7" fillId="19" borderId="63" xfId="54" applyNumberFormat="1" applyFont="1" applyFill="1" applyBorder="1" applyAlignment="1">
      <alignment vertical="center" wrapText="1"/>
      <protection/>
    </xf>
    <xf numFmtId="4" fontId="7" fillId="19" borderId="39" xfId="54" applyNumberFormat="1" applyFont="1" applyFill="1" applyBorder="1" applyAlignment="1">
      <alignment vertical="center" wrapText="1"/>
      <protection/>
    </xf>
    <xf numFmtId="4" fontId="7" fillId="19" borderId="40" xfId="54" applyNumberFormat="1" applyFont="1" applyFill="1" applyBorder="1" applyAlignment="1">
      <alignment vertical="center" wrapText="1"/>
      <protection/>
    </xf>
    <xf numFmtId="3" fontId="7" fillId="0" borderId="0" xfId="50" applyNumberFormat="1" applyFont="1" applyFill="1" applyBorder="1" applyAlignment="1">
      <alignment horizontal="left" vertical="center" wrapText="1"/>
      <protection/>
    </xf>
    <xf numFmtId="4" fontId="7" fillId="0" borderId="0" xfId="54" applyNumberFormat="1" applyFont="1" applyFill="1" applyBorder="1" applyAlignment="1">
      <alignment vertical="center" wrapText="1"/>
      <protection/>
    </xf>
    <xf numFmtId="3" fontId="12" fillId="0" borderId="22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3" fontId="8" fillId="19" borderId="65" xfId="0" applyNumberFormat="1" applyFont="1" applyFill="1" applyBorder="1" applyAlignment="1">
      <alignment horizontal="center"/>
    </xf>
    <xf numFmtId="0" fontId="10" fillId="19" borderId="16" xfId="50" applyFont="1" applyFill="1" applyBorder="1" applyAlignment="1">
      <alignment horizontal="center"/>
      <protection/>
    </xf>
    <xf numFmtId="0" fontId="10" fillId="19" borderId="17" xfId="50" applyFont="1" applyFill="1" applyBorder="1" applyAlignment="1">
      <alignment horizontal="center"/>
      <protection/>
    </xf>
    <xf numFmtId="0" fontId="12" fillId="0" borderId="0" xfId="50" applyFont="1">
      <alignment/>
      <protection/>
    </xf>
    <xf numFmtId="0" fontId="10" fillId="19" borderId="18" xfId="50" applyFont="1" applyFill="1" applyBorder="1" applyAlignment="1">
      <alignment horizontal="center"/>
      <protection/>
    </xf>
    <xf numFmtId="0" fontId="10" fillId="19" borderId="19" xfId="50" applyFont="1" applyFill="1" applyBorder="1" applyAlignment="1">
      <alignment horizontal="center"/>
      <protection/>
    </xf>
    <xf numFmtId="3" fontId="12" fillId="0" borderId="0" xfId="50" applyNumberFormat="1" applyFont="1">
      <alignment/>
      <protection/>
    </xf>
    <xf numFmtId="4" fontId="12" fillId="0" borderId="56" xfId="50" applyNumberFormat="1" applyFont="1" applyFill="1" applyBorder="1" applyAlignment="1">
      <alignment horizontal="right"/>
      <protection/>
    </xf>
    <xf numFmtId="4" fontId="12" fillId="0" borderId="0" xfId="50" applyNumberFormat="1" applyFont="1">
      <alignment/>
      <protection/>
    </xf>
    <xf numFmtId="190" fontId="12" fillId="0" borderId="0" xfId="50" applyNumberFormat="1" applyFont="1" applyAlignment="1">
      <alignment horizontal="right"/>
      <protection/>
    </xf>
    <xf numFmtId="4" fontId="12" fillId="0" borderId="56" xfId="50" applyNumberFormat="1" applyFont="1" applyFill="1" applyBorder="1">
      <alignment/>
      <protection/>
    </xf>
    <xf numFmtId="3" fontId="12" fillId="0" borderId="0" xfId="50" applyNumberFormat="1" applyFont="1" applyAlignment="1">
      <alignment horizontal="right"/>
      <protection/>
    </xf>
    <xf numFmtId="4" fontId="12" fillId="0" borderId="56" xfId="50" applyNumberFormat="1" applyFont="1" applyBorder="1" applyAlignment="1">
      <alignment horizontal="right"/>
      <protection/>
    </xf>
    <xf numFmtId="4" fontId="12" fillId="0" borderId="66" xfId="50" applyNumberFormat="1" applyFont="1" applyBorder="1">
      <alignment/>
      <protection/>
    </xf>
    <xf numFmtId="4" fontId="12" fillId="0" borderId="56" xfId="50" applyNumberFormat="1" applyFont="1" applyBorder="1">
      <alignment/>
      <protection/>
    </xf>
    <xf numFmtId="4" fontId="35" fillId="0" borderId="60" xfId="50" applyNumberFormat="1" applyFont="1" applyBorder="1">
      <alignment/>
      <protection/>
    </xf>
    <xf numFmtId="4" fontId="35" fillId="0" borderId="44" xfId="50" applyNumberFormat="1" applyFont="1" applyBorder="1">
      <alignment/>
      <protection/>
    </xf>
    <xf numFmtId="4" fontId="12" fillId="0" borderId="46" xfId="50" applyNumberFormat="1" applyFont="1" applyFill="1" applyBorder="1" applyAlignment="1">
      <alignment horizontal="right"/>
      <protection/>
    </xf>
    <xf numFmtId="4" fontId="12" fillId="0" borderId="46" xfId="50" applyNumberFormat="1" applyFont="1" applyFill="1" applyBorder="1">
      <alignment/>
      <protection/>
    </xf>
    <xf numFmtId="4" fontId="12" fillId="0" borderId="46" xfId="50" applyNumberFormat="1" applyFont="1" applyBorder="1" applyAlignment="1">
      <alignment horizontal="right"/>
      <protection/>
    </xf>
    <xf numFmtId="4" fontId="12" fillId="0" borderId="46" xfId="50" applyNumberFormat="1" applyFont="1" applyBorder="1">
      <alignment/>
      <protection/>
    </xf>
    <xf numFmtId="4" fontId="35" fillId="0" borderId="38" xfId="50" applyNumberFormat="1" applyFont="1" applyBorder="1">
      <alignment/>
      <protection/>
    </xf>
    <xf numFmtId="4" fontId="35" fillId="0" borderId="67" xfId="50" applyNumberFormat="1" applyFont="1" applyBorder="1">
      <alignment/>
      <protection/>
    </xf>
    <xf numFmtId="4" fontId="12" fillId="0" borderId="68" xfId="50" applyNumberFormat="1" applyFont="1" applyFill="1" applyBorder="1" applyAlignment="1">
      <alignment horizontal="right"/>
      <protection/>
    </xf>
    <xf numFmtId="4" fontId="12" fillId="0" borderId="15" xfId="50" applyNumberFormat="1" applyFont="1" applyFill="1" applyBorder="1" applyAlignment="1">
      <alignment horizontal="right"/>
      <protection/>
    </xf>
    <xf numFmtId="4" fontId="12" fillId="0" borderId="69" xfId="50" applyNumberFormat="1" applyFont="1" applyFill="1" applyBorder="1" applyAlignment="1">
      <alignment horizontal="right"/>
      <protection/>
    </xf>
    <xf numFmtId="4" fontId="12" fillId="0" borderId="57" xfId="50" applyNumberFormat="1" applyFont="1" applyFill="1" applyBorder="1" applyAlignment="1">
      <alignment horizontal="right"/>
      <protection/>
    </xf>
    <xf numFmtId="4" fontId="12" fillId="0" borderId="68" xfId="50" applyNumberFormat="1" applyFont="1" applyFill="1" applyBorder="1">
      <alignment/>
      <protection/>
    </xf>
    <xf numFmtId="4" fontId="12" fillId="0" borderId="15" xfId="50" applyNumberFormat="1" applyFont="1" applyFill="1" applyBorder="1">
      <alignment/>
      <protection/>
    </xf>
    <xf numFmtId="4" fontId="12" fillId="0" borderId="69" xfId="50" applyNumberFormat="1" applyFont="1" applyBorder="1" applyAlignment="1">
      <alignment horizontal="right"/>
      <protection/>
    </xf>
    <xf numFmtId="4" fontId="12" fillId="0" borderId="57" xfId="50" applyNumberFormat="1" applyFont="1" applyBorder="1" applyAlignment="1">
      <alignment horizontal="right"/>
      <protection/>
    </xf>
    <xf numFmtId="4" fontId="35" fillId="19" borderId="38" xfId="50" applyNumberFormat="1" applyFont="1" applyFill="1" applyBorder="1">
      <alignment/>
      <protection/>
    </xf>
    <xf numFmtId="4" fontId="35" fillId="19" borderId="67" xfId="50" applyNumberFormat="1" applyFont="1" applyFill="1" applyBorder="1">
      <alignment/>
      <protection/>
    </xf>
    <xf numFmtId="0" fontId="10" fillId="19" borderId="23" xfId="50" applyFont="1" applyFill="1" applyBorder="1" applyAlignment="1">
      <alignment horizontal="center"/>
      <protection/>
    </xf>
    <xf numFmtId="0" fontId="10" fillId="19" borderId="32" xfId="50" applyFont="1" applyFill="1" applyBorder="1" applyAlignment="1">
      <alignment horizontal="center"/>
      <protection/>
    </xf>
    <xf numFmtId="0" fontId="10" fillId="19" borderId="0" xfId="50" applyFont="1" applyFill="1" applyBorder="1" applyAlignment="1">
      <alignment horizontal="center"/>
      <protection/>
    </xf>
    <xf numFmtId="0" fontId="10" fillId="19" borderId="58" xfId="50" applyFont="1" applyFill="1" applyBorder="1" applyAlignment="1">
      <alignment horizontal="center"/>
      <protection/>
    </xf>
    <xf numFmtId="4" fontId="35" fillId="0" borderId="38" xfId="50" applyNumberFormat="1" applyFont="1" applyBorder="1" applyAlignment="1">
      <alignment/>
      <protection/>
    </xf>
    <xf numFmtId="4" fontId="35" fillId="0" borderId="67" xfId="50" applyNumberFormat="1" applyFont="1" applyBorder="1" applyAlignment="1">
      <alignment/>
      <protection/>
    </xf>
    <xf numFmtId="4" fontId="12" fillId="0" borderId="69" xfId="50" applyNumberFormat="1" applyFont="1" applyFill="1" applyBorder="1">
      <alignment/>
      <protection/>
    </xf>
    <xf numFmtId="4" fontId="12" fillId="0" borderId="57" xfId="50" applyNumberFormat="1" applyFont="1" applyFill="1" applyBorder="1">
      <alignment/>
      <protection/>
    </xf>
    <xf numFmtId="4" fontId="8" fillId="0" borderId="55" xfId="50" applyNumberFormat="1" applyFont="1" applyBorder="1">
      <alignment/>
      <protection/>
    </xf>
    <xf numFmtId="4" fontId="2" fillId="0" borderId="56" xfId="50" applyNumberFormat="1" applyFont="1" applyBorder="1">
      <alignment/>
      <protection/>
    </xf>
    <xf numFmtId="4" fontId="8" fillId="0" borderId="44" xfId="50" applyNumberFormat="1" applyFont="1" applyBorder="1">
      <alignment/>
      <protection/>
    </xf>
    <xf numFmtId="0" fontId="7" fillId="19" borderId="23" xfId="50" applyFont="1" applyFill="1" applyBorder="1" applyAlignment="1">
      <alignment horizontal="center"/>
      <protection/>
    </xf>
    <xf numFmtId="0" fontId="7" fillId="19" borderId="32" xfId="50" applyFont="1" applyFill="1" applyBorder="1" applyAlignment="1">
      <alignment horizontal="center"/>
      <protection/>
    </xf>
    <xf numFmtId="4" fontId="2" fillId="0" borderId="70" xfId="50" applyNumberFormat="1" applyFont="1" applyBorder="1">
      <alignment/>
      <protection/>
    </xf>
    <xf numFmtId="4" fontId="2" fillId="0" borderId="46" xfId="50" applyNumberFormat="1" applyFont="1" applyBorder="1">
      <alignment/>
      <protection/>
    </xf>
    <xf numFmtId="4" fontId="8" fillId="0" borderId="71" xfId="50" applyNumberFormat="1" applyFont="1" applyBorder="1">
      <alignment/>
      <protection/>
    </xf>
    <xf numFmtId="4" fontId="35" fillId="0" borderId="72" xfId="50" applyNumberFormat="1" applyFont="1" applyBorder="1">
      <alignment/>
      <protection/>
    </xf>
    <xf numFmtId="4" fontId="35" fillId="0" borderId="55" xfId="50" applyNumberFormat="1" applyFont="1" applyBorder="1">
      <alignment/>
      <protection/>
    </xf>
    <xf numFmtId="4" fontId="12" fillId="0" borderId="59" xfId="50" applyNumberFormat="1" applyFont="1" applyBorder="1">
      <alignment/>
      <protection/>
    </xf>
    <xf numFmtId="4" fontId="12" fillId="0" borderId="15" xfId="50" applyNumberFormat="1" applyFont="1" applyBorder="1">
      <alignment/>
      <protection/>
    </xf>
    <xf numFmtId="0" fontId="38" fillId="0" borderId="51" xfId="0" applyFont="1" applyBorder="1" applyAlignment="1" applyProtection="1">
      <alignment horizontal="right" vertical="center"/>
      <protection locked="0"/>
    </xf>
    <xf numFmtId="0" fontId="38" fillId="0" borderId="56" xfId="0" applyFont="1" applyBorder="1" applyAlignment="1" applyProtection="1">
      <alignment vertical="center"/>
      <protection locked="0"/>
    </xf>
    <xf numFmtId="4" fontId="38" fillId="0" borderId="51" xfId="0" applyNumberFormat="1" applyFont="1" applyBorder="1" applyAlignment="1" applyProtection="1">
      <alignment vertical="center"/>
      <protection/>
    </xf>
    <xf numFmtId="4" fontId="38" fillId="0" borderId="6" xfId="0" applyNumberFormat="1" applyFont="1" applyBorder="1" applyAlignment="1" applyProtection="1">
      <alignment vertical="center"/>
      <protection locked="0"/>
    </xf>
    <xf numFmtId="3" fontId="38" fillId="0" borderId="51" xfId="0" applyNumberFormat="1" applyFont="1" applyBorder="1" applyAlignment="1" applyProtection="1">
      <alignment vertical="center"/>
      <protection/>
    </xf>
    <xf numFmtId="3" fontId="38" fillId="0" borderId="6" xfId="0" applyNumberFormat="1" applyFont="1" applyBorder="1" applyAlignment="1" applyProtection="1">
      <alignment vertical="center"/>
      <protection locked="0"/>
    </xf>
    <xf numFmtId="3" fontId="38" fillId="0" borderId="51" xfId="0" applyNumberFormat="1" applyFont="1" applyFill="1" applyBorder="1" applyAlignment="1" applyProtection="1">
      <alignment horizontal="right" vertical="center"/>
      <protection locked="0"/>
    </xf>
    <xf numFmtId="210" fontId="38" fillId="0" borderId="56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4" fontId="38" fillId="0" borderId="51" xfId="0" applyNumberFormat="1" applyFont="1" applyBorder="1" applyAlignment="1" applyProtection="1">
      <alignment vertical="center"/>
      <protection locked="0"/>
    </xf>
    <xf numFmtId="3" fontId="38" fillId="0" borderId="51" xfId="0" applyNumberFormat="1" applyFont="1" applyBorder="1" applyAlignment="1" applyProtection="1">
      <alignment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210" fontId="38" fillId="0" borderId="15" xfId="0" applyNumberFormat="1" applyFont="1" applyBorder="1" applyAlignment="1" applyProtection="1">
      <alignment horizontal="right" vertical="center"/>
      <protection locked="0"/>
    </xf>
    <xf numFmtId="0" fontId="38" fillId="0" borderId="56" xfId="0" applyFont="1" applyFill="1" applyBorder="1" applyAlignment="1" applyProtection="1">
      <alignment vertical="center"/>
      <protection locked="0"/>
    </xf>
    <xf numFmtId="4" fontId="38" fillId="0" borderId="6" xfId="0" applyNumberFormat="1" applyFont="1" applyBorder="1" applyAlignment="1" applyProtection="1">
      <alignment vertical="center"/>
      <protection/>
    </xf>
    <xf numFmtId="3" fontId="38" fillId="0" borderId="6" xfId="0" applyNumberFormat="1" applyFont="1" applyBorder="1" applyAlignment="1" applyProtection="1">
      <alignment vertical="center"/>
      <protection/>
    </xf>
    <xf numFmtId="0" fontId="38" fillId="0" borderId="56" xfId="0" applyFont="1" applyFill="1" applyBorder="1" applyAlignment="1" applyProtection="1">
      <alignment vertical="center" wrapText="1"/>
      <protection locked="0"/>
    </xf>
    <xf numFmtId="0" fontId="38" fillId="0" borderId="56" xfId="0" applyFont="1" applyFill="1" applyBorder="1" applyAlignment="1" applyProtection="1">
      <alignment horizontal="left" vertical="center" wrapText="1"/>
      <protection locked="0"/>
    </xf>
    <xf numFmtId="4" fontId="40" fillId="19" borderId="73" xfId="0" applyNumberFormat="1" applyFont="1" applyFill="1" applyBorder="1" applyAlignment="1" applyProtection="1">
      <alignment vertical="center"/>
      <protection locked="0"/>
    </xf>
    <xf numFmtId="4" fontId="40" fillId="19" borderId="39" xfId="0" applyNumberFormat="1" applyFont="1" applyFill="1" applyBorder="1" applyAlignment="1" applyProtection="1">
      <alignment vertical="center"/>
      <protection locked="0"/>
    </xf>
    <xf numFmtId="4" fontId="40" fillId="19" borderId="67" xfId="0" applyNumberFormat="1" applyFont="1" applyFill="1" applyBorder="1" applyAlignment="1" applyProtection="1">
      <alignment vertical="center"/>
      <protection locked="0"/>
    </xf>
    <xf numFmtId="3" fontId="40" fillId="19" borderId="73" xfId="0" applyNumberFormat="1" applyFont="1" applyFill="1" applyBorder="1" applyAlignment="1" applyProtection="1">
      <alignment vertical="center"/>
      <protection locked="0"/>
    </xf>
    <xf numFmtId="3" fontId="40" fillId="19" borderId="39" xfId="0" applyNumberFormat="1" applyFont="1" applyFill="1" applyBorder="1" applyAlignment="1" applyProtection="1">
      <alignment vertical="center"/>
      <protection locked="0"/>
    </xf>
    <xf numFmtId="3" fontId="40" fillId="19" borderId="67" xfId="0" applyNumberFormat="1" applyFont="1" applyFill="1" applyBorder="1" applyAlignment="1" applyProtection="1">
      <alignment vertical="center"/>
      <protection locked="0"/>
    </xf>
    <xf numFmtId="3" fontId="40" fillId="19" borderId="73" xfId="0" applyNumberFormat="1" applyFont="1" applyFill="1" applyBorder="1" applyAlignment="1" applyProtection="1">
      <alignment horizontal="right" vertical="center"/>
      <protection locked="0"/>
    </xf>
    <xf numFmtId="210" fontId="40" fillId="19" borderId="67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213" fontId="40" fillId="19" borderId="73" xfId="0" applyNumberFormat="1" applyFont="1" applyFill="1" applyBorder="1" applyAlignment="1" applyProtection="1">
      <alignment vertical="center"/>
      <protection locked="0"/>
    </xf>
    <xf numFmtId="207" fontId="40" fillId="19" borderId="62" xfId="0" applyNumberFormat="1" applyFont="1" applyFill="1" applyBorder="1" applyAlignment="1" applyProtection="1">
      <alignment vertical="center"/>
      <protection locked="0"/>
    </xf>
    <xf numFmtId="207" fontId="40" fillId="19" borderId="33" xfId="0" applyNumberFormat="1" applyFont="1" applyFill="1" applyBorder="1" applyAlignment="1" applyProtection="1">
      <alignment vertical="center"/>
      <protection locked="0"/>
    </xf>
    <xf numFmtId="207" fontId="40" fillId="19" borderId="19" xfId="0" applyNumberFormat="1" applyFont="1" applyFill="1" applyBorder="1" applyAlignment="1" applyProtection="1">
      <alignment vertical="center"/>
      <protection locked="0"/>
    </xf>
    <xf numFmtId="213" fontId="40" fillId="19" borderId="62" xfId="0" applyNumberFormat="1" applyFont="1" applyFill="1" applyBorder="1" applyAlignment="1" applyProtection="1">
      <alignment vertical="center"/>
      <protection locked="0"/>
    </xf>
    <xf numFmtId="213" fontId="40" fillId="19" borderId="33" xfId="0" applyNumberFormat="1" applyFont="1" applyFill="1" applyBorder="1" applyAlignment="1" applyProtection="1">
      <alignment vertical="center"/>
      <protection locked="0"/>
    </xf>
    <xf numFmtId="213" fontId="40" fillId="19" borderId="19" xfId="0" applyNumberFormat="1" applyFont="1" applyFill="1" applyBorder="1" applyAlignment="1" applyProtection="1">
      <alignment vertical="center"/>
      <protection locked="0"/>
    </xf>
    <xf numFmtId="210" fontId="40" fillId="19" borderId="19" xfId="0" applyNumberFormat="1" applyFont="1" applyFill="1" applyBorder="1" applyAlignment="1" applyProtection="1">
      <alignment horizontal="right" vertical="center"/>
      <protection locked="0"/>
    </xf>
    <xf numFmtId="4" fontId="43" fillId="0" borderId="55" xfId="47" applyNumberFormat="1" applyFont="1" applyFill="1" applyBorder="1" applyAlignment="1" applyProtection="1">
      <alignment horizontal="right" vertical="center"/>
      <protection locked="0"/>
    </xf>
    <xf numFmtId="4" fontId="43" fillId="0" borderId="56" xfId="47" applyNumberFormat="1" applyFont="1" applyFill="1" applyBorder="1" applyAlignment="1" applyProtection="1">
      <alignment horizontal="right" vertical="center"/>
      <protection locked="0"/>
    </xf>
    <xf numFmtId="4" fontId="44" fillId="0" borderId="56" xfId="47" applyNumberFormat="1" applyFont="1" applyFill="1" applyBorder="1" applyAlignment="1" applyProtection="1">
      <alignment horizontal="right" vertical="center"/>
      <protection locked="0"/>
    </xf>
    <xf numFmtId="4" fontId="43" fillId="0" borderId="57" xfId="47" applyNumberFormat="1" applyFont="1" applyFill="1" applyBorder="1" applyAlignment="1" applyProtection="1">
      <alignment horizontal="right" vertical="center"/>
      <protection locked="0"/>
    </xf>
    <xf numFmtId="4" fontId="41" fillId="0" borderId="55" xfId="0" applyNumberFormat="1" applyFont="1" applyBorder="1" applyAlignment="1" applyProtection="1">
      <alignment vertical="center"/>
      <protection locked="0"/>
    </xf>
    <xf numFmtId="4" fontId="41" fillId="0" borderId="15" xfId="0" applyNumberFormat="1" applyFont="1" applyBorder="1" applyAlignment="1" applyProtection="1">
      <alignment vertical="center"/>
      <protection locked="0"/>
    </xf>
    <xf numFmtId="4" fontId="45" fillId="0" borderId="15" xfId="0" applyNumberFormat="1" applyFont="1" applyBorder="1" applyAlignment="1" applyProtection="1">
      <alignment vertical="center"/>
      <protection locked="0"/>
    </xf>
    <xf numFmtId="4" fontId="41" fillId="0" borderId="58" xfId="0" applyNumberFormat="1" applyFont="1" applyBorder="1" applyAlignment="1" applyProtection="1">
      <alignment vertical="center"/>
      <protection locked="0"/>
    </xf>
    <xf numFmtId="3" fontId="43" fillId="0" borderId="55" xfId="47" applyNumberFormat="1" applyFont="1" applyFill="1" applyBorder="1" applyAlignment="1" applyProtection="1">
      <alignment horizontal="right" vertical="center"/>
      <protection locked="0"/>
    </xf>
    <xf numFmtId="3" fontId="43" fillId="0" borderId="56" xfId="47" applyNumberFormat="1" applyFont="1" applyFill="1" applyBorder="1" applyAlignment="1" applyProtection="1">
      <alignment horizontal="right" vertical="center"/>
      <protection locked="0"/>
    </xf>
    <xf numFmtId="3" fontId="44" fillId="0" borderId="56" xfId="47" applyNumberFormat="1" applyFont="1" applyFill="1" applyBorder="1" applyAlignment="1" applyProtection="1">
      <alignment horizontal="right" vertical="center"/>
      <protection locked="0"/>
    </xf>
    <xf numFmtId="3" fontId="43" fillId="0" borderId="57" xfId="47" applyNumberFormat="1" applyFont="1" applyFill="1" applyBorder="1" applyAlignment="1" applyProtection="1">
      <alignment horizontal="right" vertical="center"/>
      <protection locked="0"/>
    </xf>
    <xf numFmtId="3" fontId="41" fillId="0" borderId="55" xfId="0" applyNumberFormat="1" applyFont="1" applyBorder="1" applyAlignment="1" applyProtection="1">
      <alignment vertical="center"/>
      <protection locked="0"/>
    </xf>
    <xf numFmtId="3" fontId="41" fillId="0" borderId="15" xfId="0" applyNumberFormat="1" applyFont="1" applyBorder="1" applyAlignment="1" applyProtection="1">
      <alignment vertical="center"/>
      <protection locked="0"/>
    </xf>
    <xf numFmtId="3" fontId="45" fillId="0" borderId="15" xfId="0" applyNumberFormat="1" applyFont="1" applyBorder="1" applyAlignment="1" applyProtection="1">
      <alignment vertical="center"/>
      <protection locked="0"/>
    </xf>
    <xf numFmtId="3" fontId="41" fillId="0" borderId="58" xfId="0" applyNumberFormat="1" applyFont="1" applyBorder="1" applyAlignment="1" applyProtection="1">
      <alignment vertical="center"/>
      <protection locked="0"/>
    </xf>
    <xf numFmtId="4" fontId="7" fillId="19" borderId="67" xfId="50" applyNumberFormat="1" applyFont="1" applyFill="1" applyBorder="1" applyAlignment="1">
      <alignment vertical="center"/>
      <protection/>
    </xf>
    <xf numFmtId="0" fontId="2" fillId="0" borderId="0" xfId="50" applyFont="1" applyAlignment="1">
      <alignment vertical="center"/>
      <protection/>
    </xf>
    <xf numFmtId="4" fontId="10" fillId="19" borderId="67" xfId="50" applyNumberFormat="1" applyFont="1" applyFill="1" applyBorder="1" applyAlignment="1">
      <alignment vertical="center"/>
      <protection/>
    </xf>
    <xf numFmtId="0" fontId="12" fillId="0" borderId="0" xfId="50" applyFont="1" applyAlignment="1">
      <alignment vertical="center"/>
      <protection/>
    </xf>
    <xf numFmtId="0" fontId="2" fillId="0" borderId="0" xfId="50" applyFont="1" applyAlignment="1">
      <alignment vertical="center"/>
      <protection/>
    </xf>
    <xf numFmtId="0" fontId="12" fillId="19" borderId="48" xfId="47" applyFont="1" applyFill="1" applyBorder="1" applyAlignment="1" applyProtection="1">
      <alignment horizontal="center"/>
      <protection locked="0"/>
    </xf>
    <xf numFmtId="0" fontId="12" fillId="19" borderId="49" xfId="47" applyFont="1" applyFill="1" applyBorder="1" applyAlignment="1" applyProtection="1">
      <alignment horizontal="center"/>
      <protection locked="0"/>
    </xf>
    <xf numFmtId="0" fontId="12" fillId="19" borderId="26" xfId="47" applyFont="1" applyFill="1" applyBorder="1" applyAlignment="1" applyProtection="1">
      <alignment horizontal="center"/>
      <protection locked="0"/>
    </xf>
    <xf numFmtId="0" fontId="12" fillId="19" borderId="28" xfId="47" applyFont="1" applyFill="1" applyBorder="1" applyAlignment="1" applyProtection="1">
      <alignment horizontal="center"/>
      <protection locked="0"/>
    </xf>
    <xf numFmtId="10" fontId="2" fillId="0" borderId="15" xfId="0" applyNumberFormat="1" applyFont="1" applyBorder="1" applyAlignment="1">
      <alignment vertical="center"/>
    </xf>
    <xf numFmtId="10" fontId="2" fillId="0" borderId="56" xfId="0" applyNumberFormat="1" applyFont="1" applyBorder="1" applyAlignment="1">
      <alignment vertical="center"/>
    </xf>
    <xf numFmtId="10" fontId="7" fillId="19" borderId="67" xfId="0" applyNumberFormat="1" applyFont="1" applyFill="1" applyBorder="1" applyAlignment="1">
      <alignment vertical="center"/>
    </xf>
    <xf numFmtId="0" fontId="12" fillId="0" borderId="14" xfId="52" applyFont="1" applyBorder="1" applyAlignment="1">
      <alignment vertical="center" wrapText="1"/>
      <protection/>
    </xf>
    <xf numFmtId="0" fontId="12" fillId="0" borderId="36" xfId="52" applyFont="1" applyBorder="1" applyAlignment="1">
      <alignment vertical="center" wrapText="1"/>
      <protection/>
    </xf>
    <xf numFmtId="0" fontId="12" fillId="0" borderId="48" xfId="52" applyFont="1" applyBorder="1" applyAlignment="1">
      <alignment vertical="center" wrapText="1"/>
      <protection/>
    </xf>
    <xf numFmtId="0" fontId="2" fillId="0" borderId="22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4" xfId="0" applyFont="1" applyBorder="1" applyAlignment="1">
      <alignment vertical="center" wrapText="1"/>
    </xf>
    <xf numFmtId="0" fontId="2" fillId="0" borderId="64" xfId="0" applyFont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0" fontId="7" fillId="19" borderId="65" xfId="0" applyFont="1" applyFill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38" fillId="0" borderId="36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4" fontId="2" fillId="0" borderId="0" xfId="50" applyNumberFormat="1" applyFont="1" applyAlignment="1">
      <alignment vertical="center" wrapText="1"/>
      <protection/>
    </xf>
    <xf numFmtId="4" fontId="12" fillId="0" borderId="0" xfId="50" applyNumberFormat="1" applyFont="1" applyAlignment="1">
      <alignment vertical="center"/>
      <protection/>
    </xf>
    <xf numFmtId="4" fontId="2" fillId="0" borderId="56" xfId="50" applyNumberFormat="1" applyFont="1" applyFill="1" applyBorder="1" applyAlignment="1">
      <alignment horizontal="right" vertical="center" wrapText="1"/>
      <protection/>
    </xf>
    <xf numFmtId="213" fontId="7" fillId="0" borderId="0" xfId="0" applyNumberFormat="1" applyFont="1" applyAlignment="1">
      <alignment/>
    </xf>
    <xf numFmtId="213" fontId="7" fillId="19" borderId="20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/>
    </xf>
    <xf numFmtId="213" fontId="7" fillId="19" borderId="42" xfId="0" applyNumberFormat="1" applyFont="1" applyFill="1" applyBorder="1" applyAlignment="1">
      <alignment horizontal="center" vertical="center"/>
    </xf>
    <xf numFmtId="213" fontId="7" fillId="19" borderId="43" xfId="0" applyNumberFormat="1" applyFont="1" applyFill="1" applyBorder="1" applyAlignment="1">
      <alignment horizontal="center" vertical="center"/>
    </xf>
    <xf numFmtId="213" fontId="7" fillId="19" borderId="44" xfId="0" applyNumberFormat="1" applyFont="1" applyFill="1" applyBorder="1" applyAlignment="1">
      <alignment horizontal="center" vertical="center"/>
    </xf>
    <xf numFmtId="213" fontId="7" fillId="19" borderId="41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 vertical="center"/>
    </xf>
    <xf numFmtId="213" fontId="2" fillId="0" borderId="11" xfId="0" applyNumberFormat="1" applyFont="1" applyBorder="1" applyAlignment="1">
      <alignment/>
    </xf>
    <xf numFmtId="213" fontId="2" fillId="0" borderId="12" xfId="0" applyNumberFormat="1" applyFont="1" applyBorder="1" applyAlignment="1">
      <alignment/>
    </xf>
    <xf numFmtId="213" fontId="2" fillId="0" borderId="15" xfId="0" applyNumberFormat="1" applyFont="1" applyBorder="1" applyAlignment="1">
      <alignment/>
    </xf>
    <xf numFmtId="213" fontId="2" fillId="0" borderId="13" xfId="0" applyNumberFormat="1" applyFont="1" applyBorder="1" applyAlignment="1">
      <alignment/>
    </xf>
    <xf numFmtId="213" fontId="2" fillId="0" borderId="76" xfId="0" applyNumberFormat="1" applyFont="1" applyBorder="1" applyAlignment="1">
      <alignment/>
    </xf>
    <xf numFmtId="213" fontId="2" fillId="0" borderId="51" xfId="0" applyNumberFormat="1" applyFont="1" applyBorder="1" applyAlignment="1">
      <alignment/>
    </xf>
    <xf numFmtId="213" fontId="2" fillId="0" borderId="6" xfId="0" applyNumberFormat="1" applyFont="1" applyBorder="1" applyAlignment="1">
      <alignment/>
    </xf>
    <xf numFmtId="213" fontId="2" fillId="0" borderId="56" xfId="0" applyNumberFormat="1" applyFont="1" applyBorder="1" applyAlignment="1">
      <alignment/>
    </xf>
    <xf numFmtId="213" fontId="2" fillId="0" borderId="64" xfId="0" applyNumberFormat="1" applyFont="1" applyBorder="1" applyAlignment="1">
      <alignment/>
    </xf>
    <xf numFmtId="213" fontId="2" fillId="0" borderId="77" xfId="0" applyNumberFormat="1" applyFont="1" applyBorder="1" applyAlignment="1">
      <alignment/>
    </xf>
    <xf numFmtId="213" fontId="7" fillId="19" borderId="73" xfId="0" applyNumberFormat="1" applyFont="1" applyFill="1" applyBorder="1" applyAlignment="1">
      <alignment/>
    </xf>
    <xf numFmtId="213" fontId="7" fillId="19" borderId="39" xfId="0" applyNumberFormat="1" applyFont="1" applyFill="1" applyBorder="1" applyAlignment="1">
      <alignment/>
    </xf>
    <xf numFmtId="213" fontId="7" fillId="19" borderId="67" xfId="0" applyNumberFormat="1" applyFont="1" applyFill="1" applyBorder="1" applyAlignment="1">
      <alignment/>
    </xf>
    <xf numFmtId="213" fontId="7" fillId="19" borderId="65" xfId="0" applyNumberFormat="1" applyFont="1" applyFill="1" applyBorder="1" applyAlignment="1">
      <alignment/>
    </xf>
    <xf numFmtId="213" fontId="7" fillId="19" borderId="38" xfId="0" applyNumberFormat="1" applyFont="1" applyFill="1" applyBorder="1" applyAlignment="1">
      <alignment/>
    </xf>
    <xf numFmtId="213" fontId="7" fillId="19" borderId="43" xfId="0" applyNumberFormat="1" applyFont="1" applyFill="1" applyBorder="1" applyAlignment="1">
      <alignment horizontal="center"/>
    </xf>
    <xf numFmtId="213" fontId="7" fillId="19" borderId="44" xfId="0" applyNumberFormat="1" applyFont="1" applyFill="1" applyBorder="1" applyAlignment="1">
      <alignment horizontal="center"/>
    </xf>
    <xf numFmtId="213" fontId="7" fillId="19" borderId="60" xfId="0" applyNumberFormat="1" applyFont="1" applyFill="1" applyBorder="1" applyAlignment="1">
      <alignment horizontal="center"/>
    </xf>
    <xf numFmtId="213" fontId="2" fillId="0" borderId="59" xfId="0" applyNumberFormat="1" applyFont="1" applyBorder="1" applyAlignment="1">
      <alignment/>
    </xf>
    <xf numFmtId="213" fontId="2" fillId="0" borderId="66" xfId="0" applyNumberFormat="1" applyFont="1" applyBorder="1" applyAlignment="1">
      <alignment/>
    </xf>
    <xf numFmtId="213" fontId="7" fillId="19" borderId="63" xfId="0" applyNumberFormat="1" applyFont="1" applyFill="1" applyBorder="1" applyAlignment="1">
      <alignment/>
    </xf>
    <xf numFmtId="213" fontId="7" fillId="19" borderId="18" xfId="0" applyNumberFormat="1" applyFont="1" applyFill="1" applyBorder="1" applyAlignment="1">
      <alignment horizontal="center"/>
    </xf>
    <xf numFmtId="213" fontId="2" fillId="0" borderId="51" xfId="0" applyNumberFormat="1" applyFont="1" applyBorder="1" applyAlignment="1">
      <alignment vertical="center"/>
    </xf>
    <xf numFmtId="213" fontId="2" fillId="0" borderId="66" xfId="0" applyNumberFormat="1" applyFont="1" applyBorder="1" applyAlignment="1">
      <alignment vertical="center"/>
    </xf>
    <xf numFmtId="213" fontId="2" fillId="0" borderId="56" xfId="0" applyNumberFormat="1" applyFont="1" applyBorder="1" applyAlignment="1">
      <alignment vertical="center"/>
    </xf>
    <xf numFmtId="213" fontId="12" fillId="0" borderId="46" xfId="0" applyNumberFormat="1" applyFont="1" applyBorder="1" applyAlignment="1">
      <alignment horizontal="right" vertical="center"/>
    </xf>
    <xf numFmtId="213" fontId="12" fillId="0" borderId="66" xfId="0" applyNumberFormat="1" applyFont="1" applyBorder="1" applyAlignment="1">
      <alignment horizontal="right" vertical="center"/>
    </xf>
    <xf numFmtId="213" fontId="12" fillId="0" borderId="59" xfId="0" applyNumberFormat="1" applyFont="1" applyBorder="1" applyAlignment="1">
      <alignment/>
    </xf>
    <xf numFmtId="213" fontId="12" fillId="0" borderId="55" xfId="0" applyNumberFormat="1" applyFont="1" applyBorder="1" applyAlignment="1">
      <alignment/>
    </xf>
    <xf numFmtId="213" fontId="12" fillId="0" borderId="15" xfId="0" applyNumberFormat="1" applyFont="1" applyBorder="1" applyAlignment="1">
      <alignment/>
    </xf>
    <xf numFmtId="213" fontId="12" fillId="0" borderId="66" xfId="0" applyNumberFormat="1" applyFont="1" applyBorder="1" applyAlignment="1">
      <alignment/>
    </xf>
    <xf numFmtId="213" fontId="12" fillId="0" borderId="56" xfId="0" applyNumberFormat="1" applyFont="1" applyBorder="1" applyAlignment="1">
      <alignment/>
    </xf>
    <xf numFmtId="213" fontId="12" fillId="0" borderId="66" xfId="0" applyNumberFormat="1" applyFont="1" applyBorder="1" applyAlignment="1">
      <alignment horizontal="right" vertical="center" wrapText="1"/>
    </xf>
    <xf numFmtId="213" fontId="12" fillId="0" borderId="66" xfId="0" applyNumberFormat="1" applyFont="1" applyBorder="1" applyAlignment="1">
      <alignment vertical="center" wrapText="1"/>
    </xf>
    <xf numFmtId="213" fontId="12" fillId="0" borderId="36" xfId="0" applyNumberFormat="1" applyFont="1" applyBorder="1" applyAlignment="1">
      <alignment horizontal="right" vertical="center" wrapText="1"/>
    </xf>
    <xf numFmtId="213" fontId="12" fillId="0" borderId="56" xfId="0" applyNumberFormat="1" applyFont="1" applyBorder="1" applyAlignment="1">
      <alignment vertical="center" wrapText="1"/>
    </xf>
    <xf numFmtId="213" fontId="2" fillId="0" borderId="0" xfId="0" applyNumberFormat="1" applyFont="1" applyAlignment="1">
      <alignment vertical="center" wrapText="1"/>
    </xf>
    <xf numFmtId="213" fontId="12" fillId="0" borderId="78" xfId="0" applyNumberFormat="1" applyFont="1" applyBorder="1" applyAlignment="1">
      <alignment/>
    </xf>
    <xf numFmtId="213" fontId="12" fillId="0" borderId="57" xfId="0" applyNumberFormat="1" applyFont="1" applyBorder="1" applyAlignment="1">
      <alignment/>
    </xf>
    <xf numFmtId="213" fontId="12" fillId="0" borderId="77" xfId="0" applyNumberFormat="1" applyFont="1" applyFill="1" applyBorder="1" applyAlignment="1">
      <alignment vertical="center"/>
    </xf>
    <xf numFmtId="213" fontId="12" fillId="0" borderId="52" xfId="0" applyNumberFormat="1" applyFont="1" applyFill="1" applyBorder="1" applyAlignment="1">
      <alignment vertical="center"/>
    </xf>
    <xf numFmtId="213" fontId="10" fillId="19" borderId="73" xfId="0" applyNumberFormat="1" applyFont="1" applyFill="1" applyBorder="1" applyAlignment="1">
      <alignment vertical="center"/>
    </xf>
    <xf numFmtId="213" fontId="10" fillId="19" borderId="63" xfId="0" applyNumberFormat="1" applyFont="1" applyFill="1" applyBorder="1" applyAlignment="1">
      <alignment vertical="center"/>
    </xf>
    <xf numFmtId="213" fontId="10" fillId="19" borderId="67" xfId="0" applyNumberFormat="1" applyFont="1" applyFill="1" applyBorder="1" applyAlignment="1">
      <alignment vertical="center"/>
    </xf>
    <xf numFmtId="213" fontId="7" fillId="19" borderId="60" xfId="0" applyNumberFormat="1" applyFont="1" applyFill="1" applyBorder="1" applyAlignment="1">
      <alignment horizontal="center" vertical="center"/>
    </xf>
    <xf numFmtId="213" fontId="2" fillId="0" borderId="50" xfId="0" applyNumberFormat="1" applyFont="1" applyBorder="1" applyAlignment="1">
      <alignment vertical="center"/>
    </xf>
    <xf numFmtId="213" fontId="2" fillId="0" borderId="53" xfId="0" applyNumberFormat="1" applyFont="1" applyBorder="1" applyAlignment="1">
      <alignment vertical="center"/>
    </xf>
    <xf numFmtId="213" fontId="2" fillId="0" borderId="55" xfId="0" applyNumberFormat="1" applyFont="1" applyBorder="1" applyAlignment="1">
      <alignment vertical="center"/>
    </xf>
    <xf numFmtId="213" fontId="2" fillId="0" borderId="12" xfId="0" applyNumberFormat="1" applyFont="1" applyBorder="1" applyAlignment="1">
      <alignment vertical="center"/>
    </xf>
    <xf numFmtId="213" fontId="2" fillId="0" borderId="77" xfId="0" applyNumberFormat="1" applyFont="1" applyBorder="1" applyAlignment="1">
      <alignment vertical="center"/>
    </xf>
    <xf numFmtId="213" fontId="2" fillId="0" borderId="6" xfId="0" applyNumberFormat="1" applyFont="1" applyBorder="1" applyAlignment="1">
      <alignment vertical="center"/>
    </xf>
    <xf numFmtId="213" fontId="46" fillId="0" borderId="51" xfId="0" applyNumberFormat="1" applyFont="1" applyBorder="1" applyAlignment="1">
      <alignment vertical="center"/>
    </xf>
    <xf numFmtId="213" fontId="46" fillId="0" borderId="6" xfId="0" applyNumberFormat="1" applyFont="1" applyBorder="1" applyAlignment="1">
      <alignment vertical="center"/>
    </xf>
    <xf numFmtId="213" fontId="46" fillId="0" borderId="56" xfId="0" applyNumberFormat="1" applyFont="1" applyBorder="1" applyAlignment="1">
      <alignment vertical="center"/>
    </xf>
    <xf numFmtId="213" fontId="46" fillId="0" borderId="77" xfId="0" applyNumberFormat="1" applyFont="1" applyBorder="1" applyAlignment="1">
      <alignment vertical="center"/>
    </xf>
    <xf numFmtId="213" fontId="2" fillId="0" borderId="42" xfId="0" applyNumberFormat="1" applyFont="1" applyBorder="1" applyAlignment="1">
      <alignment vertical="center"/>
    </xf>
    <xf numFmtId="213" fontId="2" fillId="0" borderId="43" xfId="0" applyNumberFormat="1" applyFont="1" applyBorder="1" applyAlignment="1">
      <alignment vertical="center"/>
    </xf>
    <xf numFmtId="213" fontId="2" fillId="0" borderId="44" xfId="0" applyNumberFormat="1" applyFont="1" applyBorder="1" applyAlignment="1">
      <alignment vertical="center"/>
    </xf>
    <xf numFmtId="213" fontId="2" fillId="0" borderId="79" xfId="0" applyNumberFormat="1" applyFont="1" applyBorder="1" applyAlignment="1">
      <alignment vertical="center"/>
    </xf>
    <xf numFmtId="213" fontId="7" fillId="19" borderId="80" xfId="0" applyNumberFormat="1" applyFont="1" applyFill="1" applyBorder="1" applyAlignment="1">
      <alignment horizontal="center"/>
    </xf>
    <xf numFmtId="213" fontId="7" fillId="19" borderId="57" xfId="0" applyNumberFormat="1" applyFont="1" applyFill="1" applyBorder="1" applyAlignment="1">
      <alignment horizontal="center" vertical="center"/>
    </xf>
    <xf numFmtId="213" fontId="2" fillId="0" borderId="72" xfId="0" applyNumberFormat="1" applyFont="1" applyBorder="1" applyAlignment="1">
      <alignment vertical="center"/>
    </xf>
    <xf numFmtId="213" fontId="2" fillId="0" borderId="60" xfId="0" applyNumberFormat="1" applyFont="1" applyBorder="1" applyAlignment="1">
      <alignment vertical="center"/>
    </xf>
    <xf numFmtId="213" fontId="7" fillId="19" borderId="18" xfId="0" applyNumberFormat="1" applyFont="1" applyFill="1" applyBorder="1" applyAlignment="1">
      <alignment horizontal="center" vertical="center"/>
    </xf>
    <xf numFmtId="213" fontId="7" fillId="19" borderId="18" xfId="0" applyNumberFormat="1" applyFont="1" applyFill="1" applyBorder="1" applyAlignment="1">
      <alignment horizontal="center" vertical="center" wrapText="1"/>
    </xf>
    <xf numFmtId="213" fontId="7" fillId="19" borderId="19" xfId="0" applyNumberFormat="1" applyFont="1" applyFill="1" applyBorder="1" applyAlignment="1">
      <alignment horizontal="center" vertical="center" wrapText="1"/>
    </xf>
    <xf numFmtId="214" fontId="7" fillId="19" borderId="62" xfId="0" applyNumberFormat="1" applyFont="1" applyFill="1" applyBorder="1" applyAlignment="1">
      <alignment horizontal="center" vertical="center"/>
    </xf>
    <xf numFmtId="214" fontId="7" fillId="19" borderId="62" xfId="0" applyNumberFormat="1" applyFont="1" applyFill="1" applyBorder="1" applyAlignment="1">
      <alignment horizontal="center"/>
    </xf>
    <xf numFmtId="214" fontId="7" fillId="19" borderId="54" xfId="0" applyNumberFormat="1" applyFont="1" applyFill="1" applyBorder="1" applyAlignment="1">
      <alignment horizontal="center"/>
    </xf>
    <xf numFmtId="214" fontId="7" fillId="19" borderId="30" xfId="0" applyNumberFormat="1" applyFont="1" applyFill="1" applyBorder="1" applyAlignment="1">
      <alignment horizontal="center"/>
    </xf>
    <xf numFmtId="214" fontId="7" fillId="19" borderId="42" xfId="0" applyNumberFormat="1" applyFont="1" applyFill="1" applyBorder="1" applyAlignment="1">
      <alignment horizontal="center"/>
    </xf>
    <xf numFmtId="214" fontId="7" fillId="19" borderId="79" xfId="0" applyNumberFormat="1" applyFont="1" applyFill="1" applyBorder="1" applyAlignment="1">
      <alignment horizontal="center"/>
    </xf>
    <xf numFmtId="213" fontId="12" fillId="0" borderId="50" xfId="0" applyNumberFormat="1" applyFont="1" applyBorder="1" applyAlignment="1">
      <alignment horizontal="right" vertical="center"/>
    </xf>
    <xf numFmtId="213" fontId="12" fillId="0" borderId="11" xfId="0" applyNumberFormat="1" applyFont="1" applyBorder="1" applyAlignment="1">
      <alignment horizontal="right" vertical="center"/>
    </xf>
    <xf numFmtId="213" fontId="12" fillId="0" borderId="51" xfId="0" applyNumberFormat="1" applyFont="1" applyBorder="1" applyAlignment="1">
      <alignment horizontal="right" vertical="center"/>
    </xf>
    <xf numFmtId="213" fontId="2" fillId="0" borderId="76" xfId="0" applyNumberFormat="1" applyFont="1" applyBorder="1" applyAlignment="1">
      <alignment vertical="center"/>
    </xf>
    <xf numFmtId="213" fontId="2" fillId="0" borderId="11" xfId="0" applyNumberFormat="1" applyFont="1" applyBorder="1" applyAlignment="1">
      <alignment vertical="center"/>
    </xf>
    <xf numFmtId="213" fontId="12" fillId="0" borderId="15" xfId="0" applyNumberFormat="1" applyFont="1" applyBorder="1" applyAlignment="1">
      <alignment vertical="center" wrapText="1"/>
    </xf>
    <xf numFmtId="213" fontId="12" fillId="0" borderId="55" xfId="0" applyNumberFormat="1" applyFont="1" applyBorder="1" applyAlignment="1">
      <alignment vertical="center" wrapText="1"/>
    </xf>
    <xf numFmtId="213" fontId="12" fillId="0" borderId="26" xfId="0" applyNumberFormat="1" applyFont="1" applyFill="1" applyBorder="1" applyAlignment="1">
      <alignment vertical="center" wrapText="1"/>
    </xf>
    <xf numFmtId="213" fontId="12" fillId="0" borderId="0" xfId="0" applyNumberFormat="1" applyFont="1" applyAlignment="1">
      <alignment/>
    </xf>
    <xf numFmtId="214" fontId="7" fillId="19" borderId="18" xfId="0" applyNumberFormat="1" applyFont="1" applyFill="1" applyBorder="1" applyAlignment="1">
      <alignment horizontal="center"/>
    </xf>
    <xf numFmtId="213" fontId="46" fillId="0" borderId="66" xfId="0" applyNumberFormat="1" applyFont="1" applyBorder="1" applyAlignment="1">
      <alignment vertical="center"/>
    </xf>
    <xf numFmtId="213" fontId="12" fillId="0" borderId="59" xfId="0" applyNumberFormat="1" applyFont="1" applyBorder="1" applyAlignment="1">
      <alignment horizontal="right" vertical="center"/>
    </xf>
    <xf numFmtId="213" fontId="12" fillId="0" borderId="53" xfId="0" applyNumberFormat="1" applyFont="1" applyBorder="1" applyAlignment="1">
      <alignment horizontal="right" vertical="center"/>
    </xf>
    <xf numFmtId="213" fontId="12" fillId="0" borderId="12" xfId="0" applyNumberFormat="1" applyFont="1" applyBorder="1" applyAlignment="1">
      <alignment horizontal="right" vertical="center"/>
    </xf>
    <xf numFmtId="213" fontId="12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210" fontId="12" fillId="0" borderId="0" xfId="0" applyNumberFormat="1" applyFont="1" applyAlignment="1">
      <alignment/>
    </xf>
    <xf numFmtId="215" fontId="12" fillId="0" borderId="0" xfId="0" applyNumberFormat="1" applyFont="1" applyAlignment="1">
      <alignment/>
    </xf>
    <xf numFmtId="215" fontId="12" fillId="0" borderId="6" xfId="0" applyNumberFormat="1" applyFont="1" applyBorder="1" applyAlignment="1">
      <alignment/>
    </xf>
    <xf numFmtId="215" fontId="12" fillId="0" borderId="56" xfId="0" applyNumberFormat="1" applyFont="1" applyBorder="1" applyAlignment="1">
      <alignment/>
    </xf>
    <xf numFmtId="215" fontId="49" fillId="19" borderId="43" xfId="0" applyNumberFormat="1" applyFont="1" applyFill="1" applyBorder="1" applyAlignment="1">
      <alignment/>
    </xf>
    <xf numFmtId="215" fontId="49" fillId="19" borderId="44" xfId="0" applyNumberFormat="1" applyFont="1" applyFill="1" applyBorder="1" applyAlignment="1">
      <alignment/>
    </xf>
    <xf numFmtId="4" fontId="2" fillId="0" borderId="57" xfId="50" applyNumberFormat="1" applyFont="1" applyBorder="1" applyAlignment="1">
      <alignment vertical="center" wrapText="1"/>
      <protection/>
    </xf>
    <xf numFmtId="4" fontId="7" fillId="19" borderId="67" xfId="50" applyNumberFormat="1" applyFont="1" applyFill="1" applyBorder="1" applyAlignment="1">
      <alignment vertical="center"/>
      <protection/>
    </xf>
    <xf numFmtId="215" fontId="12" fillId="0" borderId="77" xfId="0" applyNumberFormat="1" applyFont="1" applyBorder="1" applyAlignment="1">
      <alignment/>
    </xf>
    <xf numFmtId="215" fontId="49" fillId="19" borderId="79" xfId="0" applyNumberFormat="1" applyFont="1" applyFill="1" applyBorder="1" applyAlignment="1">
      <alignment/>
    </xf>
    <xf numFmtId="0" fontId="12" fillId="0" borderId="56" xfId="0" applyFont="1" applyBorder="1" applyAlignment="1">
      <alignment/>
    </xf>
    <xf numFmtId="0" fontId="49" fillId="19" borderId="44" xfId="0" applyFont="1" applyFill="1" applyBorder="1" applyAlignment="1">
      <alignment/>
    </xf>
    <xf numFmtId="0" fontId="10" fillId="19" borderId="81" xfId="0" applyFont="1" applyFill="1" applyBorder="1" applyAlignment="1">
      <alignment horizontal="center"/>
    </xf>
    <xf numFmtId="0" fontId="10" fillId="19" borderId="24" xfId="0" applyFont="1" applyFill="1" applyBorder="1" applyAlignment="1">
      <alignment horizontal="center"/>
    </xf>
    <xf numFmtId="0" fontId="10" fillId="19" borderId="17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215" fontId="12" fillId="0" borderId="76" xfId="0" applyNumberFormat="1" applyFont="1" applyBorder="1" applyAlignment="1">
      <alignment/>
    </xf>
    <xf numFmtId="215" fontId="12" fillId="0" borderId="12" xfId="0" applyNumberFormat="1" applyFont="1" applyBorder="1" applyAlignment="1">
      <alignment/>
    </xf>
    <xf numFmtId="215" fontId="12" fillId="0" borderId="15" xfId="0" applyNumberFormat="1" applyFont="1" applyBorder="1" applyAlignment="1">
      <alignment/>
    </xf>
    <xf numFmtId="0" fontId="12" fillId="0" borderId="55" xfId="0" applyFont="1" applyBorder="1" applyAlignment="1">
      <alignment/>
    </xf>
    <xf numFmtId="215" fontId="12" fillId="0" borderId="82" xfId="0" applyNumberFormat="1" applyFont="1" applyBorder="1" applyAlignment="1">
      <alignment/>
    </xf>
    <xf numFmtId="215" fontId="12" fillId="0" borderId="53" xfId="0" applyNumberFormat="1" applyFont="1" applyBorder="1" applyAlignment="1">
      <alignment/>
    </xf>
    <xf numFmtId="215" fontId="12" fillId="0" borderId="55" xfId="0" applyNumberFormat="1" applyFont="1" applyBorder="1" applyAlignment="1">
      <alignment/>
    </xf>
    <xf numFmtId="0" fontId="10" fillId="19" borderId="44" xfId="0" applyFont="1" applyFill="1" applyBorder="1" applyAlignment="1">
      <alignment/>
    </xf>
    <xf numFmtId="215" fontId="10" fillId="19" borderId="79" xfId="0" applyNumberFormat="1" applyFont="1" applyFill="1" applyBorder="1" applyAlignment="1">
      <alignment/>
    </xf>
    <xf numFmtId="215" fontId="10" fillId="19" borderId="43" xfId="0" applyNumberFormat="1" applyFont="1" applyFill="1" applyBorder="1" applyAlignment="1">
      <alignment/>
    </xf>
    <xf numFmtId="215" fontId="10" fillId="19" borderId="44" xfId="0" applyNumberFormat="1" applyFont="1" applyFill="1" applyBorder="1" applyAlignment="1">
      <alignment/>
    </xf>
    <xf numFmtId="213" fontId="5" fillId="0" borderId="0" xfId="0" applyNumberFormat="1" applyFont="1" applyAlignment="1">
      <alignment horizontal="right"/>
    </xf>
    <xf numFmtId="4" fontId="35" fillId="0" borderId="70" xfId="50" applyNumberFormat="1" applyFont="1" applyBorder="1">
      <alignment/>
      <protection/>
    </xf>
    <xf numFmtId="4" fontId="12" fillId="0" borderId="68" xfId="50" applyNumberFormat="1" applyFont="1" applyBorder="1">
      <alignment/>
      <protection/>
    </xf>
    <xf numFmtId="4" fontId="35" fillId="0" borderId="71" xfId="50" applyNumberFormat="1" applyFont="1" applyBorder="1">
      <alignment/>
      <protection/>
    </xf>
    <xf numFmtId="4" fontId="2" fillId="0" borderId="46" xfId="50" applyNumberFormat="1" applyFont="1" applyBorder="1" applyAlignment="1">
      <alignment horizontal="right" vertical="center" wrapText="1"/>
      <protection/>
    </xf>
    <xf numFmtId="4" fontId="2" fillId="0" borderId="46" xfId="50" applyNumberFormat="1" applyFont="1" applyBorder="1" applyAlignment="1">
      <alignment vertical="center" wrapText="1"/>
      <protection/>
    </xf>
    <xf numFmtId="4" fontId="2" fillId="0" borderId="46" xfId="50" applyNumberFormat="1" applyFont="1" applyFill="1" applyBorder="1" applyAlignment="1">
      <alignment vertical="center" wrapText="1"/>
      <protection/>
    </xf>
    <xf numFmtId="4" fontId="7" fillId="19" borderId="83" xfId="50" applyNumberFormat="1" applyFont="1" applyFill="1" applyBorder="1" applyAlignment="1">
      <alignment vertical="center"/>
      <protection/>
    </xf>
    <xf numFmtId="202" fontId="2" fillId="0" borderId="74" xfId="50" applyNumberFormat="1" applyFont="1" applyBorder="1" applyAlignment="1" quotePrefix="1">
      <alignment horizontal="center" vertical="center" wrapText="1"/>
      <protection/>
    </xf>
    <xf numFmtId="202" fontId="2" fillId="0" borderId="74" xfId="50" applyNumberFormat="1" applyFont="1" applyBorder="1" applyAlignment="1">
      <alignment horizontal="center" vertical="center" wrapText="1"/>
      <protection/>
    </xf>
    <xf numFmtId="202" fontId="2" fillId="0" borderId="74" xfId="50" applyNumberFormat="1" applyFont="1" applyFill="1" applyBorder="1" applyAlignment="1">
      <alignment horizontal="center" vertical="center" wrapText="1"/>
      <protection/>
    </xf>
    <xf numFmtId="49" fontId="2" fillId="0" borderId="74" xfId="50" applyNumberFormat="1" applyFont="1" applyBorder="1" applyAlignment="1">
      <alignment horizontal="center" vertical="center" wrapText="1"/>
      <protection/>
    </xf>
    <xf numFmtId="0" fontId="7" fillId="19" borderId="65" xfId="50" applyFont="1" applyFill="1" applyBorder="1" applyAlignment="1">
      <alignment horizontal="center" vertical="center"/>
      <protection/>
    </xf>
    <xf numFmtId="4" fontId="2" fillId="0" borderId="77" xfId="50" applyNumberFormat="1" applyFont="1" applyBorder="1" applyAlignment="1">
      <alignment vertical="center" wrapText="1"/>
      <protection/>
    </xf>
    <xf numFmtId="4" fontId="12" fillId="0" borderId="77" xfId="50" applyNumberFormat="1" applyFont="1" applyBorder="1" applyAlignment="1">
      <alignment vertical="center" wrapText="1"/>
      <protection/>
    </xf>
    <xf numFmtId="4" fontId="2" fillId="0" borderId="84" xfId="50" applyNumberFormat="1" applyFont="1" applyBorder="1" applyAlignment="1">
      <alignment vertical="center" wrapText="1"/>
      <protection/>
    </xf>
    <xf numFmtId="4" fontId="7" fillId="19" borderId="83" xfId="50" applyNumberFormat="1" applyFont="1" applyFill="1" applyBorder="1" applyAlignment="1">
      <alignment vertical="center"/>
      <protection/>
    </xf>
    <xf numFmtId="0" fontId="2" fillId="0" borderId="74" xfId="50" applyFont="1" applyBorder="1" applyAlignment="1">
      <alignment vertical="center"/>
      <protection/>
    </xf>
    <xf numFmtId="0" fontId="2" fillId="0" borderId="64" xfId="50" applyFont="1" applyBorder="1" applyAlignment="1">
      <alignment vertical="center" wrapText="1"/>
      <protection/>
    </xf>
    <xf numFmtId="0" fontId="2" fillId="0" borderId="74" xfId="50" applyFont="1" applyBorder="1" applyAlignment="1">
      <alignment vertical="center" wrapText="1"/>
      <protection/>
    </xf>
    <xf numFmtId="0" fontId="7" fillId="19" borderId="65" xfId="50" applyFont="1" applyFill="1" applyBorder="1" applyAlignment="1">
      <alignment vertical="center"/>
      <protection/>
    </xf>
    <xf numFmtId="49" fontId="2" fillId="0" borderId="74" xfId="50" applyNumberFormat="1" applyFont="1" applyBorder="1" applyAlignment="1">
      <alignment horizontal="center" vertical="center"/>
      <protection/>
    </xf>
    <xf numFmtId="202" fontId="2" fillId="0" borderId="74" xfId="50" applyNumberFormat="1" applyFont="1" applyBorder="1" applyAlignment="1">
      <alignment horizontal="center" vertical="center"/>
      <protection/>
    </xf>
    <xf numFmtId="213" fontId="12" fillId="0" borderId="50" xfId="0" applyNumberFormat="1" applyFont="1" applyFill="1" applyBorder="1" applyAlignment="1" applyProtection="1">
      <alignment horizontal="right" vertical="center"/>
      <protection locked="0"/>
    </xf>
    <xf numFmtId="213" fontId="12" fillId="0" borderId="51" xfId="0" applyNumberFormat="1" applyFont="1" applyFill="1" applyBorder="1" applyAlignment="1" applyProtection="1">
      <alignment horizontal="right" vertical="center"/>
      <protection locked="0"/>
    </xf>
    <xf numFmtId="213" fontId="38" fillId="0" borderId="51" xfId="0" applyNumberFormat="1" applyFont="1" applyFill="1" applyBorder="1" applyAlignment="1" applyProtection="1">
      <alignment horizontal="right" vertical="center"/>
      <protection locked="0"/>
    </xf>
    <xf numFmtId="213" fontId="12" fillId="0" borderId="52" xfId="0" applyNumberFormat="1" applyFont="1" applyFill="1" applyBorder="1" applyAlignment="1" applyProtection="1">
      <alignment horizontal="right" vertical="center"/>
      <protection locked="0"/>
    </xf>
    <xf numFmtId="213" fontId="40" fillId="19" borderId="73" xfId="0" applyNumberFormat="1" applyFont="1" applyFill="1" applyBorder="1" applyAlignment="1" applyProtection="1">
      <alignment horizontal="right" vertical="center"/>
      <protection locked="0"/>
    </xf>
    <xf numFmtId="213" fontId="12" fillId="0" borderId="50" xfId="0" applyNumberFormat="1" applyFont="1" applyBorder="1" applyAlignment="1" applyProtection="1">
      <alignment vertical="center"/>
      <protection locked="0"/>
    </xf>
    <xf numFmtId="213" fontId="12" fillId="0" borderId="11" xfId="0" applyNumberFormat="1" applyFont="1" applyBorder="1" applyAlignment="1" applyProtection="1">
      <alignment vertical="center"/>
      <protection locked="0"/>
    </xf>
    <xf numFmtId="213" fontId="38" fillId="0" borderId="11" xfId="0" applyNumberFormat="1" applyFont="1" applyBorder="1" applyAlignment="1" applyProtection="1">
      <alignment vertical="center"/>
      <protection locked="0"/>
    </xf>
    <xf numFmtId="213" fontId="12" fillId="0" borderId="54" xfId="0" applyNumberFormat="1" applyFont="1" applyBorder="1" applyAlignment="1" applyProtection="1">
      <alignment vertical="center"/>
      <protection locked="0"/>
    </xf>
    <xf numFmtId="4" fontId="2" fillId="24" borderId="61" xfId="0" applyNumberFormat="1" applyFont="1" applyFill="1" applyBorder="1" applyAlignment="1">
      <alignment vertical="center" wrapText="1"/>
    </xf>
    <xf numFmtId="4" fontId="2" fillId="24" borderId="35" xfId="0" applyNumberFormat="1" applyFont="1" applyFill="1" applyBorder="1" applyAlignment="1">
      <alignment vertical="center" wrapText="1"/>
    </xf>
    <xf numFmtId="4" fontId="2" fillId="24" borderId="47" xfId="0" applyNumberFormat="1" applyFont="1" applyFill="1" applyBorder="1" applyAlignment="1">
      <alignment vertical="center" wrapText="1"/>
    </xf>
    <xf numFmtId="3" fontId="13" fillId="0" borderId="46" xfId="0" applyNumberFormat="1" applyFont="1" applyBorder="1" applyAlignment="1">
      <alignment/>
    </xf>
    <xf numFmtId="3" fontId="8" fillId="19" borderId="38" xfId="0" applyNumberFormat="1" applyFont="1" applyFill="1" applyBorder="1" applyAlignment="1">
      <alignment/>
    </xf>
    <xf numFmtId="3" fontId="2" fillId="0" borderId="64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19" borderId="31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0" xfId="54" applyFont="1" applyFill="1" applyBorder="1" applyAlignment="1">
      <alignment horizontal="left" vertical="center" wrapText="1"/>
      <protection/>
    </xf>
    <xf numFmtId="4" fontId="2" fillId="0" borderId="0" xfId="50" applyNumberFormat="1" applyFont="1" applyFill="1">
      <alignment/>
      <protection/>
    </xf>
    <xf numFmtId="0" fontId="2" fillId="0" borderId="0" xfId="50" applyFont="1" applyFill="1">
      <alignment/>
      <protection/>
    </xf>
    <xf numFmtId="0" fontId="50" fillId="0" borderId="0" xfId="50" applyFont="1" applyAlignment="1">
      <alignment horizontal="left"/>
      <protection/>
    </xf>
    <xf numFmtId="4" fontId="8" fillId="0" borderId="70" xfId="50" applyNumberFormat="1" applyFont="1" applyBorder="1">
      <alignment/>
      <protection/>
    </xf>
    <xf numFmtId="4" fontId="12" fillId="0" borderId="63" xfId="0" applyNumberFormat="1" applyFont="1" applyBorder="1" applyAlignment="1">
      <alignment/>
    </xf>
    <xf numFmtId="4" fontId="12" fillId="0" borderId="67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215" fontId="2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 vertical="center" wrapText="1"/>
    </xf>
    <xf numFmtId="0" fontId="2" fillId="24" borderId="0" xfId="0" applyFont="1" applyFill="1" applyBorder="1" applyAlignment="1">
      <alignment horizontal="left" vertical="center" wrapText="1"/>
    </xf>
    <xf numFmtId="169" fontId="2" fillId="24" borderId="0" xfId="0" applyNumberFormat="1" applyFont="1" applyFill="1" applyBorder="1" applyAlignment="1">
      <alignment vertical="center" wrapText="1"/>
    </xf>
    <xf numFmtId="215" fontId="2" fillId="0" borderId="0" xfId="0" applyNumberFormat="1" applyFont="1" applyAlignment="1">
      <alignment vertical="center" wrapText="1"/>
    </xf>
    <xf numFmtId="215" fontId="2" fillId="0" borderId="0" xfId="0" applyNumberFormat="1" applyFont="1" applyAlignment="1">
      <alignment/>
    </xf>
    <xf numFmtId="210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36" xfId="54" applyFont="1" applyFill="1" applyBorder="1" applyAlignment="1">
      <alignment vertical="center" wrapText="1"/>
      <protection/>
    </xf>
    <xf numFmtId="3" fontId="2" fillId="0" borderId="35" xfId="54" applyFont="1" applyFill="1" applyBorder="1" applyAlignment="1">
      <alignment vertical="center" wrapText="1"/>
      <protection/>
    </xf>
    <xf numFmtId="0" fontId="2" fillId="0" borderId="27" xfId="50" applyFont="1" applyBorder="1" applyAlignment="1">
      <alignment vertical="center"/>
      <protection/>
    </xf>
    <xf numFmtId="49" fontId="2" fillId="0" borderId="27" xfId="50" applyNumberFormat="1" applyFont="1" applyBorder="1" applyAlignment="1">
      <alignment horizontal="center" vertical="center"/>
      <protection/>
    </xf>
    <xf numFmtId="4" fontId="2" fillId="0" borderId="76" xfId="50" applyNumberFormat="1" applyFont="1" applyBorder="1" applyAlignment="1">
      <alignment vertical="center" wrapText="1"/>
      <protection/>
    </xf>
    <xf numFmtId="4" fontId="2" fillId="0" borderId="15" xfId="50" applyNumberFormat="1" applyFont="1" applyBorder="1" applyAlignment="1">
      <alignment vertical="center" wrapText="1"/>
      <protection/>
    </xf>
    <xf numFmtId="4" fontId="10" fillId="19" borderId="83" xfId="50" applyNumberFormat="1" applyFont="1" applyFill="1" applyBorder="1" applyAlignment="1">
      <alignment vertical="center"/>
      <protection/>
    </xf>
    <xf numFmtId="0" fontId="10" fillId="19" borderId="65" xfId="50" applyFont="1" applyFill="1" applyBorder="1" applyAlignment="1">
      <alignment horizontal="center" vertical="center"/>
      <protection/>
    </xf>
    <xf numFmtId="4" fontId="2" fillId="0" borderId="46" xfId="50" applyNumberFormat="1" applyFont="1" applyFill="1" applyBorder="1" applyAlignment="1">
      <alignment horizontal="right" vertical="center" wrapText="1"/>
      <protection/>
    </xf>
    <xf numFmtId="49" fontId="2" fillId="0" borderId="74" xfId="50" applyNumberFormat="1" applyFont="1" applyFill="1" applyBorder="1" applyAlignment="1">
      <alignment horizontal="center" vertical="center" wrapText="1"/>
      <protection/>
    </xf>
    <xf numFmtId="4" fontId="12" fillId="0" borderId="38" xfId="0" applyNumberFormat="1" applyFont="1" applyBorder="1" applyAlignment="1">
      <alignment/>
    </xf>
    <xf numFmtId="0" fontId="12" fillId="0" borderId="26" xfId="52" applyFont="1" applyBorder="1" applyAlignment="1">
      <alignment vertical="center" wrapText="1"/>
      <protection/>
    </xf>
    <xf numFmtId="213" fontId="2" fillId="0" borderId="54" xfId="0" applyNumberFormat="1" applyFont="1" applyBorder="1" applyAlignment="1">
      <alignment/>
    </xf>
    <xf numFmtId="213" fontId="2" fillId="0" borderId="80" xfId="0" applyNumberFormat="1" applyFont="1" applyBorder="1" applyAlignment="1">
      <alignment/>
    </xf>
    <xf numFmtId="213" fontId="2" fillId="0" borderId="58" xfId="0" applyNumberFormat="1" applyFont="1" applyBorder="1" applyAlignment="1">
      <alignment/>
    </xf>
    <xf numFmtId="4" fontId="2" fillId="0" borderId="0" xfId="50" applyNumberFormat="1" applyFont="1" applyAlignment="1">
      <alignment vertical="center" wrapText="1"/>
      <protection/>
    </xf>
    <xf numFmtId="0" fontId="2" fillId="0" borderId="0" xfId="50" applyFont="1" applyAlignment="1">
      <alignment vertical="center" wrapText="1"/>
      <protection/>
    </xf>
    <xf numFmtId="0" fontId="2" fillId="0" borderId="65" xfId="0" applyFont="1" applyBorder="1" applyAlignment="1">
      <alignment vertical="center" wrapText="1"/>
    </xf>
    <xf numFmtId="4" fontId="7" fillId="19" borderId="73" xfId="0" applyNumberFormat="1" applyFont="1" applyFill="1" applyBorder="1" applyAlignment="1">
      <alignment vertical="center" wrapText="1"/>
    </xf>
    <xf numFmtId="4" fontId="7" fillId="19" borderId="40" xfId="0" applyNumberFormat="1" applyFont="1" applyFill="1" applyBorder="1" applyAlignment="1">
      <alignment vertical="center" wrapText="1"/>
    </xf>
    <xf numFmtId="0" fontId="2" fillId="0" borderId="22" xfId="50" applyFont="1" applyBorder="1" applyAlignment="1">
      <alignment vertical="center"/>
      <protection/>
    </xf>
    <xf numFmtId="49" fontId="2" fillId="0" borderId="22" xfId="50" applyNumberFormat="1" applyFont="1" applyBorder="1" applyAlignment="1">
      <alignment horizontal="center" vertical="center"/>
      <protection/>
    </xf>
    <xf numFmtId="49" fontId="2" fillId="0" borderId="64" xfId="50" applyNumberFormat="1" applyFont="1" applyBorder="1" applyAlignment="1">
      <alignment horizontal="center" vertical="center" wrapText="1"/>
      <protection/>
    </xf>
    <xf numFmtId="4" fontId="2" fillId="0" borderId="50" xfId="50" applyNumberFormat="1" applyFont="1" applyBorder="1" applyAlignment="1">
      <alignment vertical="center" wrapText="1"/>
      <protection/>
    </xf>
    <xf numFmtId="4" fontId="2" fillId="0" borderId="55" xfId="50" applyNumberFormat="1" applyFont="1" applyBorder="1" applyAlignment="1">
      <alignment vertical="center" wrapText="1"/>
      <protection/>
    </xf>
    <xf numFmtId="4" fontId="2" fillId="0" borderId="51" xfId="50" applyNumberFormat="1" applyFont="1" applyBorder="1" applyAlignment="1">
      <alignment vertical="center" wrapText="1"/>
      <protection/>
    </xf>
    <xf numFmtId="4" fontId="12" fillId="0" borderId="51" xfId="50" applyNumberFormat="1" applyFont="1" applyBorder="1" applyAlignment="1">
      <alignment vertical="center" wrapText="1"/>
      <protection/>
    </xf>
    <xf numFmtId="4" fontId="2" fillId="0" borderId="73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2" fillId="0" borderId="52" xfId="50" applyNumberFormat="1" applyFont="1" applyBorder="1" applyAlignment="1">
      <alignment vertical="center" wrapText="1"/>
      <protection/>
    </xf>
    <xf numFmtId="0" fontId="2" fillId="0" borderId="13" xfId="50" applyFont="1" applyBorder="1" applyAlignment="1">
      <alignment vertical="center" wrapText="1"/>
      <protection/>
    </xf>
    <xf numFmtId="4" fontId="2" fillId="0" borderId="11" xfId="50" applyNumberFormat="1" applyFont="1" applyBorder="1" applyAlignment="1">
      <alignment vertical="center" wrapText="1"/>
      <protection/>
    </xf>
    <xf numFmtId="0" fontId="7" fillId="19" borderId="65" xfId="50" applyFont="1" applyFill="1" applyBorder="1" applyAlignment="1">
      <alignment vertical="center" wrapText="1"/>
      <protection/>
    </xf>
    <xf numFmtId="202" fontId="7" fillId="19" borderId="65" xfId="50" applyNumberFormat="1" applyFont="1" applyFill="1" applyBorder="1" applyAlignment="1">
      <alignment horizontal="center" vertical="center" wrapText="1"/>
      <protection/>
    </xf>
    <xf numFmtId="4" fontId="7" fillId="19" borderId="73" xfId="50" applyNumberFormat="1" applyFont="1" applyFill="1" applyBorder="1" applyAlignment="1">
      <alignment vertical="center" wrapText="1"/>
      <protection/>
    </xf>
    <xf numFmtId="4" fontId="7" fillId="19" borderId="67" xfId="50" applyNumberFormat="1" applyFont="1" applyFill="1" applyBorder="1" applyAlignment="1">
      <alignment vertical="center" wrapText="1"/>
      <protection/>
    </xf>
    <xf numFmtId="49" fontId="2" fillId="0" borderId="27" xfId="50" applyNumberFormat="1" applyFont="1" applyBorder="1" applyAlignment="1">
      <alignment horizontal="center" vertic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7" fillId="19" borderId="22" xfId="50" applyFont="1" applyFill="1" applyBorder="1" applyAlignment="1">
      <alignment horizontal="center" vertical="center" wrapText="1"/>
      <protection/>
    </xf>
    <xf numFmtId="0" fontId="2" fillId="19" borderId="22" xfId="50" applyFont="1" applyFill="1" applyBorder="1" applyAlignment="1">
      <alignment vertical="center" wrapText="1"/>
      <protection/>
    </xf>
    <xf numFmtId="0" fontId="7" fillId="19" borderId="21" xfId="50" applyFont="1" applyFill="1" applyBorder="1" applyAlignment="1">
      <alignment horizontal="center" vertical="center" wrapText="1"/>
      <protection/>
    </xf>
    <xf numFmtId="0" fontId="7" fillId="19" borderId="17" xfId="50" applyFont="1" applyFill="1" applyBorder="1" applyAlignment="1">
      <alignment horizontal="center" vertical="center" wrapText="1"/>
      <protection/>
    </xf>
    <xf numFmtId="0" fontId="7" fillId="19" borderId="31" xfId="50" applyFont="1" applyFill="1" applyBorder="1" applyAlignment="1">
      <alignment horizontal="center" vertical="center" wrapText="1"/>
      <protection/>
    </xf>
    <xf numFmtId="49" fontId="2" fillId="19" borderId="31" xfId="50" applyNumberFormat="1" applyFont="1" applyFill="1" applyBorder="1" applyAlignment="1">
      <alignment horizontal="center" vertical="center" wrapText="1"/>
      <protection/>
    </xf>
    <xf numFmtId="4" fontId="7" fillId="19" borderId="30" xfId="50" applyNumberFormat="1" applyFont="1" applyFill="1" applyBorder="1" applyAlignment="1">
      <alignment horizontal="center" vertical="center" wrapText="1"/>
      <protection/>
    </xf>
    <xf numFmtId="4" fontId="7" fillId="19" borderId="19" xfId="50" applyNumberFormat="1" applyFont="1" applyFill="1" applyBorder="1" applyAlignment="1">
      <alignment horizontal="center" vertical="center" wrapText="1"/>
      <protection/>
    </xf>
    <xf numFmtId="202" fontId="2" fillId="0" borderId="0" xfId="50" applyNumberFormat="1" applyFont="1" applyFill="1" applyBorder="1" applyAlignment="1">
      <alignment horizontal="center" vertical="center" wrapText="1"/>
      <protection/>
    </xf>
    <xf numFmtId="4" fontId="2" fillId="0" borderId="0" xfId="50" applyNumberFormat="1" applyFont="1" applyBorder="1" applyAlignment="1">
      <alignment vertical="center" wrapText="1"/>
      <protection/>
    </xf>
    <xf numFmtId="213" fontId="40" fillId="0" borderId="0" xfId="0" applyNumberFormat="1" applyFont="1" applyAlignment="1" applyProtection="1">
      <alignment vertical="center"/>
      <protection locked="0"/>
    </xf>
    <xf numFmtId="0" fontId="9" fillId="0" borderId="0" xfId="48" applyFont="1">
      <alignment/>
      <protection/>
    </xf>
    <xf numFmtId="0" fontId="53" fillId="0" borderId="0" xfId="49" applyFont="1" applyAlignment="1">
      <alignment horizontal="left"/>
      <protection/>
    </xf>
    <xf numFmtId="0" fontId="54" fillId="0" borderId="0" xfId="48" applyFont="1" applyAlignment="1">
      <alignment horizontal="centerContinuous"/>
      <protection/>
    </xf>
    <xf numFmtId="0" fontId="54" fillId="0" borderId="0" xfId="48" applyFont="1" applyAlignment="1">
      <alignment/>
      <protection/>
    </xf>
    <xf numFmtId="0" fontId="12" fillId="19" borderId="52" xfId="48" applyFont="1" applyFill="1" applyBorder="1" applyAlignment="1">
      <alignment horizontal="center"/>
      <protection/>
    </xf>
    <xf numFmtId="0" fontId="12" fillId="19" borderId="49" xfId="48" applyFont="1" applyFill="1" applyBorder="1" applyAlignment="1">
      <alignment horizontal="center"/>
      <protection/>
    </xf>
    <xf numFmtId="0" fontId="12" fillId="19" borderId="57" xfId="48" applyFont="1" applyFill="1" applyBorder="1" applyAlignment="1">
      <alignment horizontal="center"/>
      <protection/>
    </xf>
    <xf numFmtId="0" fontId="12" fillId="19" borderId="54" xfId="48" applyFont="1" applyFill="1" applyBorder="1" applyAlignment="1">
      <alignment horizontal="center"/>
      <protection/>
    </xf>
    <xf numFmtId="0" fontId="12" fillId="19" borderId="28" xfId="48" applyFont="1" applyFill="1" applyBorder="1" applyAlignment="1">
      <alignment horizontal="center"/>
      <protection/>
    </xf>
    <xf numFmtId="0" fontId="12" fillId="19" borderId="58" xfId="48" applyFont="1" applyFill="1" applyBorder="1" applyAlignment="1">
      <alignment horizontal="center"/>
      <protection/>
    </xf>
    <xf numFmtId="3" fontId="12" fillId="0" borderId="50" xfId="48" applyNumberFormat="1" applyFont="1" applyBorder="1">
      <alignment/>
      <protection/>
    </xf>
    <xf numFmtId="3" fontId="12" fillId="0" borderId="53" xfId="48" applyNumberFormat="1" applyFont="1" applyBorder="1">
      <alignment/>
      <protection/>
    </xf>
    <xf numFmtId="213" fontId="41" fillId="0" borderId="55" xfId="48" applyNumberFormat="1" applyFont="1" applyBorder="1">
      <alignment/>
      <protection/>
    </xf>
    <xf numFmtId="3" fontId="12" fillId="0" borderId="50" xfId="0" applyNumberFormat="1" applyFont="1" applyBorder="1" applyAlignment="1">
      <alignment/>
    </xf>
    <xf numFmtId="10" fontId="12" fillId="0" borderId="55" xfId="0" applyNumberFormat="1" applyFont="1" applyBorder="1" applyAlignment="1">
      <alignment/>
    </xf>
    <xf numFmtId="3" fontId="12" fillId="0" borderId="51" xfId="48" applyNumberFormat="1" applyFont="1" applyBorder="1">
      <alignment/>
      <protection/>
    </xf>
    <xf numFmtId="3" fontId="12" fillId="0" borderId="6" xfId="48" applyNumberFormat="1" applyFont="1" applyBorder="1">
      <alignment/>
      <protection/>
    </xf>
    <xf numFmtId="213" fontId="41" fillId="0" borderId="56" xfId="48" applyNumberFormat="1" applyFont="1" applyBorder="1">
      <alignment/>
      <protection/>
    </xf>
    <xf numFmtId="3" fontId="12" fillId="0" borderId="51" xfId="0" applyNumberFormat="1" applyFont="1" applyBorder="1" applyAlignment="1">
      <alignment/>
    </xf>
    <xf numFmtId="10" fontId="12" fillId="0" borderId="56" xfId="0" applyNumberFormat="1" applyFont="1" applyBorder="1" applyAlignment="1">
      <alignment/>
    </xf>
    <xf numFmtId="0" fontId="38" fillId="0" borderId="66" xfId="0" applyFont="1" applyBorder="1" applyAlignment="1">
      <alignment horizontal="left"/>
    </xf>
    <xf numFmtId="3" fontId="38" fillId="0" borderId="51" xfId="48" applyNumberFormat="1" applyFont="1" applyBorder="1">
      <alignment/>
      <protection/>
    </xf>
    <xf numFmtId="3" fontId="38" fillId="0" borderId="6" xfId="48" applyNumberFormat="1" applyFont="1" applyBorder="1">
      <alignment/>
      <protection/>
    </xf>
    <xf numFmtId="213" fontId="45" fillId="0" borderId="56" xfId="48" applyNumberFormat="1" applyFont="1" applyBorder="1">
      <alignment/>
      <protection/>
    </xf>
    <xf numFmtId="3" fontId="38" fillId="0" borderId="51" xfId="0" applyNumberFormat="1" applyFont="1" applyBorder="1" applyAlignment="1">
      <alignment/>
    </xf>
    <xf numFmtId="10" fontId="38" fillId="0" borderId="56" xfId="0" applyNumberFormat="1" applyFont="1" applyBorder="1" applyAlignment="1">
      <alignment/>
    </xf>
    <xf numFmtId="0" fontId="39" fillId="0" borderId="0" xfId="48" applyFont="1">
      <alignment/>
      <protection/>
    </xf>
    <xf numFmtId="0" fontId="38" fillId="0" borderId="66" xfId="48" applyFont="1" applyBorder="1" applyAlignment="1">
      <alignment horizontal="left"/>
      <protection/>
    </xf>
    <xf numFmtId="0" fontId="39" fillId="0" borderId="0" xfId="48" applyFont="1" applyAlignment="1">
      <alignment horizontal="left" indent="1"/>
      <protection/>
    </xf>
    <xf numFmtId="0" fontId="9" fillId="0" borderId="0" xfId="48" applyFont="1" applyAlignment="1">
      <alignment horizontal="left" indent="1"/>
      <protection/>
    </xf>
    <xf numFmtId="0" fontId="9" fillId="0" borderId="0" xfId="48" applyFont="1" applyFill="1" applyBorder="1" applyAlignment="1">
      <alignment horizontal="left" indent="1"/>
      <protection/>
    </xf>
    <xf numFmtId="0" fontId="9" fillId="0" borderId="0" xfId="48" applyFont="1" applyFill="1" applyBorder="1">
      <alignment/>
      <protection/>
    </xf>
    <xf numFmtId="2" fontId="39" fillId="0" borderId="0" xfId="48" applyNumberFormat="1" applyFont="1" applyFill="1" applyBorder="1" applyAlignment="1">
      <alignment horizontal="left" indent="1"/>
      <protection/>
    </xf>
    <xf numFmtId="0" fontId="39" fillId="0" borderId="0" xfId="48" applyFont="1" applyFill="1" applyBorder="1">
      <alignment/>
      <protection/>
    </xf>
    <xf numFmtId="0" fontId="39" fillId="0" borderId="0" xfId="48" applyFont="1" applyFill="1" applyBorder="1" applyAlignment="1">
      <alignment horizontal="left" indent="1"/>
      <protection/>
    </xf>
    <xf numFmtId="3" fontId="12" fillId="0" borderId="51" xfId="48" applyNumberFormat="1" applyFont="1" applyFill="1" applyBorder="1">
      <alignment/>
      <protection/>
    </xf>
    <xf numFmtId="3" fontId="12" fillId="0" borderId="6" xfId="48" applyNumberFormat="1" applyFont="1" applyFill="1" applyBorder="1">
      <alignment/>
      <protection/>
    </xf>
    <xf numFmtId="213" fontId="41" fillId="0" borderId="56" xfId="48" applyNumberFormat="1" applyFont="1" applyFill="1" applyBorder="1">
      <alignment/>
      <protection/>
    </xf>
    <xf numFmtId="3" fontId="12" fillId="0" borderId="51" xfId="0" applyNumberFormat="1" applyFont="1" applyFill="1" applyBorder="1" applyAlignment="1">
      <alignment/>
    </xf>
    <xf numFmtId="10" fontId="12" fillId="0" borderId="56" xfId="0" applyNumberFormat="1" applyFont="1" applyFill="1" applyBorder="1" applyAlignment="1">
      <alignment/>
    </xf>
    <xf numFmtId="0" fontId="55" fillId="0" borderId="0" xfId="48" applyFont="1" applyFill="1" applyBorder="1">
      <alignment/>
      <protection/>
    </xf>
    <xf numFmtId="0" fontId="55" fillId="0" borderId="0" xfId="48" applyFont="1" applyFill="1">
      <alignment/>
      <protection/>
    </xf>
    <xf numFmtId="0" fontId="38" fillId="0" borderId="51" xfId="0" applyFont="1" applyBorder="1" applyAlignment="1">
      <alignment horizontal="right"/>
    </xf>
    <xf numFmtId="3" fontId="38" fillId="0" borderId="51" xfId="48" applyNumberFormat="1" applyFont="1" applyBorder="1" applyAlignment="1">
      <alignment/>
      <protection/>
    </xf>
    <xf numFmtId="3" fontId="38" fillId="0" borderId="6" xfId="48" applyNumberFormat="1" applyFont="1" applyBorder="1" applyAlignment="1">
      <alignment/>
      <protection/>
    </xf>
    <xf numFmtId="3" fontId="12" fillId="0" borderId="51" xfId="48" applyNumberFormat="1" applyFont="1" applyBorder="1" applyAlignment="1">
      <alignment/>
      <protection/>
    </xf>
    <xf numFmtId="3" fontId="12" fillId="0" borderId="6" xfId="48" applyNumberFormat="1" applyFont="1" applyBorder="1" applyAlignment="1">
      <alignment/>
      <protection/>
    </xf>
    <xf numFmtId="0" fontId="38" fillId="0" borderId="51" xfId="0" applyFont="1" applyBorder="1" applyAlignment="1">
      <alignment horizontal="left"/>
    </xf>
    <xf numFmtId="0" fontId="38" fillId="0" borderId="42" xfId="0" applyFont="1" applyBorder="1" applyAlignment="1">
      <alignment horizontal="left"/>
    </xf>
    <xf numFmtId="0" fontId="38" fillId="0" borderId="60" xfId="0" applyFont="1" applyBorder="1" applyAlignment="1">
      <alignment horizontal="left"/>
    </xf>
    <xf numFmtId="3" fontId="38" fillId="0" borderId="42" xfId="48" applyNumberFormat="1" applyFont="1" applyBorder="1" applyAlignment="1">
      <alignment/>
      <protection/>
    </xf>
    <xf numFmtId="3" fontId="38" fillId="0" borderId="43" xfId="48" applyNumberFormat="1" applyFont="1" applyBorder="1" applyAlignment="1">
      <alignment/>
      <protection/>
    </xf>
    <xf numFmtId="213" fontId="45" fillId="0" borderId="44" xfId="48" applyNumberFormat="1" applyFont="1" applyBorder="1">
      <alignment/>
      <protection/>
    </xf>
    <xf numFmtId="3" fontId="38" fillId="0" borderId="43" xfId="48" applyNumberFormat="1" applyFont="1" applyBorder="1">
      <alignment/>
      <protection/>
    </xf>
    <xf numFmtId="3" fontId="38" fillId="0" borderId="42" xfId="0" applyNumberFormat="1" applyFont="1" applyBorder="1" applyAlignment="1">
      <alignment/>
    </xf>
    <xf numFmtId="10" fontId="38" fillId="0" borderId="44" xfId="0" applyNumberFormat="1" applyFont="1" applyBorder="1" applyAlignment="1">
      <alignment/>
    </xf>
    <xf numFmtId="213" fontId="40" fillId="19" borderId="85" xfId="48" applyNumberFormat="1" applyFont="1" applyFill="1" applyBorder="1" applyAlignment="1">
      <alignment/>
      <protection/>
    </xf>
    <xf numFmtId="213" fontId="40" fillId="19" borderId="24" xfId="48" applyNumberFormat="1" applyFont="1" applyFill="1" applyBorder="1" applyAlignment="1">
      <alignment/>
      <protection/>
    </xf>
    <xf numFmtId="213" fontId="40" fillId="19" borderId="17" xfId="48" applyNumberFormat="1" applyFont="1" applyFill="1" applyBorder="1" applyAlignment="1">
      <alignment/>
      <protection/>
    </xf>
    <xf numFmtId="213" fontId="40" fillId="19" borderId="85" xfId="0" applyNumberFormat="1" applyFont="1" applyFill="1" applyBorder="1" applyAlignment="1">
      <alignment/>
    </xf>
    <xf numFmtId="10" fontId="40" fillId="19" borderId="17" xfId="0" applyNumberFormat="1" applyFont="1" applyFill="1" applyBorder="1" applyAlignment="1">
      <alignment/>
    </xf>
    <xf numFmtId="213" fontId="56" fillId="0" borderId="0" xfId="48" applyNumberFormat="1" applyFont="1">
      <alignment/>
      <protection/>
    </xf>
    <xf numFmtId="3" fontId="12" fillId="0" borderId="50" xfId="48" applyNumberFormat="1" applyFont="1" applyBorder="1" applyAlignment="1">
      <alignment/>
      <protection/>
    </xf>
    <xf numFmtId="3" fontId="12" fillId="0" borderId="53" xfId="48" applyNumberFormat="1" applyFont="1" applyBorder="1" applyAlignment="1">
      <alignment/>
      <protection/>
    </xf>
    <xf numFmtId="3" fontId="12" fillId="0" borderId="82" xfId="0" applyNumberFormat="1" applyFont="1" applyBorder="1" applyAlignment="1">
      <alignment/>
    </xf>
    <xf numFmtId="3" fontId="12" fillId="0" borderId="77" xfId="0" applyNumberFormat="1" applyFont="1" applyBorder="1" applyAlignment="1">
      <alignment/>
    </xf>
    <xf numFmtId="3" fontId="38" fillId="0" borderId="77" xfId="0" applyNumberFormat="1" applyFont="1" applyBorder="1" applyAlignment="1">
      <alignment/>
    </xf>
    <xf numFmtId="213" fontId="45" fillId="0" borderId="56" xfId="48" applyNumberFormat="1" applyFont="1" applyBorder="1" applyAlignment="1">
      <alignment/>
      <protection/>
    </xf>
    <xf numFmtId="0" fontId="38" fillId="0" borderId="66" xfId="0" applyFont="1" applyBorder="1" applyAlignment="1">
      <alignment/>
    </xf>
    <xf numFmtId="3" fontId="39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3" fontId="12" fillId="0" borderId="52" xfId="48" applyNumberFormat="1" applyFont="1" applyBorder="1" applyAlignment="1">
      <alignment/>
      <protection/>
    </xf>
    <xf numFmtId="3" fontId="12" fillId="0" borderId="49" xfId="48" applyNumberFormat="1" applyFont="1" applyBorder="1" applyAlignment="1">
      <alignment/>
      <protection/>
    </xf>
    <xf numFmtId="213" fontId="41" fillId="0" borderId="57" xfId="48" applyNumberFormat="1" applyFont="1" applyBorder="1">
      <alignment/>
      <protection/>
    </xf>
    <xf numFmtId="3" fontId="12" fillId="0" borderId="49" xfId="48" applyNumberFormat="1" applyFont="1" applyBorder="1">
      <alignment/>
      <protection/>
    </xf>
    <xf numFmtId="3" fontId="12" fillId="0" borderId="84" xfId="0" applyNumberFormat="1" applyFont="1" applyBorder="1" applyAlignment="1">
      <alignment/>
    </xf>
    <xf numFmtId="10" fontId="12" fillId="0" borderId="57" xfId="0" applyNumberFormat="1" applyFont="1" applyBorder="1" applyAlignment="1">
      <alignment/>
    </xf>
    <xf numFmtId="213" fontId="40" fillId="19" borderId="73" xfId="48" applyNumberFormat="1" applyFont="1" applyFill="1" applyBorder="1">
      <alignment/>
      <protection/>
    </xf>
    <xf numFmtId="213" fontId="40" fillId="19" borderId="39" xfId="48" applyNumberFormat="1" applyFont="1" applyFill="1" applyBorder="1">
      <alignment/>
      <protection/>
    </xf>
    <xf numFmtId="213" fontId="40" fillId="19" borderId="67" xfId="48" applyNumberFormat="1" applyFont="1" applyFill="1" applyBorder="1">
      <alignment/>
      <protection/>
    </xf>
    <xf numFmtId="213" fontId="40" fillId="19" borderId="83" xfId="0" applyNumberFormat="1" applyFont="1" applyFill="1" applyBorder="1" applyAlignment="1">
      <alignment/>
    </xf>
    <xf numFmtId="10" fontId="40" fillId="19" borderId="67" xfId="0" applyNumberFormat="1" applyFont="1" applyFill="1" applyBorder="1" applyAlignment="1">
      <alignment/>
    </xf>
    <xf numFmtId="213" fontId="40" fillId="19" borderId="62" xfId="48" applyNumberFormat="1" applyFont="1" applyFill="1" applyBorder="1">
      <alignment/>
      <protection/>
    </xf>
    <xf numFmtId="213" fontId="40" fillId="19" borderId="33" xfId="48" applyNumberFormat="1" applyFont="1" applyFill="1" applyBorder="1">
      <alignment/>
      <protection/>
    </xf>
    <xf numFmtId="213" fontId="40" fillId="19" borderId="19" xfId="48" applyNumberFormat="1" applyFont="1" applyFill="1" applyBorder="1">
      <alignment/>
      <protection/>
    </xf>
    <xf numFmtId="213" fontId="40" fillId="19" borderId="62" xfId="48" applyNumberFormat="1" applyFont="1" applyFill="1" applyBorder="1" applyAlignment="1">
      <alignment/>
      <protection/>
    </xf>
    <xf numFmtId="213" fontId="40" fillId="19" borderId="86" xfId="0" applyNumberFormat="1" applyFont="1" applyFill="1" applyBorder="1" applyAlignment="1">
      <alignment/>
    </xf>
    <xf numFmtId="10" fontId="40" fillId="19" borderId="19" xfId="0" applyNumberFormat="1" applyFont="1" applyFill="1" applyBorder="1" applyAlignment="1">
      <alignment/>
    </xf>
    <xf numFmtId="213" fontId="57" fillId="0" borderId="0" xfId="48" applyNumberFormat="1" applyFont="1">
      <alignment/>
      <protection/>
    </xf>
    <xf numFmtId="0" fontId="53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9" fillId="0" borderId="0" xfId="47" applyFont="1">
      <alignment/>
      <protection/>
    </xf>
    <xf numFmtId="0" fontId="10" fillId="19" borderId="22" xfId="0" applyFont="1" applyFill="1" applyBorder="1" applyAlignment="1">
      <alignment horizontal="center"/>
    </xf>
    <xf numFmtId="0" fontId="10" fillId="19" borderId="23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7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/>
    </xf>
    <xf numFmtId="0" fontId="10" fillId="19" borderId="31" xfId="0" applyFont="1" applyFill="1" applyBorder="1" applyAlignment="1">
      <alignment horizontal="center"/>
    </xf>
    <xf numFmtId="0" fontId="10" fillId="19" borderId="32" xfId="0" applyFont="1" applyFill="1" applyBorder="1" applyAlignment="1">
      <alignment horizontal="center"/>
    </xf>
    <xf numFmtId="0" fontId="10" fillId="19" borderId="34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37" fillId="0" borderId="64" xfId="0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169" fontId="12" fillId="0" borderId="46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0" fontId="35" fillId="19" borderId="37" xfId="0" applyFont="1" applyFill="1" applyBorder="1" applyAlignment="1">
      <alignment/>
    </xf>
    <xf numFmtId="3" fontId="35" fillId="19" borderId="65" xfId="0" applyNumberFormat="1" applyFont="1" applyFill="1" applyBorder="1" applyAlignment="1">
      <alignment horizontal="center"/>
    </xf>
    <xf numFmtId="0" fontId="35" fillId="19" borderId="38" xfId="0" applyFont="1" applyFill="1" applyBorder="1" applyAlignment="1">
      <alignment horizontal="center"/>
    </xf>
    <xf numFmtId="3" fontId="35" fillId="19" borderId="65" xfId="0" applyNumberFormat="1" applyFont="1" applyFill="1" applyBorder="1" applyAlignment="1">
      <alignment/>
    </xf>
    <xf numFmtId="3" fontId="35" fillId="19" borderId="40" xfId="0" applyNumberFormat="1" applyFont="1" applyFill="1" applyBorder="1" applyAlignment="1">
      <alignment/>
    </xf>
    <xf numFmtId="0" fontId="12" fillId="0" borderId="0" xfId="48" applyFont="1">
      <alignment/>
      <protection/>
    </xf>
    <xf numFmtId="0" fontId="53" fillId="0" borderId="0" xfId="48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3" fontId="12" fillId="0" borderId="0" xfId="0" applyNumberFormat="1" applyFont="1" applyAlignment="1" applyProtection="1">
      <alignment vertical="center"/>
      <protection locked="0"/>
    </xf>
    <xf numFmtId="21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190" fontId="12" fillId="0" borderId="0" xfId="50" applyNumberFormat="1" applyFont="1">
      <alignment/>
      <protection/>
    </xf>
    <xf numFmtId="213" fontId="40" fillId="19" borderId="21" xfId="48" applyNumberFormat="1" applyFont="1" applyFill="1" applyBorder="1" applyAlignment="1">
      <alignment/>
      <protection/>
    </xf>
    <xf numFmtId="213" fontId="40" fillId="19" borderId="39" xfId="48" applyNumberFormat="1" applyFont="1" applyFill="1" applyBorder="1" applyAlignment="1">
      <alignment/>
      <protection/>
    </xf>
    <xf numFmtId="0" fontId="2" fillId="0" borderId="30" xfId="0" applyFont="1" applyBorder="1" applyAlignment="1">
      <alignment vertical="center"/>
    </xf>
    <xf numFmtId="0" fontId="10" fillId="19" borderId="21" xfId="52" applyFont="1" applyFill="1" applyBorder="1" applyAlignment="1">
      <alignment vertical="center"/>
      <protection/>
    </xf>
    <xf numFmtId="0" fontId="7" fillId="19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213" fontId="7" fillId="19" borderId="50" xfId="0" applyNumberFormat="1" applyFont="1" applyFill="1" applyBorder="1" applyAlignment="1">
      <alignment horizontal="center" vertical="center"/>
    </xf>
    <xf numFmtId="213" fontId="7" fillId="19" borderId="53" xfId="0" applyNumberFormat="1" applyFont="1" applyFill="1" applyBorder="1" applyAlignment="1">
      <alignment horizontal="center" vertical="center"/>
    </xf>
    <xf numFmtId="213" fontId="0" fillId="0" borderId="55" xfId="0" applyNumberFormat="1" applyBorder="1" applyAlignment="1">
      <alignment vertical="center"/>
    </xf>
    <xf numFmtId="0" fontId="7" fillId="19" borderId="21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19" borderId="75" xfId="0" applyFont="1" applyFill="1" applyBorder="1" applyAlignment="1">
      <alignment horizontal="center" vertical="center"/>
    </xf>
    <xf numFmtId="0" fontId="7" fillId="19" borderId="45" xfId="0" applyFont="1" applyFill="1" applyBorder="1" applyAlignment="1">
      <alignment horizontal="center" vertical="center"/>
    </xf>
    <xf numFmtId="213" fontId="7" fillId="19" borderId="75" xfId="0" applyNumberFormat="1" applyFont="1" applyFill="1" applyBorder="1" applyAlignment="1">
      <alignment horizontal="center" vertical="center"/>
    </xf>
    <xf numFmtId="213" fontId="7" fillId="19" borderId="70" xfId="0" applyNumberFormat="1" applyFont="1" applyFill="1" applyBorder="1" applyAlignment="1">
      <alignment horizontal="center" vertical="center"/>
    </xf>
    <xf numFmtId="213" fontId="0" fillId="0" borderId="70" xfId="0" applyNumberFormat="1" applyBorder="1" applyAlignment="1">
      <alignment/>
    </xf>
    <xf numFmtId="213" fontId="0" fillId="0" borderId="61" xfId="0" applyNumberFormat="1" applyBorder="1" applyAlignment="1">
      <alignment/>
    </xf>
    <xf numFmtId="0" fontId="7" fillId="19" borderId="21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213" fontId="7" fillId="19" borderId="82" xfId="0" applyNumberFormat="1" applyFont="1" applyFill="1" applyBorder="1" applyAlignment="1">
      <alignment horizontal="center" vertical="center"/>
    </xf>
    <xf numFmtId="213" fontId="0" fillId="0" borderId="72" xfId="0" applyNumberFormat="1" applyBorder="1" applyAlignment="1">
      <alignment vertical="center"/>
    </xf>
    <xf numFmtId="0" fontId="7" fillId="19" borderId="17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13" fontId="7" fillId="19" borderId="55" xfId="0" applyNumberFormat="1" applyFont="1" applyFill="1" applyBorder="1" applyAlignment="1">
      <alignment horizontal="center" vertical="center"/>
    </xf>
    <xf numFmtId="0" fontId="7" fillId="19" borderId="75" xfId="0" applyFont="1" applyFill="1" applyBorder="1" applyAlignment="1">
      <alignment vertical="center"/>
    </xf>
    <xf numFmtId="0" fontId="7" fillId="19" borderId="45" xfId="0" applyFont="1" applyFill="1" applyBorder="1" applyAlignment="1">
      <alignment vertical="center"/>
    </xf>
    <xf numFmtId="213" fontId="7" fillId="19" borderId="55" xfId="0" applyNumberFormat="1" applyFont="1" applyFill="1" applyBorder="1" applyAlignment="1">
      <alignment horizontal="center" vertical="center" wrapText="1"/>
    </xf>
    <xf numFmtId="213" fontId="7" fillId="19" borderId="44" xfId="0" applyNumberFormat="1" applyFont="1" applyFill="1" applyBorder="1" applyAlignment="1">
      <alignment horizontal="center" vertical="center" wrapText="1"/>
    </xf>
    <xf numFmtId="213" fontId="7" fillId="19" borderId="82" xfId="0" applyNumberFormat="1" applyFont="1" applyFill="1" applyBorder="1" applyAlignment="1">
      <alignment horizontal="center" vertical="center" wrapText="1"/>
    </xf>
    <xf numFmtId="213" fontId="7" fillId="19" borderId="79" xfId="0" applyNumberFormat="1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0" fillId="19" borderId="21" xfId="0" applyFont="1" applyFill="1" applyBorder="1" applyAlignment="1">
      <alignment horizontal="left"/>
    </xf>
    <xf numFmtId="0" fontId="10" fillId="19" borderId="25" xfId="0" applyFont="1" applyFill="1" applyBorder="1" applyAlignment="1">
      <alignment horizontal="left"/>
    </xf>
    <xf numFmtId="3" fontId="7" fillId="19" borderId="22" xfId="50" applyNumberFormat="1" applyFont="1" applyFill="1" applyBorder="1" applyAlignment="1">
      <alignment horizontal="center" vertical="center" wrapText="1"/>
      <protection/>
    </xf>
    <xf numFmtId="0" fontId="7" fillId="19" borderId="31" xfId="50" applyFont="1" applyFill="1" applyBorder="1" applyAlignment="1">
      <alignment horizontal="center" vertical="center" wrapText="1"/>
      <protection/>
    </xf>
    <xf numFmtId="0" fontId="2" fillId="0" borderId="31" xfId="50" applyFont="1" applyBorder="1" applyAlignment="1">
      <alignment horizontal="center" vertical="center" wrapText="1"/>
      <protection/>
    </xf>
    <xf numFmtId="3" fontId="2" fillId="0" borderId="36" xfId="54" applyFont="1" applyFill="1" applyBorder="1" applyAlignment="1">
      <alignment horizontal="left" vertical="center" wrapText="1"/>
      <protection/>
    </xf>
    <xf numFmtId="3" fontId="2" fillId="0" borderId="35" xfId="54" applyFont="1" applyFill="1" applyBorder="1" applyAlignment="1">
      <alignment horizontal="left" vertical="center" wrapText="1"/>
      <protection/>
    </xf>
    <xf numFmtId="3" fontId="7" fillId="19" borderId="45" xfId="54" applyFont="1" applyFill="1" applyBorder="1" applyAlignment="1">
      <alignment horizontal="left" vertical="center" wrapText="1"/>
      <protection/>
    </xf>
    <xf numFmtId="3" fontId="7" fillId="19" borderId="47" xfId="54" applyFont="1" applyFill="1" applyBorder="1" applyAlignment="1">
      <alignment horizontal="left" vertical="center" wrapText="1"/>
      <protection/>
    </xf>
    <xf numFmtId="0" fontId="12" fillId="0" borderId="51" xfId="50" applyFont="1" applyBorder="1" applyAlignment="1">
      <alignment horizontal="left"/>
      <protection/>
    </xf>
    <xf numFmtId="0" fontId="12" fillId="0" borderId="56" xfId="50" applyFont="1" applyBorder="1" applyAlignment="1">
      <alignment horizontal="left"/>
      <protection/>
    </xf>
    <xf numFmtId="3" fontId="7" fillId="19" borderId="21" xfId="50" applyNumberFormat="1" applyFont="1" applyFill="1" applyBorder="1" applyAlignment="1">
      <alignment horizontal="left" vertical="center" wrapText="1"/>
      <protection/>
    </xf>
    <xf numFmtId="3" fontId="7" fillId="19" borderId="25" xfId="50" applyNumberFormat="1" applyFont="1" applyFill="1" applyBorder="1" applyAlignment="1">
      <alignment horizontal="left" vertical="center" wrapText="1"/>
      <protection/>
    </xf>
    <xf numFmtId="3" fontId="7" fillId="19" borderId="30" xfId="50" applyNumberFormat="1" applyFont="1" applyFill="1" applyBorder="1" applyAlignment="1">
      <alignment horizontal="left" vertical="center" wrapText="1"/>
      <protection/>
    </xf>
    <xf numFmtId="3" fontId="7" fillId="19" borderId="34" xfId="50" applyNumberFormat="1" applyFont="1" applyFill="1" applyBorder="1" applyAlignment="1">
      <alignment horizontal="left" vertical="center" wrapText="1"/>
      <protection/>
    </xf>
    <xf numFmtId="3" fontId="7" fillId="19" borderId="26" xfId="50" applyNumberFormat="1" applyFont="1" applyFill="1" applyBorder="1" applyAlignment="1">
      <alignment horizontal="left" vertical="center" wrapText="1"/>
      <protection/>
    </xf>
    <xf numFmtId="3" fontId="7" fillId="19" borderId="29" xfId="50" applyNumberFormat="1" applyFont="1" applyFill="1" applyBorder="1" applyAlignment="1">
      <alignment horizontal="left" vertical="center" wrapText="1"/>
      <protection/>
    </xf>
    <xf numFmtId="0" fontId="7" fillId="19" borderId="24" xfId="50" applyFont="1" applyFill="1" applyBorder="1" applyAlignment="1">
      <alignment horizontal="center" vertical="center" wrapText="1"/>
      <protection/>
    </xf>
    <xf numFmtId="0" fontId="7" fillId="19" borderId="33" xfId="50" applyFont="1" applyFill="1" applyBorder="1" applyAlignment="1">
      <alignment horizontal="center" vertical="center" wrapText="1"/>
      <protection/>
    </xf>
    <xf numFmtId="3" fontId="10" fillId="19" borderId="51" xfId="0" applyNumberFormat="1" applyFont="1" applyFill="1" applyBorder="1" applyAlignment="1" applyProtection="1" quotePrefix="1">
      <alignment horizontal="center" vertical="center"/>
      <protection locked="0"/>
    </xf>
    <xf numFmtId="3" fontId="10" fillId="19" borderId="52" xfId="0" applyNumberFormat="1" applyFont="1" applyFill="1" applyBorder="1" applyAlignment="1" applyProtection="1">
      <alignment horizontal="center" vertical="center"/>
      <protection locked="0"/>
    </xf>
    <xf numFmtId="0" fontId="7" fillId="19" borderId="23" xfId="0" applyFont="1" applyFill="1" applyBorder="1" applyAlignment="1">
      <alignment horizontal="left" vertical="center"/>
    </xf>
    <xf numFmtId="0" fontId="7" fillId="19" borderId="25" xfId="0" applyFont="1" applyFill="1" applyBorder="1" applyAlignment="1">
      <alignment horizontal="left" vertical="center"/>
    </xf>
    <xf numFmtId="0" fontId="2" fillId="0" borderId="45" xfId="50" applyFont="1" applyBorder="1" applyAlignment="1">
      <alignment horizontal="left" vertical="center" wrapText="1"/>
      <protection/>
    </xf>
    <xf numFmtId="0" fontId="2" fillId="0" borderId="47" xfId="50" applyFont="1" applyBorder="1" applyAlignment="1">
      <alignment horizontal="left" vertical="center" wrapText="1"/>
      <protection/>
    </xf>
    <xf numFmtId="0" fontId="2" fillId="0" borderId="36" xfId="50" applyFont="1" applyBorder="1" applyAlignment="1">
      <alignment horizontal="left" vertical="center" wrapText="1"/>
      <protection/>
    </xf>
    <xf numFmtId="0" fontId="2" fillId="0" borderId="35" xfId="50" applyFont="1" applyBorder="1" applyAlignment="1">
      <alignment horizontal="left" vertical="center" wrapText="1"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87" xfId="50" applyFont="1" applyBorder="1" applyAlignment="1">
      <alignment horizontal="left" vertical="center" wrapText="1"/>
      <protection/>
    </xf>
    <xf numFmtId="0" fontId="10" fillId="19" borderId="50" xfId="0" applyFont="1" applyFill="1" applyBorder="1" applyAlignment="1" applyProtection="1">
      <alignment horizontal="center" vertical="center"/>
      <protection locked="0"/>
    </xf>
    <xf numFmtId="0" fontId="10" fillId="19" borderId="55" xfId="0" applyFont="1" applyFill="1" applyBorder="1" applyAlignment="1" applyProtection="1">
      <alignment horizontal="center" vertical="center"/>
      <protection locked="0"/>
    </xf>
    <xf numFmtId="0" fontId="7" fillId="19" borderId="21" xfId="50" applyFont="1" applyFill="1" applyBorder="1" applyAlignment="1">
      <alignment horizontal="center" vertical="center" wrapText="1"/>
      <protection/>
    </xf>
    <xf numFmtId="0" fontId="7" fillId="19" borderId="25" xfId="50" applyFont="1" applyFill="1" applyBorder="1" applyAlignment="1">
      <alignment horizontal="center" vertical="center" wrapText="1"/>
      <protection/>
    </xf>
    <xf numFmtId="0" fontId="7" fillId="19" borderId="30" xfId="50" applyFont="1" applyFill="1" applyBorder="1" applyAlignment="1">
      <alignment horizontal="center" vertical="center" wrapText="1"/>
      <protection/>
    </xf>
    <xf numFmtId="0" fontId="7" fillId="19" borderId="34" xfId="50" applyFont="1" applyFill="1" applyBorder="1" applyAlignment="1">
      <alignment horizontal="center" vertical="center" wrapText="1"/>
      <protection/>
    </xf>
    <xf numFmtId="0" fontId="10" fillId="19" borderId="21" xfId="49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0" fillId="19" borderId="75" xfId="47" applyFont="1" applyFill="1" applyBorder="1" applyAlignment="1" applyProtection="1">
      <alignment horizontal="center" vertical="center" wrapText="1"/>
      <protection locked="0"/>
    </xf>
    <xf numFmtId="0" fontId="12" fillId="19" borderId="70" xfId="47" applyFont="1" applyFill="1" applyBorder="1" applyAlignment="1" applyProtection="1">
      <alignment horizontal="center" vertical="center" wrapText="1"/>
      <protection locked="0"/>
    </xf>
    <xf numFmtId="0" fontId="12" fillId="19" borderId="61" xfId="47" applyFont="1" applyFill="1" applyBorder="1" applyAlignment="1" applyProtection="1">
      <alignment horizontal="center" vertical="center" wrapText="1"/>
      <protection locked="0"/>
    </xf>
    <xf numFmtId="210" fontId="10" fillId="19" borderId="56" xfId="0" applyNumberFormat="1" applyFont="1" applyFill="1" applyBorder="1" applyAlignment="1" applyProtection="1">
      <alignment horizontal="center" vertical="center"/>
      <protection locked="0"/>
    </xf>
    <xf numFmtId="210" fontId="10" fillId="19" borderId="57" xfId="0" applyNumberFormat="1" applyFont="1" applyFill="1" applyBorder="1" applyAlignment="1" applyProtection="1">
      <alignment horizontal="center" vertical="center"/>
      <protection locked="0"/>
    </xf>
    <xf numFmtId="0" fontId="7" fillId="19" borderId="22" xfId="50" applyFont="1" applyFill="1" applyBorder="1" applyAlignment="1">
      <alignment horizontal="center" vertical="center"/>
      <protection/>
    </xf>
    <xf numFmtId="0" fontId="2" fillId="0" borderId="31" xfId="50" applyFont="1" applyBorder="1" applyAlignment="1">
      <alignment horizontal="center" vertical="center"/>
      <protection/>
    </xf>
    <xf numFmtId="0" fontId="12" fillId="19" borderId="57" xfId="47" applyFont="1" applyFill="1" applyBorder="1" applyAlignment="1" applyProtection="1">
      <alignment horizontal="center" vertical="center"/>
      <protection locked="0"/>
    </xf>
    <xf numFmtId="0" fontId="12" fillId="19" borderId="19" xfId="47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38" fillId="0" borderId="51" xfId="0" applyFont="1" applyBorder="1" applyAlignment="1" applyProtection="1">
      <alignment horizontal="righ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12" fillId="0" borderId="57" xfId="0" applyFont="1" applyBorder="1" applyAlignment="1" applyProtection="1">
      <alignment horizontal="left" vertical="center"/>
      <protection locked="0"/>
    </xf>
    <xf numFmtId="0" fontId="40" fillId="19" borderId="37" xfId="0" applyFont="1" applyFill="1" applyBorder="1" applyAlignment="1" applyProtection="1">
      <alignment horizontal="left" vertical="center"/>
      <protection locked="0"/>
    </xf>
    <xf numFmtId="0" fontId="40" fillId="19" borderId="40" xfId="0" applyFont="1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55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  <protection locked="0"/>
    </xf>
    <xf numFmtId="0" fontId="38" fillId="0" borderId="51" xfId="0" applyFont="1" applyBorder="1" applyAlignment="1" applyProtection="1">
      <alignment horizontal="right" vertical="center" wrapText="1"/>
      <protection locked="0"/>
    </xf>
    <xf numFmtId="0" fontId="11" fillId="0" borderId="56" xfId="0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56" xfId="0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36" fillId="0" borderId="51" xfId="0" applyFont="1" applyFill="1" applyBorder="1" applyAlignment="1" applyProtection="1">
      <alignment horizontal="left" vertical="center" wrapText="1"/>
      <protection locked="0"/>
    </xf>
    <xf numFmtId="0" fontId="36" fillId="0" borderId="56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6" xfId="0" applyFont="1" applyFill="1" applyBorder="1" applyAlignment="1" applyProtection="1">
      <alignment horizontal="left" vertical="center" wrapText="1"/>
      <protection locked="0"/>
    </xf>
    <xf numFmtId="0" fontId="38" fillId="0" borderId="51" xfId="0" applyFont="1" applyFill="1" applyBorder="1" applyAlignment="1" applyProtection="1">
      <alignment horizontal="right" vertical="center" wrapText="1"/>
      <protection locked="0"/>
    </xf>
    <xf numFmtId="0" fontId="39" fillId="0" borderId="51" xfId="0" applyFont="1" applyBorder="1" applyAlignment="1" applyProtection="1">
      <alignment horizontal="right" vertical="center" wrapText="1"/>
      <protection locked="0"/>
    </xf>
    <xf numFmtId="0" fontId="38" fillId="0" borderId="52" xfId="0" applyFont="1" applyFill="1" applyBorder="1" applyAlignment="1" applyProtection="1">
      <alignment horizontal="right" vertical="center" wrapText="1"/>
      <protection locked="0"/>
    </xf>
    <xf numFmtId="0" fontId="38" fillId="0" borderId="54" xfId="0" applyFont="1" applyFill="1" applyBorder="1" applyAlignment="1" applyProtection="1">
      <alignment horizontal="right" vertical="center" wrapText="1"/>
      <protection locked="0"/>
    </xf>
    <xf numFmtId="0" fontId="38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36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38" fillId="0" borderId="52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6" fillId="0" borderId="36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Fill="1" applyBorder="1" applyAlignment="1" applyProtection="1">
      <alignment horizontal="left" vertical="center" wrapText="1"/>
      <protection locked="0"/>
    </xf>
    <xf numFmtId="0" fontId="15" fillId="0" borderId="51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56" xfId="0" applyFont="1" applyFill="1" applyBorder="1" applyAlignment="1" applyProtection="1">
      <alignment horizontal="left" vertical="center" wrapText="1"/>
      <protection locked="0"/>
    </xf>
    <xf numFmtId="0" fontId="36" fillId="0" borderId="52" xfId="0" applyFont="1" applyFill="1" applyBorder="1" applyAlignment="1" applyProtection="1">
      <alignment horizontal="left" vertical="center" wrapText="1"/>
      <protection locked="0"/>
    </xf>
    <xf numFmtId="0" fontId="36" fillId="0" borderId="57" xfId="0" applyFont="1" applyFill="1" applyBorder="1" applyAlignment="1" applyProtection="1">
      <alignment horizontal="left" vertical="center" wrapText="1"/>
      <protection locked="0"/>
    </xf>
    <xf numFmtId="0" fontId="42" fillId="19" borderId="73" xfId="0" applyFont="1" applyFill="1" applyBorder="1" applyAlignment="1" applyProtection="1">
      <alignment horizontal="left" vertical="center" wrapText="1"/>
      <protection locked="0"/>
    </xf>
    <xf numFmtId="0" fontId="42" fillId="19" borderId="67" xfId="0" applyFont="1" applyFill="1" applyBorder="1" applyAlignment="1" applyProtection="1">
      <alignment horizontal="left" vertical="center" wrapText="1"/>
      <protection locked="0"/>
    </xf>
    <xf numFmtId="0" fontId="42" fillId="19" borderId="62" xfId="0" applyFont="1" applyFill="1" applyBorder="1" applyAlignment="1" applyProtection="1">
      <alignment horizontal="left" vertical="center" wrapText="1"/>
      <protection locked="0"/>
    </xf>
    <xf numFmtId="0" fontId="42" fillId="19" borderId="19" xfId="0" applyFont="1" applyFill="1" applyBorder="1" applyAlignment="1" applyProtection="1">
      <alignment horizontal="left" vertical="center" wrapText="1"/>
      <protection locked="0"/>
    </xf>
    <xf numFmtId="0" fontId="2" fillId="0" borderId="36" xfId="50" applyFont="1" applyFill="1" applyBorder="1" applyAlignment="1">
      <alignment horizontal="left" vertical="center" wrapText="1"/>
      <protection/>
    </xf>
    <xf numFmtId="0" fontId="2" fillId="0" borderId="35" xfId="50" applyFont="1" applyFill="1" applyBorder="1" applyAlignment="1">
      <alignment horizontal="left" vertical="center" wrapText="1"/>
      <protection/>
    </xf>
    <xf numFmtId="0" fontId="15" fillId="0" borderId="31" xfId="0" applyFont="1" applyBorder="1" applyAlignment="1">
      <alignment horizontal="center" vertical="center" wrapText="1"/>
    </xf>
    <xf numFmtId="0" fontId="2" fillId="0" borderId="75" xfId="50" applyFont="1" applyBorder="1" applyAlignment="1">
      <alignment horizontal="left" vertical="center" wrapText="1"/>
      <protection/>
    </xf>
    <xf numFmtId="0" fontId="2" fillId="0" borderId="61" xfId="50" applyFont="1" applyBorder="1" applyAlignment="1">
      <alignment horizontal="left" vertical="center" wrapText="1"/>
      <protection/>
    </xf>
    <xf numFmtId="0" fontId="2" fillId="24" borderId="42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2" fillId="24" borderId="51" xfId="0" applyFont="1" applyFill="1" applyBorder="1" applyAlignment="1">
      <alignment horizontal="left" vertical="center" wrapText="1"/>
    </xf>
    <xf numFmtId="0" fontId="2" fillId="24" borderId="56" xfId="0" applyFont="1" applyFill="1" applyBorder="1" applyAlignment="1">
      <alignment horizontal="left" vertical="center" wrapText="1"/>
    </xf>
    <xf numFmtId="0" fontId="2" fillId="24" borderId="50" xfId="0" applyFont="1" applyFill="1" applyBorder="1" applyAlignment="1">
      <alignment horizontal="left" vertical="center" wrapText="1"/>
    </xf>
    <xf numFmtId="0" fontId="2" fillId="24" borderId="55" xfId="0" applyFont="1" applyFill="1" applyBorder="1" applyAlignment="1">
      <alignment horizontal="left" vertical="center" wrapText="1"/>
    </xf>
    <xf numFmtId="3" fontId="2" fillId="0" borderId="75" xfId="54" applyFont="1" applyFill="1" applyBorder="1" applyAlignment="1">
      <alignment horizontal="left" vertical="center" wrapText="1"/>
      <protection/>
    </xf>
    <xf numFmtId="3" fontId="2" fillId="0" borderId="61" xfId="54" applyFont="1" applyFill="1" applyBorder="1" applyAlignment="1">
      <alignment horizontal="left" vertical="center" wrapText="1"/>
      <protection/>
    </xf>
    <xf numFmtId="3" fontId="7" fillId="19" borderId="17" xfId="50" applyNumberFormat="1" applyFont="1" applyFill="1" applyBorder="1" applyAlignment="1">
      <alignment horizontal="center" vertical="center" wrapText="1"/>
      <protection/>
    </xf>
    <xf numFmtId="0" fontId="7" fillId="19" borderId="19" xfId="50" applyFont="1" applyFill="1" applyBorder="1" applyAlignment="1">
      <alignment horizontal="center" vertical="center" wrapText="1"/>
      <protection/>
    </xf>
    <xf numFmtId="0" fontId="12" fillId="0" borderId="11" xfId="50" applyFont="1" applyBorder="1" applyAlignment="1">
      <alignment horizontal="left"/>
      <protection/>
    </xf>
    <xf numFmtId="0" fontId="12" fillId="0" borderId="15" xfId="50" applyFont="1" applyBorder="1" applyAlignment="1">
      <alignment horizontal="left"/>
      <protection/>
    </xf>
    <xf numFmtId="0" fontId="10" fillId="19" borderId="73" xfId="50" applyFont="1" applyFill="1" applyBorder="1" applyAlignment="1">
      <alignment horizontal="left"/>
      <protection/>
    </xf>
    <xf numFmtId="0" fontId="10" fillId="19" borderId="67" xfId="50" applyFont="1" applyFill="1" applyBorder="1" applyAlignment="1">
      <alignment horizontal="left"/>
      <protection/>
    </xf>
    <xf numFmtId="0" fontId="12" fillId="0" borderId="52" xfId="50" applyFont="1" applyBorder="1" applyAlignment="1">
      <alignment horizontal="left"/>
      <protection/>
    </xf>
    <xf numFmtId="0" fontId="12" fillId="0" borderId="57" xfId="50" applyFont="1" applyBorder="1" applyAlignment="1">
      <alignment horizontal="left"/>
      <protection/>
    </xf>
    <xf numFmtId="0" fontId="12" fillId="0" borderId="52" xfId="50" applyFont="1" applyFill="1" applyBorder="1" applyAlignment="1">
      <alignment horizontal="left"/>
      <protection/>
    </xf>
    <xf numFmtId="0" fontId="12" fillId="0" borderId="57" xfId="50" applyFont="1" applyFill="1" applyBorder="1" applyAlignment="1">
      <alignment horizontal="left"/>
      <protection/>
    </xf>
    <xf numFmtId="0" fontId="12" fillId="0" borderId="51" xfId="50" applyFont="1" applyFill="1" applyBorder="1" applyAlignment="1">
      <alignment horizontal="left"/>
      <protection/>
    </xf>
    <xf numFmtId="0" fontId="12" fillId="0" borderId="56" xfId="50" applyFont="1" applyFill="1" applyBorder="1" applyAlignment="1">
      <alignment horizontal="left"/>
      <protection/>
    </xf>
    <xf numFmtId="0" fontId="7" fillId="19" borderId="21" xfId="0" applyFont="1" applyFill="1" applyBorder="1" applyAlignment="1">
      <alignment horizontal="center" vertical="center"/>
    </xf>
    <xf numFmtId="0" fontId="7" fillId="19" borderId="81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7" fillId="19" borderId="8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19" borderId="50" xfId="50" applyFont="1" applyFill="1" applyBorder="1" applyAlignment="1">
      <alignment horizontal="center" vertical="center"/>
      <protection/>
    </xf>
    <xf numFmtId="0" fontId="12" fillId="0" borderId="5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0" fillId="19" borderId="39" xfId="50" applyFont="1" applyFill="1" applyBorder="1" applyAlignment="1">
      <alignment horizontal="left"/>
      <protection/>
    </xf>
    <xf numFmtId="0" fontId="12" fillId="0" borderId="49" xfId="50" applyFont="1" applyBorder="1" applyAlignment="1">
      <alignment horizontal="left"/>
      <protection/>
    </xf>
    <xf numFmtId="0" fontId="12" fillId="0" borderId="6" xfId="50" applyFont="1" applyBorder="1" applyAlignment="1">
      <alignment horizontal="left"/>
      <protection/>
    </xf>
    <xf numFmtId="0" fontId="12" fillId="0" borderId="12" xfId="50" applyFont="1" applyBorder="1" applyAlignment="1">
      <alignment horizontal="left"/>
      <protection/>
    </xf>
    <xf numFmtId="0" fontId="10" fillId="19" borderId="21" xfId="50" applyFont="1" applyFill="1" applyBorder="1" applyAlignment="1">
      <alignment horizontal="center" vertical="center"/>
      <protection/>
    </xf>
    <xf numFmtId="0" fontId="10" fillId="19" borderId="25" xfId="50" applyFont="1" applyFill="1" applyBorder="1" applyAlignment="1">
      <alignment horizontal="center" vertical="center"/>
      <protection/>
    </xf>
    <xf numFmtId="0" fontId="10" fillId="19" borderId="30" xfId="50" applyFont="1" applyFill="1" applyBorder="1" applyAlignment="1">
      <alignment horizontal="center" vertical="center"/>
      <protection/>
    </xf>
    <xf numFmtId="0" fontId="10" fillId="19" borderId="34" xfId="50" applyFont="1" applyFill="1" applyBorder="1" applyAlignment="1">
      <alignment horizontal="center" vertical="center"/>
      <protection/>
    </xf>
    <xf numFmtId="0" fontId="10" fillId="0" borderId="37" xfId="50" applyFont="1" applyBorder="1" applyAlignment="1">
      <alignment horizontal="left"/>
      <protection/>
    </xf>
    <xf numFmtId="0" fontId="10" fillId="0" borderId="40" xfId="50" applyFont="1" applyBorder="1" applyAlignment="1">
      <alignment horizontal="left"/>
      <protection/>
    </xf>
    <xf numFmtId="0" fontId="2" fillId="0" borderId="36" xfId="50" applyFont="1" applyFill="1" applyBorder="1" applyAlignment="1">
      <alignment horizontal="left"/>
      <protection/>
    </xf>
    <xf numFmtId="0" fontId="2" fillId="0" borderId="35" xfId="50" applyFont="1" applyFill="1" applyBorder="1" applyAlignment="1">
      <alignment horizontal="left"/>
      <protection/>
    </xf>
    <xf numFmtId="0" fontId="7" fillId="0" borderId="36" xfId="50" applyFont="1" applyBorder="1" applyAlignment="1">
      <alignment horizontal="left"/>
      <protection/>
    </xf>
    <xf numFmtId="0" fontId="7" fillId="0" borderId="46" xfId="50" applyFont="1" applyBorder="1" applyAlignment="1">
      <alignment horizontal="left"/>
      <protection/>
    </xf>
    <xf numFmtId="0" fontId="7" fillId="0" borderId="35" xfId="50" applyFont="1" applyBorder="1" applyAlignment="1">
      <alignment horizontal="left"/>
      <protection/>
    </xf>
    <xf numFmtId="0" fontId="7" fillId="0" borderId="75" xfId="50" applyFont="1" applyBorder="1" applyAlignment="1">
      <alignment horizontal="left"/>
      <protection/>
    </xf>
    <xf numFmtId="0" fontId="7" fillId="0" borderId="70" xfId="50" applyFont="1" applyBorder="1" applyAlignment="1">
      <alignment horizontal="left"/>
      <protection/>
    </xf>
    <xf numFmtId="0" fontId="7" fillId="0" borderId="61" xfId="50" applyFont="1" applyBorder="1" applyAlignment="1">
      <alignment horizontal="left"/>
      <protection/>
    </xf>
    <xf numFmtId="0" fontId="10" fillId="0" borderId="73" xfId="50" applyFont="1" applyBorder="1" applyAlignment="1">
      <alignment horizontal="left"/>
      <protection/>
    </xf>
    <xf numFmtId="0" fontId="10" fillId="0" borderId="39" xfId="50" applyFont="1" applyBorder="1" applyAlignment="1">
      <alignment horizontal="left"/>
      <protection/>
    </xf>
    <xf numFmtId="0" fontId="10" fillId="0" borderId="67" xfId="50" applyFont="1" applyBorder="1" applyAlignment="1">
      <alignment horizontal="left"/>
      <protection/>
    </xf>
    <xf numFmtId="0" fontId="10" fillId="19" borderId="37" xfId="50" applyFont="1" applyFill="1" applyBorder="1" applyAlignment="1">
      <alignment horizontal="left"/>
      <protection/>
    </xf>
    <xf numFmtId="0" fontId="10" fillId="19" borderId="38" xfId="50" applyFont="1" applyFill="1" applyBorder="1" applyAlignment="1">
      <alignment horizontal="left"/>
      <protection/>
    </xf>
    <xf numFmtId="0" fontId="10" fillId="19" borderId="40" xfId="50" applyFont="1" applyFill="1" applyBorder="1" applyAlignment="1">
      <alignment horizontal="left"/>
      <protection/>
    </xf>
    <xf numFmtId="0" fontId="7" fillId="19" borderId="81" xfId="50" applyFont="1" applyFill="1" applyBorder="1" applyAlignment="1">
      <alignment horizontal="center" vertical="center" wrapText="1"/>
      <protection/>
    </xf>
    <xf numFmtId="0" fontId="7" fillId="19" borderId="86" xfId="50" applyFont="1" applyFill="1" applyBorder="1" applyAlignment="1">
      <alignment horizontal="center" vertical="center" wrapText="1"/>
      <protection/>
    </xf>
    <xf numFmtId="0" fontId="7" fillId="19" borderId="17" xfId="50" applyFont="1" applyFill="1" applyBorder="1" applyAlignment="1">
      <alignment horizontal="center" vertical="center" wrapText="1"/>
      <protection/>
    </xf>
    <xf numFmtId="0" fontId="10" fillId="19" borderId="21" xfId="50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0" fillId="0" borderId="45" xfId="50" applyFont="1" applyBorder="1" applyAlignment="1">
      <alignment horizontal="left"/>
      <protection/>
    </xf>
    <xf numFmtId="0" fontId="10" fillId="0" borderId="71" xfId="50" applyFont="1" applyBorder="1" applyAlignment="1">
      <alignment horizontal="left"/>
      <protection/>
    </xf>
    <xf numFmtId="0" fontId="10" fillId="0" borderId="79" xfId="50" applyFont="1" applyBorder="1" applyAlignment="1">
      <alignment horizontal="left"/>
      <protection/>
    </xf>
    <xf numFmtId="0" fontId="10" fillId="0" borderId="36" xfId="50" applyFont="1" applyBorder="1" applyAlignment="1">
      <alignment horizontal="left"/>
      <protection/>
    </xf>
    <xf numFmtId="0" fontId="10" fillId="0" borderId="46" xfId="50" applyFont="1" applyBorder="1" applyAlignment="1">
      <alignment horizontal="left"/>
      <protection/>
    </xf>
    <xf numFmtId="0" fontId="10" fillId="0" borderId="77" xfId="50" applyFont="1" applyBorder="1" applyAlignment="1">
      <alignment horizontal="left"/>
      <protection/>
    </xf>
    <xf numFmtId="0" fontId="10" fillId="0" borderId="75" xfId="50" applyFont="1" applyBorder="1" applyAlignment="1">
      <alignment horizontal="left"/>
      <protection/>
    </xf>
    <xf numFmtId="0" fontId="10" fillId="0" borderId="70" xfId="50" applyFont="1" applyBorder="1" applyAlignment="1">
      <alignment horizontal="left"/>
      <protection/>
    </xf>
    <xf numFmtId="0" fontId="10" fillId="0" borderId="82" xfId="50" applyFont="1" applyBorder="1" applyAlignment="1">
      <alignment horizontal="left"/>
      <protection/>
    </xf>
    <xf numFmtId="0" fontId="7" fillId="19" borderId="21" xfId="50" applyFont="1" applyFill="1" applyBorder="1" applyAlignment="1">
      <alignment horizontal="center" vertical="center"/>
      <protection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45" xfId="50" applyFont="1" applyBorder="1" applyAlignment="1">
      <alignment horizontal="left"/>
      <protection/>
    </xf>
    <xf numFmtId="0" fontId="7" fillId="0" borderId="71" xfId="50" applyFont="1" applyBorder="1" applyAlignment="1">
      <alignment horizontal="left"/>
      <protection/>
    </xf>
    <xf numFmtId="0" fontId="7" fillId="0" borderId="47" xfId="50" applyFont="1" applyBorder="1" applyAlignment="1">
      <alignment horizontal="left"/>
      <protection/>
    </xf>
    <xf numFmtId="0" fontId="7" fillId="19" borderId="20" xfId="50" applyFont="1" applyFill="1" applyBorder="1" applyAlignment="1">
      <alignment horizontal="center" vertical="center" wrapText="1"/>
      <protection/>
    </xf>
    <xf numFmtId="0" fontId="7" fillId="19" borderId="41" xfId="50" applyFont="1" applyFill="1" applyBorder="1" applyAlignment="1">
      <alignment horizontal="center" vertical="center" wrapText="1"/>
      <protection/>
    </xf>
    <xf numFmtId="0" fontId="10" fillId="19" borderId="37" xfId="50" applyFont="1" applyFill="1" applyBorder="1" applyAlignment="1">
      <alignment horizontal="left" vertical="center"/>
      <protection/>
    </xf>
    <xf numFmtId="0" fontId="10" fillId="19" borderId="40" xfId="50" applyFont="1" applyFill="1" applyBorder="1" applyAlignment="1">
      <alignment horizontal="left" vertical="center"/>
      <protection/>
    </xf>
    <xf numFmtId="0" fontId="2" fillId="19" borderId="22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center" vertical="center"/>
    </xf>
    <xf numFmtId="0" fontId="7" fillId="19" borderId="34" xfId="0" applyFont="1" applyFill="1" applyBorder="1" applyAlignment="1">
      <alignment horizontal="center" vertical="center"/>
    </xf>
    <xf numFmtId="0" fontId="48" fillId="0" borderId="51" xfId="0" applyFont="1" applyFill="1" applyBorder="1" applyAlignment="1" applyProtection="1">
      <alignment horizontal="left" vertical="center" wrapText="1"/>
      <protection locked="0"/>
    </xf>
    <xf numFmtId="0" fontId="48" fillId="0" borderId="56" xfId="0" applyFont="1" applyFill="1" applyBorder="1" applyAlignment="1" applyProtection="1">
      <alignment horizontal="left" vertical="center" wrapText="1"/>
      <protection locked="0"/>
    </xf>
    <xf numFmtId="0" fontId="46" fillId="0" borderId="51" xfId="0" applyFont="1" applyFill="1" applyBorder="1" applyAlignment="1" applyProtection="1">
      <alignment horizontal="left" vertical="center" wrapText="1"/>
      <protection locked="0"/>
    </xf>
    <xf numFmtId="0" fontId="47" fillId="0" borderId="56" xfId="0" applyFont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0" fontId="7" fillId="19" borderId="75" xfId="47" applyFont="1" applyFill="1" applyBorder="1" applyAlignment="1" applyProtection="1">
      <alignment horizontal="center" vertical="center" wrapText="1"/>
      <protection locked="0"/>
    </xf>
    <xf numFmtId="0" fontId="2" fillId="19" borderId="70" xfId="47" applyFont="1" applyFill="1" applyBorder="1" applyAlignment="1" applyProtection="1">
      <alignment horizontal="center" vertical="center" wrapText="1"/>
      <protection locked="0"/>
    </xf>
    <xf numFmtId="0" fontId="2" fillId="19" borderId="61" xfId="47" applyFont="1" applyFill="1" applyBorder="1" applyAlignment="1" applyProtection="1">
      <alignment horizontal="center" vertical="center" wrapText="1"/>
      <protection locked="0"/>
    </xf>
    <xf numFmtId="0" fontId="2" fillId="19" borderId="57" xfId="47" applyFont="1" applyFill="1" applyBorder="1" applyAlignment="1" applyProtection="1">
      <alignment horizontal="center" vertical="center"/>
      <protection locked="0"/>
    </xf>
    <xf numFmtId="0" fontId="2" fillId="19" borderId="19" xfId="47" applyFont="1" applyFill="1" applyBorder="1" applyAlignment="1" applyProtection="1">
      <alignment horizontal="center" vertical="center"/>
      <protection locked="0"/>
    </xf>
    <xf numFmtId="0" fontId="7" fillId="19" borderId="37" xfId="50" applyFont="1" applyFill="1" applyBorder="1" applyAlignment="1">
      <alignment horizontal="left" vertical="center"/>
      <protection/>
    </xf>
    <xf numFmtId="0" fontId="7" fillId="19" borderId="40" xfId="50" applyFont="1" applyFill="1" applyBorder="1" applyAlignment="1">
      <alignment horizontal="left" vertical="center"/>
      <protection/>
    </xf>
    <xf numFmtId="0" fontId="7" fillId="19" borderId="21" xfId="49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47" xfId="50" applyFont="1" applyBorder="1" applyAlignment="1">
      <alignment horizontal="left"/>
      <protection/>
    </xf>
    <xf numFmtId="0" fontId="10" fillId="0" borderId="35" xfId="50" applyFont="1" applyBorder="1" applyAlignment="1">
      <alignment horizontal="left"/>
      <protection/>
    </xf>
    <xf numFmtId="0" fontId="10" fillId="0" borderId="61" xfId="50" applyFont="1" applyBorder="1" applyAlignment="1">
      <alignment horizontal="left"/>
      <protection/>
    </xf>
    <xf numFmtId="0" fontId="7" fillId="19" borderId="58" xfId="50" applyFont="1" applyFill="1" applyBorder="1" applyAlignment="1">
      <alignment horizontal="center" vertical="center" wrapText="1"/>
      <protection/>
    </xf>
    <xf numFmtId="0" fontId="7" fillId="19" borderId="64" xfId="50" applyFont="1" applyFill="1" applyBorder="1" applyAlignment="1">
      <alignment horizontal="center" vertical="center" wrapText="1"/>
      <protection/>
    </xf>
    <xf numFmtId="0" fontId="7" fillId="19" borderId="15" xfId="50" applyFont="1" applyFill="1" applyBorder="1" applyAlignment="1">
      <alignment horizontal="center" vertical="center" wrapText="1"/>
      <protection/>
    </xf>
    <xf numFmtId="0" fontId="7" fillId="19" borderId="76" xfId="50" applyFont="1" applyFill="1" applyBorder="1" applyAlignment="1">
      <alignment horizontal="center" vertical="center" wrapText="1"/>
      <protection/>
    </xf>
    <xf numFmtId="0" fontId="7" fillId="19" borderId="37" xfId="0" applyFont="1" applyFill="1" applyBorder="1" applyAlignment="1">
      <alignment horizontal="left" vertical="center" wrapText="1"/>
    </xf>
    <xf numFmtId="0" fontId="7" fillId="19" borderId="40" xfId="0" applyFont="1" applyFill="1" applyBorder="1" applyAlignment="1">
      <alignment horizontal="left" vertical="center" wrapText="1"/>
    </xf>
    <xf numFmtId="0" fontId="7" fillId="19" borderId="74" xfId="50" applyFont="1" applyFill="1" applyBorder="1" applyAlignment="1">
      <alignment horizontal="center" vertical="center" wrapText="1"/>
      <protection/>
    </xf>
    <xf numFmtId="0" fontId="7" fillId="19" borderId="88" xfId="50" applyFont="1" applyFill="1" applyBorder="1" applyAlignment="1">
      <alignment horizontal="center" vertical="center" wrapText="1"/>
      <protection/>
    </xf>
    <xf numFmtId="0" fontId="10" fillId="0" borderId="83" xfId="0" applyFont="1" applyBorder="1" applyAlignment="1">
      <alignment horizontal="left"/>
    </xf>
    <xf numFmtId="3" fontId="12" fillId="0" borderId="75" xfId="54" applyFont="1" applyFill="1" applyBorder="1" applyAlignment="1">
      <alignment horizontal="left" vertical="center" wrapText="1"/>
      <protection/>
    </xf>
    <xf numFmtId="3" fontId="12" fillId="0" borderId="61" xfId="54" applyFont="1" applyFill="1" applyBorder="1" applyAlignment="1">
      <alignment horizontal="left" vertical="center" wrapText="1"/>
      <protection/>
    </xf>
    <xf numFmtId="3" fontId="12" fillId="0" borderId="36" xfId="54" applyFont="1" applyFill="1" applyBorder="1" applyAlignment="1">
      <alignment horizontal="left" vertical="center" wrapText="1"/>
      <protection/>
    </xf>
    <xf numFmtId="3" fontId="12" fillId="0" borderId="35" xfId="54" applyFont="1" applyFill="1" applyBorder="1" applyAlignment="1">
      <alignment horizontal="left" vertical="center" wrapText="1"/>
      <protection/>
    </xf>
    <xf numFmtId="210" fontId="10" fillId="19" borderId="44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51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169" fontId="10" fillId="24" borderId="53" xfId="0" applyNumberFormat="1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169" fontId="10" fillId="24" borderId="6" xfId="0" applyNumberFormat="1" applyFont="1" applyFill="1" applyBorder="1" applyAlignment="1">
      <alignment vertical="center"/>
    </xf>
    <xf numFmtId="0" fontId="12" fillId="0" borderId="56" xfId="0" applyFont="1" applyBorder="1" applyAlignment="1">
      <alignment vertical="center"/>
    </xf>
    <xf numFmtId="169" fontId="10" fillId="24" borderId="43" xfId="0" applyNumberFormat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51" xfId="48" applyFont="1" applyBorder="1" applyAlignment="1">
      <alignment horizontal="left"/>
      <protection/>
    </xf>
    <xf numFmtId="0" fontId="12" fillId="0" borderId="66" xfId="48" applyFont="1" applyBorder="1" applyAlignment="1">
      <alignment horizontal="left"/>
      <protection/>
    </xf>
    <xf numFmtId="0" fontId="38" fillId="0" borderId="51" xfId="0" applyFont="1" applyBorder="1" applyAlignment="1">
      <alignment horizontal="right" vertical="center"/>
    </xf>
    <xf numFmtId="0" fontId="39" fillId="0" borderId="51" xfId="0" applyFont="1" applyBorder="1" applyAlignment="1">
      <alignment horizontal="right" vertical="center"/>
    </xf>
    <xf numFmtId="0" fontId="12" fillId="0" borderId="51" xfId="0" applyFont="1" applyFill="1" applyBorder="1" applyAlignment="1">
      <alignment horizontal="left"/>
    </xf>
    <xf numFmtId="0" fontId="12" fillId="0" borderId="66" xfId="0" applyFont="1" applyFill="1" applyBorder="1" applyAlignment="1">
      <alignment horizontal="left"/>
    </xf>
    <xf numFmtId="0" fontId="10" fillId="19" borderId="50" xfId="0" applyFont="1" applyFill="1" applyBorder="1" applyAlignment="1">
      <alignment horizontal="center" vertical="center"/>
    </xf>
    <xf numFmtId="0" fontId="10" fillId="19" borderId="55" xfId="0" applyFont="1" applyFill="1" applyBorder="1" applyAlignment="1">
      <alignment horizontal="center" vertical="center"/>
    </xf>
    <xf numFmtId="0" fontId="10" fillId="19" borderId="51" xfId="0" applyFont="1" applyFill="1" applyBorder="1" applyAlignment="1" quotePrefix="1">
      <alignment horizontal="center" vertical="center"/>
    </xf>
    <xf numFmtId="0" fontId="10" fillId="19" borderId="52" xfId="0" applyFont="1" applyFill="1" applyBorder="1" applyAlignment="1">
      <alignment horizontal="center" vertical="center"/>
    </xf>
    <xf numFmtId="0" fontId="10" fillId="19" borderId="56" xfId="0" applyFont="1" applyFill="1" applyBorder="1" applyAlignment="1">
      <alignment horizontal="center" vertical="center"/>
    </xf>
    <xf numFmtId="0" fontId="10" fillId="19" borderId="57" xfId="0" applyFont="1" applyFill="1" applyBorder="1" applyAlignment="1">
      <alignment horizontal="center" vertical="center"/>
    </xf>
    <xf numFmtId="0" fontId="55" fillId="19" borderId="37" xfId="0" applyFont="1" applyFill="1" applyBorder="1" applyAlignment="1">
      <alignment horizontal="left" vertical="center"/>
    </xf>
    <xf numFmtId="0" fontId="55" fillId="19" borderId="38" xfId="0" applyFont="1" applyFill="1" applyBorder="1" applyAlignment="1">
      <alignment horizontal="left" vertical="center"/>
    </xf>
    <xf numFmtId="0" fontId="9" fillId="0" borderId="38" xfId="0" applyFont="1" applyBorder="1" applyAlignment="1">
      <alignment/>
    </xf>
    <xf numFmtId="0" fontId="9" fillId="0" borderId="40" xfId="0" applyFont="1" applyBorder="1" applyAlignment="1">
      <alignment/>
    </xf>
    <xf numFmtId="0" fontId="10" fillId="19" borderId="75" xfId="48" applyFont="1" applyFill="1" applyBorder="1" applyAlignment="1">
      <alignment horizontal="center" vertical="center" wrapText="1"/>
      <protection/>
    </xf>
    <xf numFmtId="0" fontId="12" fillId="19" borderId="70" xfId="48" applyFont="1" applyFill="1" applyBorder="1" applyAlignment="1">
      <alignment horizontal="center" vertical="center" wrapText="1"/>
      <protection/>
    </xf>
    <xf numFmtId="0" fontId="12" fillId="19" borderId="61" xfId="48" applyFont="1" applyFill="1" applyBorder="1" applyAlignment="1">
      <alignment horizontal="center" vertical="center" wrapText="1"/>
      <protection/>
    </xf>
    <xf numFmtId="213" fontId="40" fillId="19" borderId="26" xfId="0" applyNumberFormat="1" applyFont="1" applyFill="1" applyBorder="1" applyAlignment="1" applyProtection="1">
      <alignment horizontal="left"/>
      <protection locked="0"/>
    </xf>
    <xf numFmtId="213" fontId="40" fillId="19" borderId="0" xfId="0" applyNumberFormat="1" applyFont="1" applyFill="1" applyBorder="1" applyAlignment="1" applyProtection="1">
      <alignment horizontal="left"/>
      <protection locked="0"/>
    </xf>
    <xf numFmtId="0" fontId="12" fillId="0" borderId="50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213" fontId="40" fillId="19" borderId="62" xfId="51" applyNumberFormat="1" applyFont="1" applyFill="1" applyBorder="1" applyAlignment="1">
      <alignment horizontal="left"/>
      <protection/>
    </xf>
    <xf numFmtId="213" fontId="40" fillId="19" borderId="18" xfId="51" applyNumberFormat="1" applyFont="1" applyFill="1" applyBorder="1" applyAlignment="1">
      <alignment horizontal="left"/>
      <protection/>
    </xf>
    <xf numFmtId="213" fontId="40" fillId="19" borderId="73" xfId="0" applyNumberFormat="1" applyFont="1" applyFill="1" applyBorder="1" applyAlignment="1">
      <alignment horizontal="left"/>
    </xf>
    <xf numFmtId="213" fontId="40" fillId="19" borderId="63" xfId="0" applyNumberFormat="1" applyFont="1" applyFill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38" fillId="0" borderId="51" xfId="0" applyFont="1" applyBorder="1" applyAlignment="1">
      <alignment horizontal="right" vertical="center" wrapText="1"/>
    </xf>
    <xf numFmtId="0" fontId="38" fillId="0" borderId="51" xfId="0" applyFont="1" applyBorder="1" applyAlignment="1">
      <alignment horizontal="left"/>
    </xf>
    <xf numFmtId="0" fontId="38" fillId="0" borderId="66" xfId="0" applyFont="1" applyBorder="1" applyAlignment="1">
      <alignment horizontal="left"/>
    </xf>
    <xf numFmtId="0" fontId="10" fillId="19" borderId="21" xfId="48" applyFont="1" applyFill="1" applyBorder="1" applyAlignment="1">
      <alignment horizontal="center" vertical="center"/>
      <protection/>
    </xf>
    <xf numFmtId="0" fontId="10" fillId="19" borderId="25" xfId="48" applyFont="1" applyFill="1" applyBorder="1" applyAlignment="1">
      <alignment horizontal="center" vertical="center"/>
      <protection/>
    </xf>
    <xf numFmtId="0" fontId="10" fillId="19" borderId="26" xfId="48" applyFont="1" applyFill="1" applyBorder="1" applyAlignment="1">
      <alignment horizontal="center" vertical="center"/>
      <protection/>
    </xf>
    <xf numFmtId="0" fontId="10" fillId="19" borderId="29" xfId="48" applyFont="1" applyFill="1" applyBorder="1" applyAlignment="1">
      <alignment horizontal="center" vertical="center"/>
      <protection/>
    </xf>
    <xf numFmtId="0" fontId="39" fillId="0" borderId="51" xfId="48" applyFont="1" applyBorder="1" applyAlignment="1">
      <alignment horizontal="right" vertical="center" wrapText="1"/>
      <protection/>
    </xf>
    <xf numFmtId="0" fontId="10" fillId="24" borderId="45" xfId="0" applyFont="1" applyFill="1" applyBorder="1" applyAlignment="1">
      <alignment horizontal="left" vertical="center"/>
    </xf>
    <xf numFmtId="0" fontId="10" fillId="24" borderId="71" xfId="0" applyFont="1" applyFill="1" applyBorder="1" applyAlignment="1">
      <alignment horizontal="left" vertical="center"/>
    </xf>
    <xf numFmtId="0" fontId="10" fillId="24" borderId="36" xfId="0" applyFont="1" applyFill="1" applyBorder="1" applyAlignment="1">
      <alignment horizontal="left" vertical="center"/>
    </xf>
    <xf numFmtId="0" fontId="10" fillId="24" borderId="46" xfId="0" applyFont="1" applyFill="1" applyBorder="1" applyAlignment="1">
      <alignment horizontal="left" vertical="center"/>
    </xf>
    <xf numFmtId="0" fontId="10" fillId="24" borderId="75" xfId="0" applyFont="1" applyFill="1" applyBorder="1" applyAlignment="1">
      <alignment horizontal="left" vertical="center"/>
    </xf>
    <xf numFmtId="0" fontId="10" fillId="24" borderId="70" xfId="0" applyFont="1" applyFill="1" applyBorder="1" applyAlignment="1">
      <alignment horizontal="left" vertical="center"/>
    </xf>
    <xf numFmtId="0" fontId="10" fillId="19" borderId="22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 wrapText="1"/>
    </xf>
    <xf numFmtId="0" fontId="10" fillId="19" borderId="31" xfId="0" applyFont="1" applyFill="1" applyBorder="1" applyAlignment="1">
      <alignment horizontal="center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anční plán JI" xfId="47"/>
    <cellStyle name="normální_finanční plán NM" xfId="48"/>
    <cellStyle name="normální_finanční plánPE" xfId="49"/>
    <cellStyle name="normální_FP_návrh_28.05_09" xfId="50"/>
    <cellStyle name="normální_FP_šablona_návrh (30.3.09)TR" xfId="51"/>
    <cellStyle name="normální_Platby 2009_předpoklad" xfId="52"/>
    <cellStyle name="normální_RK Odpisový plán na rok 2002" xfId="53"/>
    <cellStyle name="nov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190</xdr:row>
      <xdr:rowOff>95250</xdr:rowOff>
    </xdr:from>
    <xdr:to>
      <xdr:col>4</xdr:col>
      <xdr:colOff>619125</xdr:colOff>
      <xdr:row>195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5867400" y="28079700"/>
          <a:ext cx="609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191</xdr:row>
      <xdr:rowOff>85725</xdr:rowOff>
    </xdr:from>
    <xdr:to>
      <xdr:col>4</xdr:col>
      <xdr:colOff>495300</xdr:colOff>
      <xdr:row>197</xdr:row>
      <xdr:rowOff>28575</xdr:rowOff>
    </xdr:to>
    <xdr:sp>
      <xdr:nvSpPr>
        <xdr:cNvPr id="2" name="Line 3"/>
        <xdr:cNvSpPr>
          <a:spLocks/>
        </xdr:cNvSpPr>
      </xdr:nvSpPr>
      <xdr:spPr>
        <a:xfrm flipH="1" flipV="1">
          <a:off x="5867400" y="28213050"/>
          <a:ext cx="485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359"/>
  <sheetViews>
    <sheetView showGridLines="0" tabSelected="1" workbookViewId="0" topLeftCell="A1">
      <selection activeCell="M24" sqref="M24"/>
    </sheetView>
  </sheetViews>
  <sheetFormatPr defaultColWidth="9.00390625" defaultRowHeight="12.75"/>
  <cols>
    <col min="1" max="1" width="28.00390625" style="6" customWidth="1"/>
    <col min="2" max="10" width="10.375" style="294" customWidth="1"/>
    <col min="11" max="11" width="9.75390625" style="294" customWidth="1"/>
    <col min="12" max="12" width="11.875" style="6" customWidth="1"/>
    <col min="13" max="16384" width="9.125" style="6" customWidth="1"/>
  </cols>
  <sheetData>
    <row r="1" spans="1:11" s="7" customFormat="1" ht="13.5" thickBot="1">
      <c r="A1" s="51" t="s">
        <v>76</v>
      </c>
      <c r="B1" s="292"/>
      <c r="C1" s="292"/>
      <c r="D1" s="292"/>
      <c r="E1" s="292"/>
      <c r="F1" s="292"/>
      <c r="G1" s="292"/>
      <c r="H1" s="292"/>
      <c r="I1" s="292"/>
      <c r="K1" s="292"/>
    </row>
    <row r="2" spans="1:12" ht="20.25" customHeight="1">
      <c r="A2" s="670" t="s">
        <v>18</v>
      </c>
      <c r="B2" s="652" t="s">
        <v>73</v>
      </c>
      <c r="C2" s="653"/>
      <c r="D2" s="669"/>
      <c r="E2" s="293" t="s">
        <v>267</v>
      </c>
      <c r="F2" s="674" t="s">
        <v>74</v>
      </c>
      <c r="G2" s="672" t="s">
        <v>75</v>
      </c>
      <c r="L2" s="415" t="s">
        <v>312</v>
      </c>
    </row>
    <row r="3" spans="1:11" s="9" customFormat="1" ht="28.5" customHeight="1" thickBot="1">
      <c r="A3" s="671"/>
      <c r="B3" s="295" t="s">
        <v>0</v>
      </c>
      <c r="C3" s="296" t="s">
        <v>71</v>
      </c>
      <c r="D3" s="297" t="s">
        <v>72</v>
      </c>
      <c r="E3" s="298" t="s">
        <v>268</v>
      </c>
      <c r="F3" s="675"/>
      <c r="G3" s="673"/>
      <c r="H3" s="299"/>
      <c r="I3" s="299"/>
      <c r="J3" s="299"/>
      <c r="K3" s="299"/>
    </row>
    <row r="4" spans="1:7" ht="11.25">
      <c r="A4" s="52" t="s">
        <v>14</v>
      </c>
      <c r="B4" s="300">
        <f>SUM(C4:D4)</f>
        <v>19533.3</v>
      </c>
      <c r="C4" s="301">
        <v>11333.3</v>
      </c>
      <c r="D4" s="302">
        <v>8200</v>
      </c>
      <c r="E4" s="303">
        <v>8475</v>
      </c>
      <c r="F4" s="304">
        <f>'HB'!E95/1000</f>
        <v>0</v>
      </c>
      <c r="G4" s="302">
        <f>'HB'!F177/1000</f>
        <v>8475</v>
      </c>
    </row>
    <row r="5" spans="1:7" ht="11.25">
      <c r="A5" s="53" t="s">
        <v>15</v>
      </c>
      <c r="B5" s="305">
        <f>SUM(C5:D5)</f>
        <v>27191.7</v>
      </c>
      <c r="C5" s="306">
        <v>18291.7</v>
      </c>
      <c r="D5" s="307">
        <v>8900</v>
      </c>
      <c r="E5" s="308">
        <v>8900</v>
      </c>
      <c r="F5" s="309">
        <f>JI!E95/1000</f>
        <v>0</v>
      </c>
      <c r="G5" s="307">
        <f>JI!F178/1000</f>
        <v>240</v>
      </c>
    </row>
    <row r="6" spans="1:7" ht="11.25">
      <c r="A6" s="53" t="s">
        <v>16</v>
      </c>
      <c r="B6" s="305">
        <f>SUM(C6:D6)</f>
        <v>16893</v>
      </c>
      <c r="C6" s="306">
        <f>16893-D6</f>
        <v>11493</v>
      </c>
      <c r="D6" s="307">
        <v>5400</v>
      </c>
      <c r="E6" s="308">
        <v>5400</v>
      </c>
      <c r="F6" s="309">
        <f>PE!E95/1000</f>
        <v>5400</v>
      </c>
      <c r="G6" s="307">
        <f>PE!F153/1000</f>
        <v>0</v>
      </c>
    </row>
    <row r="7" spans="1:7" ht="12" thickBot="1">
      <c r="A7" s="53" t="s">
        <v>17</v>
      </c>
      <c r="B7" s="305">
        <f>SUM(C7:D7)</f>
        <v>19608.3</v>
      </c>
      <c r="C7" s="306">
        <v>10208.3</v>
      </c>
      <c r="D7" s="307">
        <v>9400</v>
      </c>
      <c r="E7" s="308">
        <v>9400</v>
      </c>
      <c r="F7" s="309">
        <f>TŘ!E95/1000</f>
        <v>9400</v>
      </c>
      <c r="G7" s="307">
        <f>TŘ!F178/1000</f>
        <v>0</v>
      </c>
    </row>
    <row r="8" spans="1:7" ht="12" thickBot="1">
      <c r="A8" s="54" t="s">
        <v>0</v>
      </c>
      <c r="B8" s="310">
        <f aca="true" t="shared" si="0" ref="B8:G8">SUM(B4:B7)</f>
        <v>83226.3</v>
      </c>
      <c r="C8" s="311">
        <f t="shared" si="0"/>
        <v>51326.3</v>
      </c>
      <c r="D8" s="312">
        <f t="shared" si="0"/>
        <v>31900</v>
      </c>
      <c r="E8" s="313">
        <f t="shared" si="0"/>
        <v>32175</v>
      </c>
      <c r="F8" s="314">
        <f t="shared" si="0"/>
        <v>14800</v>
      </c>
      <c r="G8" s="312">
        <f t="shared" si="0"/>
        <v>8715</v>
      </c>
    </row>
    <row r="9" ht="5.25" customHeight="1"/>
    <row r="10" ht="1.5" customHeight="1"/>
    <row r="11" spans="1:11" s="7" customFormat="1" ht="13.5" thickBot="1">
      <c r="A11" s="51" t="s">
        <v>271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</row>
    <row r="12" spans="1:10" ht="12.75">
      <c r="A12" s="657" t="s">
        <v>18</v>
      </c>
      <c r="B12" s="659" t="s">
        <v>69</v>
      </c>
      <c r="C12" s="660"/>
      <c r="D12" s="662"/>
      <c r="E12" s="660" t="s">
        <v>77</v>
      </c>
      <c r="F12" s="660"/>
      <c r="G12" s="661"/>
      <c r="H12" s="659" t="s">
        <v>189</v>
      </c>
      <c r="I12" s="660"/>
      <c r="J12" s="662"/>
    </row>
    <row r="13" spans="1:10" ht="12" thickBot="1">
      <c r="A13" s="658"/>
      <c r="B13" s="370">
        <v>2009</v>
      </c>
      <c r="C13" s="315" t="s">
        <v>272</v>
      </c>
      <c r="D13" s="316" t="s">
        <v>78</v>
      </c>
      <c r="E13" s="371">
        <v>2009</v>
      </c>
      <c r="F13" s="315" t="s">
        <v>272</v>
      </c>
      <c r="G13" s="317" t="s">
        <v>78</v>
      </c>
      <c r="H13" s="370">
        <v>2009</v>
      </c>
      <c r="I13" s="315" t="s">
        <v>272</v>
      </c>
      <c r="J13" s="316" t="s">
        <v>78</v>
      </c>
    </row>
    <row r="14" spans="1:10" ht="11.25">
      <c r="A14" s="52" t="s">
        <v>14</v>
      </c>
      <c r="B14" s="300">
        <f>'HB'!E89</f>
        <v>772516.9499999998</v>
      </c>
      <c r="C14" s="301">
        <f>'HB'!H89</f>
        <v>767688</v>
      </c>
      <c r="D14" s="302">
        <f>+C14-B14</f>
        <v>-4828.949999999837</v>
      </c>
      <c r="E14" s="304">
        <f>'HB'!E26</f>
        <v>772528.05902</v>
      </c>
      <c r="F14" s="301">
        <f>'HB'!H26</f>
        <v>744755.999</v>
      </c>
      <c r="G14" s="318">
        <f>+F14-E14</f>
        <v>-27772.06002000009</v>
      </c>
      <c r="H14" s="300">
        <f aca="true" t="shared" si="1" ref="H14:I17">+E14-B14</f>
        <v>11.109020000207238</v>
      </c>
      <c r="I14" s="301">
        <f t="shared" si="1"/>
        <v>-22932.001000000047</v>
      </c>
      <c r="J14" s="302">
        <f>+I14-H14</f>
        <v>-22943.110020000255</v>
      </c>
    </row>
    <row r="15" spans="1:10" ht="11.25">
      <c r="A15" s="53" t="s">
        <v>15</v>
      </c>
      <c r="B15" s="305">
        <f>JI!E89</f>
        <v>1118096.9791</v>
      </c>
      <c r="C15" s="306">
        <f>JI!H89</f>
        <v>1125497.1072171417</v>
      </c>
      <c r="D15" s="307">
        <f>+C15-B15</f>
        <v>7400.128117141547</v>
      </c>
      <c r="E15" s="309">
        <f>JI!E26</f>
        <v>1059666.3476800001</v>
      </c>
      <c r="F15" s="306">
        <f>JI!H26</f>
        <v>1107497.454955</v>
      </c>
      <c r="G15" s="319">
        <f>+F15-E15</f>
        <v>47831.10727499984</v>
      </c>
      <c r="H15" s="305">
        <f t="shared" si="1"/>
        <v>-58430.63141999999</v>
      </c>
      <c r="I15" s="306">
        <f t="shared" si="1"/>
        <v>-17999.652262141695</v>
      </c>
      <c r="J15" s="307">
        <f>+I15-H15</f>
        <v>40430.979157858295</v>
      </c>
    </row>
    <row r="16" spans="1:10" ht="11.25">
      <c r="A16" s="53" t="s">
        <v>16</v>
      </c>
      <c r="B16" s="305">
        <f>PE!E89</f>
        <v>532989.7385199999</v>
      </c>
      <c r="C16" s="306">
        <f>PE!H89</f>
        <v>559360</v>
      </c>
      <c r="D16" s="307">
        <f>+C16-B16</f>
        <v>26370.261480000103</v>
      </c>
      <c r="E16" s="309">
        <f>PE!E26</f>
        <v>533335.30478</v>
      </c>
      <c r="F16" s="306">
        <f>PE!H26</f>
        <v>496355.095</v>
      </c>
      <c r="G16" s="319">
        <f>+F16-E16</f>
        <v>-36980.209780000034</v>
      </c>
      <c r="H16" s="305">
        <f t="shared" si="1"/>
        <v>345.56626000010874</v>
      </c>
      <c r="I16" s="306">
        <f t="shared" si="1"/>
        <v>-63004.90500000003</v>
      </c>
      <c r="J16" s="307">
        <f>+I16-H16</f>
        <v>-63350.47126000014</v>
      </c>
    </row>
    <row r="17" spans="1:10" ht="12" thickBot="1">
      <c r="A17" s="53" t="s">
        <v>17</v>
      </c>
      <c r="B17" s="305">
        <f>TŘ!E89</f>
        <v>737960.0872600001</v>
      </c>
      <c r="C17" s="306">
        <f>TŘ!H89</f>
        <v>719446.8759299</v>
      </c>
      <c r="D17" s="307">
        <f>+C17-B17</f>
        <v>-18513.21133010008</v>
      </c>
      <c r="E17" s="309">
        <f>TŘ!E26</f>
        <v>724951.1201099999</v>
      </c>
      <c r="F17" s="306">
        <f>TŘ!H26</f>
        <v>688058.8229909999</v>
      </c>
      <c r="G17" s="319">
        <f>+F17-E17</f>
        <v>-36892.297118999995</v>
      </c>
      <c r="H17" s="305">
        <f t="shared" si="1"/>
        <v>-13008.967150000157</v>
      </c>
      <c r="I17" s="306">
        <f t="shared" si="1"/>
        <v>-31388.052938900073</v>
      </c>
      <c r="J17" s="307">
        <f>+I17-H17</f>
        <v>-18379.085788899916</v>
      </c>
    </row>
    <row r="18" spans="1:11" s="7" customFormat="1" ht="12" thickBot="1">
      <c r="A18" s="54" t="s">
        <v>0</v>
      </c>
      <c r="B18" s="310">
        <f aca="true" t="shared" si="2" ref="B18:J18">SUM(B14:B17)</f>
        <v>3161563.7548799994</v>
      </c>
      <c r="C18" s="311">
        <f t="shared" si="2"/>
        <v>3171991.9831470414</v>
      </c>
      <c r="D18" s="312">
        <f t="shared" si="2"/>
        <v>10428.228267041733</v>
      </c>
      <c r="E18" s="310">
        <f t="shared" si="2"/>
        <v>3090480.83159</v>
      </c>
      <c r="F18" s="311">
        <f t="shared" si="2"/>
        <v>3036667.371946</v>
      </c>
      <c r="G18" s="320">
        <f t="shared" si="2"/>
        <v>-53813.45964400028</v>
      </c>
      <c r="H18" s="310">
        <f t="shared" si="2"/>
        <v>-71082.92328999983</v>
      </c>
      <c r="I18" s="311">
        <f t="shared" si="2"/>
        <v>-135324.61120104184</v>
      </c>
      <c r="J18" s="312">
        <f t="shared" si="2"/>
        <v>-64241.68791104201</v>
      </c>
      <c r="K18" s="292"/>
    </row>
    <row r="19" ht="6" customHeight="1"/>
    <row r="20" ht="2.25" customHeight="1"/>
    <row r="21" ht="12.75">
      <c r="A21" s="51" t="s">
        <v>79</v>
      </c>
    </row>
    <row r="22" ht="12" thickBot="1">
      <c r="A22" s="7" t="s">
        <v>89</v>
      </c>
    </row>
    <row r="23" spans="1:11" s="9" customFormat="1" ht="12" customHeight="1">
      <c r="A23" s="649" t="s">
        <v>80</v>
      </c>
      <c r="B23" s="652" t="s">
        <v>14</v>
      </c>
      <c r="C23" s="653"/>
      <c r="D23" s="654"/>
      <c r="E23" s="652" t="s">
        <v>15</v>
      </c>
      <c r="F23" s="653"/>
      <c r="G23" s="654"/>
      <c r="H23" s="652" t="s">
        <v>16</v>
      </c>
      <c r="I23" s="653"/>
      <c r="J23" s="654"/>
      <c r="K23" s="299"/>
    </row>
    <row r="24" spans="1:10" ht="12" thickBot="1">
      <c r="A24" s="648"/>
      <c r="B24" s="367">
        <v>2009</v>
      </c>
      <c r="C24" s="321" t="s">
        <v>272</v>
      </c>
      <c r="D24" s="316" t="s">
        <v>78</v>
      </c>
      <c r="E24" s="367">
        <v>2009</v>
      </c>
      <c r="F24" s="321" t="s">
        <v>272</v>
      </c>
      <c r="G24" s="316" t="s">
        <v>78</v>
      </c>
      <c r="H24" s="367">
        <v>2009</v>
      </c>
      <c r="I24" s="321" t="s">
        <v>272</v>
      </c>
      <c r="J24" s="316" t="s">
        <v>78</v>
      </c>
    </row>
    <row r="25" spans="1:10" ht="11.25">
      <c r="A25" s="274" t="s">
        <v>81</v>
      </c>
      <c r="B25" s="300">
        <v>485675.42</v>
      </c>
      <c r="C25" s="318">
        <v>481980</v>
      </c>
      <c r="D25" s="302">
        <f>+C25-B25</f>
        <v>-3695.4199999999837</v>
      </c>
      <c r="E25" s="300">
        <v>745832.17237</v>
      </c>
      <c r="F25" s="318">
        <v>811941</v>
      </c>
      <c r="G25" s="302">
        <f>+F25-E25</f>
        <v>66108.82762999996</v>
      </c>
      <c r="H25" s="300">
        <v>351186.93533</v>
      </c>
      <c r="I25" s="318">
        <v>356035</v>
      </c>
      <c r="J25" s="302">
        <f>+I25-H25</f>
        <v>4848.0646699999925</v>
      </c>
    </row>
    <row r="26" spans="1:10" ht="11.25">
      <c r="A26" s="275" t="s">
        <v>82</v>
      </c>
      <c r="B26" s="305">
        <v>21627</v>
      </c>
      <c r="C26" s="319">
        <v>21763</v>
      </c>
      <c r="D26" s="307">
        <f aca="true" t="shared" si="3" ref="D26:D34">+C26-B26</f>
        <v>136</v>
      </c>
      <c r="E26" s="305">
        <v>15507.419229999998</v>
      </c>
      <c r="F26" s="319">
        <v>13638</v>
      </c>
      <c r="G26" s="307">
        <f aca="true" t="shared" si="4" ref="G26:G34">+F26-E26</f>
        <v>-1869.4192299999977</v>
      </c>
      <c r="H26" s="305">
        <v>8415.775500000002</v>
      </c>
      <c r="I26" s="319">
        <v>7505</v>
      </c>
      <c r="J26" s="307">
        <f aca="true" t="shared" si="5" ref="J26:J34">+I26-H26</f>
        <v>-910.7755000000016</v>
      </c>
    </row>
    <row r="27" spans="1:11" s="9" customFormat="1" ht="22.5">
      <c r="A27" s="275" t="s">
        <v>273</v>
      </c>
      <c r="B27" s="322">
        <v>1795</v>
      </c>
      <c r="C27" s="323">
        <v>7503</v>
      </c>
      <c r="D27" s="324">
        <f t="shared" si="3"/>
        <v>5708</v>
      </c>
      <c r="E27" s="322">
        <v>86.4588800000001</v>
      </c>
      <c r="F27" s="323">
        <v>14292</v>
      </c>
      <c r="G27" s="324">
        <f t="shared" si="4"/>
        <v>14205.54112</v>
      </c>
      <c r="H27" s="322">
        <v>78.8112</v>
      </c>
      <c r="I27" s="323">
        <v>11162</v>
      </c>
      <c r="J27" s="324">
        <f t="shared" si="5"/>
        <v>11083.1888</v>
      </c>
      <c r="K27" s="299"/>
    </row>
    <row r="28" spans="1:10" ht="11.25">
      <c r="A28" s="275" t="s">
        <v>83</v>
      </c>
      <c r="B28" s="305">
        <v>15939</v>
      </c>
      <c r="C28" s="319">
        <v>15382</v>
      </c>
      <c r="D28" s="307">
        <f t="shared" si="3"/>
        <v>-557</v>
      </c>
      <c r="E28" s="305">
        <v>11841.16341</v>
      </c>
      <c r="F28" s="319">
        <v>11593.5</v>
      </c>
      <c r="G28" s="307">
        <f t="shared" si="4"/>
        <v>-247.6634099999992</v>
      </c>
      <c r="H28" s="305">
        <v>7153.319299999999</v>
      </c>
      <c r="I28" s="319">
        <v>6997</v>
      </c>
      <c r="J28" s="307">
        <f t="shared" si="5"/>
        <v>-156.3192999999992</v>
      </c>
    </row>
    <row r="29" spans="1:10" ht="11.25">
      <c r="A29" s="275" t="s">
        <v>84</v>
      </c>
      <c r="B29" s="305">
        <v>120</v>
      </c>
      <c r="C29" s="319">
        <v>3</v>
      </c>
      <c r="D29" s="307">
        <f t="shared" si="3"/>
        <v>-117</v>
      </c>
      <c r="E29" s="305">
        <v>64.06645</v>
      </c>
      <c r="F29" s="319">
        <v>45</v>
      </c>
      <c r="G29" s="307">
        <f t="shared" si="4"/>
        <v>-19.066450000000003</v>
      </c>
      <c r="H29" s="305">
        <v>225.93786</v>
      </c>
      <c r="I29" s="319">
        <v>207</v>
      </c>
      <c r="J29" s="307">
        <f t="shared" si="5"/>
        <v>-18.93786</v>
      </c>
    </row>
    <row r="30" spans="1:10" ht="11.25">
      <c r="A30" s="275" t="s">
        <v>85</v>
      </c>
      <c r="B30" s="305">
        <v>35159</v>
      </c>
      <c r="C30" s="319">
        <v>36725</v>
      </c>
      <c r="D30" s="307">
        <f t="shared" si="3"/>
        <v>1566</v>
      </c>
      <c r="E30" s="305">
        <v>27768.67271</v>
      </c>
      <c r="F30" s="319">
        <v>34162.5</v>
      </c>
      <c r="G30" s="307">
        <f t="shared" si="4"/>
        <v>6393.827290000001</v>
      </c>
      <c r="H30" s="305">
        <v>19925.84188</v>
      </c>
      <c r="I30" s="319">
        <v>17131</v>
      </c>
      <c r="J30" s="307">
        <f t="shared" si="5"/>
        <v>-2794.84188</v>
      </c>
    </row>
    <row r="31" spans="1:10" ht="11.25">
      <c r="A31" s="275" t="s">
        <v>86</v>
      </c>
      <c r="B31" s="305">
        <v>62</v>
      </c>
      <c r="C31" s="319">
        <v>0</v>
      </c>
      <c r="D31" s="307">
        <f t="shared" si="3"/>
        <v>-62</v>
      </c>
      <c r="E31" s="305">
        <v>191.18857</v>
      </c>
      <c r="F31" s="319">
        <v>60.296955</v>
      </c>
      <c r="G31" s="307">
        <f t="shared" si="4"/>
        <v>-130.891615</v>
      </c>
      <c r="H31" s="305">
        <v>66.03236</v>
      </c>
      <c r="I31" s="319">
        <v>66</v>
      </c>
      <c r="J31" s="307">
        <f t="shared" si="5"/>
        <v>-0.03235999999999706</v>
      </c>
    </row>
    <row r="32" spans="1:10" ht="11.25">
      <c r="A32" s="275" t="s">
        <v>87</v>
      </c>
      <c r="B32" s="305">
        <v>48827</v>
      </c>
      <c r="C32" s="319">
        <v>50101</v>
      </c>
      <c r="D32" s="307">
        <f t="shared" si="3"/>
        <v>1274</v>
      </c>
      <c r="E32" s="305">
        <v>5948.34717</v>
      </c>
      <c r="F32" s="319">
        <v>4401</v>
      </c>
      <c r="G32" s="307">
        <f t="shared" si="4"/>
        <v>-1547.34717</v>
      </c>
      <c r="H32" s="305">
        <v>500.02862000000005</v>
      </c>
      <c r="I32" s="319">
        <v>921</v>
      </c>
      <c r="J32" s="307">
        <f t="shared" si="5"/>
        <v>420.97137999999995</v>
      </c>
    </row>
    <row r="33" spans="1:10" ht="11.25">
      <c r="A33" s="276" t="s">
        <v>274</v>
      </c>
      <c r="B33" s="305">
        <v>4173</v>
      </c>
      <c r="C33" s="319"/>
      <c r="D33" s="307">
        <f t="shared" si="3"/>
        <v>-4173</v>
      </c>
      <c r="E33" s="305">
        <v>14538.080650000002</v>
      </c>
      <c r="F33" s="319"/>
      <c r="G33" s="307">
        <f t="shared" si="4"/>
        <v>-14538.080650000002</v>
      </c>
      <c r="H33" s="305">
        <v>7982.26287</v>
      </c>
      <c r="I33" s="319">
        <v>851</v>
      </c>
      <c r="J33" s="307">
        <f t="shared" si="5"/>
        <v>-7131.26287</v>
      </c>
    </row>
    <row r="34" spans="1:10" ht="11.25">
      <c r="A34" s="275" t="s">
        <v>88</v>
      </c>
      <c r="B34" s="305">
        <v>317</v>
      </c>
      <c r="C34" s="319">
        <v>18</v>
      </c>
      <c r="D34" s="307">
        <f t="shared" si="3"/>
        <v>-299</v>
      </c>
      <c r="E34" s="305">
        <v>2144.122</v>
      </c>
      <c r="F34" s="319">
        <v>4265</v>
      </c>
      <c r="G34" s="307">
        <f t="shared" si="4"/>
        <v>2120.878</v>
      </c>
      <c r="H34" s="305">
        <v>3561.50625</v>
      </c>
      <c r="I34" s="319"/>
      <c r="J34" s="307">
        <f t="shared" si="5"/>
        <v>-3561.50625</v>
      </c>
    </row>
    <row r="35" spans="1:10" ht="12" thickBot="1">
      <c r="A35" s="482" t="s">
        <v>425</v>
      </c>
      <c r="B35" s="483"/>
      <c r="C35" s="484"/>
      <c r="D35" s="485"/>
      <c r="E35" s="483"/>
      <c r="F35" s="484">
        <v>57900</v>
      </c>
      <c r="G35" s="485"/>
      <c r="H35" s="483"/>
      <c r="I35" s="484"/>
      <c r="J35" s="485"/>
    </row>
    <row r="36" spans="1:10" ht="12" thickBot="1">
      <c r="A36" s="55" t="s">
        <v>0</v>
      </c>
      <c r="B36" s="310">
        <f aca="true" t="shared" si="6" ref="B36:J36">SUM(B25:B35)</f>
        <v>613694.4199999999</v>
      </c>
      <c r="C36" s="320">
        <f t="shared" si="6"/>
        <v>613475</v>
      </c>
      <c r="D36" s="312">
        <f t="shared" si="6"/>
        <v>-219.4199999999837</v>
      </c>
      <c r="E36" s="310">
        <f t="shared" si="6"/>
        <v>823921.6914400001</v>
      </c>
      <c r="F36" s="320">
        <f t="shared" si="6"/>
        <v>952298.296955</v>
      </c>
      <c r="G36" s="312">
        <f t="shared" si="6"/>
        <v>70476.60551499996</v>
      </c>
      <c r="H36" s="310">
        <f t="shared" si="6"/>
        <v>399096.45116999996</v>
      </c>
      <c r="I36" s="320">
        <f t="shared" si="6"/>
        <v>400875</v>
      </c>
      <c r="J36" s="312">
        <f t="shared" si="6"/>
        <v>1778.5488299999938</v>
      </c>
    </row>
    <row r="37" ht="6.75" customHeight="1" thickBot="1"/>
    <row r="38" spans="1:7" ht="12.75">
      <c r="A38" s="649" t="s">
        <v>80</v>
      </c>
      <c r="B38" s="652" t="s">
        <v>17</v>
      </c>
      <c r="C38" s="653"/>
      <c r="D38" s="654"/>
      <c r="E38" s="652" t="s">
        <v>287</v>
      </c>
      <c r="F38" s="653"/>
      <c r="G38" s="654"/>
    </row>
    <row r="39" spans="1:7" ht="12" customHeight="1" thickBot="1">
      <c r="A39" s="648"/>
      <c r="B39" s="367">
        <v>2009</v>
      </c>
      <c r="C39" s="321" t="s">
        <v>272</v>
      </c>
      <c r="D39" s="316" t="s">
        <v>78</v>
      </c>
      <c r="E39" s="367">
        <v>2009</v>
      </c>
      <c r="F39" s="321" t="s">
        <v>272</v>
      </c>
      <c r="G39" s="316" t="s">
        <v>78</v>
      </c>
    </row>
    <row r="40" spans="1:7" ht="11.25">
      <c r="A40" s="274" t="s">
        <v>81</v>
      </c>
      <c r="B40" s="300">
        <v>507183.59</v>
      </c>
      <c r="C40" s="318">
        <v>495778.11361999996</v>
      </c>
      <c r="D40" s="302">
        <f>+C40-B40</f>
        <v>-11405.476380000066</v>
      </c>
      <c r="E40" s="300">
        <f aca="true" t="shared" si="7" ref="E40:E49">+B25+E25+H25+B40</f>
        <v>2089878.1177</v>
      </c>
      <c r="F40" s="318">
        <f aca="true" t="shared" si="8" ref="F40:F49">+C25+F25+I25+C40</f>
        <v>2145734.11362</v>
      </c>
      <c r="G40" s="302">
        <f>+F40-E40</f>
        <v>55855.9959199999</v>
      </c>
    </row>
    <row r="41" spans="1:7" ht="11.25">
      <c r="A41" s="275" t="s">
        <v>82</v>
      </c>
      <c r="B41" s="305">
        <v>12976.95</v>
      </c>
      <c r="C41" s="319">
        <v>9728.047804999998</v>
      </c>
      <c r="D41" s="307">
        <f aca="true" t="shared" si="9" ref="D41:D49">+C41-B41</f>
        <v>-3248.9021950000024</v>
      </c>
      <c r="E41" s="300">
        <f t="shared" si="7"/>
        <v>58527.14473</v>
      </c>
      <c r="F41" s="318">
        <f t="shared" si="8"/>
        <v>52634.047804999995</v>
      </c>
      <c r="G41" s="307">
        <f aca="true" t="shared" si="10" ref="G41:G49">+F41-E41</f>
        <v>-5893.096925000005</v>
      </c>
    </row>
    <row r="42" spans="1:11" s="9" customFormat="1" ht="22.5">
      <c r="A42" s="275" t="s">
        <v>273</v>
      </c>
      <c r="B42" s="322">
        <v>10680.61</v>
      </c>
      <c r="C42" s="323">
        <v>40995.6584</v>
      </c>
      <c r="D42" s="324">
        <f t="shared" si="9"/>
        <v>30315.0484</v>
      </c>
      <c r="E42" s="300">
        <f t="shared" si="7"/>
        <v>12640.88008</v>
      </c>
      <c r="F42" s="318">
        <f t="shared" si="8"/>
        <v>73952.6584</v>
      </c>
      <c r="G42" s="324">
        <f t="shared" si="10"/>
        <v>61311.77832</v>
      </c>
      <c r="H42" s="299"/>
      <c r="I42" s="299"/>
      <c r="J42" s="299"/>
      <c r="K42" s="299"/>
    </row>
    <row r="43" spans="1:7" ht="11.25">
      <c r="A43" s="275" t="s">
        <v>83</v>
      </c>
      <c r="B43" s="305">
        <v>6100.34</v>
      </c>
      <c r="C43" s="319">
        <v>4641.85516</v>
      </c>
      <c r="D43" s="307">
        <f t="shared" si="9"/>
        <v>-1458.48484</v>
      </c>
      <c r="E43" s="300">
        <f t="shared" si="7"/>
        <v>41033.82270999999</v>
      </c>
      <c r="F43" s="318">
        <f t="shared" si="8"/>
        <v>38614.35516</v>
      </c>
      <c r="G43" s="307">
        <f t="shared" si="10"/>
        <v>-2419.467549999994</v>
      </c>
    </row>
    <row r="44" spans="1:7" ht="11.25">
      <c r="A44" s="275" t="s">
        <v>84</v>
      </c>
      <c r="B44" s="305">
        <v>45.06</v>
      </c>
      <c r="C44" s="319">
        <v>59.74417</v>
      </c>
      <c r="D44" s="307">
        <f t="shared" si="9"/>
        <v>14.684169999999995</v>
      </c>
      <c r="E44" s="300">
        <f t="shared" si="7"/>
        <v>455.06431000000003</v>
      </c>
      <c r="F44" s="318">
        <f t="shared" si="8"/>
        <v>314.74417</v>
      </c>
      <c r="G44" s="307">
        <f t="shared" si="10"/>
        <v>-140.32014000000004</v>
      </c>
    </row>
    <row r="45" spans="1:7" ht="11.25">
      <c r="A45" s="275" t="s">
        <v>85</v>
      </c>
      <c r="B45" s="305">
        <v>25478.4</v>
      </c>
      <c r="C45" s="319">
        <v>28870.46979</v>
      </c>
      <c r="D45" s="307">
        <f t="shared" si="9"/>
        <v>3392.0697899999977</v>
      </c>
      <c r="E45" s="300">
        <f t="shared" si="7"/>
        <v>108331.91459</v>
      </c>
      <c r="F45" s="318">
        <f t="shared" si="8"/>
        <v>116888.96979</v>
      </c>
      <c r="G45" s="307">
        <f t="shared" si="10"/>
        <v>8557.055200000003</v>
      </c>
    </row>
    <row r="46" spans="1:7" ht="11.25">
      <c r="A46" s="275" t="s">
        <v>86</v>
      </c>
      <c r="B46" s="305">
        <v>181.16</v>
      </c>
      <c r="C46" s="319">
        <v>222.04282999999995</v>
      </c>
      <c r="D46" s="307">
        <f t="shared" si="9"/>
        <v>40.882829999999956</v>
      </c>
      <c r="E46" s="300">
        <f t="shared" si="7"/>
        <v>500.38093000000003</v>
      </c>
      <c r="F46" s="318">
        <f t="shared" si="8"/>
        <v>348.33978499999995</v>
      </c>
      <c r="G46" s="307">
        <f t="shared" si="10"/>
        <v>-152.04114500000009</v>
      </c>
    </row>
    <row r="47" spans="1:7" ht="11.25">
      <c r="A47" s="275" t="s">
        <v>87</v>
      </c>
      <c r="B47" s="305">
        <v>1204.73</v>
      </c>
      <c r="C47" s="319">
        <v>550.93573</v>
      </c>
      <c r="D47" s="307">
        <f t="shared" si="9"/>
        <v>-653.79427</v>
      </c>
      <c r="E47" s="300">
        <f t="shared" si="7"/>
        <v>56480.10579</v>
      </c>
      <c r="F47" s="318">
        <f t="shared" si="8"/>
        <v>55973.93573</v>
      </c>
      <c r="G47" s="307">
        <f t="shared" si="10"/>
        <v>-506.170060000004</v>
      </c>
    </row>
    <row r="48" spans="1:7" ht="11.25">
      <c r="A48" s="276" t="s">
        <v>274</v>
      </c>
      <c r="B48" s="305">
        <v>27042.6</v>
      </c>
      <c r="C48" s="319"/>
      <c r="D48" s="307">
        <f t="shared" si="9"/>
        <v>-27042.6</v>
      </c>
      <c r="E48" s="300">
        <f t="shared" si="7"/>
        <v>53735.94352</v>
      </c>
      <c r="F48" s="318">
        <f t="shared" si="8"/>
        <v>851</v>
      </c>
      <c r="G48" s="307">
        <f t="shared" si="10"/>
        <v>-52884.94352</v>
      </c>
    </row>
    <row r="49" spans="1:7" ht="11.25">
      <c r="A49" s="275" t="s">
        <v>88</v>
      </c>
      <c r="B49" s="305">
        <v>733.3</v>
      </c>
      <c r="C49" s="319">
        <v>1906.62749</v>
      </c>
      <c r="D49" s="307">
        <f t="shared" si="9"/>
        <v>1173.3274900000001</v>
      </c>
      <c r="E49" s="305">
        <f t="shared" si="7"/>
        <v>6755.92825</v>
      </c>
      <c r="F49" s="319">
        <f t="shared" si="8"/>
        <v>6189.62749</v>
      </c>
      <c r="G49" s="307">
        <f t="shared" si="10"/>
        <v>-566.3007600000001</v>
      </c>
    </row>
    <row r="50" spans="1:7" ht="12" thickBot="1">
      <c r="A50" s="482" t="s">
        <v>425</v>
      </c>
      <c r="B50" s="483"/>
      <c r="C50" s="484"/>
      <c r="D50" s="485"/>
      <c r="E50" s="483"/>
      <c r="F50" s="484"/>
      <c r="G50" s="485"/>
    </row>
    <row r="51" spans="1:7" ht="12" thickBot="1">
      <c r="A51" s="55" t="s">
        <v>0</v>
      </c>
      <c r="B51" s="310">
        <f aca="true" t="shared" si="11" ref="B51:G51">SUM(B40:B50)</f>
        <v>591626.7400000001</v>
      </c>
      <c r="C51" s="320">
        <f t="shared" si="11"/>
        <v>582753.494995</v>
      </c>
      <c r="D51" s="312">
        <f t="shared" si="11"/>
        <v>-8873.24500500007</v>
      </c>
      <c r="E51" s="310">
        <f t="shared" si="11"/>
        <v>2428339.30261</v>
      </c>
      <c r="F51" s="320">
        <f t="shared" si="11"/>
        <v>2491501.7919499995</v>
      </c>
      <c r="G51" s="312">
        <f t="shared" si="11"/>
        <v>63162.4893399999</v>
      </c>
    </row>
    <row r="52" ht="4.5" customHeight="1"/>
    <row r="53" ht="12" thickBot="1">
      <c r="A53" s="7" t="s">
        <v>90</v>
      </c>
    </row>
    <row r="54" spans="1:10" ht="12.75">
      <c r="A54" s="667" t="s">
        <v>28</v>
      </c>
      <c r="B54" s="652" t="s">
        <v>14</v>
      </c>
      <c r="C54" s="653"/>
      <c r="D54" s="654"/>
      <c r="E54" s="652" t="s">
        <v>15</v>
      </c>
      <c r="F54" s="653"/>
      <c r="G54" s="654"/>
      <c r="H54" s="652" t="s">
        <v>16</v>
      </c>
      <c r="I54" s="653"/>
      <c r="J54" s="654"/>
    </row>
    <row r="55" spans="1:10" ht="12" thickBot="1">
      <c r="A55" s="668"/>
      <c r="B55" s="369">
        <v>2009</v>
      </c>
      <c r="C55" s="381">
        <v>2010</v>
      </c>
      <c r="D55" s="316" t="s">
        <v>78</v>
      </c>
      <c r="E55" s="369">
        <v>2009</v>
      </c>
      <c r="F55" s="381">
        <v>2010</v>
      </c>
      <c r="G55" s="316" t="s">
        <v>78</v>
      </c>
      <c r="H55" s="369">
        <v>2009</v>
      </c>
      <c r="I55" s="381">
        <v>2010</v>
      </c>
      <c r="J55" s="316" t="s">
        <v>78</v>
      </c>
    </row>
    <row r="56" spans="1:10" ht="11.25">
      <c r="A56" s="277" t="str">
        <f>'HB'!A94</f>
        <v>sestra + pojištění</v>
      </c>
      <c r="B56" s="325">
        <f>'HB'!D94/1000</f>
        <v>1569</v>
      </c>
      <c r="C56" s="326">
        <f>'HB'!E94/1000</f>
        <v>1569</v>
      </c>
      <c r="D56" s="327">
        <f>+C56-B56</f>
        <v>0</v>
      </c>
      <c r="E56" s="372">
        <f>JI!D94/1000</f>
        <v>1295</v>
      </c>
      <c r="F56" s="384">
        <f>JI!E94/1000</f>
        <v>1374</v>
      </c>
      <c r="G56" s="328">
        <f>+F56-E56</f>
        <v>79</v>
      </c>
      <c r="H56" s="325">
        <f>PE!D94/1000</f>
        <v>817</v>
      </c>
      <c r="I56" s="326">
        <f>PE!E94/1000</f>
        <v>880</v>
      </c>
      <c r="J56" s="329">
        <f>+I56-H56</f>
        <v>63</v>
      </c>
    </row>
    <row r="57" spans="1:10" ht="11.25">
      <c r="A57" s="278" t="str">
        <f>'HB'!A95</f>
        <v>nájemné</v>
      </c>
      <c r="B57" s="325">
        <f>'HB'!D95/1000</f>
        <v>10000</v>
      </c>
      <c r="C57" s="326">
        <f>'HB'!E95/1000</f>
        <v>0</v>
      </c>
      <c r="D57" s="330">
        <f aca="true" t="shared" si="12" ref="D57:D71">+C57-B57</f>
        <v>-10000</v>
      </c>
      <c r="E57" s="374">
        <f>JI!D95/1000</f>
        <v>27191.7</v>
      </c>
      <c r="F57" s="386">
        <f>JI!E95/1000</f>
        <v>0</v>
      </c>
      <c r="G57" s="331">
        <f aca="true" t="shared" si="13" ref="G57:G71">+F57-E57</f>
        <v>-27191.7</v>
      </c>
      <c r="H57" s="325">
        <f>PE!D95/1000</f>
        <v>16893</v>
      </c>
      <c r="I57" s="326">
        <f>PE!E95/1000</f>
        <v>5400</v>
      </c>
      <c r="J57" s="331">
        <f aca="true" t="shared" si="14" ref="J57:J71">+I57-H57</f>
        <v>-11493</v>
      </c>
    </row>
    <row r="58" spans="1:10" ht="11.25">
      <c r="A58" s="278" t="str">
        <f>'HB'!A96</f>
        <v>příkazní smlouvy</v>
      </c>
      <c r="B58" s="325">
        <f>'HB'!D96/1000</f>
        <v>0</v>
      </c>
      <c r="C58" s="326">
        <f>'HB'!E96/1000</f>
        <v>0</v>
      </c>
      <c r="D58" s="330">
        <f t="shared" si="12"/>
        <v>0</v>
      </c>
      <c r="E58" s="374">
        <f>JI!D96/1000</f>
        <v>804.55174</v>
      </c>
      <c r="F58" s="386">
        <f>JI!E96/1000</f>
        <v>0</v>
      </c>
      <c r="G58" s="331">
        <f t="shared" si="13"/>
        <v>-804.55174</v>
      </c>
      <c r="H58" s="325">
        <f>PE!D96/1000</f>
        <v>186.43384</v>
      </c>
      <c r="I58" s="326">
        <f>PE!E96/1000</f>
        <v>0</v>
      </c>
      <c r="J58" s="331">
        <f t="shared" si="14"/>
        <v>-186.43384</v>
      </c>
    </row>
    <row r="59" spans="1:11" s="58" customFormat="1" ht="22.5">
      <c r="A59" s="279" t="str">
        <f>'HB'!A97</f>
        <v>provozní dotace od zřizovatele - prodej majetku</v>
      </c>
      <c r="B59" s="325">
        <f>'HB'!D97/1000</f>
        <v>0</v>
      </c>
      <c r="C59" s="326">
        <f>'HB'!E97/1000</f>
        <v>0</v>
      </c>
      <c r="D59" s="333">
        <f t="shared" si="12"/>
        <v>0</v>
      </c>
      <c r="E59" s="374">
        <f>JI!D97/1000</f>
        <v>0</v>
      </c>
      <c r="F59" s="385">
        <f>JI!E97/1000</f>
        <v>0</v>
      </c>
      <c r="G59" s="335">
        <f t="shared" si="13"/>
        <v>0</v>
      </c>
      <c r="H59" s="325">
        <f>PE!D97/1000</f>
        <v>0</v>
      </c>
      <c r="I59" s="326">
        <f>PE!E97/1000</f>
        <v>0</v>
      </c>
      <c r="J59" s="335">
        <f t="shared" si="14"/>
        <v>0</v>
      </c>
      <c r="K59" s="336"/>
    </row>
    <row r="60" spans="1:10" ht="11.25">
      <c r="A60" s="278" t="str">
        <f>'HB'!A98</f>
        <v>akreditace</v>
      </c>
      <c r="B60" s="325">
        <f>'HB'!D98/1000</f>
        <v>162.875</v>
      </c>
      <c r="C60" s="326">
        <f>'HB'!E98/1000</f>
        <v>0</v>
      </c>
      <c r="D60" s="330">
        <f t="shared" si="12"/>
        <v>-162.875</v>
      </c>
      <c r="E60" s="373">
        <f>JI!D98/1000</f>
        <v>192.09</v>
      </c>
      <c r="F60" s="385">
        <f>JI!E98/1000</f>
        <v>0</v>
      </c>
      <c r="G60" s="331">
        <f t="shared" si="13"/>
        <v>-192.09</v>
      </c>
      <c r="H60" s="325">
        <f>PE!D98/1000</f>
        <v>130.281</v>
      </c>
      <c r="I60" s="326">
        <f>PE!E98/1000</f>
        <v>0</v>
      </c>
      <c r="J60" s="331">
        <f t="shared" si="14"/>
        <v>-130.281</v>
      </c>
    </row>
    <row r="61" spans="1:10" ht="11.25">
      <c r="A61" s="278" t="str">
        <f>'HB'!A99</f>
        <v>LSPP</v>
      </c>
      <c r="B61" s="325">
        <f>'HB'!D99/1000</f>
        <v>4000</v>
      </c>
      <c r="C61" s="326">
        <f>'HB'!E99/1000</f>
        <v>4000</v>
      </c>
      <c r="D61" s="330">
        <f t="shared" si="12"/>
        <v>0</v>
      </c>
      <c r="E61" s="373">
        <f>JI!D99/1000</f>
        <v>4000</v>
      </c>
      <c r="F61" s="385">
        <f>JI!E99/1000</f>
        <v>4000</v>
      </c>
      <c r="G61" s="331">
        <f t="shared" si="13"/>
        <v>0</v>
      </c>
      <c r="H61" s="325">
        <f>PE!D99/1000</f>
        <v>4000</v>
      </c>
      <c r="I61" s="326">
        <f>PE!E99/1000</f>
        <v>4000</v>
      </c>
      <c r="J61" s="331">
        <f t="shared" si="14"/>
        <v>0</v>
      </c>
    </row>
    <row r="62" spans="1:10" ht="11.25">
      <c r="A62" s="280" t="str">
        <f>'HB'!A100</f>
        <v>podpora vzdělávání</v>
      </c>
      <c r="B62" s="325">
        <f>'HB'!D100/1000</f>
        <v>581</v>
      </c>
      <c r="C62" s="326">
        <f>'HB'!E100/1000</f>
        <v>16.9</v>
      </c>
      <c r="D62" s="330">
        <f t="shared" si="12"/>
        <v>-564.1</v>
      </c>
      <c r="E62" s="373">
        <f>JI!D100/1000</f>
        <v>0</v>
      </c>
      <c r="F62" s="385">
        <f>JI!E100/1000</f>
        <v>299.506</v>
      </c>
      <c r="G62" s="331">
        <f t="shared" si="13"/>
        <v>299.506</v>
      </c>
      <c r="H62" s="325">
        <f>PE!D100/1000</f>
        <v>0</v>
      </c>
      <c r="I62" s="326">
        <f>PE!E100/1000</f>
        <v>0</v>
      </c>
      <c r="J62" s="331">
        <f t="shared" si="14"/>
        <v>0</v>
      </c>
    </row>
    <row r="63" spans="1:11" s="58" customFormat="1" ht="22.5">
      <c r="A63" s="281" t="str">
        <f>'HB'!A101</f>
        <v>specializační vzdělávání zdravotnických pracovníků</v>
      </c>
      <c r="B63" s="325">
        <f>'HB'!D101/1000</f>
        <v>28.74902</v>
      </c>
      <c r="C63" s="326">
        <f>'HB'!E101/1000</f>
        <v>169.999</v>
      </c>
      <c r="D63" s="333">
        <f t="shared" si="12"/>
        <v>141.24998</v>
      </c>
      <c r="E63" s="373">
        <f>JI!D101/1000</f>
        <v>198.876</v>
      </c>
      <c r="F63" s="385">
        <f>JI!E101/1000</f>
        <v>705.452</v>
      </c>
      <c r="G63" s="335">
        <f t="shared" si="13"/>
        <v>506.576</v>
      </c>
      <c r="H63" s="325">
        <f>PE!D101/1000</f>
        <v>68.232</v>
      </c>
      <c r="I63" s="326">
        <f>PE!E101/1000</f>
        <v>335.295</v>
      </c>
      <c r="J63" s="335">
        <f t="shared" si="14"/>
        <v>267.063</v>
      </c>
      <c r="K63" s="336"/>
    </row>
    <row r="64" spans="1:11" s="58" customFormat="1" ht="22.5">
      <c r="A64" s="281" t="str">
        <f>'HB'!A102</f>
        <v>realizace zdravotnického vzdělávacího programu</v>
      </c>
      <c r="B64" s="325">
        <f>'HB'!D102/1000</f>
        <v>193</v>
      </c>
      <c r="C64" s="326">
        <f>'HB'!E102/1000</f>
        <v>0</v>
      </c>
      <c r="D64" s="333">
        <f t="shared" si="12"/>
        <v>-193</v>
      </c>
      <c r="E64" s="373">
        <f>JI!D102/1000</f>
        <v>0</v>
      </c>
      <c r="F64" s="385">
        <f>JI!E102/1000</f>
        <v>0</v>
      </c>
      <c r="G64" s="335">
        <f t="shared" si="13"/>
        <v>0</v>
      </c>
      <c r="H64" s="325">
        <f>PE!D102/1000</f>
        <v>0</v>
      </c>
      <c r="I64" s="326">
        <f>PE!E102/1000</f>
        <v>0</v>
      </c>
      <c r="J64" s="335">
        <f t="shared" si="14"/>
        <v>0</v>
      </c>
      <c r="K64" s="336"/>
    </row>
    <row r="65" spans="1:10" ht="11.25">
      <c r="A65" s="280" t="str">
        <f>'HB'!A103</f>
        <v>sociální lůžka</v>
      </c>
      <c r="B65" s="325">
        <f>'HB'!D103/1000</f>
        <v>0</v>
      </c>
      <c r="C65" s="326">
        <f>'HB'!E103/1000</f>
        <v>0</v>
      </c>
      <c r="D65" s="330">
        <f t="shared" si="12"/>
        <v>0</v>
      </c>
      <c r="E65" s="373">
        <f>JI!D103/1000</f>
        <v>0</v>
      </c>
      <c r="F65" s="385">
        <f>JI!E103/1000</f>
        <v>0</v>
      </c>
      <c r="G65" s="331">
        <f t="shared" si="13"/>
        <v>0</v>
      </c>
      <c r="H65" s="325">
        <f>PE!D103/1000</f>
        <v>215</v>
      </c>
      <c r="I65" s="326">
        <f>PE!E103/1000</f>
        <v>215</v>
      </c>
      <c r="J65" s="331">
        <f t="shared" si="14"/>
        <v>0</v>
      </c>
    </row>
    <row r="66" spans="1:10" ht="11.25">
      <c r="A66" s="278" t="str">
        <f>'HB'!A104</f>
        <v>NOR</v>
      </c>
      <c r="B66" s="325">
        <f>'HB'!D104/1000</f>
        <v>49</v>
      </c>
      <c r="C66" s="326">
        <f>'HB'!E104/1000</f>
        <v>55.1</v>
      </c>
      <c r="D66" s="337">
        <f t="shared" si="12"/>
        <v>6.100000000000001</v>
      </c>
      <c r="E66" s="373">
        <f>JI!D104/1000</f>
        <v>85.2</v>
      </c>
      <c r="F66" s="385">
        <f>JI!E104/1000</f>
        <v>76.7</v>
      </c>
      <c r="G66" s="338">
        <f t="shared" si="13"/>
        <v>-8.5</v>
      </c>
      <c r="H66" s="325">
        <f>PE!D104/1000</f>
        <v>39.5</v>
      </c>
      <c r="I66" s="326">
        <f>PE!E104/1000</f>
        <v>34.8</v>
      </c>
      <c r="J66" s="331">
        <f t="shared" si="14"/>
        <v>-4.700000000000003</v>
      </c>
    </row>
    <row r="67" spans="1:10" ht="11.25">
      <c r="A67" s="280" t="str">
        <f>'HB'!A105</f>
        <v>standard ICT</v>
      </c>
      <c r="B67" s="325">
        <f>'HB'!D105/1000</f>
        <v>319.245</v>
      </c>
      <c r="C67" s="326">
        <f>'HB'!E105/1000</f>
        <v>0</v>
      </c>
      <c r="D67" s="337">
        <f t="shared" si="12"/>
        <v>-319.245</v>
      </c>
      <c r="E67" s="373">
        <f>JI!D105/1000</f>
        <v>0</v>
      </c>
      <c r="F67" s="385">
        <f>JI!E105/1000</f>
        <v>0</v>
      </c>
      <c r="G67" s="338">
        <f t="shared" si="13"/>
        <v>0</v>
      </c>
      <c r="H67" s="325">
        <f>PE!D105/1000</f>
        <v>121.465</v>
      </c>
      <c r="I67" s="326">
        <f>PE!E105/1000</f>
        <v>0</v>
      </c>
      <c r="J67" s="331">
        <f t="shared" si="14"/>
        <v>-121.465</v>
      </c>
    </row>
    <row r="68" spans="1:10" ht="11.25">
      <c r="A68" s="280" t="str">
        <f>'HB'!A106</f>
        <v>semináře + konference</v>
      </c>
      <c r="B68" s="325">
        <f>'HB'!D106/1000</f>
        <v>0</v>
      </c>
      <c r="C68" s="326">
        <f>'HB'!E106/1000</f>
        <v>60</v>
      </c>
      <c r="D68" s="337">
        <f t="shared" si="12"/>
        <v>60</v>
      </c>
      <c r="E68" s="373">
        <f>JI!D106/1000</f>
        <v>15</v>
      </c>
      <c r="F68" s="385">
        <f>JI!E106/1000</f>
        <v>95</v>
      </c>
      <c r="G68" s="338">
        <f t="shared" si="13"/>
        <v>80</v>
      </c>
      <c r="H68" s="325">
        <f>PE!D106/1000</f>
        <v>80</v>
      </c>
      <c r="I68" s="326">
        <f>PE!E106/1000</f>
        <v>40</v>
      </c>
      <c r="J68" s="331">
        <f t="shared" si="14"/>
        <v>-40</v>
      </c>
    </row>
    <row r="69" spans="1:10" ht="11.25">
      <c r="A69" s="280" t="str">
        <f>'HB'!A107</f>
        <v>mzdy</v>
      </c>
      <c r="B69" s="325">
        <f>'HB'!D107/1000</f>
        <v>7113.8</v>
      </c>
      <c r="C69" s="326">
        <f>'HB'!E107/1000</f>
        <v>0</v>
      </c>
      <c r="D69" s="337">
        <f t="shared" si="12"/>
        <v>-7113.8</v>
      </c>
      <c r="E69" s="373">
        <f>JI!D107/1000</f>
        <v>7950</v>
      </c>
      <c r="F69" s="385">
        <f>JI!E107/1000</f>
        <v>0</v>
      </c>
      <c r="G69" s="338">
        <f t="shared" si="13"/>
        <v>-7950</v>
      </c>
      <c r="H69" s="325">
        <f>PE!D107/1000</f>
        <v>4480.6</v>
      </c>
      <c r="I69" s="326">
        <f>PE!E107/1000</f>
        <v>0</v>
      </c>
      <c r="J69" s="331">
        <f t="shared" si="14"/>
        <v>-4480.6</v>
      </c>
    </row>
    <row r="70" spans="1:10" ht="11.25">
      <c r="A70" s="280" t="str">
        <f>'HB'!A108</f>
        <v>národní program zdraví</v>
      </c>
      <c r="B70" s="325">
        <f>'HB'!D108/1000</f>
        <v>0</v>
      </c>
      <c r="C70" s="326">
        <f>'HB'!E108/1000</f>
        <v>100</v>
      </c>
      <c r="D70" s="337">
        <f t="shared" si="12"/>
        <v>100</v>
      </c>
      <c r="E70" s="373">
        <f>JI!D108/1000</f>
        <v>0</v>
      </c>
      <c r="F70" s="385">
        <f>JI!E108/1000</f>
        <v>0</v>
      </c>
      <c r="G70" s="338">
        <f t="shared" si="13"/>
        <v>0</v>
      </c>
      <c r="H70" s="325">
        <f>PE!D108/1000</f>
        <v>0</v>
      </c>
      <c r="I70" s="326">
        <f>PE!E108/1000</f>
        <v>0</v>
      </c>
      <c r="J70" s="331">
        <f t="shared" si="14"/>
        <v>0</v>
      </c>
    </row>
    <row r="71" spans="1:10" ht="12" thickBot="1">
      <c r="A71" s="278" t="s">
        <v>36</v>
      </c>
      <c r="B71" s="339"/>
      <c r="C71" s="326">
        <f>'HB'!E109/1000</f>
        <v>160</v>
      </c>
      <c r="D71" s="337">
        <f t="shared" si="12"/>
        <v>160</v>
      </c>
      <c r="E71" s="340"/>
      <c r="F71" s="383">
        <f>JI!E109/1000</f>
        <v>603</v>
      </c>
      <c r="G71" s="338">
        <f t="shared" si="13"/>
        <v>603</v>
      </c>
      <c r="H71" s="325">
        <f>PE!D109/1000</f>
        <v>15000</v>
      </c>
      <c r="I71" s="326">
        <f>PE!E109/1000</f>
        <v>0</v>
      </c>
      <c r="J71" s="331">
        <f t="shared" si="14"/>
        <v>-15000</v>
      </c>
    </row>
    <row r="72" spans="1:10" ht="12" thickBot="1">
      <c r="A72" s="282" t="s">
        <v>0</v>
      </c>
      <c r="B72" s="341">
        <f aca="true" t="shared" si="15" ref="B72:J72">SUM(B56:B71)</f>
        <v>24016.669019999998</v>
      </c>
      <c r="C72" s="342">
        <f t="shared" si="15"/>
        <v>6130.999</v>
      </c>
      <c r="D72" s="343">
        <f t="shared" si="15"/>
        <v>-17885.67002</v>
      </c>
      <c r="E72" s="341">
        <f t="shared" si="15"/>
        <v>41732.41774</v>
      </c>
      <c r="F72" s="342">
        <f t="shared" si="15"/>
        <v>7153.658</v>
      </c>
      <c r="G72" s="343">
        <f t="shared" si="15"/>
        <v>-34578.759739999994</v>
      </c>
      <c r="H72" s="341">
        <f t="shared" si="15"/>
        <v>42031.51184</v>
      </c>
      <c r="I72" s="342">
        <f t="shared" si="15"/>
        <v>10905.095</v>
      </c>
      <c r="J72" s="343">
        <f t="shared" si="15"/>
        <v>-31126.41684</v>
      </c>
    </row>
    <row r="73" ht="4.5" customHeight="1" thickBot="1"/>
    <row r="74" spans="1:7" ht="12.75">
      <c r="A74" s="650" t="s">
        <v>28</v>
      </c>
      <c r="B74" s="652" t="s">
        <v>17</v>
      </c>
      <c r="C74" s="653"/>
      <c r="D74" s="654"/>
      <c r="E74" s="652" t="s">
        <v>287</v>
      </c>
      <c r="F74" s="653"/>
      <c r="G74" s="654"/>
    </row>
    <row r="75" spans="1:7" ht="12" thickBot="1">
      <c r="A75" s="651"/>
      <c r="B75" s="369">
        <v>2009</v>
      </c>
      <c r="C75" s="381">
        <v>2010</v>
      </c>
      <c r="D75" s="316" t="s">
        <v>78</v>
      </c>
      <c r="E75" s="369">
        <v>2009</v>
      </c>
      <c r="F75" s="381">
        <v>2010</v>
      </c>
      <c r="G75" s="316" t="s">
        <v>78</v>
      </c>
    </row>
    <row r="76" spans="1:11" s="58" customFormat="1" ht="11.25">
      <c r="A76" s="283" t="s">
        <v>31</v>
      </c>
      <c r="B76" s="334">
        <f>TŘ!D94/1000</f>
        <v>1431</v>
      </c>
      <c r="C76" s="332">
        <f>TŘ!E94/1000</f>
        <v>1557</v>
      </c>
      <c r="D76" s="377">
        <f>+C76-B76</f>
        <v>126</v>
      </c>
      <c r="E76" s="332">
        <f>+B56+E56+H56+B76</f>
        <v>5112</v>
      </c>
      <c r="F76" s="332">
        <f>+C56+F56+I56+C76</f>
        <v>5380</v>
      </c>
      <c r="G76" s="378">
        <f>+F76-E76</f>
        <v>268</v>
      </c>
      <c r="H76" s="336"/>
      <c r="I76" s="336"/>
      <c r="J76" s="336"/>
      <c r="K76" s="336"/>
    </row>
    <row r="77" spans="1:11" s="58" customFormat="1" ht="11.25">
      <c r="A77" s="283" t="s">
        <v>33</v>
      </c>
      <c r="B77" s="334">
        <f>TŘ!D95/1000</f>
        <v>19608.3</v>
      </c>
      <c r="C77" s="332">
        <f>TŘ!E95/1000</f>
        <v>9400</v>
      </c>
      <c r="D77" s="335">
        <f aca="true" t="shared" si="16" ref="D77:D91">+C77-B77</f>
        <v>-10208.3</v>
      </c>
      <c r="E77" s="332">
        <f aca="true" t="shared" si="17" ref="E77:E91">+B57+E57+H57+B77</f>
        <v>73693</v>
      </c>
      <c r="F77" s="332">
        <f aca="true" t="shared" si="18" ref="F77:F91">+C57+F57+I57+C77</f>
        <v>14800</v>
      </c>
      <c r="G77" s="335">
        <f aca="true" t="shared" si="19" ref="G77:G91">+F77-E77</f>
        <v>-58893</v>
      </c>
      <c r="H77" s="336"/>
      <c r="I77" s="336"/>
      <c r="J77" s="336"/>
      <c r="K77" s="336"/>
    </row>
    <row r="78" spans="1:11" s="58" customFormat="1" ht="11.25">
      <c r="A78" s="283" t="s">
        <v>34</v>
      </c>
      <c r="B78" s="334">
        <f>TŘ!D96/1000</f>
        <v>662.33912</v>
      </c>
      <c r="C78" s="332">
        <f>TŘ!E96/1000</f>
        <v>0</v>
      </c>
      <c r="D78" s="335">
        <f t="shared" si="16"/>
        <v>-662.33912</v>
      </c>
      <c r="E78" s="332">
        <f t="shared" si="17"/>
        <v>1653.3247000000001</v>
      </c>
      <c r="F78" s="332">
        <f t="shared" si="18"/>
        <v>0</v>
      </c>
      <c r="G78" s="335">
        <f t="shared" si="19"/>
        <v>-1653.3247000000001</v>
      </c>
      <c r="H78" s="336"/>
      <c r="I78" s="336"/>
      <c r="J78" s="336"/>
      <c r="K78" s="336"/>
    </row>
    <row r="79" spans="1:11" s="58" customFormat="1" ht="22.5">
      <c r="A79" s="283" t="s">
        <v>70</v>
      </c>
      <c r="B79" s="334">
        <f>TŘ!D97/1000</f>
        <v>0</v>
      </c>
      <c r="C79" s="332">
        <f>TŘ!E97/1000</f>
        <v>0</v>
      </c>
      <c r="D79" s="335">
        <f t="shared" si="16"/>
        <v>0</v>
      </c>
      <c r="E79" s="332">
        <f t="shared" si="17"/>
        <v>0</v>
      </c>
      <c r="F79" s="332">
        <f t="shared" si="18"/>
        <v>0</v>
      </c>
      <c r="G79" s="335">
        <f t="shared" si="19"/>
        <v>0</v>
      </c>
      <c r="H79" s="336"/>
      <c r="I79" s="336"/>
      <c r="J79" s="336"/>
      <c r="K79" s="336"/>
    </row>
    <row r="80" spans="1:11" s="58" customFormat="1" ht="11.25">
      <c r="A80" s="283" t="s">
        <v>35</v>
      </c>
      <c r="B80" s="334">
        <f>TŘ!D98/1000</f>
        <v>218.24</v>
      </c>
      <c r="C80" s="332">
        <f>TŘ!E98/1000</f>
        <v>0</v>
      </c>
      <c r="D80" s="335">
        <f t="shared" si="16"/>
        <v>-218.24</v>
      </c>
      <c r="E80" s="332">
        <f t="shared" si="17"/>
        <v>703.4860000000001</v>
      </c>
      <c r="F80" s="332">
        <f t="shared" si="18"/>
        <v>0</v>
      </c>
      <c r="G80" s="335">
        <f t="shared" si="19"/>
        <v>-703.4860000000001</v>
      </c>
      <c r="H80" s="336"/>
      <c r="I80" s="336"/>
      <c r="J80" s="336"/>
      <c r="K80" s="336"/>
    </row>
    <row r="81" spans="1:11" s="58" customFormat="1" ht="11.25">
      <c r="A81" s="283" t="s">
        <v>22</v>
      </c>
      <c r="B81" s="334">
        <f>TŘ!D99/1000</f>
        <v>4000</v>
      </c>
      <c r="C81" s="332">
        <f>TŘ!E99/1000</f>
        <v>4000</v>
      </c>
      <c r="D81" s="335">
        <f t="shared" si="16"/>
        <v>0</v>
      </c>
      <c r="E81" s="332">
        <f t="shared" si="17"/>
        <v>16000</v>
      </c>
      <c r="F81" s="332">
        <f t="shared" si="18"/>
        <v>16000</v>
      </c>
      <c r="G81" s="335">
        <f t="shared" si="19"/>
        <v>0</v>
      </c>
      <c r="H81" s="336"/>
      <c r="I81" s="336"/>
      <c r="J81" s="336"/>
      <c r="K81" s="336"/>
    </row>
    <row r="82" spans="1:11" s="58" customFormat="1" ht="11.25">
      <c r="A82" s="57" t="s">
        <v>197</v>
      </c>
      <c r="B82" s="334">
        <f>TŘ!D100/1000</f>
        <v>0</v>
      </c>
      <c r="C82" s="332">
        <f>TŘ!E100/1000</f>
        <v>0</v>
      </c>
      <c r="D82" s="335">
        <f t="shared" si="16"/>
        <v>0</v>
      </c>
      <c r="E82" s="332">
        <f t="shared" si="17"/>
        <v>581</v>
      </c>
      <c r="F82" s="332">
        <f t="shared" si="18"/>
        <v>316.40599999999995</v>
      </c>
      <c r="G82" s="335">
        <f t="shared" si="19"/>
        <v>-264.59400000000005</v>
      </c>
      <c r="H82" s="336"/>
      <c r="I82" s="336"/>
      <c r="J82" s="336"/>
      <c r="K82" s="336"/>
    </row>
    <row r="83" spans="1:11" s="58" customFormat="1" ht="22.5">
      <c r="A83" s="57" t="s">
        <v>198</v>
      </c>
      <c r="B83" s="334">
        <f>TŘ!D101/1000</f>
        <v>57.943</v>
      </c>
      <c r="C83" s="332">
        <f>TŘ!E101/1000</f>
        <v>142.7</v>
      </c>
      <c r="D83" s="335">
        <f t="shared" si="16"/>
        <v>84.75699999999999</v>
      </c>
      <c r="E83" s="332">
        <f t="shared" si="17"/>
        <v>353.80002</v>
      </c>
      <c r="F83" s="332">
        <f t="shared" si="18"/>
        <v>1353.4460000000001</v>
      </c>
      <c r="G83" s="335">
        <f t="shared" si="19"/>
        <v>999.6459800000001</v>
      </c>
      <c r="H83" s="336"/>
      <c r="I83" s="336"/>
      <c r="J83" s="336"/>
      <c r="K83" s="336"/>
    </row>
    <row r="84" spans="1:11" s="58" customFormat="1" ht="22.5">
      <c r="A84" s="57" t="s">
        <v>199</v>
      </c>
      <c r="B84" s="334">
        <f>TŘ!D102/1000</f>
        <v>354</v>
      </c>
      <c r="C84" s="332">
        <f>TŘ!E102/1000</f>
        <v>0</v>
      </c>
      <c r="D84" s="335">
        <f t="shared" si="16"/>
        <v>-354</v>
      </c>
      <c r="E84" s="332">
        <f t="shared" si="17"/>
        <v>547</v>
      </c>
      <c r="F84" s="332">
        <f t="shared" si="18"/>
        <v>0</v>
      </c>
      <c r="G84" s="335">
        <f t="shared" si="19"/>
        <v>-547</v>
      </c>
      <c r="H84" s="336"/>
      <c r="I84" s="336"/>
      <c r="J84" s="336"/>
      <c r="K84" s="336"/>
    </row>
    <row r="85" spans="1:11" s="58" customFormat="1" ht="11.25">
      <c r="A85" s="57" t="s">
        <v>54</v>
      </c>
      <c r="B85" s="334">
        <f>TŘ!D103/1000</f>
        <v>95.781</v>
      </c>
      <c r="C85" s="332">
        <f>TŘ!E103/1000</f>
        <v>125</v>
      </c>
      <c r="D85" s="335">
        <f t="shared" si="16"/>
        <v>29.218999999999994</v>
      </c>
      <c r="E85" s="332">
        <f t="shared" si="17"/>
        <v>310.781</v>
      </c>
      <c r="F85" s="332">
        <f t="shared" si="18"/>
        <v>340</v>
      </c>
      <c r="G85" s="335">
        <f t="shared" si="19"/>
        <v>29.218999999999994</v>
      </c>
      <c r="H85" s="336"/>
      <c r="I85" s="336"/>
      <c r="J85" s="336"/>
      <c r="K85" s="336"/>
    </row>
    <row r="86" spans="1:11" s="58" customFormat="1" ht="11.25">
      <c r="A86" s="57" t="s">
        <v>201</v>
      </c>
      <c r="B86" s="334">
        <f>TŘ!D104/1000</f>
        <v>0</v>
      </c>
      <c r="C86" s="332">
        <f>TŘ!E104/1000</f>
        <v>0</v>
      </c>
      <c r="D86" s="335">
        <f t="shared" si="16"/>
        <v>0</v>
      </c>
      <c r="E86" s="332">
        <f t="shared" si="17"/>
        <v>173.7</v>
      </c>
      <c r="F86" s="332">
        <f t="shared" si="18"/>
        <v>166.60000000000002</v>
      </c>
      <c r="G86" s="335">
        <f t="shared" si="19"/>
        <v>-7.099999999999966</v>
      </c>
      <c r="H86" s="336"/>
      <c r="I86" s="336"/>
      <c r="J86" s="336"/>
      <c r="K86" s="336"/>
    </row>
    <row r="87" spans="1:11" s="58" customFormat="1" ht="11.25">
      <c r="A87" s="57" t="s">
        <v>202</v>
      </c>
      <c r="B87" s="334">
        <f>TŘ!D105/1000</f>
        <v>0</v>
      </c>
      <c r="C87" s="332">
        <f>TŘ!E105/1000</f>
        <v>600</v>
      </c>
      <c r="D87" s="335">
        <f t="shared" si="16"/>
        <v>600</v>
      </c>
      <c r="E87" s="332">
        <f t="shared" si="17"/>
        <v>440.71000000000004</v>
      </c>
      <c r="F87" s="332">
        <f t="shared" si="18"/>
        <v>600</v>
      </c>
      <c r="G87" s="335">
        <f t="shared" si="19"/>
        <v>159.28999999999996</v>
      </c>
      <c r="H87" s="336"/>
      <c r="I87" s="336"/>
      <c r="J87" s="336"/>
      <c r="K87" s="336"/>
    </row>
    <row r="88" spans="1:11" s="58" customFormat="1" ht="11.25">
      <c r="A88" s="57" t="s">
        <v>204</v>
      </c>
      <c r="B88" s="334">
        <f>TŘ!D106/1000</f>
        <v>0</v>
      </c>
      <c r="C88" s="332">
        <f>TŘ!E106/1000</f>
        <v>0</v>
      </c>
      <c r="D88" s="335">
        <f t="shared" si="16"/>
        <v>0</v>
      </c>
      <c r="E88" s="332">
        <f t="shared" si="17"/>
        <v>95</v>
      </c>
      <c r="F88" s="332">
        <f t="shared" si="18"/>
        <v>195</v>
      </c>
      <c r="G88" s="335">
        <f t="shared" si="19"/>
        <v>100</v>
      </c>
      <c r="H88" s="336"/>
      <c r="I88" s="336"/>
      <c r="J88" s="336"/>
      <c r="K88" s="336"/>
    </row>
    <row r="89" spans="1:11" s="58" customFormat="1" ht="11.25">
      <c r="A89" s="57" t="s">
        <v>91</v>
      </c>
      <c r="B89" s="334">
        <f>TŘ!D107/1000</f>
        <v>6399.1</v>
      </c>
      <c r="C89" s="332">
        <f>TŘ!E107/1000</f>
        <v>0</v>
      </c>
      <c r="D89" s="335">
        <f t="shared" si="16"/>
        <v>-6399.1</v>
      </c>
      <c r="E89" s="332">
        <f t="shared" si="17"/>
        <v>25943.5</v>
      </c>
      <c r="F89" s="332">
        <f t="shared" si="18"/>
        <v>0</v>
      </c>
      <c r="G89" s="335">
        <f t="shared" si="19"/>
        <v>-25943.5</v>
      </c>
      <c r="H89" s="336"/>
      <c r="I89" s="336"/>
      <c r="J89" s="336"/>
      <c r="K89" s="336"/>
    </row>
    <row r="90" spans="1:11" s="58" customFormat="1" ht="11.25">
      <c r="A90" s="57" t="s">
        <v>205</v>
      </c>
      <c r="B90" s="334">
        <f>TŘ!D108/1000</f>
        <v>0</v>
      </c>
      <c r="C90" s="332">
        <f>TŘ!E108/1000</f>
        <v>0</v>
      </c>
      <c r="D90" s="335">
        <f t="shared" si="16"/>
        <v>0</v>
      </c>
      <c r="E90" s="332">
        <f t="shared" si="17"/>
        <v>0</v>
      </c>
      <c r="F90" s="332">
        <f t="shared" si="18"/>
        <v>100</v>
      </c>
      <c r="G90" s="335">
        <f t="shared" si="19"/>
        <v>100</v>
      </c>
      <c r="H90" s="336"/>
      <c r="I90" s="336"/>
      <c r="J90" s="336"/>
      <c r="K90" s="336"/>
    </row>
    <row r="91" spans="1:11" s="58" customFormat="1" ht="12" thickBot="1">
      <c r="A91" s="284" t="s">
        <v>36</v>
      </c>
      <c r="B91" s="379"/>
      <c r="C91" s="332">
        <f>TŘ!E109/1000</f>
        <v>0</v>
      </c>
      <c r="D91" s="335">
        <f t="shared" si="16"/>
        <v>0</v>
      </c>
      <c r="E91" s="332">
        <f t="shared" si="17"/>
        <v>15000</v>
      </c>
      <c r="F91" s="332">
        <f t="shared" si="18"/>
        <v>763</v>
      </c>
      <c r="G91" s="335">
        <f t="shared" si="19"/>
        <v>-14237</v>
      </c>
      <c r="H91" s="336"/>
      <c r="I91" s="336"/>
      <c r="J91" s="336"/>
      <c r="K91" s="336"/>
    </row>
    <row r="92" spans="1:7" ht="12" thickBot="1">
      <c r="A92" s="56" t="s">
        <v>0</v>
      </c>
      <c r="B92" s="341">
        <f aca="true" t="shared" si="20" ref="B92:G92">SUM(B76:B91)</f>
        <v>32826.70312</v>
      </c>
      <c r="C92" s="342">
        <f t="shared" si="20"/>
        <v>15824.7</v>
      </c>
      <c r="D92" s="343">
        <f t="shared" si="20"/>
        <v>-17002.00312</v>
      </c>
      <c r="E92" s="341">
        <f t="shared" si="20"/>
        <v>140607.30172</v>
      </c>
      <c r="F92" s="342">
        <f t="shared" si="20"/>
        <v>40014.452000000005</v>
      </c>
      <c r="G92" s="343">
        <f t="shared" si="20"/>
        <v>-100592.84972</v>
      </c>
    </row>
    <row r="93" spans="2:7" ht="11.25">
      <c r="B93" s="380"/>
      <c r="C93" s="380"/>
      <c r="D93" s="380"/>
      <c r="E93" s="380"/>
      <c r="F93" s="380"/>
      <c r="G93" s="380"/>
    </row>
    <row r="94" ht="13.5" thickBot="1">
      <c r="A94" s="51" t="s">
        <v>92</v>
      </c>
    </row>
    <row r="95" spans="1:10" ht="12.75">
      <c r="A95" s="657" t="s">
        <v>18</v>
      </c>
      <c r="B95" s="659" t="s">
        <v>93</v>
      </c>
      <c r="C95" s="660"/>
      <c r="D95" s="662"/>
      <c r="E95" s="659" t="s">
        <v>19</v>
      </c>
      <c r="F95" s="660"/>
      <c r="G95" s="662"/>
      <c r="H95" s="659" t="s">
        <v>94</v>
      </c>
      <c r="I95" s="660"/>
      <c r="J95" s="662"/>
    </row>
    <row r="96" spans="1:10" ht="12" thickBot="1">
      <c r="A96" s="658"/>
      <c r="B96" s="367">
        <v>2009</v>
      </c>
      <c r="C96" s="321" t="s">
        <v>272</v>
      </c>
      <c r="D96" s="316" t="s">
        <v>78</v>
      </c>
      <c r="E96" s="367">
        <v>2009</v>
      </c>
      <c r="F96" s="321" t="s">
        <v>272</v>
      </c>
      <c r="G96" s="316" t="s">
        <v>78</v>
      </c>
      <c r="H96" s="367">
        <v>2009</v>
      </c>
      <c r="I96" s="321" t="s">
        <v>272</v>
      </c>
      <c r="J96" s="316" t="s">
        <v>78</v>
      </c>
    </row>
    <row r="97" spans="1:10" ht="11.25">
      <c r="A97" s="52" t="s">
        <v>14</v>
      </c>
      <c r="B97" s="300">
        <f>'HB'!E55</f>
        <v>26845.08</v>
      </c>
      <c r="C97" s="301">
        <f>'HB'!H55</f>
        <v>25150</v>
      </c>
      <c r="D97" s="302">
        <f>+C97-B97</f>
        <v>-1695.0800000000017</v>
      </c>
      <c r="E97" s="304">
        <f>'HB'!E84</f>
        <v>0</v>
      </c>
      <c r="F97" s="301">
        <f>'HB'!H84</f>
        <v>18118</v>
      </c>
      <c r="G97" s="302">
        <f>+F97-E97</f>
        <v>18118</v>
      </c>
      <c r="H97" s="300">
        <f>'HB'!E62</f>
        <v>48637.93</v>
      </c>
      <c r="I97" s="301">
        <f>'HB'!H62</f>
        <v>37000</v>
      </c>
      <c r="J97" s="302">
        <f>+I97-H97</f>
        <v>-11637.93</v>
      </c>
    </row>
    <row r="98" spans="1:10" ht="11.25">
      <c r="A98" s="53" t="s">
        <v>15</v>
      </c>
      <c r="B98" s="305">
        <f>JI!E55</f>
        <v>43161.283769999995</v>
      </c>
      <c r="C98" s="306">
        <f>JI!H55</f>
        <v>39656.246524</v>
      </c>
      <c r="D98" s="307">
        <f>+C98-B98</f>
        <v>-3505.0372459999926</v>
      </c>
      <c r="E98" s="309">
        <f>JI!E84</f>
        <v>13679.542</v>
      </c>
      <c r="F98" s="306">
        <f>JI!H84</f>
        <v>28857.4</v>
      </c>
      <c r="G98" s="307">
        <f>+F98-E98</f>
        <v>15177.858000000002</v>
      </c>
      <c r="H98" s="305">
        <f>JI!E62</f>
        <v>113011.92485999998</v>
      </c>
      <c r="I98" s="306">
        <f>JI!H62</f>
        <v>90105.44183</v>
      </c>
      <c r="J98" s="307">
        <f>+I98-H98</f>
        <v>-22906.48302999999</v>
      </c>
    </row>
    <row r="99" spans="1:10" ht="11.25">
      <c r="A99" s="53" t="s">
        <v>16</v>
      </c>
      <c r="B99" s="305">
        <f>PE!E55</f>
        <v>21116.2203</v>
      </c>
      <c r="C99" s="306">
        <f>PE!H55</f>
        <v>21000</v>
      </c>
      <c r="D99" s="307">
        <f>+C99-B99</f>
        <v>-116.22030000000086</v>
      </c>
      <c r="E99" s="309">
        <f>PE!E84</f>
        <v>0</v>
      </c>
      <c r="F99" s="306">
        <f>PE!H84</f>
        <v>13702.55</v>
      </c>
      <c r="G99" s="307">
        <f>+F99-E99</f>
        <v>13702.55</v>
      </c>
      <c r="H99" s="305">
        <f>PE!E62</f>
        <v>48171.22079</v>
      </c>
      <c r="I99" s="306">
        <f>PE!H62</f>
        <v>37000</v>
      </c>
      <c r="J99" s="307">
        <f>+I99-H99</f>
        <v>-11171.22079</v>
      </c>
    </row>
    <row r="100" spans="1:10" ht="12" thickBot="1">
      <c r="A100" s="53" t="s">
        <v>17</v>
      </c>
      <c r="B100" s="305">
        <f>TŘ!E55</f>
        <v>28739.725960000003</v>
      </c>
      <c r="C100" s="306">
        <f>TŘ!H55</f>
        <v>27591.349</v>
      </c>
      <c r="D100" s="307">
        <f>+C100-B100</f>
        <v>-1148.376960000005</v>
      </c>
      <c r="E100" s="309">
        <f>TŘ!E84</f>
        <v>0</v>
      </c>
      <c r="F100" s="306">
        <f>TŘ!H84</f>
        <v>8375.5399</v>
      </c>
      <c r="G100" s="307">
        <f>+F100-E100</f>
        <v>8375.5399</v>
      </c>
      <c r="H100" s="305">
        <f>TŘ!E62</f>
        <v>81220.63619</v>
      </c>
      <c r="I100" s="306">
        <f>TŘ!H62</f>
        <v>69596.2140299</v>
      </c>
      <c r="J100" s="307">
        <f>+I100-H100</f>
        <v>-11624.422160100003</v>
      </c>
    </row>
    <row r="101" spans="1:11" s="7" customFormat="1" ht="12" thickBot="1">
      <c r="A101" s="54" t="s">
        <v>0</v>
      </c>
      <c r="B101" s="310">
        <f aca="true" t="shared" si="21" ref="B101:J101">SUM(B97:B100)</f>
        <v>119862.31003</v>
      </c>
      <c r="C101" s="311">
        <f t="shared" si="21"/>
        <v>113397.595524</v>
      </c>
      <c r="D101" s="312">
        <f t="shared" si="21"/>
        <v>-6464.714506</v>
      </c>
      <c r="E101" s="310">
        <f t="shared" si="21"/>
        <v>13679.542</v>
      </c>
      <c r="F101" s="311">
        <f t="shared" si="21"/>
        <v>69053.4899</v>
      </c>
      <c r="G101" s="320">
        <f t="shared" si="21"/>
        <v>55373.9479</v>
      </c>
      <c r="H101" s="310">
        <f t="shared" si="21"/>
        <v>291041.71184</v>
      </c>
      <c r="I101" s="311">
        <f t="shared" si="21"/>
        <v>233701.6558599</v>
      </c>
      <c r="J101" s="312">
        <f t="shared" si="21"/>
        <v>-57340.05598009999</v>
      </c>
      <c r="K101" s="292"/>
    </row>
    <row r="102" ht="12" thickBot="1"/>
    <row r="103" spans="1:11" s="9" customFormat="1" ht="12.75">
      <c r="A103" s="663" t="s">
        <v>95</v>
      </c>
      <c r="B103" s="652" t="s">
        <v>14</v>
      </c>
      <c r="C103" s="653"/>
      <c r="D103" s="654"/>
      <c r="E103" s="665" t="s">
        <v>15</v>
      </c>
      <c r="F103" s="653"/>
      <c r="G103" s="666"/>
      <c r="H103" s="652" t="s">
        <v>16</v>
      </c>
      <c r="I103" s="653"/>
      <c r="J103" s="654"/>
      <c r="K103" s="299"/>
    </row>
    <row r="104" spans="1:11" s="9" customFormat="1" ht="12" thickBot="1">
      <c r="A104" s="664"/>
      <c r="B104" s="367">
        <v>2009</v>
      </c>
      <c r="C104" s="321" t="s">
        <v>272</v>
      </c>
      <c r="D104" s="297" t="s">
        <v>78</v>
      </c>
      <c r="E104" s="367">
        <v>2009</v>
      </c>
      <c r="F104" s="321" t="s">
        <v>272</v>
      </c>
      <c r="G104" s="344" t="s">
        <v>78</v>
      </c>
      <c r="H104" s="367">
        <v>2009</v>
      </c>
      <c r="I104" s="321" t="s">
        <v>272</v>
      </c>
      <c r="J104" s="297" t="s">
        <v>78</v>
      </c>
      <c r="K104" s="299"/>
    </row>
    <row r="105" spans="1:11" s="9" customFormat="1" ht="11.25">
      <c r="A105" s="288" t="s">
        <v>4</v>
      </c>
      <c r="B105" s="345">
        <f>'HB'!E27</f>
        <v>195514.56</v>
      </c>
      <c r="C105" s="346">
        <f>'HB'!H27</f>
        <v>189000</v>
      </c>
      <c r="D105" s="347">
        <f aca="true" t="shared" si="22" ref="D105:D118">+C105-B105</f>
        <v>-6514.559999999998</v>
      </c>
      <c r="E105" s="345">
        <f>JI!E27</f>
        <v>333163.74621000007</v>
      </c>
      <c r="F105" s="346">
        <f>JI!H27</f>
        <v>371325.49896</v>
      </c>
      <c r="G105" s="347">
        <f aca="true" t="shared" si="23" ref="G105:G118">+F105-E105</f>
        <v>38161.75274999993</v>
      </c>
      <c r="H105" s="345">
        <f>PE!E27</f>
        <v>130243.30013999999</v>
      </c>
      <c r="I105" s="346">
        <f>PE!H27</f>
        <v>137040</v>
      </c>
      <c r="J105" s="347">
        <f aca="true" t="shared" si="24" ref="J105:J118">+I105-H105</f>
        <v>6796.699860000008</v>
      </c>
      <c r="K105" s="299"/>
    </row>
    <row r="106" spans="1:11" s="9" customFormat="1" ht="11.25">
      <c r="A106" s="285" t="s">
        <v>275</v>
      </c>
      <c r="B106" s="322">
        <f>'HB'!E28</f>
        <v>52865.01</v>
      </c>
      <c r="C106" s="348">
        <f>'HB'!H28</f>
        <v>53000</v>
      </c>
      <c r="D106" s="324">
        <f t="shared" si="22"/>
        <v>134.98999999999796</v>
      </c>
      <c r="E106" s="375">
        <f>JI!E28</f>
        <v>175694.88645000002</v>
      </c>
      <c r="F106" s="350">
        <f>JI!H28</f>
        <v>228250</v>
      </c>
      <c r="G106" s="324">
        <f t="shared" si="23"/>
        <v>52555.11354999998</v>
      </c>
      <c r="H106" s="376">
        <f>PE!E28</f>
        <v>42339.84894</v>
      </c>
      <c r="I106" s="350">
        <f>PE!H28</f>
        <v>53000</v>
      </c>
      <c r="J106" s="324">
        <f t="shared" si="24"/>
        <v>10660.151059999997</v>
      </c>
      <c r="K106" s="299"/>
    </row>
    <row r="107" spans="1:11" s="9" customFormat="1" ht="11.25">
      <c r="A107" s="285" t="s">
        <v>276</v>
      </c>
      <c r="B107" s="322">
        <f>'HB'!E33</f>
        <v>95447.62</v>
      </c>
      <c r="C107" s="350">
        <f>'HB'!H33</f>
        <v>97000</v>
      </c>
      <c r="D107" s="324">
        <f t="shared" si="22"/>
        <v>1552.3800000000047</v>
      </c>
      <c r="E107" s="349">
        <f>JI!E33</f>
        <v>108786.43735</v>
      </c>
      <c r="F107" s="350">
        <f>JI!H33</f>
        <v>107712</v>
      </c>
      <c r="G107" s="324">
        <f t="shared" si="23"/>
        <v>-1074.4373499999929</v>
      </c>
      <c r="H107" s="322">
        <f>PE!E33</f>
        <v>58453.35476</v>
      </c>
      <c r="I107" s="350">
        <f>PE!H33</f>
        <v>52000</v>
      </c>
      <c r="J107" s="324">
        <f t="shared" si="24"/>
        <v>-6453.354760000002</v>
      </c>
      <c r="K107" s="299"/>
    </row>
    <row r="108" spans="1:11" s="9" customFormat="1" ht="22.5">
      <c r="A108" s="286" t="s">
        <v>277</v>
      </c>
      <c r="B108" s="351">
        <f>'HB'!E34</f>
        <v>75.646</v>
      </c>
      <c r="C108" s="352">
        <f>'HB'!H34</f>
        <v>75</v>
      </c>
      <c r="D108" s="353">
        <f t="shared" si="22"/>
        <v>-0.6460000000000008</v>
      </c>
      <c r="E108" s="354">
        <f>JI!E34</f>
        <v>634</v>
      </c>
      <c r="F108" s="352">
        <f>JI!H29</f>
        <v>491</v>
      </c>
      <c r="G108" s="353">
        <f t="shared" si="23"/>
        <v>-143</v>
      </c>
      <c r="H108" s="351">
        <f>PE!E34</f>
        <v>1259.77424</v>
      </c>
      <c r="I108" s="352">
        <f>PE!H34</f>
        <v>398</v>
      </c>
      <c r="J108" s="353">
        <f t="shared" si="24"/>
        <v>-861.77424</v>
      </c>
      <c r="K108" s="299"/>
    </row>
    <row r="109" spans="1:11" s="9" customFormat="1" ht="11.25">
      <c r="A109" s="286" t="s">
        <v>278</v>
      </c>
      <c r="B109" s="351">
        <f>'HB'!E35</f>
        <v>20558.78</v>
      </c>
      <c r="C109" s="352">
        <f>'HB'!H35</f>
        <v>20600</v>
      </c>
      <c r="D109" s="353">
        <f t="shared" si="22"/>
        <v>41.220000000001164</v>
      </c>
      <c r="E109" s="354">
        <f>JI!E35</f>
        <v>19325</v>
      </c>
      <c r="F109" s="352">
        <f>JI!H30</f>
        <v>1143</v>
      </c>
      <c r="G109" s="353">
        <f t="shared" si="23"/>
        <v>-18182</v>
      </c>
      <c r="H109" s="351">
        <f>PE!E35</f>
        <v>22590.385980000003</v>
      </c>
      <c r="I109" s="352">
        <f>PE!H35</f>
        <v>18000</v>
      </c>
      <c r="J109" s="353">
        <f t="shared" si="24"/>
        <v>-4590.385980000003</v>
      </c>
      <c r="K109" s="299"/>
    </row>
    <row r="110" spans="1:11" s="9" customFormat="1" ht="11.25">
      <c r="A110" s="286" t="s">
        <v>279</v>
      </c>
      <c r="B110" s="351">
        <f>'HB'!E36</f>
        <v>32497.89</v>
      </c>
      <c r="C110" s="352">
        <f>'HB'!H36</f>
        <v>32500</v>
      </c>
      <c r="D110" s="353">
        <f t="shared" si="22"/>
        <v>2.110000000000582</v>
      </c>
      <c r="E110" s="354">
        <f>JI!E36</f>
        <v>29556.50757</v>
      </c>
      <c r="F110" s="352">
        <f>JI!H31</f>
        <v>69600</v>
      </c>
      <c r="G110" s="353">
        <f t="shared" si="23"/>
        <v>40043.49243</v>
      </c>
      <c r="H110" s="351">
        <f>PE!E36</f>
        <v>13771.01757</v>
      </c>
      <c r="I110" s="352">
        <f>PE!H36</f>
        <v>14000</v>
      </c>
      <c r="J110" s="353">
        <f t="shared" si="24"/>
        <v>228.98243000000002</v>
      </c>
      <c r="K110" s="299"/>
    </row>
    <row r="111" spans="1:11" s="9" customFormat="1" ht="11.25">
      <c r="A111" s="286" t="s">
        <v>280</v>
      </c>
      <c r="B111" s="351">
        <f>'HB'!E37</f>
        <v>2847.59</v>
      </c>
      <c r="C111" s="352">
        <f>'HB'!H37</f>
        <v>2850</v>
      </c>
      <c r="D111" s="353">
        <f t="shared" si="22"/>
        <v>2.4099999999998545</v>
      </c>
      <c r="E111" s="354">
        <f>JI!E37</f>
        <v>3178</v>
      </c>
      <c r="F111" s="352">
        <f>JI!H32</f>
        <v>6716</v>
      </c>
      <c r="G111" s="353">
        <f t="shared" si="23"/>
        <v>3538</v>
      </c>
      <c r="H111" s="351">
        <f>PE!E37</f>
        <v>3791.50156</v>
      </c>
      <c r="I111" s="352">
        <f>PE!H37</f>
        <v>1780</v>
      </c>
      <c r="J111" s="353">
        <f t="shared" si="24"/>
        <v>-2011.5015600000002</v>
      </c>
      <c r="K111" s="299"/>
    </row>
    <row r="112" spans="1:11" s="9" customFormat="1" ht="11.25">
      <c r="A112" s="286" t="s">
        <v>281</v>
      </c>
      <c r="B112" s="351">
        <f>'HB'!E39</f>
        <v>2231.1</v>
      </c>
      <c r="C112" s="352">
        <f>'HB'!H39</f>
        <v>2230</v>
      </c>
      <c r="D112" s="353">
        <f t="shared" si="22"/>
        <v>-1.099999999999909</v>
      </c>
      <c r="E112" s="354">
        <f>JI!E39</f>
        <v>1225</v>
      </c>
      <c r="F112" s="352">
        <f>JI!H39</f>
        <v>2448</v>
      </c>
      <c r="G112" s="353">
        <f t="shared" si="23"/>
        <v>1223</v>
      </c>
      <c r="H112" s="351">
        <f>PE!E39</f>
        <v>0</v>
      </c>
      <c r="I112" s="352">
        <f>PE!H39</f>
        <v>700</v>
      </c>
      <c r="J112" s="353">
        <f t="shared" si="24"/>
        <v>700</v>
      </c>
      <c r="K112" s="299"/>
    </row>
    <row r="113" spans="1:11" s="9" customFormat="1" ht="11.25">
      <c r="A113" s="285" t="s">
        <v>282</v>
      </c>
      <c r="B113" s="322">
        <f>'HB'!E51</f>
        <v>9254.140000000001</v>
      </c>
      <c r="C113" s="350">
        <f>'HB'!H51</f>
        <v>9200</v>
      </c>
      <c r="D113" s="324">
        <f t="shared" si="22"/>
        <v>-54.14000000000124</v>
      </c>
      <c r="E113" s="349">
        <f>JI!E51</f>
        <v>2508.6669699999993</v>
      </c>
      <c r="F113" s="350">
        <f>JI!H51</f>
        <v>1443.49896</v>
      </c>
      <c r="G113" s="324">
        <f t="shared" si="23"/>
        <v>-1065.1680099999994</v>
      </c>
      <c r="H113" s="322">
        <f>PE!E51</f>
        <v>1449.90639</v>
      </c>
      <c r="I113" s="350">
        <f>PE!H51</f>
        <v>1470</v>
      </c>
      <c r="J113" s="324">
        <f t="shared" si="24"/>
        <v>20.0936099999999</v>
      </c>
      <c r="K113" s="299"/>
    </row>
    <row r="114" spans="1:11" s="9" customFormat="1" ht="11.25">
      <c r="A114" s="285" t="s">
        <v>283</v>
      </c>
      <c r="B114" s="322">
        <f>'HB'!E42</f>
        <v>13020.019999999999</v>
      </c>
      <c r="C114" s="350">
        <f>'HB'!H42</f>
        <v>13000</v>
      </c>
      <c r="D114" s="324">
        <f t="shared" si="22"/>
        <v>-20.019999999998618</v>
      </c>
      <c r="E114" s="349">
        <f>JI!E42</f>
        <v>33714.45938000001</v>
      </c>
      <c r="F114" s="350">
        <f>JI!H42</f>
        <v>29638.5</v>
      </c>
      <c r="G114" s="324">
        <f t="shared" si="23"/>
        <v>-4075.9593800000075</v>
      </c>
      <c r="H114" s="322">
        <f>PE!E42</f>
        <v>8227.63708</v>
      </c>
      <c r="I114" s="350">
        <f>PE!H42</f>
        <v>7320</v>
      </c>
      <c r="J114" s="324">
        <f t="shared" si="24"/>
        <v>-907.6370800000004</v>
      </c>
      <c r="K114" s="299"/>
    </row>
    <row r="115" spans="1:11" s="9" customFormat="1" ht="11.25">
      <c r="A115" s="286" t="s">
        <v>284</v>
      </c>
      <c r="B115" s="351">
        <f>'HB'!E45</f>
        <v>1671.89</v>
      </c>
      <c r="C115" s="352">
        <f>'HB'!H45</f>
        <v>1660</v>
      </c>
      <c r="D115" s="353">
        <f t="shared" si="22"/>
        <v>-11.8900000000001</v>
      </c>
      <c r="E115" s="354">
        <f>JI!E45</f>
        <v>2957</v>
      </c>
      <c r="F115" s="352">
        <f>JI!H45</f>
        <v>1631</v>
      </c>
      <c r="G115" s="353">
        <f t="shared" si="23"/>
        <v>-1326</v>
      </c>
      <c r="H115" s="351">
        <f>PE!E45</f>
        <v>2759.39779</v>
      </c>
      <c r="I115" s="352">
        <f>PE!H45</f>
        <v>620</v>
      </c>
      <c r="J115" s="353">
        <f t="shared" si="24"/>
        <v>-2139.39779</v>
      </c>
      <c r="K115" s="299"/>
    </row>
    <row r="116" spans="1:11" s="9" customFormat="1" ht="11.25">
      <c r="A116" s="285" t="s">
        <v>26</v>
      </c>
      <c r="B116" s="322">
        <f>'HB'!E47</f>
        <v>6116.03</v>
      </c>
      <c r="C116" s="350">
        <f>'HB'!H47</f>
        <v>4000</v>
      </c>
      <c r="D116" s="324">
        <f t="shared" si="22"/>
        <v>-2116.0299999999997</v>
      </c>
      <c r="E116" s="349">
        <f>JI!E47</f>
        <v>3962.7967600000006</v>
      </c>
      <c r="F116" s="350">
        <f>JI!H47</f>
        <v>3331.5</v>
      </c>
      <c r="G116" s="324">
        <f t="shared" si="23"/>
        <v>-631.2967600000006</v>
      </c>
      <c r="H116" s="322">
        <f>PE!E47</f>
        <v>2682.99734</v>
      </c>
      <c r="I116" s="350">
        <f>PE!H47</f>
        <v>1400</v>
      </c>
      <c r="J116" s="324">
        <f t="shared" si="24"/>
        <v>-1282.99734</v>
      </c>
      <c r="K116" s="299"/>
    </row>
    <row r="117" spans="1:11" s="9" customFormat="1" ht="11.25">
      <c r="A117" s="285" t="s">
        <v>27</v>
      </c>
      <c r="B117" s="322">
        <f>'HB'!E41</f>
        <v>586.48</v>
      </c>
      <c r="C117" s="350">
        <f>'HB'!H41</f>
        <v>600</v>
      </c>
      <c r="D117" s="324">
        <f t="shared" si="22"/>
        <v>13.519999999999982</v>
      </c>
      <c r="E117" s="349">
        <f>JI!E41</f>
        <v>263.8517</v>
      </c>
      <c r="F117" s="350">
        <f>JI!H41</f>
        <v>326</v>
      </c>
      <c r="G117" s="324">
        <f t="shared" si="23"/>
        <v>62.148300000000006</v>
      </c>
      <c r="H117" s="322">
        <f>PE!E41</f>
        <v>1417.86628</v>
      </c>
      <c r="I117" s="350">
        <f>PE!H41</f>
        <v>1690</v>
      </c>
      <c r="J117" s="324">
        <f t="shared" si="24"/>
        <v>272.13372000000004</v>
      </c>
      <c r="K117" s="299"/>
    </row>
    <row r="118" spans="1:11" s="9" customFormat="1" ht="23.25" thickBot="1">
      <c r="A118" s="287" t="s">
        <v>285</v>
      </c>
      <c r="B118" s="355">
        <f>'HB'!E54</f>
        <v>208.34</v>
      </c>
      <c r="C118" s="356">
        <f>'HB'!H54</f>
        <v>205</v>
      </c>
      <c r="D118" s="357">
        <f t="shared" si="22"/>
        <v>-3.3400000000000034</v>
      </c>
      <c r="E118" s="358">
        <f>JI!E54</f>
        <v>65.8544</v>
      </c>
      <c r="F118" s="356">
        <f>JI!H54</f>
        <v>21</v>
      </c>
      <c r="G118" s="357">
        <f t="shared" si="23"/>
        <v>-44.8544</v>
      </c>
      <c r="H118" s="355">
        <f>PE!E54</f>
        <v>94.71549</v>
      </c>
      <c r="I118" s="356">
        <f>PE!H54</f>
        <v>100</v>
      </c>
      <c r="J118" s="357">
        <f t="shared" si="24"/>
        <v>5.284509999999997</v>
      </c>
      <c r="K118" s="299"/>
    </row>
    <row r="119" spans="1:11" s="9" customFormat="1" ht="5.25" customHeight="1" thickBot="1">
      <c r="A119" s="58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</row>
    <row r="120" spans="1:11" s="9" customFormat="1" ht="12.75">
      <c r="A120" s="655" t="s">
        <v>95</v>
      </c>
      <c r="B120" s="652" t="s">
        <v>17</v>
      </c>
      <c r="C120" s="653"/>
      <c r="D120" s="654"/>
      <c r="E120" s="652" t="s">
        <v>287</v>
      </c>
      <c r="F120" s="653"/>
      <c r="G120" s="654"/>
      <c r="H120" s="299"/>
      <c r="I120" s="299"/>
      <c r="J120" s="299"/>
      <c r="K120" s="299"/>
    </row>
    <row r="121" spans="1:11" s="9" customFormat="1" ht="12" thickBot="1">
      <c r="A121" s="656"/>
      <c r="B121" s="367">
        <v>2009</v>
      </c>
      <c r="C121" s="321" t="s">
        <v>272</v>
      </c>
      <c r="D121" s="297" t="s">
        <v>78</v>
      </c>
      <c r="E121" s="368">
        <v>2009</v>
      </c>
      <c r="F121" s="359" t="s">
        <v>272</v>
      </c>
      <c r="G121" s="360" t="s">
        <v>78</v>
      </c>
      <c r="H121" s="299"/>
      <c r="I121" s="299"/>
      <c r="J121" s="299"/>
      <c r="K121" s="299"/>
    </row>
    <row r="122" spans="1:11" s="9" customFormat="1" ht="11.25">
      <c r="A122" s="288" t="s">
        <v>4</v>
      </c>
      <c r="B122" s="345">
        <f>TŘ!E27</f>
        <v>162506.19947999998</v>
      </c>
      <c r="C122" s="346">
        <f>TŘ!H27</f>
        <v>151422</v>
      </c>
      <c r="D122" s="361">
        <f aca="true" t="shared" si="25" ref="D122:D135">+C122-B122</f>
        <v>-11084.199479999981</v>
      </c>
      <c r="E122" s="345">
        <f>+B105+E105+H105+B122</f>
        <v>821427.80583</v>
      </c>
      <c r="F122" s="346">
        <f>+C105+F105+I105+C122</f>
        <v>848787.49896</v>
      </c>
      <c r="G122" s="347">
        <f aca="true" t="shared" si="26" ref="G122:G135">+F122-E122</f>
        <v>27359.69313000003</v>
      </c>
      <c r="H122" s="299"/>
      <c r="I122" s="299"/>
      <c r="J122" s="299"/>
      <c r="K122" s="299"/>
    </row>
    <row r="123" spans="1:11" s="9" customFormat="1" ht="11.25">
      <c r="A123" s="285" t="s">
        <v>275</v>
      </c>
      <c r="B123" s="376">
        <f>TŘ!E28</f>
        <v>69400.19584</v>
      </c>
      <c r="C123" s="350">
        <f>TŘ!H28</f>
        <v>52354.80840348817</v>
      </c>
      <c r="D123" s="323">
        <f t="shared" si="25"/>
        <v>-17045.38743651183</v>
      </c>
      <c r="E123" s="322">
        <f aca="true" t="shared" si="27" ref="E123:E135">+B106+E106+H106+B123</f>
        <v>340299.94123000005</v>
      </c>
      <c r="F123" s="350">
        <f aca="true" t="shared" si="28" ref="F123:F135">+C106+F106+I106+C123</f>
        <v>386604.8084034882</v>
      </c>
      <c r="G123" s="324">
        <f t="shared" si="26"/>
        <v>46304.867173488135</v>
      </c>
      <c r="H123" s="299"/>
      <c r="I123" s="299"/>
      <c r="J123" s="299"/>
      <c r="K123" s="299"/>
    </row>
    <row r="124" spans="1:11" s="9" customFormat="1" ht="11.25">
      <c r="A124" s="285" t="s">
        <v>276</v>
      </c>
      <c r="B124" s="322">
        <f>TŘ!E33</f>
        <v>49783.41748</v>
      </c>
      <c r="C124" s="350">
        <f>TŘ!H33</f>
        <v>66621.55384055502</v>
      </c>
      <c r="D124" s="323">
        <f t="shared" si="25"/>
        <v>16838.13636055502</v>
      </c>
      <c r="E124" s="322">
        <f t="shared" si="27"/>
        <v>312470.82959</v>
      </c>
      <c r="F124" s="350">
        <f t="shared" si="28"/>
        <v>323333.553840555</v>
      </c>
      <c r="G124" s="324">
        <f t="shared" si="26"/>
        <v>10862.724250555038</v>
      </c>
      <c r="H124" s="299"/>
      <c r="I124" s="299"/>
      <c r="J124" s="299"/>
      <c r="K124" s="299"/>
    </row>
    <row r="125" spans="1:11" s="9" customFormat="1" ht="22.5">
      <c r="A125" s="286" t="s">
        <v>277</v>
      </c>
      <c r="B125" s="351">
        <f>TŘ!E34</f>
        <v>493.31136</v>
      </c>
      <c r="C125" s="352">
        <f>TŘ!H34</f>
        <v>647.760701776178</v>
      </c>
      <c r="D125" s="382">
        <f t="shared" si="25"/>
        <v>154.44934177617807</v>
      </c>
      <c r="E125" s="351">
        <f t="shared" si="27"/>
        <v>2462.7316</v>
      </c>
      <c r="F125" s="352">
        <f t="shared" si="28"/>
        <v>1611.760701776178</v>
      </c>
      <c r="G125" s="324">
        <f t="shared" si="26"/>
        <v>-850.9708982238221</v>
      </c>
      <c r="H125" s="299"/>
      <c r="I125" s="299"/>
      <c r="J125" s="299"/>
      <c r="K125" s="299"/>
    </row>
    <row r="126" spans="1:11" s="9" customFormat="1" ht="11.25">
      <c r="A126" s="286" t="s">
        <v>278</v>
      </c>
      <c r="B126" s="351">
        <f>TŘ!E35</f>
        <v>485.18955</v>
      </c>
      <c r="C126" s="352">
        <f>TŘ!H35</f>
        <v>317.46103106778236</v>
      </c>
      <c r="D126" s="382">
        <f t="shared" si="25"/>
        <v>-167.72851893221764</v>
      </c>
      <c r="E126" s="351">
        <f t="shared" si="27"/>
        <v>62959.35553000001</v>
      </c>
      <c r="F126" s="352">
        <f t="shared" si="28"/>
        <v>40060.46103106778</v>
      </c>
      <c r="G126" s="324">
        <f t="shared" si="26"/>
        <v>-22898.894498932226</v>
      </c>
      <c r="H126" s="299"/>
      <c r="I126" s="299"/>
      <c r="J126" s="299"/>
      <c r="K126" s="299"/>
    </row>
    <row r="127" spans="1:11" s="9" customFormat="1" ht="11.25">
      <c r="A127" s="286" t="s">
        <v>279</v>
      </c>
      <c r="B127" s="351">
        <f>TŘ!E36</f>
        <v>13366.28322</v>
      </c>
      <c r="C127" s="352">
        <f>TŘ!H36</f>
        <v>11629.458438407284</v>
      </c>
      <c r="D127" s="382">
        <f t="shared" si="25"/>
        <v>-1736.8247815927152</v>
      </c>
      <c r="E127" s="351">
        <f t="shared" si="27"/>
        <v>89191.69836</v>
      </c>
      <c r="F127" s="352">
        <f t="shared" si="28"/>
        <v>127729.45843840728</v>
      </c>
      <c r="G127" s="324">
        <f t="shared" si="26"/>
        <v>38537.760078407286</v>
      </c>
      <c r="H127" s="299"/>
      <c r="I127" s="299"/>
      <c r="J127" s="299"/>
      <c r="K127" s="299"/>
    </row>
    <row r="128" spans="1:11" s="9" customFormat="1" ht="11.25">
      <c r="A128" s="286" t="s">
        <v>280</v>
      </c>
      <c r="B128" s="351">
        <f>TŘ!E37</f>
        <v>1000.70653</v>
      </c>
      <c r="C128" s="352">
        <f>TŘ!H37</f>
        <v>2993.4463193192023</v>
      </c>
      <c r="D128" s="382">
        <f t="shared" si="25"/>
        <v>1992.7397893192024</v>
      </c>
      <c r="E128" s="351">
        <f t="shared" si="27"/>
        <v>10817.79809</v>
      </c>
      <c r="F128" s="352">
        <f t="shared" si="28"/>
        <v>14339.446319319202</v>
      </c>
      <c r="G128" s="324">
        <f t="shared" si="26"/>
        <v>3521.648229319202</v>
      </c>
      <c r="H128" s="299"/>
      <c r="I128" s="299"/>
      <c r="J128" s="299"/>
      <c r="K128" s="299"/>
    </row>
    <row r="129" spans="1:11" s="9" customFormat="1" ht="11.25">
      <c r="A129" s="286" t="s">
        <v>281</v>
      </c>
      <c r="B129" s="351">
        <f>TŘ!E39</f>
        <v>1162.29536</v>
      </c>
      <c r="C129" s="352">
        <f>TŘ!H39</f>
        <v>2281.1086791898356</v>
      </c>
      <c r="D129" s="382">
        <f t="shared" si="25"/>
        <v>1118.8133191898355</v>
      </c>
      <c r="E129" s="351">
        <f t="shared" si="27"/>
        <v>4618.39536</v>
      </c>
      <c r="F129" s="352">
        <f t="shared" si="28"/>
        <v>7659.108679189836</v>
      </c>
      <c r="G129" s="353">
        <f t="shared" si="26"/>
        <v>3040.7133191898356</v>
      </c>
      <c r="H129" s="299"/>
      <c r="I129" s="299"/>
      <c r="J129" s="299"/>
      <c r="K129" s="299"/>
    </row>
    <row r="130" spans="1:11" s="9" customFormat="1" ht="11.25">
      <c r="A130" s="285" t="s">
        <v>282</v>
      </c>
      <c r="B130" s="322">
        <f>TŘ!E51</f>
        <v>2025.30225</v>
      </c>
      <c r="C130" s="350">
        <f>TŘ!H51</f>
        <v>1588.6567151601046</v>
      </c>
      <c r="D130" s="323">
        <f t="shared" si="25"/>
        <v>-436.6455348398954</v>
      </c>
      <c r="E130" s="322">
        <f t="shared" si="27"/>
        <v>15238.015610000002</v>
      </c>
      <c r="F130" s="350">
        <f t="shared" si="28"/>
        <v>13702.155675160106</v>
      </c>
      <c r="G130" s="324">
        <f t="shared" si="26"/>
        <v>-1535.8599348398966</v>
      </c>
      <c r="H130" s="299"/>
      <c r="I130" s="299"/>
      <c r="J130" s="299"/>
      <c r="K130" s="299"/>
    </row>
    <row r="131" spans="1:11" s="9" customFormat="1" ht="11.25">
      <c r="A131" s="285" t="s">
        <v>283</v>
      </c>
      <c r="B131" s="322">
        <f>TŘ!E42</f>
        <v>7261.1568</v>
      </c>
      <c r="C131" s="350">
        <f>TŘ!H42</f>
        <v>8166.0627530540005</v>
      </c>
      <c r="D131" s="323">
        <f t="shared" si="25"/>
        <v>904.9059530540007</v>
      </c>
      <c r="E131" s="322">
        <f t="shared" si="27"/>
        <v>62223.27326</v>
      </c>
      <c r="F131" s="350">
        <f t="shared" si="28"/>
        <v>58124.562753054</v>
      </c>
      <c r="G131" s="324">
        <f t="shared" si="26"/>
        <v>-4098.710506946001</v>
      </c>
      <c r="H131" s="299"/>
      <c r="I131" s="299"/>
      <c r="J131" s="299"/>
      <c r="K131" s="299"/>
    </row>
    <row r="132" spans="1:11" s="9" customFormat="1" ht="11.25">
      <c r="A132" s="286" t="s">
        <v>284</v>
      </c>
      <c r="B132" s="351">
        <f>TŘ!E45</f>
        <v>0</v>
      </c>
      <c r="C132" s="352">
        <f>TŘ!H45</f>
        <v>1827.7282134131615</v>
      </c>
      <c r="D132" s="382">
        <f t="shared" si="25"/>
        <v>1827.7282134131615</v>
      </c>
      <c r="E132" s="351">
        <f t="shared" si="27"/>
        <v>7388.28779</v>
      </c>
      <c r="F132" s="352">
        <f t="shared" si="28"/>
        <v>5738.728213413162</v>
      </c>
      <c r="G132" s="353">
        <f t="shared" si="26"/>
        <v>-1649.5595765868384</v>
      </c>
      <c r="H132" s="299"/>
      <c r="I132" s="299"/>
      <c r="J132" s="299"/>
      <c r="K132" s="299"/>
    </row>
    <row r="133" spans="1:11" s="9" customFormat="1" ht="11.25">
      <c r="A133" s="285" t="s">
        <v>26</v>
      </c>
      <c r="B133" s="322">
        <f>TŘ!E47</f>
        <v>6252.9635499999995</v>
      </c>
      <c r="C133" s="350">
        <f>TŘ!H48</f>
        <v>631.8045106228122</v>
      </c>
      <c r="D133" s="323">
        <f t="shared" si="25"/>
        <v>-5621.159039377188</v>
      </c>
      <c r="E133" s="322">
        <f t="shared" si="27"/>
        <v>19014.78765</v>
      </c>
      <c r="F133" s="350">
        <f t="shared" si="28"/>
        <v>9363.304510622813</v>
      </c>
      <c r="G133" s="324">
        <f t="shared" si="26"/>
        <v>-9651.483139377186</v>
      </c>
      <c r="H133" s="299"/>
      <c r="I133" s="299"/>
      <c r="J133" s="299"/>
      <c r="K133" s="299"/>
    </row>
    <row r="134" spans="1:11" s="9" customFormat="1" ht="11.25">
      <c r="A134" s="285" t="s">
        <v>27</v>
      </c>
      <c r="B134" s="322">
        <f>TŘ!E41</f>
        <v>124.04917</v>
      </c>
      <c r="C134" s="350">
        <f>TŘ!H41</f>
        <v>188.73837868772497</v>
      </c>
      <c r="D134" s="323">
        <f t="shared" si="25"/>
        <v>64.68920868772497</v>
      </c>
      <c r="E134" s="322">
        <f t="shared" si="27"/>
        <v>2392.24715</v>
      </c>
      <c r="F134" s="350">
        <f t="shared" si="28"/>
        <v>2804.738378687725</v>
      </c>
      <c r="G134" s="324">
        <f t="shared" si="26"/>
        <v>412.49122868772474</v>
      </c>
      <c r="H134" s="299"/>
      <c r="I134" s="299"/>
      <c r="J134" s="299"/>
      <c r="K134" s="299"/>
    </row>
    <row r="135" spans="1:11" s="9" customFormat="1" ht="23.25" thickBot="1">
      <c r="A135" s="287" t="s">
        <v>285</v>
      </c>
      <c r="B135" s="355">
        <f>TŘ!E54</f>
        <v>361.85217</v>
      </c>
      <c r="C135" s="356">
        <f>TŘ!H54</f>
        <v>132.904672255</v>
      </c>
      <c r="D135" s="362">
        <f t="shared" si="25"/>
        <v>-228.947497745</v>
      </c>
      <c r="E135" s="355">
        <f t="shared" si="27"/>
        <v>730.76206</v>
      </c>
      <c r="F135" s="356">
        <f t="shared" si="28"/>
        <v>458.90467225500004</v>
      </c>
      <c r="G135" s="357">
        <f t="shared" si="26"/>
        <v>-271.857387745</v>
      </c>
      <c r="H135" s="299"/>
      <c r="I135" s="299"/>
      <c r="J135" s="299"/>
      <c r="K135" s="299"/>
    </row>
    <row r="136" spans="2:11" s="9" customFormat="1" ht="12" thickBot="1"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</row>
    <row r="137" spans="1:11" s="9" customFormat="1" ht="12.75">
      <c r="A137" s="657" t="s">
        <v>18</v>
      </c>
      <c r="B137" s="659" t="s">
        <v>96</v>
      </c>
      <c r="C137" s="660"/>
      <c r="D137" s="661"/>
      <c r="E137" s="662"/>
      <c r="F137" s="299"/>
      <c r="G137" s="299"/>
      <c r="H137" s="299"/>
      <c r="I137" s="299"/>
      <c r="J137" s="299"/>
      <c r="K137" s="299"/>
    </row>
    <row r="138" spans="1:11" s="58" customFormat="1" ht="36" customHeight="1" thickBot="1">
      <c r="A138" s="658"/>
      <c r="B138" s="366">
        <v>2009</v>
      </c>
      <c r="C138" s="363" t="s">
        <v>272</v>
      </c>
      <c r="D138" s="364" t="s">
        <v>78</v>
      </c>
      <c r="E138" s="365" t="s">
        <v>7</v>
      </c>
      <c r="F138" s="336"/>
      <c r="G138" s="336"/>
      <c r="H138" s="336"/>
      <c r="I138" s="336"/>
      <c r="J138" s="336"/>
      <c r="K138" s="336"/>
    </row>
    <row r="139" spans="1:11" s="9" customFormat="1" ht="11.25">
      <c r="A139" s="52" t="s">
        <v>14</v>
      </c>
      <c r="B139" s="300">
        <f>'HB'!E73</f>
        <v>423150.8</v>
      </c>
      <c r="C139" s="301">
        <f>'HB'!H73</f>
        <v>432860</v>
      </c>
      <c r="D139" s="318">
        <f>+C139-B139</f>
        <v>9709.200000000012</v>
      </c>
      <c r="E139" s="271">
        <f>+C139/B139</f>
        <v>1.022945011565617</v>
      </c>
      <c r="F139" s="299"/>
      <c r="G139" s="299"/>
      <c r="H139" s="299"/>
      <c r="I139" s="299"/>
      <c r="J139" s="299"/>
      <c r="K139" s="299"/>
    </row>
    <row r="140" spans="1:11" s="9" customFormat="1" ht="11.25">
      <c r="A140" s="53" t="s">
        <v>15</v>
      </c>
      <c r="B140" s="305">
        <f>JI!E73</f>
        <v>491041.53555999993</v>
      </c>
      <c r="C140" s="306">
        <f>JI!H73</f>
        <v>507869.5199031418</v>
      </c>
      <c r="D140" s="319">
        <f>+C140-B140</f>
        <v>16827.98434314184</v>
      </c>
      <c r="E140" s="272">
        <f>+C140/B140</f>
        <v>1.0342699815076757</v>
      </c>
      <c r="F140" s="299"/>
      <c r="G140" s="299"/>
      <c r="H140" s="299"/>
      <c r="I140" s="299"/>
      <c r="J140" s="299"/>
      <c r="K140" s="299"/>
    </row>
    <row r="141" spans="1:11" s="9" customFormat="1" ht="11.25">
      <c r="A141" s="53" t="s">
        <v>16</v>
      </c>
      <c r="B141" s="305">
        <f>PE!E73</f>
        <v>276918.79900000006</v>
      </c>
      <c r="C141" s="306">
        <f>PE!H73</f>
        <v>286820</v>
      </c>
      <c r="D141" s="319">
        <f>+C141-B141</f>
        <v>9901.200999999943</v>
      </c>
      <c r="E141" s="272">
        <f>+C141/B141</f>
        <v>1.0357548892879602</v>
      </c>
      <c r="F141" s="299"/>
      <c r="G141" s="299"/>
      <c r="H141" s="299"/>
      <c r="I141" s="299"/>
      <c r="J141" s="299"/>
      <c r="K141" s="299"/>
    </row>
    <row r="142" spans="1:11" s="9" customFormat="1" ht="12" thickBot="1">
      <c r="A142" s="53" t="s">
        <v>17</v>
      </c>
      <c r="B142" s="305">
        <f>TŘ!E73</f>
        <v>400810.96383</v>
      </c>
      <c r="C142" s="306">
        <f>TŘ!H73</f>
        <v>407814.569</v>
      </c>
      <c r="D142" s="319">
        <f>+C142-B142</f>
        <v>7003.605169999995</v>
      </c>
      <c r="E142" s="272">
        <f>+C142/B142</f>
        <v>1.0174735868077962</v>
      </c>
      <c r="F142" s="299"/>
      <c r="G142" s="299"/>
      <c r="H142" s="299"/>
      <c r="I142" s="299"/>
      <c r="J142" s="299"/>
      <c r="K142" s="299"/>
    </row>
    <row r="143" spans="1:11" s="9" customFormat="1" ht="12" thickBot="1">
      <c r="A143" s="54" t="s">
        <v>0</v>
      </c>
      <c r="B143" s="310">
        <f>SUM(B139:B142)</f>
        <v>1591922.09839</v>
      </c>
      <c r="C143" s="311">
        <f>SUM(C139:C142)</f>
        <v>1635364.0889031417</v>
      </c>
      <c r="D143" s="320">
        <f>SUM(D139:D142)</f>
        <v>43441.99051314179</v>
      </c>
      <c r="E143" s="273">
        <f>+C143/B143</f>
        <v>1.027289017821335</v>
      </c>
      <c r="F143" s="299"/>
      <c r="G143" s="299"/>
      <c r="H143" s="299"/>
      <c r="I143" s="299"/>
      <c r="J143" s="299"/>
      <c r="K143" s="299"/>
    </row>
    <row r="144" spans="2:11" s="9" customFormat="1" ht="11.25"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</row>
    <row r="145" spans="2:11" s="9" customFormat="1" ht="11.25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9" customFormat="1" ht="11.25"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</row>
    <row r="147" spans="2:11" s="9" customFormat="1" ht="11.25"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</row>
    <row r="148" spans="2:11" s="9" customFormat="1" ht="11.25"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</row>
    <row r="149" spans="2:11" s="9" customFormat="1" ht="11.25"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</row>
    <row r="150" spans="2:11" s="9" customFormat="1" ht="11.25"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</row>
    <row r="151" spans="2:11" s="9" customFormat="1" ht="11.25"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</row>
    <row r="152" spans="2:11" s="9" customFormat="1" ht="11.25"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</row>
    <row r="153" spans="2:11" s="9" customFormat="1" ht="11.25"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</row>
    <row r="154" spans="2:11" s="9" customFormat="1" ht="11.25"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</row>
    <row r="155" spans="2:11" s="9" customFormat="1" ht="11.25"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</row>
    <row r="156" spans="2:11" s="9" customFormat="1" ht="11.25"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</row>
    <row r="157" spans="2:11" s="9" customFormat="1" ht="11.25"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</row>
    <row r="158" spans="2:11" s="9" customFormat="1" ht="11.25"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</row>
    <row r="159" spans="2:11" s="9" customFormat="1" ht="11.25"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</row>
    <row r="160" spans="2:11" s="9" customFormat="1" ht="11.25"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</row>
    <row r="161" spans="2:11" s="9" customFormat="1" ht="11.25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s="9" customFormat="1" ht="11.25"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</row>
    <row r="163" spans="2:11" s="9" customFormat="1" ht="11.25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spans="2:11" s="9" customFormat="1" ht="11.25"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</row>
    <row r="165" spans="2:11" s="9" customFormat="1" ht="11.25"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</row>
    <row r="166" spans="2:11" s="9" customFormat="1" ht="11.25"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</row>
    <row r="167" spans="2:11" s="9" customFormat="1" ht="11.25"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</row>
    <row r="168" spans="2:11" s="9" customFormat="1" ht="11.25"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</row>
    <row r="169" spans="2:11" s="9" customFormat="1" ht="11.25"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</row>
    <row r="170" spans="2:11" s="9" customFormat="1" ht="11.25"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</row>
    <row r="171" spans="2:11" s="9" customFormat="1" ht="11.25"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</row>
    <row r="172" spans="2:11" s="9" customFormat="1" ht="11.25"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</row>
    <row r="173" spans="2:11" s="9" customFormat="1" ht="11.25"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</row>
    <row r="174" spans="2:11" s="9" customFormat="1" ht="11.25"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</row>
    <row r="175" spans="2:11" s="9" customFormat="1" ht="11.25"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</row>
    <row r="176" spans="2:11" s="9" customFormat="1" ht="11.25"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</row>
    <row r="177" spans="2:11" s="9" customFormat="1" ht="11.25"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</row>
    <row r="178" spans="2:11" s="9" customFormat="1" ht="11.25"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</row>
    <row r="179" spans="2:11" s="9" customFormat="1" ht="11.25"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</row>
    <row r="180" spans="2:11" s="9" customFormat="1" ht="11.25"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</row>
    <row r="181" spans="2:11" s="9" customFormat="1" ht="11.25"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</row>
    <row r="182" spans="2:11" s="9" customFormat="1" ht="11.25"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</row>
    <row r="183" spans="2:11" s="9" customFormat="1" ht="11.25"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</row>
    <row r="184" spans="2:11" s="9" customFormat="1" ht="11.25"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</row>
    <row r="185" spans="2:11" s="9" customFormat="1" ht="11.25"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</row>
    <row r="186" spans="2:11" s="9" customFormat="1" ht="11.25"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</row>
    <row r="187" spans="2:11" s="9" customFormat="1" ht="11.25"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</row>
    <row r="188" spans="2:11" s="9" customFormat="1" ht="11.25"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</row>
    <row r="189" spans="2:11" s="9" customFormat="1" ht="11.25"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</row>
    <row r="190" spans="2:11" s="9" customFormat="1" ht="11.25"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</row>
    <row r="191" spans="2:11" s="9" customFormat="1" ht="11.25"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</row>
    <row r="192" spans="2:11" s="9" customFormat="1" ht="11.25"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</row>
    <row r="193" spans="2:11" s="9" customFormat="1" ht="11.25"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</row>
    <row r="194" spans="2:11" s="9" customFormat="1" ht="11.25"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</row>
    <row r="195" spans="2:11" s="9" customFormat="1" ht="11.25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s="9" customFormat="1" ht="11.25"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</row>
    <row r="197" spans="2:11" s="9" customFormat="1" ht="11.25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</row>
    <row r="198" spans="2:11" s="9" customFormat="1" ht="11.25"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</row>
    <row r="199" spans="2:11" s="9" customFormat="1" ht="11.25"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</row>
    <row r="200" spans="2:11" s="9" customFormat="1" ht="11.25"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</row>
    <row r="201" spans="2:11" s="9" customFormat="1" ht="11.25"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</row>
    <row r="202" spans="2:11" s="9" customFormat="1" ht="11.25"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</row>
    <row r="203" spans="2:11" s="9" customFormat="1" ht="11.25"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</row>
    <row r="204" spans="2:11" s="9" customFormat="1" ht="11.25"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</row>
    <row r="205" spans="2:11" s="9" customFormat="1" ht="11.25"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</row>
    <row r="206" spans="2:11" s="9" customFormat="1" ht="11.25"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</row>
    <row r="207" spans="2:11" s="9" customFormat="1" ht="11.25"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</row>
    <row r="208" spans="2:11" s="9" customFormat="1" ht="11.25"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</row>
    <row r="209" spans="2:11" s="9" customFormat="1" ht="11.25"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</row>
    <row r="210" spans="2:11" s="9" customFormat="1" ht="11.25"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</row>
    <row r="211" spans="2:11" s="9" customFormat="1" ht="11.25"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</row>
    <row r="212" spans="2:11" s="9" customFormat="1" ht="11.25"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</row>
    <row r="213" spans="2:11" s="9" customFormat="1" ht="11.25"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</row>
    <row r="214" spans="2:11" s="9" customFormat="1" ht="11.25"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</row>
    <row r="215" spans="2:11" s="9" customFormat="1" ht="11.25"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</row>
    <row r="216" spans="2:11" s="9" customFormat="1" ht="11.25"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</row>
    <row r="217" spans="2:11" s="9" customFormat="1" ht="11.25"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</row>
    <row r="218" spans="2:11" s="9" customFormat="1" ht="11.25"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</row>
    <row r="219" spans="2:11" s="9" customFormat="1" ht="11.25"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</row>
    <row r="220" spans="2:11" s="9" customFormat="1" ht="11.25"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</row>
    <row r="221" spans="2:11" s="9" customFormat="1" ht="11.25"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</row>
    <row r="222" spans="2:11" s="9" customFormat="1" ht="11.25"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</row>
    <row r="223" spans="2:11" s="9" customFormat="1" ht="11.25"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</row>
    <row r="224" spans="2:11" s="9" customFormat="1" ht="11.25"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</row>
    <row r="225" spans="2:11" s="9" customFormat="1" ht="11.25"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</row>
    <row r="226" spans="2:11" s="9" customFormat="1" ht="11.25"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</row>
    <row r="227" spans="2:11" s="9" customFormat="1" ht="11.25"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</row>
    <row r="228" spans="2:11" s="9" customFormat="1" ht="11.25"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</row>
    <row r="229" spans="2:11" s="9" customFormat="1" ht="11.25"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</row>
    <row r="230" spans="2:11" s="9" customFormat="1" ht="11.25"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</row>
    <row r="231" spans="2:11" s="9" customFormat="1" ht="11.25"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</row>
    <row r="232" spans="2:11" s="9" customFormat="1" ht="11.25"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</row>
    <row r="233" spans="2:11" s="9" customFormat="1" ht="11.25"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</row>
    <row r="234" spans="2:11" s="9" customFormat="1" ht="11.25"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</row>
    <row r="235" spans="2:11" s="9" customFormat="1" ht="11.25"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</row>
    <row r="236" spans="2:11" s="9" customFormat="1" ht="11.25"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</row>
    <row r="237" spans="2:11" s="9" customFormat="1" ht="11.25"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</row>
    <row r="238" spans="2:11" s="9" customFormat="1" ht="11.25"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</row>
    <row r="239" spans="2:11" s="9" customFormat="1" ht="11.25"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</row>
    <row r="240" spans="2:11" s="9" customFormat="1" ht="11.25"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</row>
    <row r="241" spans="2:11" s="9" customFormat="1" ht="11.25"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</row>
    <row r="242" spans="2:11" s="9" customFormat="1" ht="11.25"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</row>
    <row r="243" spans="2:11" s="9" customFormat="1" ht="11.25"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</row>
    <row r="244" spans="2:11" s="9" customFormat="1" ht="11.25"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</row>
    <row r="245" spans="2:11" s="9" customFormat="1" ht="11.25"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</row>
    <row r="246" spans="2:11" s="9" customFormat="1" ht="11.25"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</row>
    <row r="247" spans="2:11" s="9" customFormat="1" ht="11.25"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</row>
    <row r="248" spans="2:11" s="9" customFormat="1" ht="11.25"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</row>
    <row r="249" spans="2:11" s="9" customFormat="1" ht="11.25"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</row>
    <row r="250" spans="2:11" s="9" customFormat="1" ht="11.25"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</row>
    <row r="251" spans="2:11" s="9" customFormat="1" ht="11.25"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</row>
    <row r="252" spans="2:11" s="9" customFormat="1" ht="11.25"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</row>
    <row r="253" spans="2:11" s="9" customFormat="1" ht="11.25"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</row>
    <row r="254" spans="2:11" s="9" customFormat="1" ht="11.25"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</row>
    <row r="255" spans="2:11" s="9" customFormat="1" ht="11.25"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</row>
    <row r="256" spans="2:11" s="9" customFormat="1" ht="11.25"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</row>
    <row r="257" spans="2:11" s="9" customFormat="1" ht="11.25"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</row>
    <row r="258" spans="2:11" s="9" customFormat="1" ht="11.25"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</row>
    <row r="259" spans="2:11" s="9" customFormat="1" ht="11.25"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</row>
    <row r="260" spans="2:11" s="9" customFormat="1" ht="11.25"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</row>
    <row r="261" spans="2:11" s="9" customFormat="1" ht="11.25"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</row>
    <row r="262" spans="2:11" s="9" customFormat="1" ht="11.25"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</row>
    <row r="263" spans="2:11" s="9" customFormat="1" ht="11.25"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</row>
    <row r="264" spans="2:11" s="9" customFormat="1" ht="11.25"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</row>
    <row r="265" spans="2:11" s="9" customFormat="1" ht="11.25"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</row>
    <row r="266" spans="2:11" s="9" customFormat="1" ht="11.25"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</row>
    <row r="267" spans="2:11" s="9" customFormat="1" ht="11.25"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</row>
    <row r="268" spans="2:11" s="9" customFormat="1" ht="11.25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</row>
    <row r="269" spans="2:11" s="9" customFormat="1" ht="11.25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</row>
    <row r="270" spans="2:11" s="9" customFormat="1" ht="11.25"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</row>
    <row r="271" spans="2:11" s="9" customFormat="1" ht="11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</row>
    <row r="272" spans="2:11" s="9" customFormat="1" ht="11.25"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</row>
    <row r="273" spans="2:11" s="9" customFormat="1" ht="11.25"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</row>
    <row r="274" spans="2:11" s="9" customFormat="1" ht="11.25"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</row>
    <row r="275" spans="2:11" s="9" customFormat="1" ht="11.25"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</row>
    <row r="276" spans="2:11" s="9" customFormat="1" ht="11.25"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</row>
    <row r="277" spans="2:11" s="9" customFormat="1" ht="11.25"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</row>
    <row r="278" spans="2:11" s="9" customFormat="1" ht="11.25"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</row>
    <row r="279" spans="2:11" s="9" customFormat="1" ht="11.25"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</row>
    <row r="280" spans="2:11" s="9" customFormat="1" ht="11.25"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</row>
    <row r="281" spans="2:11" s="9" customFormat="1" ht="11.25"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</row>
    <row r="282" spans="2:11" s="9" customFormat="1" ht="11.25"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</row>
    <row r="283" spans="2:11" s="9" customFormat="1" ht="11.25"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</row>
    <row r="284" spans="2:11" s="9" customFormat="1" ht="11.25"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</row>
    <row r="285" spans="2:11" s="9" customFormat="1" ht="11.25"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</row>
    <row r="286" spans="2:11" s="9" customFormat="1" ht="11.25"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</row>
    <row r="287" spans="2:11" s="9" customFormat="1" ht="11.25"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</row>
    <row r="288" spans="2:11" s="9" customFormat="1" ht="11.25"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</row>
    <row r="289" spans="2:11" s="9" customFormat="1" ht="11.25"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</row>
    <row r="290" spans="2:11" s="9" customFormat="1" ht="11.25"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</row>
    <row r="291" spans="2:11" s="9" customFormat="1" ht="11.25"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</row>
    <row r="292" spans="2:11" s="9" customFormat="1" ht="11.25"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</row>
    <row r="293" spans="2:11" s="9" customFormat="1" ht="11.25"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</row>
    <row r="294" spans="2:11" s="9" customFormat="1" ht="11.25"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</row>
    <row r="295" spans="2:11" s="9" customFormat="1" ht="11.25"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</row>
    <row r="296" spans="2:11" s="9" customFormat="1" ht="11.25"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</row>
    <row r="297" spans="2:11" s="9" customFormat="1" ht="11.25"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</row>
    <row r="298" spans="2:11" s="9" customFormat="1" ht="11.25"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</row>
    <row r="299" spans="2:11" s="9" customFormat="1" ht="11.25"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</row>
    <row r="300" spans="2:11" s="9" customFormat="1" ht="11.25"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</row>
    <row r="301" spans="2:11" s="9" customFormat="1" ht="11.25"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</row>
    <row r="302" spans="2:11" s="9" customFormat="1" ht="11.25"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</row>
    <row r="303" spans="2:11" s="9" customFormat="1" ht="11.25"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</row>
    <row r="304" spans="2:11" s="9" customFormat="1" ht="11.25"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</row>
    <row r="305" spans="2:11" s="9" customFormat="1" ht="11.25"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</row>
    <row r="306" spans="2:11" s="9" customFormat="1" ht="11.25"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</row>
    <row r="307" spans="2:11" s="9" customFormat="1" ht="11.25"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</row>
    <row r="308" spans="2:11" s="9" customFormat="1" ht="11.25"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</row>
    <row r="309" spans="2:11" s="9" customFormat="1" ht="11.25"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</row>
    <row r="310" spans="2:11" s="9" customFormat="1" ht="11.25"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</row>
    <row r="311" spans="2:11" s="9" customFormat="1" ht="11.25"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</row>
    <row r="312" spans="2:11" s="9" customFormat="1" ht="11.25"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</row>
    <row r="313" spans="2:11" s="9" customFormat="1" ht="11.25"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</row>
    <row r="314" spans="2:11" s="9" customFormat="1" ht="11.25"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</row>
    <row r="315" spans="2:11" s="9" customFormat="1" ht="11.25"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</row>
    <row r="316" spans="2:11" s="9" customFormat="1" ht="11.25"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</row>
    <row r="317" spans="2:11" s="9" customFormat="1" ht="11.25"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</row>
    <row r="318" spans="2:11" s="9" customFormat="1" ht="11.25"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</row>
    <row r="319" spans="2:11" s="9" customFormat="1" ht="11.25"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</row>
    <row r="320" spans="2:11" s="9" customFormat="1" ht="11.25"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</row>
    <row r="321" spans="2:11" s="9" customFormat="1" ht="11.25"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</row>
    <row r="322" spans="2:11" s="9" customFormat="1" ht="11.25"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</row>
    <row r="323" spans="2:11" s="9" customFormat="1" ht="11.25"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</row>
    <row r="324" spans="2:11" s="9" customFormat="1" ht="11.25"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</row>
    <row r="325" spans="2:11" s="9" customFormat="1" ht="11.25"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</row>
    <row r="326" spans="2:11" s="9" customFormat="1" ht="11.25"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</row>
    <row r="327" spans="2:11" s="9" customFormat="1" ht="11.25"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</row>
    <row r="328" spans="2:11" s="9" customFormat="1" ht="11.25"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</row>
    <row r="329" spans="2:11" s="9" customFormat="1" ht="11.25"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</row>
    <row r="330" spans="2:11" s="9" customFormat="1" ht="11.25"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</row>
    <row r="331" spans="2:11" s="9" customFormat="1" ht="11.25"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</row>
    <row r="332" spans="2:11" s="9" customFormat="1" ht="11.25"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</row>
    <row r="333" spans="2:11" s="9" customFormat="1" ht="11.25"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</row>
    <row r="334" spans="2:11" s="9" customFormat="1" ht="11.25"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</row>
    <row r="335" spans="2:11" s="9" customFormat="1" ht="11.25"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</row>
    <row r="336" spans="2:11" s="9" customFormat="1" ht="11.25"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</row>
    <row r="337" spans="2:11" s="9" customFormat="1" ht="11.25"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</row>
    <row r="338" spans="2:11" s="9" customFormat="1" ht="11.25"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</row>
    <row r="339" spans="2:11" s="9" customFormat="1" ht="11.25"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</row>
    <row r="340" spans="2:11" s="9" customFormat="1" ht="11.25"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</row>
    <row r="341" spans="2:11" s="9" customFormat="1" ht="11.25"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</row>
    <row r="342" spans="2:11" s="9" customFormat="1" ht="11.25"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</row>
    <row r="343" spans="2:11" s="9" customFormat="1" ht="11.25"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</row>
    <row r="344" spans="2:11" s="9" customFormat="1" ht="11.25"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</row>
    <row r="345" spans="2:11" s="9" customFormat="1" ht="11.25"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</row>
    <row r="346" spans="2:11" s="9" customFormat="1" ht="11.25"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</row>
    <row r="347" spans="2:11" s="9" customFormat="1" ht="11.25"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</row>
    <row r="348" spans="2:11" s="9" customFormat="1" ht="11.25"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</row>
    <row r="349" spans="2:11" s="9" customFormat="1" ht="11.25"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</row>
    <row r="350" spans="2:11" s="9" customFormat="1" ht="11.25"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</row>
    <row r="351" spans="2:11" s="9" customFormat="1" ht="11.25"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</row>
    <row r="352" spans="2:11" s="9" customFormat="1" ht="11.25"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</row>
    <row r="353" spans="2:11" s="9" customFormat="1" ht="11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</row>
    <row r="354" spans="2:11" s="9" customFormat="1" ht="11.25"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</row>
    <row r="355" spans="2:11" s="9" customFormat="1" ht="11.25"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</row>
    <row r="356" spans="2:11" s="9" customFormat="1" ht="11.25"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</row>
    <row r="357" spans="2:11" s="9" customFormat="1" ht="11.25"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</row>
    <row r="358" spans="2:11" s="9" customFormat="1" ht="11.25"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</row>
    <row r="359" spans="2:11" s="9" customFormat="1" ht="11.25"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</row>
  </sheetData>
  <mergeCells count="35">
    <mergeCell ref="E54:G54"/>
    <mergeCell ref="G2:G3"/>
    <mergeCell ref="F2:F3"/>
    <mergeCell ref="H23:J23"/>
    <mergeCell ref="H12:J12"/>
    <mergeCell ref="H54:J54"/>
    <mergeCell ref="E38:G38"/>
    <mergeCell ref="E23:G23"/>
    <mergeCell ref="A12:A13"/>
    <mergeCell ref="B12:D12"/>
    <mergeCell ref="E12:G12"/>
    <mergeCell ref="B2:D2"/>
    <mergeCell ref="A2:A3"/>
    <mergeCell ref="A23:A24"/>
    <mergeCell ref="A38:A39"/>
    <mergeCell ref="B38:D38"/>
    <mergeCell ref="B23:D23"/>
    <mergeCell ref="A54:A55"/>
    <mergeCell ref="B54:D54"/>
    <mergeCell ref="A74:A75"/>
    <mergeCell ref="B74:D74"/>
    <mergeCell ref="E74:G74"/>
    <mergeCell ref="A95:A96"/>
    <mergeCell ref="B95:D95"/>
    <mergeCell ref="E95:G95"/>
    <mergeCell ref="H95:J95"/>
    <mergeCell ref="A103:A104"/>
    <mergeCell ref="B103:D103"/>
    <mergeCell ref="E103:G103"/>
    <mergeCell ref="H103:J103"/>
    <mergeCell ref="E120:G120"/>
    <mergeCell ref="A120:A121"/>
    <mergeCell ref="A137:A138"/>
    <mergeCell ref="B137:E137"/>
    <mergeCell ref="B120:D120"/>
  </mergeCells>
  <printOptions horizontalCentered="1"/>
  <pageMargins left="0.1968503937007874" right="0.2362204724409449" top="0.3937007874015748" bottom="0.35" header="0.2755905511811024" footer="0.17"/>
  <pageSetup horizontalDpi="600" verticalDpi="600" orientation="portrait" paperSize="9" scale="70" r:id="rId1"/>
  <headerFooter alignWithMargins="0">
    <oddHeader xml:space="preserve">&amp;R&amp;11RK-37-2010-17, př. 1
Počet stran: 17 </oddHeader>
    <oddFooter>&amp;C&amp;8Stránka &amp;P z &amp;N</oddFooter>
  </headerFooter>
  <rowBreaks count="1" manualBreakCount="1"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271"/>
  <sheetViews>
    <sheetView showGridLines="0" workbookViewId="0" topLeftCell="A92">
      <selection activeCell="C122" sqref="C122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8" width="10.625" style="3" customWidth="1"/>
    <col min="9" max="9" width="10.75390625" style="3" customWidth="1"/>
    <col min="10" max="10" width="11.875" style="110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13</v>
      </c>
    </row>
    <row r="2" spans="8:13" ht="6.75" customHeight="1">
      <c r="H2" s="4"/>
      <c r="M2" s="4"/>
    </row>
    <row r="3" spans="1:13" ht="16.5" thickBot="1">
      <c r="A3" s="5" t="s">
        <v>313</v>
      </c>
      <c r="B3" s="8"/>
      <c r="C3" s="8"/>
      <c r="D3" s="8"/>
      <c r="H3" s="4"/>
      <c r="J3" s="121" t="s">
        <v>208</v>
      </c>
      <c r="M3" s="4"/>
    </row>
    <row r="4" spans="1:10" s="70" customFormat="1" ht="11.25">
      <c r="A4" s="714" t="s">
        <v>23</v>
      </c>
      <c r="B4" s="715"/>
      <c r="C4" s="720" t="s">
        <v>107</v>
      </c>
      <c r="D4" s="721"/>
      <c r="E4" s="722"/>
      <c r="F4" s="720" t="s">
        <v>108</v>
      </c>
      <c r="G4" s="721"/>
      <c r="H4" s="722"/>
      <c r="I4" s="708" t="s">
        <v>52</v>
      </c>
      <c r="J4" s="709"/>
    </row>
    <row r="5" spans="1:10" s="70" customFormat="1" ht="11.25">
      <c r="A5" s="716"/>
      <c r="B5" s="717"/>
      <c r="C5" s="267" t="s">
        <v>24</v>
      </c>
      <c r="D5" s="268" t="s">
        <v>25</v>
      </c>
      <c r="E5" s="727" t="s">
        <v>0</v>
      </c>
      <c r="F5" s="267" t="s">
        <v>24</v>
      </c>
      <c r="G5" s="268" t="s">
        <v>25</v>
      </c>
      <c r="H5" s="727" t="s">
        <v>0</v>
      </c>
      <c r="I5" s="698" t="s">
        <v>53</v>
      </c>
      <c r="J5" s="723" t="s">
        <v>2</v>
      </c>
    </row>
    <row r="6" spans="1:10" s="70" customFormat="1" ht="12" thickBot="1">
      <c r="A6" s="718"/>
      <c r="B6" s="719"/>
      <c r="C6" s="269" t="s">
        <v>1</v>
      </c>
      <c r="D6" s="270" t="s">
        <v>1</v>
      </c>
      <c r="E6" s="728"/>
      <c r="F6" s="269" t="s">
        <v>1</v>
      </c>
      <c r="G6" s="270" t="s">
        <v>1</v>
      </c>
      <c r="H6" s="728"/>
      <c r="I6" s="699"/>
      <c r="J6" s="724"/>
    </row>
    <row r="7" spans="1:10" s="82" customFormat="1" ht="11.25" customHeight="1">
      <c r="A7" s="729" t="s">
        <v>109</v>
      </c>
      <c r="B7" s="730"/>
      <c r="C7" s="78"/>
      <c r="D7" s="79"/>
      <c r="E7" s="246">
        <f>SUM(C7:D7)</f>
        <v>0</v>
      </c>
      <c r="F7" s="80"/>
      <c r="G7" s="81"/>
      <c r="H7" s="254">
        <f>SUM(F7:G7)</f>
        <v>0</v>
      </c>
      <c r="I7" s="438">
        <f>+H7-E7</f>
        <v>0</v>
      </c>
      <c r="J7" s="111"/>
    </row>
    <row r="8" spans="1:10" s="82" customFormat="1" ht="11.25" customHeight="1">
      <c r="A8" s="731" t="s">
        <v>110</v>
      </c>
      <c r="B8" s="732"/>
      <c r="C8" s="83">
        <v>645245.38</v>
      </c>
      <c r="D8" s="84">
        <v>3382.64</v>
      </c>
      <c r="E8" s="247">
        <f aca="true" t="shared" si="0" ref="E8:E25">SUM(C8:D8)</f>
        <v>648628.02</v>
      </c>
      <c r="F8" s="85">
        <v>643975</v>
      </c>
      <c r="G8" s="86">
        <v>6000</v>
      </c>
      <c r="H8" s="255">
        <f aca="true" t="shared" si="1" ref="H8:H25">SUM(F8:G8)</f>
        <v>649975</v>
      </c>
      <c r="I8" s="439">
        <f aca="true" t="shared" si="2" ref="I8:I25">+H8-E8</f>
        <v>1346.9799999999814</v>
      </c>
      <c r="J8" s="112">
        <f aca="true" t="shared" si="3" ref="J8:J71">+H8/E8</f>
        <v>1.002076660209653</v>
      </c>
    </row>
    <row r="9" spans="1:10" s="218" customFormat="1" ht="11.25">
      <c r="A9" s="733" t="s">
        <v>111</v>
      </c>
      <c r="B9" s="211" t="s">
        <v>112</v>
      </c>
      <c r="C9" s="212">
        <v>613694.42</v>
      </c>
      <c r="D9" s="213"/>
      <c r="E9" s="248">
        <f t="shared" si="0"/>
        <v>613694.42</v>
      </c>
      <c r="F9" s="214">
        <v>613475</v>
      </c>
      <c r="G9" s="215"/>
      <c r="H9" s="256">
        <f t="shared" si="1"/>
        <v>613475</v>
      </c>
      <c r="I9" s="440">
        <f t="shared" si="2"/>
        <v>-219.4200000000419</v>
      </c>
      <c r="J9" s="217">
        <f t="shared" si="3"/>
        <v>0.9996424604936117</v>
      </c>
    </row>
    <row r="10" spans="1:10" s="218" customFormat="1" ht="11.25" customHeight="1">
      <c r="A10" s="733"/>
      <c r="B10" s="211" t="s">
        <v>113</v>
      </c>
      <c r="C10" s="219">
        <v>3525.03</v>
      </c>
      <c r="D10" s="213"/>
      <c r="E10" s="248">
        <f t="shared" si="0"/>
        <v>3525.03</v>
      </c>
      <c r="F10" s="220">
        <v>3500</v>
      </c>
      <c r="G10" s="215"/>
      <c r="H10" s="256">
        <f t="shared" si="1"/>
        <v>3500</v>
      </c>
      <c r="I10" s="440">
        <f t="shared" si="2"/>
        <v>-25.0300000000002</v>
      </c>
      <c r="J10" s="217">
        <f t="shared" si="3"/>
        <v>0.9928993512111953</v>
      </c>
    </row>
    <row r="11" spans="1:10" s="218" customFormat="1" ht="11.25">
      <c r="A11" s="733"/>
      <c r="B11" s="211" t="s">
        <v>114</v>
      </c>
      <c r="C11" s="219"/>
      <c r="D11" s="213"/>
      <c r="E11" s="248">
        <f t="shared" si="0"/>
        <v>0</v>
      </c>
      <c r="F11" s="220"/>
      <c r="G11" s="215"/>
      <c r="H11" s="256">
        <f t="shared" si="1"/>
        <v>0</v>
      </c>
      <c r="I11" s="440">
        <f t="shared" si="2"/>
        <v>0</v>
      </c>
      <c r="J11" s="217"/>
    </row>
    <row r="12" spans="1:10" s="218" customFormat="1" ht="11.25">
      <c r="A12" s="733"/>
      <c r="B12" s="211" t="s">
        <v>115</v>
      </c>
      <c r="C12" s="219">
        <v>28025.93</v>
      </c>
      <c r="D12" s="213">
        <v>3382.64</v>
      </c>
      <c r="E12" s="248">
        <f t="shared" si="0"/>
        <v>31408.57</v>
      </c>
      <c r="F12" s="220">
        <v>27000</v>
      </c>
      <c r="G12" s="215">
        <v>6000</v>
      </c>
      <c r="H12" s="256">
        <f t="shared" si="1"/>
        <v>33000</v>
      </c>
      <c r="I12" s="440">
        <f t="shared" si="2"/>
        <v>1591.4300000000003</v>
      </c>
      <c r="J12" s="217">
        <f t="shared" si="3"/>
        <v>1.0506686550836284</v>
      </c>
    </row>
    <row r="13" spans="1:10" s="82" customFormat="1" ht="11.25">
      <c r="A13" s="731" t="s">
        <v>116</v>
      </c>
      <c r="B13" s="732"/>
      <c r="C13" s="89"/>
      <c r="D13" s="84"/>
      <c r="E13" s="247">
        <f t="shared" si="0"/>
        <v>0</v>
      </c>
      <c r="F13" s="90"/>
      <c r="G13" s="86"/>
      <c r="H13" s="255">
        <f t="shared" si="1"/>
        <v>0</v>
      </c>
      <c r="I13" s="439">
        <f t="shared" si="2"/>
        <v>0</v>
      </c>
      <c r="J13" s="112"/>
    </row>
    <row r="14" spans="1:10" s="82" customFormat="1" ht="11.25">
      <c r="A14" s="731" t="s">
        <v>117</v>
      </c>
      <c r="B14" s="732"/>
      <c r="C14" s="89">
        <v>0</v>
      </c>
      <c r="D14" s="84">
        <v>78371.09</v>
      </c>
      <c r="E14" s="247">
        <f t="shared" si="0"/>
        <v>78371.09</v>
      </c>
      <c r="F14" s="90">
        <v>0</v>
      </c>
      <c r="G14" s="86">
        <v>68000</v>
      </c>
      <c r="H14" s="255">
        <f t="shared" si="1"/>
        <v>68000</v>
      </c>
      <c r="I14" s="439">
        <f t="shared" si="2"/>
        <v>-10371.089999999997</v>
      </c>
      <c r="J14" s="112">
        <f t="shared" si="3"/>
        <v>0.8676668909415449</v>
      </c>
    </row>
    <row r="15" spans="1:10" s="218" customFormat="1" ht="11.25">
      <c r="A15" s="733" t="s">
        <v>118</v>
      </c>
      <c r="B15" s="221" t="s">
        <v>119</v>
      </c>
      <c r="C15" s="219"/>
      <c r="D15" s="213"/>
      <c r="E15" s="248">
        <f t="shared" si="0"/>
        <v>0</v>
      </c>
      <c r="F15" s="220"/>
      <c r="G15" s="215"/>
      <c r="H15" s="256">
        <f t="shared" si="1"/>
        <v>0</v>
      </c>
      <c r="I15" s="440">
        <f t="shared" si="2"/>
        <v>0</v>
      </c>
      <c r="J15" s="217"/>
    </row>
    <row r="16" spans="1:10" s="218" customFormat="1" ht="11.25">
      <c r="A16" s="733"/>
      <c r="B16" s="221" t="s">
        <v>120</v>
      </c>
      <c r="C16" s="219"/>
      <c r="D16" s="213"/>
      <c r="E16" s="248">
        <f t="shared" si="0"/>
        <v>0</v>
      </c>
      <c r="F16" s="220"/>
      <c r="G16" s="215"/>
      <c r="H16" s="256">
        <f t="shared" si="1"/>
        <v>0</v>
      </c>
      <c r="I16" s="440">
        <f t="shared" si="2"/>
        <v>0</v>
      </c>
      <c r="J16" s="217"/>
    </row>
    <row r="17" spans="1:10" s="82" customFormat="1" ht="11.25">
      <c r="A17" s="731" t="s">
        <v>121</v>
      </c>
      <c r="B17" s="732"/>
      <c r="C17" s="89"/>
      <c r="D17" s="84"/>
      <c r="E17" s="247">
        <f t="shared" si="0"/>
        <v>0</v>
      </c>
      <c r="F17" s="90"/>
      <c r="G17" s="86"/>
      <c r="H17" s="255">
        <f t="shared" si="1"/>
        <v>0</v>
      </c>
      <c r="I17" s="439">
        <f t="shared" si="2"/>
        <v>0</v>
      </c>
      <c r="J17" s="112"/>
    </row>
    <row r="18" spans="1:10" s="82" customFormat="1" ht="11.25">
      <c r="A18" s="731" t="s">
        <v>122</v>
      </c>
      <c r="B18" s="732"/>
      <c r="C18" s="89"/>
      <c r="D18" s="84"/>
      <c r="E18" s="247">
        <f t="shared" si="0"/>
        <v>0</v>
      </c>
      <c r="F18" s="90"/>
      <c r="G18" s="86"/>
      <c r="H18" s="255">
        <f t="shared" si="1"/>
        <v>0</v>
      </c>
      <c r="I18" s="439">
        <f t="shared" si="2"/>
        <v>0</v>
      </c>
      <c r="J18" s="112"/>
    </row>
    <row r="19" spans="1:10" s="82" customFormat="1" ht="11.25">
      <c r="A19" s="731" t="s">
        <v>123</v>
      </c>
      <c r="B19" s="732"/>
      <c r="C19" s="89">
        <v>11092.43</v>
      </c>
      <c r="D19" s="84"/>
      <c r="E19" s="247">
        <f t="shared" si="0"/>
        <v>11092.43</v>
      </c>
      <c r="F19" s="90">
        <v>11000</v>
      </c>
      <c r="G19" s="86"/>
      <c r="H19" s="255">
        <f t="shared" si="1"/>
        <v>11000</v>
      </c>
      <c r="I19" s="439">
        <f t="shared" si="2"/>
        <v>-92.43000000000029</v>
      </c>
      <c r="J19" s="112">
        <f t="shared" si="3"/>
        <v>0.9916672902150385</v>
      </c>
    </row>
    <row r="20" spans="1:10" s="82" customFormat="1" ht="11.25">
      <c r="A20" s="731" t="s">
        <v>190</v>
      </c>
      <c r="B20" s="732"/>
      <c r="C20" s="89">
        <v>3835.08</v>
      </c>
      <c r="D20" s="84">
        <v>6584.77</v>
      </c>
      <c r="E20" s="247">
        <f t="shared" si="0"/>
        <v>10419.85</v>
      </c>
      <c r="F20" s="90">
        <v>6250</v>
      </c>
      <c r="G20" s="86">
        <v>3000</v>
      </c>
      <c r="H20" s="255">
        <f t="shared" si="1"/>
        <v>9250</v>
      </c>
      <c r="I20" s="439">
        <f t="shared" si="2"/>
        <v>-1169.8500000000004</v>
      </c>
      <c r="J20" s="112">
        <f t="shared" si="3"/>
        <v>0.8877287101061915</v>
      </c>
    </row>
    <row r="21" spans="1:10" s="218" customFormat="1" ht="11.25">
      <c r="A21" s="210" t="s">
        <v>118</v>
      </c>
      <c r="B21" s="211" t="s">
        <v>124</v>
      </c>
      <c r="C21" s="219">
        <v>903.16</v>
      </c>
      <c r="D21" s="213"/>
      <c r="E21" s="248">
        <f t="shared" si="0"/>
        <v>903.16</v>
      </c>
      <c r="F21" s="220"/>
      <c r="G21" s="215"/>
      <c r="H21" s="256">
        <f t="shared" si="1"/>
        <v>0</v>
      </c>
      <c r="I21" s="440">
        <f t="shared" si="2"/>
        <v>-903.16</v>
      </c>
      <c r="J21" s="217">
        <f t="shared" si="3"/>
        <v>0</v>
      </c>
    </row>
    <row r="22" spans="1:10" s="82" customFormat="1" ht="11.25">
      <c r="A22" s="731" t="s">
        <v>125</v>
      </c>
      <c r="B22" s="732"/>
      <c r="C22" s="89">
        <v>0</v>
      </c>
      <c r="D22" s="84"/>
      <c r="E22" s="247">
        <f t="shared" si="0"/>
        <v>0</v>
      </c>
      <c r="F22" s="90">
        <v>400</v>
      </c>
      <c r="G22" s="86"/>
      <c r="H22" s="255">
        <f t="shared" si="1"/>
        <v>400</v>
      </c>
      <c r="I22" s="439">
        <f t="shared" si="2"/>
        <v>400</v>
      </c>
      <c r="J22" s="112"/>
    </row>
    <row r="23" spans="1:10" s="82" customFormat="1" ht="11.25">
      <c r="A23" s="731" t="s">
        <v>191</v>
      </c>
      <c r="B23" s="732"/>
      <c r="C23" s="87">
        <v>24016.66902</v>
      </c>
      <c r="D23" s="84"/>
      <c r="E23" s="247">
        <f t="shared" si="0"/>
        <v>24016.66902</v>
      </c>
      <c r="F23" s="88">
        <f>E115/1000</f>
        <v>6130.999</v>
      </c>
      <c r="G23" s="86"/>
      <c r="H23" s="255">
        <f t="shared" si="1"/>
        <v>6130.999</v>
      </c>
      <c r="I23" s="439">
        <f t="shared" si="2"/>
        <v>-17885.67002</v>
      </c>
      <c r="J23" s="112">
        <f t="shared" si="3"/>
        <v>0.2552809881709399</v>
      </c>
    </row>
    <row r="24" spans="1:10" s="82" customFormat="1" ht="11.25">
      <c r="A24" s="734" t="s">
        <v>126</v>
      </c>
      <c r="B24" s="735"/>
      <c r="C24" s="89">
        <v>221.75</v>
      </c>
      <c r="D24" s="84"/>
      <c r="E24" s="247">
        <f t="shared" si="0"/>
        <v>221.75</v>
      </c>
      <c r="F24" s="90">
        <v>270</v>
      </c>
      <c r="G24" s="86"/>
      <c r="H24" s="255">
        <f t="shared" si="1"/>
        <v>270</v>
      </c>
      <c r="I24" s="439">
        <f t="shared" si="2"/>
        <v>48.25</v>
      </c>
      <c r="J24" s="112">
        <f t="shared" si="3"/>
        <v>1.217587373167982</v>
      </c>
    </row>
    <row r="25" spans="1:11" s="82" customFormat="1" ht="12" thickBot="1">
      <c r="A25" s="736" t="s">
        <v>192</v>
      </c>
      <c r="B25" s="737"/>
      <c r="C25" s="91">
        <v>23794.92</v>
      </c>
      <c r="D25" s="92"/>
      <c r="E25" s="249">
        <f t="shared" si="0"/>
        <v>23794.92</v>
      </c>
      <c r="F25" s="93">
        <f>F23-F24</f>
        <v>5860.999</v>
      </c>
      <c r="G25" s="94"/>
      <c r="H25" s="257">
        <f t="shared" si="1"/>
        <v>5860.999</v>
      </c>
      <c r="I25" s="441">
        <f t="shared" si="2"/>
        <v>-17933.921</v>
      </c>
      <c r="J25" s="113">
        <f t="shared" si="3"/>
        <v>0.24631303656410697</v>
      </c>
      <c r="K25" s="640"/>
    </row>
    <row r="26" spans="1:10" s="237" customFormat="1" ht="12" thickBot="1">
      <c r="A26" s="738" t="s">
        <v>3</v>
      </c>
      <c r="B26" s="739"/>
      <c r="C26" s="229">
        <f>SUM(C7,C8,C13,C14,C17,C18,C19,C20,C22,C23)</f>
        <v>684189.55902</v>
      </c>
      <c r="D26" s="230">
        <f>SUM(D7,D8,D13,D14,D17,D18,D19,D20,D22,D23)</f>
        <v>88338.5</v>
      </c>
      <c r="E26" s="231">
        <f>SUM(C26:D26)</f>
        <v>772528.05902</v>
      </c>
      <c r="F26" s="232">
        <f>SUM(F7,F8,F13,F14,F17,F18,F19,F20,F22,F23)</f>
        <v>667755.999</v>
      </c>
      <c r="G26" s="233">
        <f>SUM(G7,G8,G13,G14,G17,G18,G19,G20,G22,G23)</f>
        <v>77000</v>
      </c>
      <c r="H26" s="234">
        <f>SUM(F26:G26)</f>
        <v>744755.999</v>
      </c>
      <c r="I26" s="442">
        <f>+H26-E26</f>
        <v>-27772.06002000009</v>
      </c>
      <c r="J26" s="236">
        <f t="shared" si="3"/>
        <v>0.9640504190161964</v>
      </c>
    </row>
    <row r="27" spans="1:10" s="82" customFormat="1" ht="11.25">
      <c r="A27" s="740" t="s">
        <v>127</v>
      </c>
      <c r="B27" s="741"/>
      <c r="C27" s="95">
        <v>195258.58</v>
      </c>
      <c r="D27" s="96">
        <v>255.98</v>
      </c>
      <c r="E27" s="250">
        <f>SUM(C27:D27)</f>
        <v>195514.56</v>
      </c>
      <c r="F27" s="97">
        <v>188750</v>
      </c>
      <c r="G27" s="98">
        <v>250</v>
      </c>
      <c r="H27" s="258">
        <f>SUM(F27:G27)</f>
        <v>189000</v>
      </c>
      <c r="I27" s="443">
        <f>+H27-E27</f>
        <v>-6514.559999999998</v>
      </c>
      <c r="J27" s="114">
        <f t="shared" si="3"/>
        <v>0.9666799239913385</v>
      </c>
    </row>
    <row r="28" spans="1:10" s="82" customFormat="1" ht="11.25">
      <c r="A28" s="742" t="s">
        <v>128</v>
      </c>
      <c r="B28" s="743"/>
      <c r="C28" s="89">
        <v>52865.01</v>
      </c>
      <c r="D28" s="84"/>
      <c r="E28" s="251">
        <f aca="true" t="shared" si="4" ref="E28:E88">SUM(C28:D28)</f>
        <v>52865.01</v>
      </c>
      <c r="F28" s="90">
        <v>53000</v>
      </c>
      <c r="G28" s="86"/>
      <c r="H28" s="259">
        <f aca="true" t="shared" si="5" ref="H28:H88">SUM(F28:G28)</f>
        <v>53000</v>
      </c>
      <c r="I28" s="444">
        <f aca="true" t="shared" si="6" ref="I28:I90">+H28-E28</f>
        <v>134.98999999999796</v>
      </c>
      <c r="J28" s="115">
        <f t="shared" si="3"/>
        <v>1.0025534848097069</v>
      </c>
    </row>
    <row r="29" spans="1:10" s="218" customFormat="1" ht="11.25">
      <c r="A29" s="744" t="s">
        <v>118</v>
      </c>
      <c r="B29" s="211" t="s">
        <v>129</v>
      </c>
      <c r="C29" s="219">
        <v>4821.91</v>
      </c>
      <c r="D29" s="213"/>
      <c r="E29" s="252">
        <f t="shared" si="4"/>
        <v>4821.91</v>
      </c>
      <c r="F29" s="220">
        <v>4820</v>
      </c>
      <c r="G29" s="215"/>
      <c r="H29" s="260">
        <f t="shared" si="5"/>
        <v>4820</v>
      </c>
      <c r="I29" s="445">
        <f t="shared" si="6"/>
        <v>-1.9099999999998545</v>
      </c>
      <c r="J29" s="223">
        <f t="shared" si="3"/>
        <v>0.9996038914040287</v>
      </c>
    </row>
    <row r="30" spans="1:10" s="218" customFormat="1" ht="11.25">
      <c r="A30" s="744"/>
      <c r="B30" s="211" t="s">
        <v>130</v>
      </c>
      <c r="C30" s="219">
        <v>1720.5</v>
      </c>
      <c r="D30" s="213"/>
      <c r="E30" s="252">
        <f t="shared" si="4"/>
        <v>1720.5</v>
      </c>
      <c r="F30" s="220">
        <v>1720</v>
      </c>
      <c r="G30" s="215"/>
      <c r="H30" s="260">
        <f t="shared" si="5"/>
        <v>1720</v>
      </c>
      <c r="I30" s="445">
        <f t="shared" si="6"/>
        <v>-0.5</v>
      </c>
      <c r="J30" s="223">
        <f t="shared" si="3"/>
        <v>0.999709386806161</v>
      </c>
    </row>
    <row r="31" spans="1:10" s="218" customFormat="1" ht="11.25">
      <c r="A31" s="744"/>
      <c r="B31" s="211" t="s">
        <v>131</v>
      </c>
      <c r="C31" s="219">
        <v>6560</v>
      </c>
      <c r="D31" s="213"/>
      <c r="E31" s="252">
        <f t="shared" si="4"/>
        <v>6560</v>
      </c>
      <c r="F31" s="220">
        <v>6560</v>
      </c>
      <c r="G31" s="215"/>
      <c r="H31" s="260">
        <f t="shared" si="5"/>
        <v>6560</v>
      </c>
      <c r="I31" s="445">
        <f t="shared" si="6"/>
        <v>0</v>
      </c>
      <c r="J31" s="223">
        <f t="shared" si="3"/>
        <v>1</v>
      </c>
    </row>
    <row r="32" spans="1:10" s="218" customFormat="1" ht="11.25">
      <c r="A32" s="744"/>
      <c r="B32" s="211" t="s">
        <v>132</v>
      </c>
      <c r="C32" s="219">
        <v>1170</v>
      </c>
      <c r="D32" s="213"/>
      <c r="E32" s="252">
        <f t="shared" si="4"/>
        <v>1170</v>
      </c>
      <c r="F32" s="220">
        <v>1170</v>
      </c>
      <c r="G32" s="215"/>
      <c r="H32" s="260">
        <f t="shared" si="5"/>
        <v>1170</v>
      </c>
      <c r="I32" s="445">
        <f t="shared" si="6"/>
        <v>0</v>
      </c>
      <c r="J32" s="223">
        <f t="shared" si="3"/>
        <v>1</v>
      </c>
    </row>
    <row r="33" spans="1:10" s="82" customFormat="1" ht="11.25">
      <c r="A33" s="742" t="s">
        <v>133</v>
      </c>
      <c r="B33" s="743"/>
      <c r="C33" s="89">
        <v>95447.08</v>
      </c>
      <c r="D33" s="84">
        <v>0.54</v>
      </c>
      <c r="E33" s="251">
        <f t="shared" si="4"/>
        <v>95447.62</v>
      </c>
      <c r="F33" s="90">
        <v>97000</v>
      </c>
      <c r="G33" s="86"/>
      <c r="H33" s="259">
        <f t="shared" si="5"/>
        <v>97000</v>
      </c>
      <c r="I33" s="444">
        <f t="shared" si="6"/>
        <v>1552.3800000000047</v>
      </c>
      <c r="J33" s="115">
        <f t="shared" si="3"/>
        <v>1.0162642085784852</v>
      </c>
    </row>
    <row r="34" spans="1:10" s="218" customFormat="1" ht="11.25">
      <c r="A34" s="744" t="s">
        <v>118</v>
      </c>
      <c r="B34" s="211" t="s">
        <v>134</v>
      </c>
      <c r="C34" s="219">
        <v>75.646</v>
      </c>
      <c r="D34" s="213"/>
      <c r="E34" s="252">
        <f t="shared" si="4"/>
        <v>75.646</v>
      </c>
      <c r="F34" s="220">
        <v>75</v>
      </c>
      <c r="G34" s="215"/>
      <c r="H34" s="260">
        <f t="shared" si="5"/>
        <v>75</v>
      </c>
      <c r="I34" s="445">
        <f t="shared" si="6"/>
        <v>-0.6460000000000008</v>
      </c>
      <c r="J34" s="223">
        <f t="shared" si="3"/>
        <v>0.9914602226158686</v>
      </c>
    </row>
    <row r="35" spans="1:10" s="218" customFormat="1" ht="11.25">
      <c r="A35" s="744"/>
      <c r="B35" s="211" t="s">
        <v>135</v>
      </c>
      <c r="C35" s="219">
        <v>20558.78</v>
      </c>
      <c r="D35" s="213"/>
      <c r="E35" s="252">
        <f t="shared" si="4"/>
        <v>20558.78</v>
      </c>
      <c r="F35" s="220">
        <v>20600</v>
      </c>
      <c r="G35" s="215"/>
      <c r="H35" s="260">
        <f t="shared" si="5"/>
        <v>20600</v>
      </c>
      <c r="I35" s="445">
        <f t="shared" si="6"/>
        <v>41.220000000001164</v>
      </c>
      <c r="J35" s="223">
        <f t="shared" si="3"/>
        <v>1.0020049827859436</v>
      </c>
    </row>
    <row r="36" spans="1:10" s="218" customFormat="1" ht="11.25">
      <c r="A36" s="744"/>
      <c r="B36" s="211" t="s">
        <v>136</v>
      </c>
      <c r="C36" s="219">
        <v>32497.89</v>
      </c>
      <c r="D36" s="213"/>
      <c r="E36" s="252">
        <f t="shared" si="4"/>
        <v>32497.89</v>
      </c>
      <c r="F36" s="220">
        <v>32500</v>
      </c>
      <c r="G36" s="215"/>
      <c r="H36" s="260">
        <f t="shared" si="5"/>
        <v>32500</v>
      </c>
      <c r="I36" s="445">
        <f t="shared" si="6"/>
        <v>2.110000000000582</v>
      </c>
      <c r="J36" s="223">
        <f t="shared" si="3"/>
        <v>1.0000649272922026</v>
      </c>
    </row>
    <row r="37" spans="1:10" s="218" customFormat="1" ht="11.25">
      <c r="A37" s="744"/>
      <c r="B37" s="211" t="s">
        <v>137</v>
      </c>
      <c r="C37" s="219">
        <v>2847.59</v>
      </c>
      <c r="D37" s="213"/>
      <c r="E37" s="252">
        <f t="shared" si="4"/>
        <v>2847.59</v>
      </c>
      <c r="F37" s="220">
        <v>2850</v>
      </c>
      <c r="G37" s="215"/>
      <c r="H37" s="260">
        <f t="shared" si="5"/>
        <v>2850</v>
      </c>
      <c r="I37" s="445">
        <f t="shared" si="6"/>
        <v>2.4099999999998545</v>
      </c>
      <c r="J37" s="223">
        <f t="shared" si="3"/>
        <v>1.0008463297033632</v>
      </c>
    </row>
    <row r="38" spans="1:10" s="218" customFormat="1" ht="11.25">
      <c r="A38" s="744"/>
      <c r="B38" s="211" t="s">
        <v>138</v>
      </c>
      <c r="C38" s="219">
        <v>967.64</v>
      </c>
      <c r="D38" s="213"/>
      <c r="E38" s="252">
        <f t="shared" si="4"/>
        <v>967.64</v>
      </c>
      <c r="F38" s="220">
        <v>970</v>
      </c>
      <c r="G38" s="215"/>
      <c r="H38" s="260">
        <f t="shared" si="5"/>
        <v>970</v>
      </c>
      <c r="I38" s="445">
        <f t="shared" si="6"/>
        <v>2.3600000000000136</v>
      </c>
      <c r="J38" s="223">
        <f t="shared" si="3"/>
        <v>1.0024389235666158</v>
      </c>
    </row>
    <row r="39" spans="1:10" s="218" customFormat="1" ht="11.25">
      <c r="A39" s="744"/>
      <c r="B39" s="211" t="s">
        <v>139</v>
      </c>
      <c r="C39" s="219">
        <v>2231.1</v>
      </c>
      <c r="D39" s="213"/>
      <c r="E39" s="252">
        <f t="shared" si="4"/>
        <v>2231.1</v>
      </c>
      <c r="F39" s="220">
        <v>2230</v>
      </c>
      <c r="G39" s="215"/>
      <c r="H39" s="260">
        <f t="shared" si="5"/>
        <v>2230</v>
      </c>
      <c r="I39" s="445">
        <f t="shared" si="6"/>
        <v>-1.099999999999909</v>
      </c>
      <c r="J39" s="223">
        <f t="shared" si="3"/>
        <v>0.9995069696562234</v>
      </c>
    </row>
    <row r="40" spans="1:10" s="218" customFormat="1" ht="11.25">
      <c r="A40" s="744"/>
      <c r="B40" s="211" t="s">
        <v>140</v>
      </c>
      <c r="C40" s="219"/>
      <c r="D40" s="213"/>
      <c r="E40" s="252">
        <f t="shared" si="4"/>
        <v>0</v>
      </c>
      <c r="F40" s="220"/>
      <c r="G40" s="215"/>
      <c r="H40" s="260">
        <f t="shared" si="5"/>
        <v>0</v>
      </c>
      <c r="I40" s="445">
        <f t="shared" si="6"/>
        <v>0</v>
      </c>
      <c r="J40" s="223"/>
    </row>
    <row r="41" spans="1:10" s="82" customFormat="1" ht="11.25">
      <c r="A41" s="742" t="s">
        <v>141</v>
      </c>
      <c r="B41" s="743"/>
      <c r="C41" s="89">
        <v>586.48</v>
      </c>
      <c r="D41" s="84"/>
      <c r="E41" s="251">
        <f t="shared" si="4"/>
        <v>586.48</v>
      </c>
      <c r="F41" s="90">
        <v>600</v>
      </c>
      <c r="G41" s="86"/>
      <c r="H41" s="259">
        <f t="shared" si="5"/>
        <v>600</v>
      </c>
      <c r="I41" s="444">
        <f t="shared" si="6"/>
        <v>13.519999999999982</v>
      </c>
      <c r="J41" s="115">
        <f t="shared" si="3"/>
        <v>1.0230527895239394</v>
      </c>
    </row>
    <row r="42" spans="1:10" s="82" customFormat="1" ht="11.25" customHeight="1">
      <c r="A42" s="742" t="s">
        <v>142</v>
      </c>
      <c r="B42" s="745"/>
      <c r="C42" s="89">
        <v>12883.56</v>
      </c>
      <c r="D42" s="84">
        <v>136.46</v>
      </c>
      <c r="E42" s="251">
        <f t="shared" si="4"/>
        <v>13020.019999999999</v>
      </c>
      <c r="F42" s="90">
        <v>12870</v>
      </c>
      <c r="G42" s="86">
        <v>130</v>
      </c>
      <c r="H42" s="259">
        <f t="shared" si="5"/>
        <v>13000</v>
      </c>
      <c r="I42" s="444"/>
      <c r="J42" s="115">
        <f t="shared" si="3"/>
        <v>0.998462367953352</v>
      </c>
    </row>
    <row r="43" spans="1:10" s="218" customFormat="1" ht="11.25">
      <c r="A43" s="744" t="s">
        <v>118</v>
      </c>
      <c r="B43" s="224" t="s">
        <v>143</v>
      </c>
      <c r="C43" s="219">
        <v>907.24</v>
      </c>
      <c r="D43" s="213">
        <v>6.37</v>
      </c>
      <c r="E43" s="252">
        <f t="shared" si="4"/>
        <v>913.61</v>
      </c>
      <c r="F43" s="220">
        <v>900</v>
      </c>
      <c r="G43" s="215"/>
      <c r="H43" s="260">
        <f t="shared" si="5"/>
        <v>900</v>
      </c>
      <c r="I43" s="445">
        <f t="shared" si="6"/>
        <v>-13.610000000000014</v>
      </c>
      <c r="J43" s="223">
        <f t="shared" si="3"/>
        <v>0.9851030527249045</v>
      </c>
    </row>
    <row r="44" spans="1:10" s="218" customFormat="1" ht="11.25">
      <c r="A44" s="744"/>
      <c r="B44" s="211" t="s">
        <v>144</v>
      </c>
      <c r="C44" s="219">
        <v>56.5</v>
      </c>
      <c r="D44" s="213"/>
      <c r="E44" s="252">
        <f t="shared" si="4"/>
        <v>56.5</v>
      </c>
      <c r="F44" s="220">
        <v>56</v>
      </c>
      <c r="G44" s="215"/>
      <c r="H44" s="260">
        <f t="shared" si="5"/>
        <v>56</v>
      </c>
      <c r="I44" s="445">
        <f t="shared" si="6"/>
        <v>-0.5</v>
      </c>
      <c r="J44" s="223">
        <f t="shared" si="3"/>
        <v>0.9911504424778761</v>
      </c>
    </row>
    <row r="45" spans="1:10" s="218" customFormat="1" ht="11.25">
      <c r="A45" s="744"/>
      <c r="B45" s="211" t="s">
        <v>145</v>
      </c>
      <c r="C45" s="219">
        <v>1640.23</v>
      </c>
      <c r="D45" s="213">
        <v>31.66</v>
      </c>
      <c r="E45" s="252">
        <f t="shared" si="4"/>
        <v>1671.89</v>
      </c>
      <c r="F45" s="220">
        <v>1630</v>
      </c>
      <c r="G45" s="215">
        <v>30</v>
      </c>
      <c r="H45" s="260">
        <f t="shared" si="5"/>
        <v>1660</v>
      </c>
      <c r="I45" s="445">
        <f t="shared" si="6"/>
        <v>-11.8900000000001</v>
      </c>
      <c r="J45" s="223">
        <f t="shared" si="3"/>
        <v>0.9928882881050787</v>
      </c>
    </row>
    <row r="46" spans="1:10" s="218" customFormat="1" ht="11.25">
      <c r="A46" s="744"/>
      <c r="B46" s="211" t="s">
        <v>146</v>
      </c>
      <c r="C46" s="219">
        <v>1468.29</v>
      </c>
      <c r="D46" s="213">
        <v>5.45</v>
      </c>
      <c r="E46" s="252">
        <f t="shared" si="4"/>
        <v>1473.74</v>
      </c>
      <c r="F46" s="220">
        <v>1460</v>
      </c>
      <c r="G46" s="215"/>
      <c r="H46" s="260">
        <f t="shared" si="5"/>
        <v>1460</v>
      </c>
      <c r="I46" s="445">
        <f t="shared" si="6"/>
        <v>-13.740000000000009</v>
      </c>
      <c r="J46" s="223">
        <f t="shared" si="3"/>
        <v>0.9906767815218424</v>
      </c>
    </row>
    <row r="47" spans="1:10" s="82" customFormat="1" ht="11.25">
      <c r="A47" s="742" t="s">
        <v>147</v>
      </c>
      <c r="B47" s="743"/>
      <c r="C47" s="89">
        <v>6096.04</v>
      </c>
      <c r="D47" s="84">
        <v>19.99</v>
      </c>
      <c r="E47" s="251">
        <f t="shared" si="4"/>
        <v>6116.03</v>
      </c>
      <c r="F47" s="90">
        <v>3980</v>
      </c>
      <c r="G47" s="86">
        <v>20</v>
      </c>
      <c r="H47" s="259">
        <f t="shared" si="5"/>
        <v>4000</v>
      </c>
      <c r="I47" s="444">
        <f t="shared" si="6"/>
        <v>-2116.0299999999997</v>
      </c>
      <c r="J47" s="115">
        <f t="shared" si="3"/>
        <v>0.6540190286836396</v>
      </c>
    </row>
    <row r="48" spans="1:10" s="218" customFormat="1" ht="11.25">
      <c r="A48" s="733" t="s">
        <v>118</v>
      </c>
      <c r="B48" s="211" t="s">
        <v>148</v>
      </c>
      <c r="C48" s="219">
        <v>1497.68</v>
      </c>
      <c r="D48" s="213"/>
      <c r="E48" s="252">
        <f t="shared" si="4"/>
        <v>1497.68</v>
      </c>
      <c r="F48" s="220">
        <v>1000</v>
      </c>
      <c r="G48" s="215"/>
      <c r="H48" s="260">
        <f t="shared" si="5"/>
        <v>1000</v>
      </c>
      <c r="I48" s="445">
        <f t="shared" si="6"/>
        <v>-497.68000000000006</v>
      </c>
      <c r="J48" s="223">
        <f t="shared" si="3"/>
        <v>0.667699375033385</v>
      </c>
    </row>
    <row r="49" spans="1:10" s="218" customFormat="1" ht="11.25">
      <c r="A49" s="733"/>
      <c r="B49" s="211" t="s">
        <v>149</v>
      </c>
      <c r="C49" s="219">
        <v>2542.65</v>
      </c>
      <c r="D49" s="213">
        <v>11.65</v>
      </c>
      <c r="E49" s="252">
        <f t="shared" si="4"/>
        <v>2554.3</v>
      </c>
      <c r="F49" s="220">
        <v>2000</v>
      </c>
      <c r="G49" s="215"/>
      <c r="H49" s="260">
        <f t="shared" si="5"/>
        <v>2000</v>
      </c>
      <c r="I49" s="445">
        <f t="shared" si="6"/>
        <v>-554.3000000000002</v>
      </c>
      <c r="J49" s="223">
        <f t="shared" si="3"/>
        <v>0.7829933837059077</v>
      </c>
    </row>
    <row r="50" spans="1:10" s="218" customFormat="1" ht="11.25">
      <c r="A50" s="733"/>
      <c r="B50" s="211" t="s">
        <v>150</v>
      </c>
      <c r="C50" s="219">
        <v>1114.34</v>
      </c>
      <c r="D50" s="213"/>
      <c r="E50" s="252">
        <f t="shared" si="4"/>
        <v>1114.34</v>
      </c>
      <c r="F50" s="220">
        <v>1000</v>
      </c>
      <c r="G50" s="215"/>
      <c r="H50" s="260">
        <f t="shared" si="5"/>
        <v>1000</v>
      </c>
      <c r="I50" s="445">
        <f t="shared" si="6"/>
        <v>-114.33999999999992</v>
      </c>
      <c r="J50" s="223">
        <f t="shared" si="3"/>
        <v>0.8973921783297737</v>
      </c>
    </row>
    <row r="51" spans="1:10" s="82" customFormat="1" ht="11.25">
      <c r="A51" s="734" t="s">
        <v>151</v>
      </c>
      <c r="B51" s="735"/>
      <c r="C51" s="89">
        <v>9223.69</v>
      </c>
      <c r="D51" s="84">
        <v>30.45</v>
      </c>
      <c r="E51" s="251">
        <f t="shared" si="4"/>
        <v>9254.140000000001</v>
      </c>
      <c r="F51" s="90">
        <v>9170</v>
      </c>
      <c r="G51" s="86">
        <v>30</v>
      </c>
      <c r="H51" s="259">
        <f t="shared" si="5"/>
        <v>9200</v>
      </c>
      <c r="I51" s="444">
        <f t="shared" si="6"/>
        <v>-54.14000000000124</v>
      </c>
      <c r="J51" s="115">
        <f t="shared" si="3"/>
        <v>0.9941496454559796</v>
      </c>
    </row>
    <row r="52" spans="1:10" s="218" customFormat="1" ht="11.25">
      <c r="A52" s="733" t="s">
        <v>118</v>
      </c>
      <c r="B52" s="211" t="s">
        <v>152</v>
      </c>
      <c r="C52" s="219"/>
      <c r="D52" s="213"/>
      <c r="E52" s="252">
        <f t="shared" si="4"/>
        <v>0</v>
      </c>
      <c r="F52" s="220"/>
      <c r="G52" s="215"/>
      <c r="H52" s="260">
        <f t="shared" si="5"/>
        <v>0</v>
      </c>
      <c r="I52" s="445">
        <f t="shared" si="6"/>
        <v>0</v>
      </c>
      <c r="J52" s="223"/>
    </row>
    <row r="53" spans="1:10" s="218" customFormat="1" ht="11.25">
      <c r="A53" s="733"/>
      <c r="B53" s="211" t="s">
        <v>153</v>
      </c>
      <c r="C53" s="219">
        <v>797.03</v>
      </c>
      <c r="D53" s="213"/>
      <c r="E53" s="252">
        <f t="shared" si="4"/>
        <v>797.03</v>
      </c>
      <c r="F53" s="220">
        <v>790</v>
      </c>
      <c r="G53" s="215"/>
      <c r="H53" s="260">
        <f t="shared" si="5"/>
        <v>790</v>
      </c>
      <c r="I53" s="445">
        <f t="shared" si="6"/>
        <v>-7.029999999999973</v>
      </c>
      <c r="J53" s="223">
        <f t="shared" si="3"/>
        <v>0.991179754839843</v>
      </c>
    </row>
    <row r="54" spans="1:10" s="82" customFormat="1" ht="11.25">
      <c r="A54" s="734" t="s">
        <v>154</v>
      </c>
      <c r="B54" s="735"/>
      <c r="C54" s="89">
        <v>208.34</v>
      </c>
      <c r="D54" s="84"/>
      <c r="E54" s="251">
        <f t="shared" si="4"/>
        <v>208.34</v>
      </c>
      <c r="F54" s="90">
        <v>205</v>
      </c>
      <c r="G54" s="86"/>
      <c r="H54" s="259">
        <f t="shared" si="5"/>
        <v>205</v>
      </c>
      <c r="I54" s="444">
        <f t="shared" si="6"/>
        <v>-3.3400000000000034</v>
      </c>
      <c r="J54" s="115">
        <f t="shared" si="3"/>
        <v>0.9839685130075837</v>
      </c>
    </row>
    <row r="55" spans="1:10" s="82" customFormat="1" ht="11.25">
      <c r="A55" s="746" t="s">
        <v>155</v>
      </c>
      <c r="B55" s="747"/>
      <c r="C55" s="100">
        <v>26114.33</v>
      </c>
      <c r="D55" s="101">
        <v>730.75</v>
      </c>
      <c r="E55" s="251">
        <f t="shared" si="4"/>
        <v>26845.08</v>
      </c>
      <c r="F55" s="102">
        <v>24300</v>
      </c>
      <c r="G55" s="103">
        <v>850</v>
      </c>
      <c r="H55" s="259">
        <f t="shared" si="5"/>
        <v>25150</v>
      </c>
      <c r="I55" s="444">
        <f t="shared" si="6"/>
        <v>-1695.0800000000017</v>
      </c>
      <c r="J55" s="115">
        <f t="shared" si="3"/>
        <v>0.9368569585190284</v>
      </c>
    </row>
    <row r="56" spans="1:10" s="82" customFormat="1" ht="11.25" customHeight="1">
      <c r="A56" s="748" t="s">
        <v>156</v>
      </c>
      <c r="B56" s="749"/>
      <c r="C56" s="89">
        <v>10719.35</v>
      </c>
      <c r="D56" s="84">
        <v>141.81</v>
      </c>
      <c r="E56" s="251">
        <f t="shared" si="4"/>
        <v>10861.16</v>
      </c>
      <c r="F56" s="90">
        <v>10500</v>
      </c>
      <c r="G56" s="86">
        <v>200</v>
      </c>
      <c r="H56" s="259">
        <f t="shared" si="5"/>
        <v>10700</v>
      </c>
      <c r="I56" s="444">
        <f t="shared" si="6"/>
        <v>-161.15999999999985</v>
      </c>
      <c r="J56" s="115">
        <f t="shared" si="3"/>
        <v>0.9851618059212828</v>
      </c>
    </row>
    <row r="57" spans="1:10" s="82" customFormat="1" ht="11.25" customHeight="1">
      <c r="A57" s="748" t="s">
        <v>157</v>
      </c>
      <c r="B57" s="749"/>
      <c r="C57" s="89">
        <v>4792.36</v>
      </c>
      <c r="D57" s="84">
        <v>167.65</v>
      </c>
      <c r="E57" s="251">
        <f t="shared" si="4"/>
        <v>4960.009999999999</v>
      </c>
      <c r="F57" s="90">
        <v>4800</v>
      </c>
      <c r="G57" s="86">
        <v>150</v>
      </c>
      <c r="H57" s="259">
        <f t="shared" si="5"/>
        <v>4950</v>
      </c>
      <c r="I57" s="444">
        <f t="shared" si="6"/>
        <v>-10.009999999999309</v>
      </c>
      <c r="J57" s="115">
        <f t="shared" si="3"/>
        <v>0.9979818589075427</v>
      </c>
    </row>
    <row r="58" spans="1:10" s="82" customFormat="1" ht="11.25" customHeight="1">
      <c r="A58" s="748" t="s">
        <v>158</v>
      </c>
      <c r="B58" s="735"/>
      <c r="C58" s="89"/>
      <c r="D58" s="84"/>
      <c r="E58" s="251">
        <f t="shared" si="4"/>
        <v>0</v>
      </c>
      <c r="F58" s="90"/>
      <c r="G58" s="86"/>
      <c r="H58" s="259">
        <f t="shared" si="5"/>
        <v>0</v>
      </c>
      <c r="I58" s="444">
        <f t="shared" si="6"/>
        <v>0</v>
      </c>
      <c r="J58" s="115"/>
    </row>
    <row r="59" spans="1:10" s="82" customFormat="1" ht="11.25" customHeight="1">
      <c r="A59" s="748" t="s">
        <v>159</v>
      </c>
      <c r="B59" s="749"/>
      <c r="C59" s="89">
        <v>10602.62</v>
      </c>
      <c r="D59" s="84">
        <v>421.29</v>
      </c>
      <c r="E59" s="251">
        <f t="shared" si="4"/>
        <v>11023.910000000002</v>
      </c>
      <c r="F59" s="90">
        <v>9000</v>
      </c>
      <c r="G59" s="86">
        <v>500</v>
      </c>
      <c r="H59" s="259">
        <f t="shared" si="5"/>
        <v>9500</v>
      </c>
      <c r="I59" s="444">
        <f t="shared" si="6"/>
        <v>-1523.9100000000017</v>
      </c>
      <c r="J59" s="115">
        <f t="shared" si="3"/>
        <v>0.8617632037997406</v>
      </c>
    </row>
    <row r="60" spans="1:10" s="106" customFormat="1" ht="11.25" customHeight="1">
      <c r="A60" s="750" t="s">
        <v>160</v>
      </c>
      <c r="B60" s="751"/>
      <c r="C60" s="89"/>
      <c r="D60" s="84"/>
      <c r="E60" s="251">
        <f t="shared" si="4"/>
        <v>0</v>
      </c>
      <c r="F60" s="104"/>
      <c r="G60" s="105"/>
      <c r="H60" s="259">
        <f t="shared" si="5"/>
        <v>0</v>
      </c>
      <c r="I60" s="444">
        <f t="shared" si="6"/>
        <v>0</v>
      </c>
      <c r="J60" s="115"/>
    </row>
    <row r="61" spans="1:10" s="82" customFormat="1" ht="11.25">
      <c r="A61" s="752" t="s">
        <v>161</v>
      </c>
      <c r="B61" s="753"/>
      <c r="C61" s="89"/>
      <c r="D61" s="84">
        <v>67497.64</v>
      </c>
      <c r="E61" s="251">
        <f t="shared" si="4"/>
        <v>67497.64</v>
      </c>
      <c r="F61" s="90">
        <v>0</v>
      </c>
      <c r="G61" s="86">
        <v>58500</v>
      </c>
      <c r="H61" s="259">
        <f t="shared" si="5"/>
        <v>58500</v>
      </c>
      <c r="I61" s="444">
        <f t="shared" si="6"/>
        <v>-8997.64</v>
      </c>
      <c r="J61" s="115">
        <f t="shared" si="3"/>
        <v>0.8666969689606926</v>
      </c>
    </row>
    <row r="62" spans="1:10" s="82" customFormat="1" ht="11.25">
      <c r="A62" s="754" t="s">
        <v>162</v>
      </c>
      <c r="B62" s="755"/>
      <c r="C62" s="89">
        <v>48576.28</v>
      </c>
      <c r="D62" s="84">
        <v>61.65</v>
      </c>
      <c r="E62" s="251">
        <f t="shared" si="4"/>
        <v>48637.93</v>
      </c>
      <c r="F62" s="90">
        <v>37000</v>
      </c>
      <c r="G62" s="86"/>
      <c r="H62" s="259">
        <f t="shared" si="5"/>
        <v>37000</v>
      </c>
      <c r="I62" s="444">
        <f t="shared" si="6"/>
        <v>-11637.93</v>
      </c>
      <c r="J62" s="115">
        <f t="shared" si="3"/>
        <v>0.7607231639997837</v>
      </c>
    </row>
    <row r="63" spans="1:10" s="82" customFormat="1" ht="11.25">
      <c r="A63" s="756" t="s">
        <v>163</v>
      </c>
      <c r="B63" s="757"/>
      <c r="C63" s="100">
        <v>9721.005</v>
      </c>
      <c r="D63" s="101">
        <v>0</v>
      </c>
      <c r="E63" s="251">
        <f t="shared" si="4"/>
        <v>9721.005</v>
      </c>
      <c r="F63" s="102">
        <v>14506</v>
      </c>
      <c r="G63" s="103">
        <v>550</v>
      </c>
      <c r="H63" s="259">
        <f t="shared" si="5"/>
        <v>15056</v>
      </c>
      <c r="I63" s="444">
        <f t="shared" si="6"/>
        <v>5334.995000000001</v>
      </c>
      <c r="J63" s="115">
        <f t="shared" si="3"/>
        <v>1.548811054001104</v>
      </c>
    </row>
    <row r="64" spans="1:10" s="218" customFormat="1" ht="11.25">
      <c r="A64" s="758" t="s">
        <v>118</v>
      </c>
      <c r="B64" s="211" t="s">
        <v>164</v>
      </c>
      <c r="C64" s="212">
        <v>4870.322</v>
      </c>
      <c r="D64" s="225">
        <v>0</v>
      </c>
      <c r="E64" s="252">
        <f t="shared" si="4"/>
        <v>4870.322</v>
      </c>
      <c r="F64" s="214">
        <v>5000</v>
      </c>
      <c r="G64" s="215">
        <v>280</v>
      </c>
      <c r="H64" s="260">
        <f t="shared" si="5"/>
        <v>5280</v>
      </c>
      <c r="I64" s="445">
        <f t="shared" si="6"/>
        <v>409.6779999999999</v>
      </c>
      <c r="J64" s="223">
        <f t="shared" si="3"/>
        <v>1.084117230852498</v>
      </c>
    </row>
    <row r="65" spans="1:10" s="218" customFormat="1" ht="11.25">
      <c r="A65" s="759"/>
      <c r="B65" s="211" t="s">
        <v>165</v>
      </c>
      <c r="C65" s="212">
        <v>2642.524</v>
      </c>
      <c r="D65" s="213"/>
      <c r="E65" s="252">
        <f t="shared" si="4"/>
        <v>2642.524</v>
      </c>
      <c r="F65" s="214">
        <v>7110</v>
      </c>
      <c r="G65" s="215"/>
      <c r="H65" s="260">
        <f t="shared" si="5"/>
        <v>7110</v>
      </c>
      <c r="I65" s="445">
        <f t="shared" si="6"/>
        <v>4467.476000000001</v>
      </c>
      <c r="J65" s="223">
        <f t="shared" si="3"/>
        <v>2.6906094324971126</v>
      </c>
    </row>
    <row r="66" spans="1:10" s="218" customFormat="1" ht="11.25">
      <c r="A66" s="759"/>
      <c r="B66" s="211" t="s">
        <v>166</v>
      </c>
      <c r="C66" s="212">
        <v>2208.159</v>
      </c>
      <c r="D66" s="225">
        <v>0</v>
      </c>
      <c r="E66" s="252">
        <f t="shared" si="4"/>
        <v>2208.159</v>
      </c>
      <c r="F66" s="214">
        <v>2396</v>
      </c>
      <c r="G66" s="226">
        <v>270</v>
      </c>
      <c r="H66" s="260">
        <f t="shared" si="5"/>
        <v>2666</v>
      </c>
      <c r="I66" s="445">
        <f t="shared" si="6"/>
        <v>457.8409999999999</v>
      </c>
      <c r="J66" s="223">
        <f t="shared" si="3"/>
        <v>1.2073405945858064</v>
      </c>
    </row>
    <row r="67" spans="1:10" s="82" customFormat="1" ht="11.25">
      <c r="A67" s="756" t="s">
        <v>167</v>
      </c>
      <c r="B67" s="757"/>
      <c r="C67" s="89">
        <v>38396.7</v>
      </c>
      <c r="D67" s="84"/>
      <c r="E67" s="251">
        <f t="shared" si="4"/>
        <v>38396.7</v>
      </c>
      <c r="F67" s="90">
        <v>22000</v>
      </c>
      <c r="G67" s="86"/>
      <c r="H67" s="259">
        <f t="shared" si="5"/>
        <v>22000</v>
      </c>
      <c r="I67" s="444">
        <f t="shared" si="6"/>
        <v>-16396.699999999997</v>
      </c>
      <c r="J67" s="115">
        <f t="shared" si="3"/>
        <v>0.572965905924207</v>
      </c>
    </row>
    <row r="68" spans="1:10" s="218" customFormat="1" ht="11.25">
      <c r="A68" s="760" t="s">
        <v>118</v>
      </c>
      <c r="B68" s="227" t="s">
        <v>168</v>
      </c>
      <c r="C68" s="219"/>
      <c r="D68" s="213"/>
      <c r="E68" s="252">
        <f t="shared" si="4"/>
        <v>0</v>
      </c>
      <c r="F68" s="220"/>
      <c r="G68" s="215"/>
      <c r="H68" s="260">
        <f t="shared" si="5"/>
        <v>0</v>
      </c>
      <c r="I68" s="445">
        <f t="shared" si="6"/>
        <v>0</v>
      </c>
      <c r="J68" s="223"/>
    </row>
    <row r="69" spans="1:10" s="218" customFormat="1" ht="11.25">
      <c r="A69" s="761"/>
      <c r="B69" s="227" t="s">
        <v>169</v>
      </c>
      <c r="C69" s="219"/>
      <c r="D69" s="213"/>
      <c r="E69" s="252">
        <f t="shared" si="4"/>
        <v>0</v>
      </c>
      <c r="F69" s="220"/>
      <c r="G69" s="215"/>
      <c r="H69" s="260">
        <f t="shared" si="5"/>
        <v>0</v>
      </c>
      <c r="I69" s="445">
        <f t="shared" si="6"/>
        <v>0</v>
      </c>
      <c r="J69" s="223"/>
    </row>
    <row r="70" spans="1:10" s="218" customFormat="1" ht="11.25">
      <c r="A70" s="761"/>
      <c r="B70" s="227" t="s">
        <v>170</v>
      </c>
      <c r="C70" s="219"/>
      <c r="D70" s="213"/>
      <c r="E70" s="252">
        <f t="shared" si="4"/>
        <v>0</v>
      </c>
      <c r="F70" s="220"/>
      <c r="G70" s="215"/>
      <c r="H70" s="260">
        <f t="shared" si="5"/>
        <v>0</v>
      </c>
      <c r="I70" s="445">
        <f t="shared" si="6"/>
        <v>0</v>
      </c>
      <c r="J70" s="223"/>
    </row>
    <row r="71" spans="1:10" s="218" customFormat="1" ht="11.25">
      <c r="A71" s="761"/>
      <c r="B71" s="227" t="s">
        <v>171</v>
      </c>
      <c r="C71" s="219">
        <v>1812.63</v>
      </c>
      <c r="D71" s="213"/>
      <c r="E71" s="252">
        <f t="shared" si="4"/>
        <v>1812.63</v>
      </c>
      <c r="F71" s="220">
        <v>1820</v>
      </c>
      <c r="G71" s="215"/>
      <c r="H71" s="260">
        <f t="shared" si="5"/>
        <v>1820</v>
      </c>
      <c r="I71" s="445">
        <f t="shared" si="6"/>
        <v>7.369999999999891</v>
      </c>
      <c r="J71" s="223">
        <f t="shared" si="3"/>
        <v>1.004065915272284</v>
      </c>
    </row>
    <row r="72" spans="1:10" s="218" customFormat="1" ht="11.25">
      <c r="A72" s="762"/>
      <c r="B72" s="227" t="s">
        <v>172</v>
      </c>
      <c r="C72" s="219">
        <v>981.03</v>
      </c>
      <c r="D72" s="213"/>
      <c r="E72" s="252">
        <f t="shared" si="4"/>
        <v>981.03</v>
      </c>
      <c r="F72" s="220">
        <v>980</v>
      </c>
      <c r="G72" s="215"/>
      <c r="H72" s="260">
        <f t="shared" si="5"/>
        <v>980</v>
      </c>
      <c r="I72" s="445">
        <f t="shared" si="6"/>
        <v>-1.0299999999999727</v>
      </c>
      <c r="J72" s="223">
        <f aca="true" t="shared" si="7" ref="J72:J90">+H72/E72</f>
        <v>0.9989500830759508</v>
      </c>
    </row>
    <row r="73" spans="1:10" s="82" customFormat="1" ht="11.25">
      <c r="A73" s="754" t="s">
        <v>173</v>
      </c>
      <c r="B73" s="755"/>
      <c r="C73" s="100">
        <v>418172.75</v>
      </c>
      <c r="D73" s="101">
        <v>4978.05</v>
      </c>
      <c r="E73" s="251">
        <f t="shared" si="4"/>
        <v>423150.8</v>
      </c>
      <c r="F73" s="102">
        <v>427860</v>
      </c>
      <c r="G73" s="103">
        <v>5000</v>
      </c>
      <c r="H73" s="259">
        <f t="shared" si="5"/>
        <v>432860</v>
      </c>
      <c r="I73" s="444">
        <f t="shared" si="6"/>
        <v>9709.200000000012</v>
      </c>
      <c r="J73" s="115">
        <f t="shared" si="7"/>
        <v>1.022945011565617</v>
      </c>
    </row>
    <row r="74" spans="1:10" s="82" customFormat="1" ht="11.25">
      <c r="A74" s="763" t="s">
        <v>174</v>
      </c>
      <c r="B74" s="764"/>
      <c r="C74" s="89">
        <v>309921.25</v>
      </c>
      <c r="D74" s="84">
        <v>3649.31</v>
      </c>
      <c r="E74" s="251">
        <f t="shared" si="4"/>
        <v>313570.56</v>
      </c>
      <c r="F74" s="90">
        <v>316360</v>
      </c>
      <c r="G74" s="86">
        <v>3600</v>
      </c>
      <c r="H74" s="259">
        <f t="shared" si="5"/>
        <v>319960</v>
      </c>
      <c r="I74" s="444">
        <f t="shared" si="6"/>
        <v>6389.440000000002</v>
      </c>
      <c r="J74" s="115">
        <f t="shared" si="7"/>
        <v>1.020376402682701</v>
      </c>
    </row>
    <row r="75" spans="1:10" s="218" customFormat="1" ht="11.25">
      <c r="A75" s="765" t="s">
        <v>118</v>
      </c>
      <c r="B75" s="228" t="s">
        <v>175</v>
      </c>
      <c r="C75" s="219">
        <v>295040.62</v>
      </c>
      <c r="D75" s="213">
        <v>3640.03</v>
      </c>
      <c r="E75" s="252">
        <f t="shared" si="4"/>
        <v>298680.65</v>
      </c>
      <c r="F75" s="220">
        <v>301360</v>
      </c>
      <c r="G75" s="215">
        <v>3600</v>
      </c>
      <c r="H75" s="260">
        <f t="shared" si="5"/>
        <v>304960</v>
      </c>
      <c r="I75" s="445">
        <f t="shared" si="6"/>
        <v>6279.349999999977</v>
      </c>
      <c r="J75" s="223">
        <f t="shared" si="7"/>
        <v>1.0210236250657683</v>
      </c>
    </row>
    <row r="76" spans="1:10" s="218" customFormat="1" ht="11.25">
      <c r="A76" s="766"/>
      <c r="B76" s="227" t="s">
        <v>176</v>
      </c>
      <c r="C76" s="219">
        <v>14880.65</v>
      </c>
      <c r="D76" s="213">
        <v>9.28</v>
      </c>
      <c r="E76" s="252">
        <f t="shared" si="4"/>
        <v>14889.93</v>
      </c>
      <c r="F76" s="220">
        <v>15000</v>
      </c>
      <c r="G76" s="215"/>
      <c r="H76" s="260">
        <f t="shared" si="5"/>
        <v>15000</v>
      </c>
      <c r="I76" s="445">
        <f t="shared" si="6"/>
        <v>110.06999999999971</v>
      </c>
      <c r="J76" s="223">
        <f t="shared" si="7"/>
        <v>1.0073922442885896</v>
      </c>
    </row>
    <row r="77" spans="1:10" s="82" customFormat="1" ht="11.25">
      <c r="A77" s="734" t="s">
        <v>177</v>
      </c>
      <c r="B77" s="735"/>
      <c r="C77" s="89"/>
      <c r="D77" s="84"/>
      <c r="E77" s="251">
        <f t="shared" si="4"/>
        <v>0</v>
      </c>
      <c r="F77" s="90"/>
      <c r="G77" s="86"/>
      <c r="H77" s="259">
        <f t="shared" si="5"/>
        <v>0</v>
      </c>
      <c r="I77" s="444">
        <f t="shared" si="6"/>
        <v>0</v>
      </c>
      <c r="J77" s="115"/>
    </row>
    <row r="78" spans="1:10" s="82" customFormat="1" ht="11.25">
      <c r="A78" s="756" t="s">
        <v>178</v>
      </c>
      <c r="B78" s="757"/>
      <c r="C78" s="89">
        <v>108251.5</v>
      </c>
      <c r="D78" s="84">
        <v>1328.74</v>
      </c>
      <c r="E78" s="251">
        <f t="shared" si="4"/>
        <v>109580.24</v>
      </c>
      <c r="F78" s="90">
        <v>111500</v>
      </c>
      <c r="G78" s="86">
        <v>1400</v>
      </c>
      <c r="H78" s="259">
        <f t="shared" si="5"/>
        <v>112900</v>
      </c>
      <c r="I78" s="444">
        <f t="shared" si="6"/>
        <v>3319.7599999999948</v>
      </c>
      <c r="J78" s="115">
        <f t="shared" si="7"/>
        <v>1.0302952430109662</v>
      </c>
    </row>
    <row r="79" spans="1:10" s="82" customFormat="1" ht="11.25">
      <c r="A79" s="754" t="s">
        <v>179</v>
      </c>
      <c r="B79" s="755"/>
      <c r="C79" s="89">
        <v>60.07</v>
      </c>
      <c r="D79" s="84"/>
      <c r="E79" s="251">
        <f t="shared" si="4"/>
        <v>60.07</v>
      </c>
      <c r="F79" s="90">
        <v>60</v>
      </c>
      <c r="G79" s="86"/>
      <c r="H79" s="259">
        <f t="shared" si="5"/>
        <v>60</v>
      </c>
      <c r="I79" s="444">
        <f t="shared" si="6"/>
        <v>-0.07000000000000028</v>
      </c>
      <c r="J79" s="115">
        <f t="shared" si="7"/>
        <v>0.9988346928583319</v>
      </c>
    </row>
    <row r="80" spans="1:10" s="82" customFormat="1" ht="11.25">
      <c r="A80" s="767" t="s">
        <v>180</v>
      </c>
      <c r="B80" s="768"/>
      <c r="C80" s="89">
        <v>6466.59</v>
      </c>
      <c r="D80" s="84">
        <v>7.15</v>
      </c>
      <c r="E80" s="251">
        <f t="shared" si="4"/>
        <v>6473.74</v>
      </c>
      <c r="F80" s="90">
        <v>7000</v>
      </c>
      <c r="G80" s="86"/>
      <c r="H80" s="259">
        <f t="shared" si="5"/>
        <v>7000</v>
      </c>
      <c r="I80" s="444">
        <f t="shared" si="6"/>
        <v>526.2600000000002</v>
      </c>
      <c r="J80" s="115">
        <f t="shared" si="7"/>
        <v>1.0812914945611038</v>
      </c>
    </row>
    <row r="81" spans="1:10" s="82" customFormat="1" ht="11.25">
      <c r="A81" s="769" t="s">
        <v>181</v>
      </c>
      <c r="B81" s="770"/>
      <c r="C81" s="89">
        <v>53.96</v>
      </c>
      <c r="D81" s="84"/>
      <c r="E81" s="251">
        <f t="shared" si="4"/>
        <v>53.96</v>
      </c>
      <c r="F81" s="90"/>
      <c r="G81" s="86"/>
      <c r="H81" s="259">
        <f t="shared" si="5"/>
        <v>0</v>
      </c>
      <c r="I81" s="444">
        <f t="shared" si="6"/>
        <v>-53.96</v>
      </c>
      <c r="J81" s="115">
        <f t="shared" si="7"/>
        <v>0</v>
      </c>
    </row>
    <row r="82" spans="1:10" s="82" customFormat="1" ht="11.25">
      <c r="A82" s="769" t="s">
        <v>182</v>
      </c>
      <c r="B82" s="770"/>
      <c r="C82" s="89"/>
      <c r="D82" s="84"/>
      <c r="E82" s="251">
        <f t="shared" si="4"/>
        <v>0</v>
      </c>
      <c r="F82" s="90"/>
      <c r="G82" s="86"/>
      <c r="H82" s="259">
        <f t="shared" si="5"/>
        <v>0</v>
      </c>
      <c r="I82" s="444">
        <f t="shared" si="6"/>
        <v>0</v>
      </c>
      <c r="J82" s="115"/>
    </row>
    <row r="83" spans="1:10" s="106" customFormat="1" ht="11.25" customHeight="1">
      <c r="A83" s="754" t="s">
        <v>183</v>
      </c>
      <c r="B83" s="755"/>
      <c r="C83" s="89">
        <v>261.03</v>
      </c>
      <c r="D83" s="84">
        <v>4076.1</v>
      </c>
      <c r="E83" s="251">
        <f t="shared" si="4"/>
        <v>4337.13</v>
      </c>
      <c r="F83" s="90">
        <v>18118</v>
      </c>
      <c r="G83" s="86"/>
      <c r="H83" s="259">
        <f t="shared" si="5"/>
        <v>18118</v>
      </c>
      <c r="I83" s="444">
        <f t="shared" si="6"/>
        <v>13780.869999999999</v>
      </c>
      <c r="J83" s="115">
        <f t="shared" si="7"/>
        <v>4.17741686322522</v>
      </c>
    </row>
    <row r="84" spans="1:10" s="82" customFormat="1" ht="11.25">
      <c r="A84" s="756" t="s">
        <v>184</v>
      </c>
      <c r="B84" s="757"/>
      <c r="C84" s="89"/>
      <c r="D84" s="84"/>
      <c r="E84" s="251">
        <f t="shared" si="4"/>
        <v>0</v>
      </c>
      <c r="F84" s="88">
        <v>18118</v>
      </c>
      <c r="G84" s="86"/>
      <c r="H84" s="259">
        <f t="shared" si="5"/>
        <v>18118</v>
      </c>
      <c r="I84" s="444">
        <f t="shared" si="6"/>
        <v>18118</v>
      </c>
      <c r="J84" s="115"/>
    </row>
    <row r="85" spans="1:10" s="218" customFormat="1" ht="11.25">
      <c r="A85" s="758" t="s">
        <v>118</v>
      </c>
      <c r="B85" s="227" t="s">
        <v>185</v>
      </c>
      <c r="C85" s="219"/>
      <c r="D85" s="213"/>
      <c r="E85" s="252">
        <f t="shared" si="4"/>
        <v>0</v>
      </c>
      <c r="F85" s="220"/>
      <c r="G85" s="215"/>
      <c r="H85" s="260">
        <f t="shared" si="5"/>
        <v>0</v>
      </c>
      <c r="I85" s="445">
        <f t="shared" si="6"/>
        <v>0</v>
      </c>
      <c r="J85" s="223"/>
    </row>
    <row r="86" spans="1:10" s="218" customFormat="1" ht="11.25">
      <c r="A86" s="758"/>
      <c r="B86" s="227" t="s">
        <v>186</v>
      </c>
      <c r="C86" s="219"/>
      <c r="D86" s="213"/>
      <c r="E86" s="252">
        <f t="shared" si="4"/>
        <v>0</v>
      </c>
      <c r="F86" s="220"/>
      <c r="G86" s="215"/>
      <c r="H86" s="260">
        <f t="shared" si="5"/>
        <v>0</v>
      </c>
      <c r="I86" s="445">
        <f t="shared" si="6"/>
        <v>0</v>
      </c>
      <c r="J86" s="223"/>
    </row>
    <row r="87" spans="1:10" s="106" customFormat="1" ht="11.25">
      <c r="A87" s="771" t="s">
        <v>187</v>
      </c>
      <c r="B87" s="772"/>
      <c r="C87" s="89"/>
      <c r="D87" s="84"/>
      <c r="E87" s="251">
        <f t="shared" si="4"/>
        <v>0</v>
      </c>
      <c r="F87" s="104"/>
      <c r="G87" s="105"/>
      <c r="H87" s="259">
        <f t="shared" si="5"/>
        <v>0</v>
      </c>
      <c r="I87" s="444">
        <f t="shared" si="6"/>
        <v>0</v>
      </c>
      <c r="J87" s="115"/>
    </row>
    <row r="88" spans="1:10" s="106" customFormat="1" ht="12" thickBot="1">
      <c r="A88" s="773" t="s">
        <v>188</v>
      </c>
      <c r="B88" s="774"/>
      <c r="C88" s="91"/>
      <c r="D88" s="92"/>
      <c r="E88" s="253">
        <f t="shared" si="4"/>
        <v>0</v>
      </c>
      <c r="F88" s="107"/>
      <c r="G88" s="108"/>
      <c r="H88" s="261">
        <f t="shared" si="5"/>
        <v>0</v>
      </c>
      <c r="I88" s="446">
        <f t="shared" si="6"/>
        <v>0</v>
      </c>
      <c r="J88" s="116"/>
    </row>
    <row r="89" spans="1:10" s="237" customFormat="1" ht="12" thickBot="1">
      <c r="A89" s="775" t="s">
        <v>5</v>
      </c>
      <c r="B89" s="776"/>
      <c r="C89" s="229">
        <f>SUM(C27,C55,C60,C61,C62,C73,C79,C80,C83,C87,C88)</f>
        <v>694909.6299999999</v>
      </c>
      <c r="D89" s="230">
        <f>SUM(D27,D55,D60,D61,D62,D73,D79,D80,D83,D87,D88)</f>
        <v>77607.31999999999</v>
      </c>
      <c r="E89" s="231">
        <f>SUM(C89:D89)</f>
        <v>772516.9499999998</v>
      </c>
      <c r="F89" s="232">
        <f>SUM(F27,F55,F60,F61,F62,F73,F79,F80,F83,F87,F88)</f>
        <v>703088</v>
      </c>
      <c r="G89" s="233">
        <f>SUM(G27,G55,G60,G61,G62,G73,G79,G80,G83,G87,G88)</f>
        <v>64600</v>
      </c>
      <c r="H89" s="234">
        <f>SUM(F89:G89)</f>
        <v>767688</v>
      </c>
      <c r="I89" s="238">
        <f t="shared" si="6"/>
        <v>-4828.949999999837</v>
      </c>
      <c r="J89" s="236">
        <f t="shared" si="7"/>
        <v>0.993749069195181</v>
      </c>
    </row>
    <row r="90" spans="1:10" s="237" customFormat="1" ht="12" thickBot="1">
      <c r="A90" s="777" t="s">
        <v>189</v>
      </c>
      <c r="B90" s="778"/>
      <c r="C90" s="239">
        <f>+C26-C89</f>
        <v>-10720.070979999844</v>
      </c>
      <c r="D90" s="240">
        <f>+D26-D89</f>
        <v>10731.180000000008</v>
      </c>
      <c r="E90" s="241">
        <f>+E26-E89</f>
        <v>11.109020000207238</v>
      </c>
      <c r="F90" s="242">
        <f>+F26-F89</f>
        <v>-35332.00100000005</v>
      </c>
      <c r="G90" s="243">
        <f>+G26-G89</f>
        <v>12400</v>
      </c>
      <c r="H90" s="244">
        <f>SUM(F90:G90)</f>
        <v>-22932.001000000047</v>
      </c>
      <c r="I90" s="242">
        <f t="shared" si="6"/>
        <v>-22943.110020000255</v>
      </c>
      <c r="J90" s="245">
        <f t="shared" si="7"/>
        <v>-2064.268585309258</v>
      </c>
    </row>
    <row r="91" spans="1:14" ht="15.75" customHeight="1" thickBot="1">
      <c r="A91"/>
      <c r="B91"/>
      <c r="C91"/>
      <c r="D91"/>
      <c r="E91"/>
      <c r="F91"/>
      <c r="G91"/>
      <c r="H91" s="17"/>
      <c r="I91" s="644"/>
      <c r="J91" s="117"/>
      <c r="K91"/>
      <c r="L91"/>
      <c r="M91"/>
      <c r="N91"/>
    </row>
    <row r="92" spans="1:10" s="137" customFormat="1" ht="12.75" customHeight="1">
      <c r="A92" s="710" t="s">
        <v>194</v>
      </c>
      <c r="B92" s="711"/>
      <c r="C92" s="725" t="s">
        <v>193</v>
      </c>
      <c r="D92" s="201" t="s">
        <v>29</v>
      </c>
      <c r="E92" s="136" t="s">
        <v>30</v>
      </c>
      <c r="G92" s="867" t="s">
        <v>295</v>
      </c>
      <c r="H92" s="867" t="s">
        <v>193</v>
      </c>
      <c r="I92" s="840" t="s">
        <v>296</v>
      </c>
      <c r="J92" s="842" t="s">
        <v>297</v>
      </c>
    </row>
    <row r="93" spans="1:10" s="137" customFormat="1" ht="12" thickBot="1">
      <c r="A93" s="712"/>
      <c r="B93" s="713"/>
      <c r="C93" s="726"/>
      <c r="D93" s="202" t="s">
        <v>195</v>
      </c>
      <c r="E93" s="138" t="s">
        <v>196</v>
      </c>
      <c r="G93" s="868"/>
      <c r="H93" s="868"/>
      <c r="I93" s="841"/>
      <c r="J93" s="793"/>
    </row>
    <row r="94" spans="1:10" s="123" customFormat="1" ht="11.25" customHeight="1">
      <c r="A94" s="782" t="s">
        <v>31</v>
      </c>
      <c r="B94" s="783"/>
      <c r="C94" s="423" t="s">
        <v>32</v>
      </c>
      <c r="D94" s="419">
        <v>1569000</v>
      </c>
      <c r="E94" s="122">
        <v>1569000</v>
      </c>
      <c r="G94" s="473" t="s">
        <v>343</v>
      </c>
      <c r="H94" s="474"/>
      <c r="I94" s="475">
        <v>12816505.09</v>
      </c>
      <c r="J94" s="476"/>
    </row>
    <row r="95" spans="1:10" s="123" customFormat="1" ht="11.25" customHeight="1">
      <c r="A95" s="704" t="s">
        <v>33</v>
      </c>
      <c r="B95" s="705"/>
      <c r="C95" s="424">
        <v>51</v>
      </c>
      <c r="D95" s="419">
        <v>10000000</v>
      </c>
      <c r="E95" s="122"/>
      <c r="G95" s="432" t="s">
        <v>298</v>
      </c>
      <c r="H95" s="437" t="s">
        <v>32</v>
      </c>
      <c r="I95" s="428"/>
      <c r="J95" s="124">
        <v>387360</v>
      </c>
    </row>
    <row r="96" spans="1:10" s="123" customFormat="1" ht="11.25" customHeight="1">
      <c r="A96" s="704" t="s">
        <v>34</v>
      </c>
      <c r="B96" s="705"/>
      <c r="C96" s="424">
        <v>52</v>
      </c>
      <c r="D96" s="419"/>
      <c r="E96" s="291"/>
      <c r="G96" s="432" t="s">
        <v>33</v>
      </c>
      <c r="H96" s="437">
        <v>51</v>
      </c>
      <c r="I96" s="428">
        <v>3692</v>
      </c>
      <c r="J96" s="124">
        <f>3500000+4975000</f>
        <v>8475000</v>
      </c>
    </row>
    <row r="97" spans="1:10" s="123" customFormat="1" ht="11.25" customHeight="1">
      <c r="A97" s="704" t="s">
        <v>70</v>
      </c>
      <c r="B97" s="705"/>
      <c r="C97" s="424">
        <v>55</v>
      </c>
      <c r="D97" s="419"/>
      <c r="E97" s="122"/>
      <c r="G97" s="432" t="s">
        <v>361</v>
      </c>
      <c r="H97" s="437">
        <v>52</v>
      </c>
      <c r="I97" s="429"/>
      <c r="J97" s="124"/>
    </row>
    <row r="98" spans="1:10" s="123" customFormat="1" ht="11.25" customHeight="1">
      <c r="A98" s="704" t="s">
        <v>35</v>
      </c>
      <c r="B98" s="705"/>
      <c r="C98" s="424">
        <v>57</v>
      </c>
      <c r="D98" s="419">
        <v>162875</v>
      </c>
      <c r="E98" s="122"/>
      <c r="G98" s="432" t="s">
        <v>301</v>
      </c>
      <c r="H98" s="437">
        <v>54</v>
      </c>
      <c r="I98" s="428">
        <v>17375102.91</v>
      </c>
      <c r="J98" s="124"/>
    </row>
    <row r="99" spans="1:10" s="123" customFormat="1" ht="11.25" customHeight="1">
      <c r="A99" s="704" t="s">
        <v>22</v>
      </c>
      <c r="B99" s="705"/>
      <c r="C99" s="424">
        <v>58</v>
      </c>
      <c r="D99" s="420">
        <v>4000000</v>
      </c>
      <c r="E99" s="124">
        <v>4000000</v>
      </c>
      <c r="G99" s="432" t="s">
        <v>299</v>
      </c>
      <c r="H99" s="437">
        <v>55</v>
      </c>
      <c r="I99" s="428"/>
      <c r="J99" s="124"/>
    </row>
    <row r="100" spans="1:10" s="123" customFormat="1" ht="11.25" customHeight="1">
      <c r="A100" s="779" t="s">
        <v>197</v>
      </c>
      <c r="B100" s="780"/>
      <c r="C100" s="425">
        <v>501</v>
      </c>
      <c r="D100" s="420">
        <v>581000</v>
      </c>
      <c r="E100" s="124">
        <v>16900</v>
      </c>
      <c r="G100" s="432" t="s">
        <v>202</v>
      </c>
      <c r="H100" s="425">
        <v>166</v>
      </c>
      <c r="I100" s="428">
        <v>162120</v>
      </c>
      <c r="J100" s="124">
        <v>600000</v>
      </c>
    </row>
    <row r="101" spans="1:10" s="123" customFormat="1" ht="11.25" customHeight="1">
      <c r="A101" s="779" t="s">
        <v>198</v>
      </c>
      <c r="B101" s="780"/>
      <c r="C101" s="425">
        <v>35015</v>
      </c>
      <c r="D101" s="420">
        <v>28749.02</v>
      </c>
      <c r="E101" s="124">
        <v>169999</v>
      </c>
      <c r="G101" s="433" t="s">
        <v>362</v>
      </c>
      <c r="H101" s="425">
        <v>96104</v>
      </c>
      <c r="I101" s="428">
        <v>3500000</v>
      </c>
      <c r="J101" s="124"/>
    </row>
    <row r="102" spans="1:10" s="123" customFormat="1" ht="11.25" customHeight="1">
      <c r="A102" s="779" t="s">
        <v>199</v>
      </c>
      <c r="B102" s="780"/>
      <c r="C102" s="425">
        <v>35442</v>
      </c>
      <c r="D102" s="420">
        <v>193000</v>
      </c>
      <c r="E102" s="124"/>
      <c r="G102" s="433"/>
      <c r="H102" s="425"/>
      <c r="I102" s="428"/>
      <c r="J102" s="124"/>
    </row>
    <row r="103" spans="1:10" s="123" customFormat="1" ht="11.25" customHeight="1">
      <c r="A103" s="704" t="s">
        <v>54</v>
      </c>
      <c r="B103" s="705"/>
      <c r="C103" s="426" t="s">
        <v>200</v>
      </c>
      <c r="D103" s="420"/>
      <c r="E103" s="124"/>
      <c r="G103" s="433"/>
      <c r="H103" s="426"/>
      <c r="I103" s="428"/>
      <c r="J103" s="124"/>
    </row>
    <row r="104" spans="1:10" s="123" customFormat="1" ht="11.25" customHeight="1">
      <c r="A104" s="704" t="s">
        <v>201</v>
      </c>
      <c r="B104" s="705"/>
      <c r="C104" s="426" t="s">
        <v>32</v>
      </c>
      <c r="D104" s="420">
        <v>49000</v>
      </c>
      <c r="E104" s="124">
        <v>55100</v>
      </c>
      <c r="G104" s="433"/>
      <c r="H104" s="426"/>
      <c r="I104" s="428"/>
      <c r="J104" s="124"/>
    </row>
    <row r="105" spans="1:10" s="123" customFormat="1" ht="11.25" customHeight="1">
      <c r="A105" s="704" t="s">
        <v>202</v>
      </c>
      <c r="B105" s="705"/>
      <c r="C105" s="426" t="s">
        <v>203</v>
      </c>
      <c r="D105" s="420">
        <v>319245</v>
      </c>
      <c r="E105" s="124"/>
      <c r="G105" s="433"/>
      <c r="H105" s="426"/>
      <c r="I105" s="428"/>
      <c r="J105" s="124"/>
    </row>
    <row r="106" spans="1:10" s="123" customFormat="1" ht="11.25" customHeight="1">
      <c r="A106" s="704" t="s">
        <v>204</v>
      </c>
      <c r="B106" s="705"/>
      <c r="C106" s="426" t="s">
        <v>32</v>
      </c>
      <c r="D106" s="420"/>
      <c r="E106" s="124">
        <v>60000</v>
      </c>
      <c r="G106" s="433"/>
      <c r="H106" s="426"/>
      <c r="I106" s="428"/>
      <c r="J106" s="124"/>
    </row>
    <row r="107" spans="1:10" s="123" customFormat="1" ht="11.25" customHeight="1">
      <c r="A107" s="704" t="s">
        <v>91</v>
      </c>
      <c r="B107" s="705"/>
      <c r="C107" s="426" t="s">
        <v>32</v>
      </c>
      <c r="D107" s="420">
        <v>7113800</v>
      </c>
      <c r="E107" s="124"/>
      <c r="F107" s="289"/>
      <c r="G107" s="433"/>
      <c r="H107" s="426"/>
      <c r="I107" s="428"/>
      <c r="J107" s="124"/>
    </row>
    <row r="108" spans="1:10" s="123" customFormat="1" ht="11.25" customHeight="1">
      <c r="A108" s="704" t="s">
        <v>205</v>
      </c>
      <c r="B108" s="705"/>
      <c r="C108" s="426" t="s">
        <v>206</v>
      </c>
      <c r="D108" s="420"/>
      <c r="E108" s="124">
        <v>100000</v>
      </c>
      <c r="F108" s="289"/>
      <c r="G108" s="433"/>
      <c r="H108" s="426"/>
      <c r="I108" s="428"/>
      <c r="J108" s="124"/>
    </row>
    <row r="109" spans="1:10" s="123" customFormat="1" ht="11.25" customHeight="1">
      <c r="A109" s="704" t="s">
        <v>491</v>
      </c>
      <c r="B109" s="705"/>
      <c r="C109" s="426" t="s">
        <v>32</v>
      </c>
      <c r="D109" s="420"/>
      <c r="E109" s="124">
        <v>160000</v>
      </c>
      <c r="G109" s="433"/>
      <c r="H109" s="426"/>
      <c r="I109" s="428"/>
      <c r="J109" s="124"/>
    </row>
    <row r="110" spans="1:10" s="123" customFormat="1" ht="11.25" customHeight="1">
      <c r="A110" s="706" t="s">
        <v>209</v>
      </c>
      <c r="B110" s="707"/>
      <c r="C110" s="426"/>
      <c r="D110" s="420"/>
      <c r="E110" s="124"/>
      <c r="G110" s="433"/>
      <c r="H110" s="433"/>
      <c r="I110" s="428"/>
      <c r="J110" s="124"/>
    </row>
    <row r="111" spans="1:10" s="123" customFormat="1" ht="11.25" customHeight="1">
      <c r="A111" s="704" t="s">
        <v>207</v>
      </c>
      <c r="B111" s="705"/>
      <c r="C111" s="426"/>
      <c r="D111" s="421"/>
      <c r="E111" s="125"/>
      <c r="G111" s="433"/>
      <c r="H111" s="433"/>
      <c r="I111" s="428"/>
      <c r="J111" s="124"/>
    </row>
    <row r="112" spans="1:10" s="123" customFormat="1" ht="11.25" customHeight="1">
      <c r="A112" s="704" t="s">
        <v>207</v>
      </c>
      <c r="B112" s="705"/>
      <c r="C112" s="426"/>
      <c r="D112" s="421"/>
      <c r="E112" s="125"/>
      <c r="G112" s="433"/>
      <c r="H112" s="433"/>
      <c r="I112" s="428"/>
      <c r="J112" s="124"/>
    </row>
    <row r="113" spans="1:10" s="123" customFormat="1" ht="11.25" customHeight="1">
      <c r="A113" s="704"/>
      <c r="B113" s="705"/>
      <c r="C113" s="426"/>
      <c r="D113" s="421"/>
      <c r="E113" s="125"/>
      <c r="G113" s="433"/>
      <c r="H113" s="433"/>
      <c r="I113" s="428"/>
      <c r="J113" s="124"/>
    </row>
    <row r="114" spans="1:10" s="123" customFormat="1" ht="11.25" customHeight="1" thickBot="1">
      <c r="A114" s="702"/>
      <c r="B114" s="703"/>
      <c r="C114" s="426"/>
      <c r="D114" s="421"/>
      <c r="E114" s="125"/>
      <c r="G114" s="434"/>
      <c r="H114" s="434"/>
      <c r="I114" s="430"/>
      <c r="J114" s="394"/>
    </row>
    <row r="115" spans="1:10" s="265" customFormat="1" ht="11.25" customHeight="1" thickBot="1">
      <c r="A115" s="869" t="s">
        <v>0</v>
      </c>
      <c r="B115" s="870"/>
      <c r="C115" s="478"/>
      <c r="D115" s="477">
        <f>SUM(D94:D114)</f>
        <v>24016669.02</v>
      </c>
      <c r="E115" s="264">
        <f>SUM(E94:E114)</f>
        <v>6130999</v>
      </c>
      <c r="G115" s="435" t="s">
        <v>0</v>
      </c>
      <c r="H115" s="435"/>
      <c r="I115" s="431">
        <f>SUM(I94:I114)</f>
        <v>33857420</v>
      </c>
      <c r="J115" s="395">
        <f>SUM(J94:J114)</f>
        <v>9462360</v>
      </c>
    </row>
    <row r="116" ht="4.5" customHeight="1"/>
    <row r="117" spans="1:14" ht="7.5" customHeight="1">
      <c r="A117"/>
      <c r="B117"/>
      <c r="C117"/>
      <c r="D117"/>
      <c r="E117"/>
      <c r="F117"/>
      <c r="G117"/>
      <c r="H117"/>
      <c r="I117"/>
      <c r="L117"/>
      <c r="M117"/>
      <c r="N117"/>
    </row>
    <row r="118" spans="1:14" ht="18.75" customHeight="1" thickBot="1">
      <c r="A118" s="2" t="s">
        <v>11</v>
      </c>
      <c r="B118" s="1"/>
      <c r="C118" s="1"/>
      <c r="D118"/>
      <c r="E118"/>
      <c r="F118"/>
      <c r="G118"/>
      <c r="H118"/>
      <c r="I118"/>
      <c r="L118"/>
      <c r="M118"/>
      <c r="N118"/>
    </row>
    <row r="119" spans="1:10" s="6" customFormat="1" ht="11.25" customHeight="1" thickBot="1">
      <c r="A119" s="663" t="s">
        <v>218</v>
      </c>
      <c r="B119" s="700"/>
      <c r="C119" s="701"/>
      <c r="J119" s="118"/>
    </row>
    <row r="120" spans="1:10" s="58" customFormat="1" ht="11.25" customHeight="1">
      <c r="A120" s="788" t="s">
        <v>9</v>
      </c>
      <c r="B120" s="789"/>
      <c r="C120" s="139">
        <f>E115/1000</f>
        <v>6130.999</v>
      </c>
      <c r="J120" s="126"/>
    </row>
    <row r="121" spans="1:10" s="58" customFormat="1" ht="11.25" customHeight="1">
      <c r="A121" s="786" t="s">
        <v>6</v>
      </c>
      <c r="B121" s="787"/>
      <c r="C121" s="140">
        <f>I177/1000</f>
        <v>9462.36</v>
      </c>
      <c r="J121" s="126"/>
    </row>
    <row r="122" spans="1:10" s="58" customFormat="1" ht="11.25" customHeight="1" thickBot="1">
      <c r="A122" s="784" t="s">
        <v>10</v>
      </c>
      <c r="B122" s="785"/>
      <c r="C122" s="141">
        <f>F75</f>
        <v>301360</v>
      </c>
      <c r="J122" s="126"/>
    </row>
    <row r="123" spans="1:14" ht="5.25" customHeight="1">
      <c r="A123" s="14"/>
      <c r="B123" s="21"/>
      <c r="C123" s="10"/>
      <c r="D123"/>
      <c r="E123"/>
      <c r="F123"/>
      <c r="G123"/>
      <c r="H123"/>
      <c r="I123"/>
      <c r="J123" s="117"/>
      <c r="K123"/>
      <c r="L123"/>
      <c r="M123"/>
      <c r="N123"/>
    </row>
    <row r="124" spans="1:14" ht="18.75" customHeight="1" thickBot="1">
      <c r="A124" s="2" t="s">
        <v>41</v>
      </c>
      <c r="B124"/>
      <c r="C124"/>
      <c r="D124"/>
      <c r="E124"/>
      <c r="F124"/>
      <c r="G124"/>
      <c r="H124"/>
      <c r="I124"/>
      <c r="J124" s="117"/>
      <c r="K124"/>
      <c r="L124"/>
      <c r="M124"/>
      <c r="N124"/>
    </row>
    <row r="125" spans="1:11" s="145" customFormat="1" ht="22.5" customHeight="1">
      <c r="A125" s="690" t="s">
        <v>21</v>
      </c>
      <c r="B125" s="691"/>
      <c r="C125" s="681" t="s">
        <v>37</v>
      </c>
      <c r="D125" s="681" t="s">
        <v>210</v>
      </c>
      <c r="E125" s="681" t="s">
        <v>211</v>
      </c>
      <c r="F125" s="142" t="s">
        <v>38</v>
      </c>
      <c r="G125" s="143" t="s">
        <v>39</v>
      </c>
      <c r="H125" s="696" t="s">
        <v>212</v>
      </c>
      <c r="I125" s="792" t="s">
        <v>40</v>
      </c>
      <c r="J125" s="681" t="s">
        <v>8</v>
      </c>
      <c r="K125" s="144"/>
    </row>
    <row r="126" spans="1:11" s="145" customFormat="1" ht="11.25" customHeight="1" thickBot="1">
      <c r="A126" s="692"/>
      <c r="B126" s="693"/>
      <c r="C126" s="682"/>
      <c r="D126" s="683"/>
      <c r="E126" s="781"/>
      <c r="F126" s="146" t="s">
        <v>213</v>
      </c>
      <c r="G126" s="147" t="s">
        <v>214</v>
      </c>
      <c r="H126" s="697"/>
      <c r="I126" s="793"/>
      <c r="J126" s="682"/>
      <c r="K126" s="144"/>
    </row>
    <row r="127" spans="1:11" s="120" customFormat="1" ht="11.25" customHeight="1">
      <c r="A127" s="790" t="s">
        <v>363</v>
      </c>
      <c r="B127" s="791"/>
      <c r="C127" s="28">
        <v>176450</v>
      </c>
      <c r="D127" s="19"/>
      <c r="E127" s="19"/>
      <c r="F127" s="15"/>
      <c r="G127" s="16"/>
      <c r="H127" s="127"/>
      <c r="I127" s="20">
        <f>SUM(F127:H127)</f>
        <v>0</v>
      </c>
      <c r="J127" s="128">
        <f>SUM(C127:E127,I127)</f>
        <v>176450</v>
      </c>
      <c r="K127" s="129"/>
    </row>
    <row r="128" spans="1:11" s="120" customFormat="1" ht="11.25" customHeight="1">
      <c r="A128" s="684" t="s">
        <v>364</v>
      </c>
      <c r="B128" s="685"/>
      <c r="C128" s="18">
        <v>44793</v>
      </c>
      <c r="D128" s="19"/>
      <c r="E128" s="19"/>
      <c r="F128" s="15"/>
      <c r="G128" s="16"/>
      <c r="H128" s="127"/>
      <c r="I128" s="20">
        <f aca="true" t="shared" si="8" ref="I128:I136">SUM(F128:H128)</f>
        <v>0</v>
      </c>
      <c r="J128" s="128">
        <f aca="true" t="shared" si="9" ref="J128:J136">SUM(C128:E128,I128)</f>
        <v>44793</v>
      </c>
      <c r="K128" s="129"/>
    </row>
    <row r="129" spans="1:11" s="120" customFormat="1" ht="11.25" customHeight="1">
      <c r="A129" s="684" t="s">
        <v>365</v>
      </c>
      <c r="B129" s="685"/>
      <c r="C129" s="18">
        <v>308936</v>
      </c>
      <c r="D129" s="19"/>
      <c r="E129" s="19"/>
      <c r="F129" s="15"/>
      <c r="G129" s="16"/>
      <c r="H129" s="127"/>
      <c r="I129" s="20">
        <f t="shared" si="8"/>
        <v>0</v>
      </c>
      <c r="J129" s="128">
        <f t="shared" si="9"/>
        <v>308936</v>
      </c>
      <c r="K129" s="129"/>
    </row>
    <row r="130" spans="1:11" s="120" customFormat="1" ht="11.25" customHeight="1">
      <c r="A130" s="684" t="s">
        <v>366</v>
      </c>
      <c r="B130" s="685"/>
      <c r="C130" s="18">
        <v>69100</v>
      </c>
      <c r="D130" s="19"/>
      <c r="E130" s="19"/>
      <c r="F130" s="15"/>
      <c r="G130" s="16"/>
      <c r="H130" s="127"/>
      <c r="I130" s="20">
        <f t="shared" si="8"/>
        <v>0</v>
      </c>
      <c r="J130" s="128">
        <f t="shared" si="9"/>
        <v>69100</v>
      </c>
      <c r="K130" s="129"/>
    </row>
    <row r="131" spans="1:11" s="120" customFormat="1" ht="11.25" customHeight="1">
      <c r="A131" s="684" t="s">
        <v>367</v>
      </c>
      <c r="B131" s="685"/>
      <c r="C131" s="18">
        <v>65000</v>
      </c>
      <c r="D131" s="19"/>
      <c r="E131" s="19"/>
      <c r="F131" s="15"/>
      <c r="G131" s="16"/>
      <c r="H131" s="127"/>
      <c r="I131" s="20">
        <f t="shared" si="8"/>
        <v>0</v>
      </c>
      <c r="J131" s="128">
        <f t="shared" si="9"/>
        <v>65000</v>
      </c>
      <c r="K131" s="129"/>
    </row>
    <row r="132" spans="1:11" s="120" customFormat="1" ht="11.25" customHeight="1">
      <c r="A132" s="684" t="s">
        <v>368</v>
      </c>
      <c r="B132" s="685"/>
      <c r="C132" s="18">
        <v>26068</v>
      </c>
      <c r="D132" s="19"/>
      <c r="E132" s="19"/>
      <c r="F132" s="15"/>
      <c r="G132" s="16"/>
      <c r="H132" s="127"/>
      <c r="I132" s="20">
        <f t="shared" si="8"/>
        <v>0</v>
      </c>
      <c r="J132" s="128">
        <f t="shared" si="9"/>
        <v>26068</v>
      </c>
      <c r="K132" s="129"/>
    </row>
    <row r="133" spans="1:11" s="131" customFormat="1" ht="11.25" customHeight="1">
      <c r="A133" s="684" t="s">
        <v>369</v>
      </c>
      <c r="B133" s="685"/>
      <c r="C133" s="18">
        <v>7800</v>
      </c>
      <c r="D133" s="19"/>
      <c r="E133" s="19"/>
      <c r="F133" s="15"/>
      <c r="G133" s="16"/>
      <c r="H133" s="127"/>
      <c r="I133" s="20">
        <f t="shared" si="8"/>
        <v>0</v>
      </c>
      <c r="J133" s="128">
        <f t="shared" si="9"/>
        <v>7800</v>
      </c>
      <c r="K133" s="130"/>
    </row>
    <row r="134" spans="1:11" s="120" customFormat="1" ht="11.25" customHeight="1">
      <c r="A134" s="684" t="s">
        <v>370</v>
      </c>
      <c r="B134" s="685"/>
      <c r="C134" s="18"/>
      <c r="D134" s="19"/>
      <c r="E134" s="19"/>
      <c r="F134" s="15">
        <v>500000</v>
      </c>
      <c r="G134" s="16"/>
      <c r="H134" s="127"/>
      <c r="I134" s="20">
        <f t="shared" si="8"/>
        <v>500000</v>
      </c>
      <c r="J134" s="128">
        <f t="shared" si="9"/>
        <v>500000</v>
      </c>
      <c r="K134" s="129"/>
    </row>
    <row r="135" spans="1:11" s="120" customFormat="1" ht="11.25" customHeight="1">
      <c r="A135" s="471"/>
      <c r="B135" s="472"/>
      <c r="C135" s="18"/>
      <c r="D135" s="19"/>
      <c r="E135" s="19"/>
      <c r="F135" s="15"/>
      <c r="G135" s="16"/>
      <c r="H135" s="127"/>
      <c r="I135" s="20">
        <f t="shared" si="8"/>
        <v>0</v>
      </c>
      <c r="J135" s="128">
        <f t="shared" si="9"/>
        <v>0</v>
      </c>
      <c r="K135" s="129"/>
    </row>
    <row r="136" spans="1:11" s="120" customFormat="1" ht="11.25" customHeight="1">
      <c r="A136" s="471"/>
      <c r="B136" s="472"/>
      <c r="C136" s="18"/>
      <c r="D136" s="19"/>
      <c r="E136" s="19"/>
      <c r="F136" s="15"/>
      <c r="G136" s="16"/>
      <c r="H136" s="127"/>
      <c r="I136" s="20">
        <f t="shared" si="8"/>
        <v>0</v>
      </c>
      <c r="J136" s="128">
        <f t="shared" si="9"/>
        <v>0</v>
      </c>
      <c r="K136" s="129"/>
    </row>
    <row r="137" spans="1:11" s="133" customFormat="1" ht="11.25" customHeight="1" thickBot="1">
      <c r="A137" s="686" t="s">
        <v>97</v>
      </c>
      <c r="B137" s="687"/>
      <c r="C137" s="60">
        <f aca="true" t="shared" si="10" ref="C137:J137">SUM(C127:C136)</f>
        <v>698147</v>
      </c>
      <c r="D137" s="60">
        <f t="shared" si="10"/>
        <v>0</v>
      </c>
      <c r="E137" s="60">
        <f t="shared" si="10"/>
        <v>0</v>
      </c>
      <c r="F137" s="61">
        <f t="shared" si="10"/>
        <v>500000</v>
      </c>
      <c r="G137" s="62">
        <f t="shared" si="10"/>
        <v>0</v>
      </c>
      <c r="H137" s="62">
        <f t="shared" si="10"/>
        <v>0</v>
      </c>
      <c r="I137" s="63">
        <f t="shared" si="10"/>
        <v>500000</v>
      </c>
      <c r="J137" s="60">
        <f t="shared" si="10"/>
        <v>1198147</v>
      </c>
      <c r="K137" s="132"/>
    </row>
    <row r="138" spans="1:11" s="120" customFormat="1" ht="13.5" thickBo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29"/>
    </row>
    <row r="139" spans="1:11" s="487" customFormat="1" ht="22.5" customHeight="1">
      <c r="A139" s="690" t="s">
        <v>215</v>
      </c>
      <c r="B139" s="691"/>
      <c r="C139" s="681" t="s">
        <v>37</v>
      </c>
      <c r="D139" s="681" t="s">
        <v>210</v>
      </c>
      <c r="E139" s="681" t="s">
        <v>211</v>
      </c>
      <c r="F139" s="142" t="s">
        <v>38</v>
      </c>
      <c r="G139" s="143" t="s">
        <v>39</v>
      </c>
      <c r="H139" s="696" t="s">
        <v>212</v>
      </c>
      <c r="I139" s="792" t="s">
        <v>40</v>
      </c>
      <c r="J139" s="681" t="s">
        <v>8</v>
      </c>
      <c r="K139" s="486"/>
    </row>
    <row r="140" spans="1:11" s="149" customFormat="1" ht="11.25" customHeight="1" thickBot="1">
      <c r="A140" s="692"/>
      <c r="B140" s="693"/>
      <c r="C140" s="682"/>
      <c r="D140" s="683"/>
      <c r="E140" s="781"/>
      <c r="F140" s="146" t="s">
        <v>213</v>
      </c>
      <c r="G140" s="147" t="s">
        <v>214</v>
      </c>
      <c r="H140" s="697"/>
      <c r="I140" s="793"/>
      <c r="J140" s="682"/>
      <c r="K140" s="148"/>
    </row>
    <row r="141" spans="1:11" s="149" customFormat="1" ht="11.25" customHeight="1">
      <c r="A141" s="790" t="s">
        <v>371</v>
      </c>
      <c r="B141" s="791"/>
      <c r="C141" s="28">
        <v>449843</v>
      </c>
      <c r="D141" s="19"/>
      <c r="E141" s="19"/>
      <c r="F141" s="15"/>
      <c r="G141" s="59"/>
      <c r="H141" s="127"/>
      <c r="I141" s="20">
        <f>SUM(F141:H141)</f>
        <v>0</v>
      </c>
      <c r="J141" s="128">
        <f>SUM(C141:E141,I141)</f>
        <v>449843</v>
      </c>
      <c r="K141" s="148"/>
    </row>
    <row r="142" spans="1:11" s="149" customFormat="1" ht="11.25" customHeight="1">
      <c r="A142" s="684" t="s">
        <v>372</v>
      </c>
      <c r="B142" s="685"/>
      <c r="C142" s="18">
        <v>2067730</v>
      </c>
      <c r="D142" s="19"/>
      <c r="E142" s="19"/>
      <c r="F142" s="15"/>
      <c r="G142" s="59"/>
      <c r="H142" s="127"/>
      <c r="I142" s="20">
        <f aca="true" t="shared" si="11" ref="I142:I157">SUM(F142:H142)</f>
        <v>0</v>
      </c>
      <c r="J142" s="128">
        <f aca="true" t="shared" si="12" ref="J142:J157">SUM(C142:E142,I142)</f>
        <v>2067730</v>
      </c>
      <c r="K142" s="148"/>
    </row>
    <row r="143" spans="1:11" s="149" customFormat="1" ht="11.25" customHeight="1">
      <c r="A143" s="684" t="s">
        <v>373</v>
      </c>
      <c r="B143" s="685"/>
      <c r="C143" s="18">
        <v>5367054.09</v>
      </c>
      <c r="D143" s="19"/>
      <c r="E143" s="19"/>
      <c r="F143" s="15">
        <v>4975000</v>
      </c>
      <c r="G143" s="16"/>
      <c r="H143" s="127"/>
      <c r="I143" s="20">
        <f t="shared" si="11"/>
        <v>4975000</v>
      </c>
      <c r="J143" s="128">
        <f t="shared" si="12"/>
        <v>10342054.09</v>
      </c>
      <c r="K143" s="148"/>
    </row>
    <row r="144" spans="1:11" s="149" customFormat="1" ht="11.25" customHeight="1">
      <c r="A144" s="684" t="s">
        <v>374</v>
      </c>
      <c r="B144" s="685"/>
      <c r="C144" s="18">
        <v>300000</v>
      </c>
      <c r="D144" s="19"/>
      <c r="E144" s="19"/>
      <c r="F144" s="15"/>
      <c r="G144" s="16"/>
      <c r="H144" s="127"/>
      <c r="I144" s="20">
        <f t="shared" si="11"/>
        <v>0</v>
      </c>
      <c r="J144" s="128">
        <f t="shared" si="12"/>
        <v>300000</v>
      </c>
      <c r="K144" s="148"/>
    </row>
    <row r="145" spans="1:11" s="149" customFormat="1" ht="11.25" customHeight="1">
      <c r="A145" s="684" t="s">
        <v>375</v>
      </c>
      <c r="B145" s="685"/>
      <c r="C145" s="18">
        <v>418800</v>
      </c>
      <c r="D145" s="19"/>
      <c r="E145" s="19"/>
      <c r="F145" s="15"/>
      <c r="G145" s="16"/>
      <c r="H145" s="127"/>
      <c r="I145" s="20">
        <f t="shared" si="11"/>
        <v>0</v>
      </c>
      <c r="J145" s="128">
        <f t="shared" si="12"/>
        <v>418800</v>
      </c>
      <c r="K145" s="148"/>
    </row>
    <row r="146" spans="1:11" s="149" customFormat="1" ht="11.25" customHeight="1">
      <c r="A146" s="684" t="s">
        <v>376</v>
      </c>
      <c r="B146" s="685"/>
      <c r="C146" s="18">
        <v>347940</v>
      </c>
      <c r="D146" s="19"/>
      <c r="E146" s="19"/>
      <c r="F146" s="15"/>
      <c r="G146" s="16"/>
      <c r="H146" s="127"/>
      <c r="I146" s="20">
        <f t="shared" si="11"/>
        <v>0</v>
      </c>
      <c r="J146" s="128">
        <f t="shared" si="12"/>
        <v>347940</v>
      </c>
      <c r="K146" s="148"/>
    </row>
    <row r="147" spans="1:11" s="149" customFormat="1" ht="11.25" customHeight="1">
      <c r="A147" s="684" t="s">
        <v>377</v>
      </c>
      <c r="B147" s="685"/>
      <c r="C147" s="18">
        <v>625381</v>
      </c>
      <c r="D147" s="19"/>
      <c r="E147" s="19"/>
      <c r="F147" s="15"/>
      <c r="G147" s="16"/>
      <c r="H147" s="127"/>
      <c r="I147" s="20">
        <f t="shared" si="11"/>
        <v>0</v>
      </c>
      <c r="J147" s="128">
        <f t="shared" si="12"/>
        <v>625381</v>
      </c>
      <c r="K147" s="148"/>
    </row>
    <row r="148" spans="1:11" s="149" customFormat="1" ht="11.25" customHeight="1">
      <c r="A148" s="684" t="s">
        <v>378</v>
      </c>
      <c r="B148" s="685"/>
      <c r="C148" s="18">
        <v>218000</v>
      </c>
      <c r="D148" s="19"/>
      <c r="E148" s="19"/>
      <c r="F148" s="15"/>
      <c r="G148" s="16"/>
      <c r="H148" s="127"/>
      <c r="I148" s="20">
        <f t="shared" si="11"/>
        <v>0</v>
      </c>
      <c r="J148" s="128">
        <f t="shared" si="12"/>
        <v>218000</v>
      </c>
      <c r="K148" s="148"/>
    </row>
    <row r="149" spans="1:11" s="149" customFormat="1" ht="11.25" customHeight="1">
      <c r="A149" s="684" t="s">
        <v>379</v>
      </c>
      <c r="B149" s="685"/>
      <c r="C149" s="18">
        <v>46960</v>
      </c>
      <c r="D149" s="19"/>
      <c r="E149" s="19"/>
      <c r="F149" s="15"/>
      <c r="G149" s="16"/>
      <c r="H149" s="127"/>
      <c r="I149" s="20">
        <f t="shared" si="11"/>
        <v>0</v>
      </c>
      <c r="J149" s="128">
        <f t="shared" si="12"/>
        <v>46960</v>
      </c>
      <c r="K149" s="148"/>
    </row>
    <row r="150" spans="1:11" s="149" customFormat="1" ht="11.25" customHeight="1">
      <c r="A150" s="684" t="s">
        <v>380</v>
      </c>
      <c r="B150" s="685"/>
      <c r="C150" s="18">
        <v>127800</v>
      </c>
      <c r="D150" s="19"/>
      <c r="E150" s="19"/>
      <c r="F150" s="15"/>
      <c r="G150" s="16"/>
      <c r="H150" s="127"/>
      <c r="I150" s="20">
        <f t="shared" si="11"/>
        <v>0</v>
      </c>
      <c r="J150" s="128">
        <f t="shared" si="12"/>
        <v>127800</v>
      </c>
      <c r="K150" s="148"/>
    </row>
    <row r="151" spans="1:11" s="149" customFormat="1" ht="11.25" customHeight="1">
      <c r="A151" s="684" t="s">
        <v>381</v>
      </c>
      <c r="B151" s="685"/>
      <c r="C151" s="18">
        <v>23649</v>
      </c>
      <c r="D151" s="19"/>
      <c r="E151" s="19"/>
      <c r="F151" s="15"/>
      <c r="G151" s="16"/>
      <c r="H151" s="127"/>
      <c r="I151" s="20">
        <f t="shared" si="11"/>
        <v>0</v>
      </c>
      <c r="J151" s="128">
        <f t="shared" si="12"/>
        <v>23649</v>
      </c>
      <c r="K151" s="148"/>
    </row>
    <row r="152" spans="1:11" s="149" customFormat="1" ht="11.25" customHeight="1">
      <c r="A152" s="684" t="s">
        <v>382</v>
      </c>
      <c r="B152" s="685"/>
      <c r="C152" s="18">
        <v>57660</v>
      </c>
      <c r="D152" s="19"/>
      <c r="E152" s="19"/>
      <c r="F152" s="15"/>
      <c r="G152" s="16"/>
      <c r="H152" s="127"/>
      <c r="I152" s="20">
        <f t="shared" si="11"/>
        <v>0</v>
      </c>
      <c r="J152" s="128">
        <f t="shared" si="12"/>
        <v>57660</v>
      </c>
      <c r="K152" s="148"/>
    </row>
    <row r="153" spans="1:11" s="149" customFormat="1" ht="11.25" customHeight="1">
      <c r="A153" s="684" t="s">
        <v>383</v>
      </c>
      <c r="B153" s="685"/>
      <c r="C153" s="18">
        <v>363420</v>
      </c>
      <c r="D153" s="19"/>
      <c r="E153" s="19"/>
      <c r="F153" s="15"/>
      <c r="G153" s="16"/>
      <c r="H153" s="127"/>
      <c r="I153" s="20">
        <f t="shared" si="11"/>
        <v>0</v>
      </c>
      <c r="J153" s="128">
        <f t="shared" si="12"/>
        <v>363420</v>
      </c>
      <c r="K153" s="148"/>
    </row>
    <row r="154" spans="1:11" s="149" customFormat="1" ht="11.25" customHeight="1">
      <c r="A154" s="826" t="s">
        <v>384</v>
      </c>
      <c r="B154" s="827"/>
      <c r="C154" s="18">
        <v>145363</v>
      </c>
      <c r="D154" s="19"/>
      <c r="E154" s="19"/>
      <c r="F154" s="15"/>
      <c r="G154" s="16"/>
      <c r="H154" s="127"/>
      <c r="I154" s="20">
        <f t="shared" si="11"/>
        <v>0</v>
      </c>
      <c r="J154" s="128">
        <f t="shared" si="12"/>
        <v>145363</v>
      </c>
      <c r="K154" s="148"/>
    </row>
    <row r="155" spans="1:11" s="149" customFormat="1" ht="11.25" customHeight="1">
      <c r="A155" s="684" t="s">
        <v>385</v>
      </c>
      <c r="B155" s="685"/>
      <c r="C155" s="18"/>
      <c r="D155" s="19"/>
      <c r="E155" s="19"/>
      <c r="F155" s="15">
        <v>1500000</v>
      </c>
      <c r="G155" s="16"/>
      <c r="H155" s="127"/>
      <c r="I155" s="20">
        <f t="shared" si="11"/>
        <v>1500000</v>
      </c>
      <c r="J155" s="128">
        <f t="shared" si="12"/>
        <v>1500000</v>
      </c>
      <c r="K155" s="148"/>
    </row>
    <row r="156" spans="1:11" s="149" customFormat="1" ht="11.25" customHeight="1">
      <c r="A156" s="684" t="s">
        <v>386</v>
      </c>
      <c r="B156" s="685"/>
      <c r="C156" s="18"/>
      <c r="D156" s="19">
        <v>84565502</v>
      </c>
      <c r="E156" s="19"/>
      <c r="F156" s="15"/>
      <c r="G156" s="16"/>
      <c r="H156" s="127"/>
      <c r="I156" s="20">
        <f t="shared" si="11"/>
        <v>0</v>
      </c>
      <c r="J156" s="128">
        <f t="shared" si="12"/>
        <v>84565502</v>
      </c>
      <c r="K156" s="148"/>
    </row>
    <row r="157" spans="1:11" s="149" customFormat="1" ht="11.25" customHeight="1">
      <c r="A157" s="471"/>
      <c r="B157" s="472"/>
      <c r="C157" s="18"/>
      <c r="D157" s="19"/>
      <c r="E157" s="19"/>
      <c r="F157" s="15"/>
      <c r="G157" s="16"/>
      <c r="H157" s="127"/>
      <c r="I157" s="20">
        <f t="shared" si="11"/>
        <v>0</v>
      </c>
      <c r="J157" s="128">
        <f t="shared" si="12"/>
        <v>0</v>
      </c>
      <c r="K157" s="148"/>
    </row>
    <row r="158" spans="1:11" s="149" customFormat="1" ht="11.25" customHeight="1" thickBot="1">
      <c r="A158" s="686" t="s">
        <v>98</v>
      </c>
      <c r="B158" s="687"/>
      <c r="C158" s="60">
        <f aca="true" t="shared" si="13" ref="C158:J158">SUM(C141:C157)</f>
        <v>10559600.09</v>
      </c>
      <c r="D158" s="64">
        <f t="shared" si="13"/>
        <v>84565502</v>
      </c>
      <c r="E158" s="64">
        <f t="shared" si="13"/>
        <v>0</v>
      </c>
      <c r="F158" s="61">
        <f t="shared" si="13"/>
        <v>6475000</v>
      </c>
      <c r="G158" s="62">
        <f t="shared" si="13"/>
        <v>0</v>
      </c>
      <c r="H158" s="62">
        <f t="shared" si="13"/>
        <v>0</v>
      </c>
      <c r="I158" s="63">
        <f t="shared" si="13"/>
        <v>6475000</v>
      </c>
      <c r="J158" s="60">
        <f t="shared" si="13"/>
        <v>101600102.09</v>
      </c>
      <c r="K158" s="148"/>
    </row>
    <row r="159" spans="1:11" s="120" customFormat="1" ht="13.5" thickBo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29"/>
    </row>
    <row r="160" spans="1:11" s="149" customFormat="1" ht="22.5" customHeight="1">
      <c r="A160" s="690" t="s">
        <v>216</v>
      </c>
      <c r="B160" s="691"/>
      <c r="C160" s="681" t="s">
        <v>37</v>
      </c>
      <c r="D160" s="681" t="s">
        <v>210</v>
      </c>
      <c r="E160" s="681" t="s">
        <v>211</v>
      </c>
      <c r="F160" s="142" t="s">
        <v>38</v>
      </c>
      <c r="G160" s="143" t="s">
        <v>39</v>
      </c>
      <c r="H160" s="696" t="s">
        <v>212</v>
      </c>
      <c r="I160" s="792" t="s">
        <v>40</v>
      </c>
      <c r="J160" s="681" t="s">
        <v>8</v>
      </c>
      <c r="K160" s="148"/>
    </row>
    <row r="161" spans="1:11" s="149" customFormat="1" ht="11.25" customHeight="1" thickBot="1">
      <c r="A161" s="692"/>
      <c r="B161" s="693"/>
      <c r="C161" s="682"/>
      <c r="D161" s="683"/>
      <c r="E161" s="781"/>
      <c r="F161" s="146" t="s">
        <v>213</v>
      </c>
      <c r="G161" s="147" t="s">
        <v>214</v>
      </c>
      <c r="H161" s="697"/>
      <c r="I161" s="793"/>
      <c r="J161" s="682"/>
      <c r="K161" s="148"/>
    </row>
    <row r="162" spans="1:11" s="149" customFormat="1" ht="11.25" customHeight="1">
      <c r="A162" s="790" t="s">
        <v>387</v>
      </c>
      <c r="B162" s="791"/>
      <c r="C162" s="28">
        <v>170690</v>
      </c>
      <c r="D162" s="19"/>
      <c r="E162" s="19"/>
      <c r="F162" s="15"/>
      <c r="G162" s="59"/>
      <c r="H162" s="127"/>
      <c r="I162" s="20">
        <f>SUM(F162:H162)</f>
        <v>0</v>
      </c>
      <c r="J162" s="128">
        <f>SUM(C162:E162,I162)</f>
        <v>170690</v>
      </c>
      <c r="K162" s="148"/>
    </row>
    <row r="163" spans="1:11" s="149" customFormat="1" ht="11.25" customHeight="1">
      <c r="A163" s="471" t="s">
        <v>388</v>
      </c>
      <c r="B163" s="472"/>
      <c r="C163" s="18">
        <v>86396.28</v>
      </c>
      <c r="D163" s="19"/>
      <c r="E163" s="19"/>
      <c r="F163" s="15"/>
      <c r="G163" s="59"/>
      <c r="H163" s="127"/>
      <c r="I163" s="20">
        <f aca="true" t="shared" si="14" ref="I163:I172">SUM(F163:H163)</f>
        <v>0</v>
      </c>
      <c r="J163" s="128">
        <f aca="true" t="shared" si="15" ref="J163:J172">SUM(C163:E163,I163)</f>
        <v>86396.28</v>
      </c>
      <c r="K163" s="148"/>
    </row>
    <row r="164" spans="1:11" s="149" customFormat="1" ht="11.25" customHeight="1">
      <c r="A164" s="471" t="s">
        <v>389</v>
      </c>
      <c r="B164" s="472"/>
      <c r="C164" s="18">
        <v>58872</v>
      </c>
      <c r="D164" s="19"/>
      <c r="E164" s="19"/>
      <c r="F164" s="15"/>
      <c r="G164" s="16"/>
      <c r="H164" s="127"/>
      <c r="I164" s="20">
        <f t="shared" si="14"/>
        <v>0</v>
      </c>
      <c r="J164" s="128">
        <f t="shared" si="15"/>
        <v>58872</v>
      </c>
      <c r="K164" s="148"/>
    </row>
    <row r="165" spans="1:11" s="149" customFormat="1" ht="11.25" customHeight="1">
      <c r="A165" s="471" t="s">
        <v>390</v>
      </c>
      <c r="B165" s="472"/>
      <c r="C165" s="18">
        <v>69000</v>
      </c>
      <c r="D165" s="19"/>
      <c r="E165" s="19"/>
      <c r="F165" s="15"/>
      <c r="G165" s="16"/>
      <c r="H165" s="127"/>
      <c r="I165" s="20">
        <f t="shared" si="14"/>
        <v>0</v>
      </c>
      <c r="J165" s="128">
        <f t="shared" si="15"/>
        <v>69000</v>
      </c>
      <c r="K165" s="148"/>
    </row>
    <row r="166" spans="1:11" s="149" customFormat="1" ht="11.25" customHeight="1">
      <c r="A166" s="684" t="s">
        <v>391</v>
      </c>
      <c r="B166" s="685"/>
      <c r="C166" s="18">
        <v>92400</v>
      </c>
      <c r="D166" s="19"/>
      <c r="E166" s="19"/>
      <c r="F166" s="15"/>
      <c r="G166" s="16"/>
      <c r="H166" s="127"/>
      <c r="I166" s="20">
        <f t="shared" si="14"/>
        <v>0</v>
      </c>
      <c r="J166" s="128">
        <f t="shared" si="15"/>
        <v>92400</v>
      </c>
      <c r="K166" s="148"/>
    </row>
    <row r="167" spans="1:11" s="149" customFormat="1" ht="11.25" customHeight="1">
      <c r="A167" s="471" t="s">
        <v>392</v>
      </c>
      <c r="B167" s="472"/>
      <c r="C167" s="18">
        <v>163079.72</v>
      </c>
      <c r="D167" s="19"/>
      <c r="E167" s="19"/>
      <c r="F167" s="15"/>
      <c r="G167" s="16"/>
      <c r="H167" s="127">
        <v>600000</v>
      </c>
      <c r="I167" s="20">
        <f t="shared" si="14"/>
        <v>600000</v>
      </c>
      <c r="J167" s="128">
        <f t="shared" si="15"/>
        <v>763079.72</v>
      </c>
      <c r="K167" s="148"/>
    </row>
    <row r="168" spans="1:11" s="149" customFormat="1" ht="11.25" customHeight="1">
      <c r="A168" s="471" t="s">
        <v>393</v>
      </c>
      <c r="B168" s="472"/>
      <c r="C168" s="18">
        <v>61420</v>
      </c>
      <c r="D168" s="19"/>
      <c r="E168" s="19"/>
      <c r="F168" s="15"/>
      <c r="G168" s="16"/>
      <c r="H168" s="127"/>
      <c r="I168" s="20">
        <f t="shared" si="14"/>
        <v>0</v>
      </c>
      <c r="J168" s="128">
        <f t="shared" si="15"/>
        <v>61420</v>
      </c>
      <c r="K168" s="148"/>
    </row>
    <row r="169" spans="1:11" s="149" customFormat="1" ht="11.25" customHeight="1">
      <c r="A169" s="471" t="s">
        <v>394</v>
      </c>
      <c r="B169" s="472"/>
      <c r="C169" s="18">
        <v>856900</v>
      </c>
      <c r="D169" s="19"/>
      <c r="E169" s="19"/>
      <c r="F169" s="15"/>
      <c r="G169" s="16"/>
      <c r="H169" s="127"/>
      <c r="I169" s="20">
        <f t="shared" si="14"/>
        <v>0</v>
      </c>
      <c r="J169" s="128">
        <f t="shared" si="15"/>
        <v>856900</v>
      </c>
      <c r="K169" s="148"/>
    </row>
    <row r="170" spans="1:11" s="149" customFormat="1" ht="11.25" customHeight="1">
      <c r="A170" s="471" t="s">
        <v>395</v>
      </c>
      <c r="B170" s="472"/>
      <c r="C170" s="18"/>
      <c r="D170" s="19"/>
      <c r="E170" s="19"/>
      <c r="F170" s="15"/>
      <c r="G170" s="16"/>
      <c r="H170" s="127">
        <v>387360</v>
      </c>
      <c r="I170" s="20">
        <f t="shared" si="14"/>
        <v>387360</v>
      </c>
      <c r="J170" s="128">
        <f t="shared" si="15"/>
        <v>387360</v>
      </c>
      <c r="K170" s="148"/>
    </row>
    <row r="171" spans="1:11" s="149" customFormat="1" ht="11.25" customHeight="1">
      <c r="A171" s="471" t="s">
        <v>396</v>
      </c>
      <c r="B171" s="472"/>
      <c r="C171" s="18"/>
      <c r="D171" s="19"/>
      <c r="E171" s="19"/>
      <c r="F171" s="15">
        <v>1500000</v>
      </c>
      <c r="G171" s="16"/>
      <c r="H171" s="127"/>
      <c r="I171" s="20">
        <f t="shared" si="14"/>
        <v>1500000</v>
      </c>
      <c r="J171" s="128">
        <f t="shared" si="15"/>
        <v>1500000</v>
      </c>
      <c r="K171" s="148"/>
    </row>
    <row r="172" spans="1:11" s="149" customFormat="1" ht="11.25" customHeight="1">
      <c r="A172" s="471"/>
      <c r="B172" s="472"/>
      <c r="C172" s="18"/>
      <c r="D172" s="19"/>
      <c r="E172" s="19"/>
      <c r="F172" s="15"/>
      <c r="G172" s="16"/>
      <c r="H172" s="127"/>
      <c r="I172" s="20">
        <f t="shared" si="14"/>
        <v>0</v>
      </c>
      <c r="J172" s="128">
        <f t="shared" si="15"/>
        <v>0</v>
      </c>
      <c r="K172" s="148"/>
    </row>
    <row r="173" spans="1:11" s="149" customFormat="1" ht="11.25" customHeight="1" thickBot="1">
      <c r="A173" s="686" t="s">
        <v>217</v>
      </c>
      <c r="B173" s="687"/>
      <c r="C173" s="60">
        <f>SUM(C162:C172)</f>
        <v>1558758</v>
      </c>
      <c r="D173" s="60">
        <f aca="true" t="shared" si="16" ref="D173:J173">SUM(D162:D172)</f>
        <v>0</v>
      </c>
      <c r="E173" s="60">
        <f t="shared" si="16"/>
        <v>0</v>
      </c>
      <c r="F173" s="64">
        <f t="shared" si="16"/>
        <v>1500000</v>
      </c>
      <c r="G173" s="135">
        <f t="shared" si="16"/>
        <v>0</v>
      </c>
      <c r="H173" s="62">
        <f t="shared" si="16"/>
        <v>987360</v>
      </c>
      <c r="I173" s="69">
        <f t="shared" si="16"/>
        <v>2487360</v>
      </c>
      <c r="J173" s="60">
        <f t="shared" si="16"/>
        <v>4046118</v>
      </c>
      <c r="K173" s="148"/>
    </row>
    <row r="174" spans="1:11" s="120" customFormat="1" ht="13.5" thickBo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29"/>
    </row>
    <row r="175" spans="1:11" s="149" customFormat="1" ht="22.5" customHeight="1">
      <c r="A175" s="690" t="s">
        <v>8</v>
      </c>
      <c r="B175" s="691"/>
      <c r="C175" s="681" t="s">
        <v>37</v>
      </c>
      <c r="D175" s="681" t="s">
        <v>210</v>
      </c>
      <c r="E175" s="681" t="s">
        <v>211</v>
      </c>
      <c r="F175" s="142" t="s">
        <v>38</v>
      </c>
      <c r="G175" s="143" t="s">
        <v>39</v>
      </c>
      <c r="H175" s="696" t="s">
        <v>212</v>
      </c>
      <c r="I175" s="792" t="s">
        <v>40</v>
      </c>
      <c r="J175" s="681" t="s">
        <v>8</v>
      </c>
      <c r="K175" s="148"/>
    </row>
    <row r="176" spans="1:11" s="149" customFormat="1" ht="11.25" customHeight="1" thickBot="1">
      <c r="A176" s="694"/>
      <c r="B176" s="695"/>
      <c r="C176" s="682"/>
      <c r="D176" s="683"/>
      <c r="E176" s="781"/>
      <c r="F176" s="146" t="s">
        <v>213</v>
      </c>
      <c r="G176" s="147" t="s">
        <v>214</v>
      </c>
      <c r="H176" s="697"/>
      <c r="I176" s="793"/>
      <c r="J176" s="682"/>
      <c r="K176" s="148"/>
    </row>
    <row r="177" spans="1:11" s="149" customFormat="1" ht="11.25" customHeight="1" thickBot="1">
      <c r="A177" s="692"/>
      <c r="B177" s="693"/>
      <c r="C177" s="60">
        <f aca="true" t="shared" si="17" ref="C177:J177">SUM(C173,C158,C137)</f>
        <v>12816505.09</v>
      </c>
      <c r="D177" s="60">
        <f t="shared" si="17"/>
        <v>84565502</v>
      </c>
      <c r="E177" s="60">
        <f t="shared" si="17"/>
        <v>0</v>
      </c>
      <c r="F177" s="64">
        <f t="shared" si="17"/>
        <v>8475000</v>
      </c>
      <c r="G177" s="150">
        <f t="shared" si="17"/>
        <v>0</v>
      </c>
      <c r="H177" s="151">
        <f t="shared" si="17"/>
        <v>987360</v>
      </c>
      <c r="I177" s="152">
        <f t="shared" si="17"/>
        <v>9462360</v>
      </c>
      <c r="J177" s="60">
        <f t="shared" si="17"/>
        <v>106844367.09</v>
      </c>
      <c r="K177" s="148"/>
    </row>
    <row r="178" spans="1:11" s="149" customFormat="1" ht="11.25" customHeight="1">
      <c r="A178" s="153"/>
      <c r="B178" s="153"/>
      <c r="C178" s="154"/>
      <c r="D178" s="154"/>
      <c r="E178" s="154"/>
      <c r="F178" s="154"/>
      <c r="G178" s="154"/>
      <c r="H178" s="154"/>
      <c r="I178" s="154"/>
      <c r="J178" s="154"/>
      <c r="K178" s="148"/>
    </row>
    <row r="179" spans="1:14" ht="17.25" customHeight="1" thickBot="1">
      <c r="A179" s="2" t="s">
        <v>269</v>
      </c>
      <c r="B179"/>
      <c r="C179"/>
      <c r="D179"/>
      <c r="E179"/>
      <c r="F179"/>
      <c r="G179"/>
      <c r="H179"/>
      <c r="I179"/>
      <c r="J179" s="117"/>
      <c r="K179"/>
      <c r="L179"/>
      <c r="M179"/>
      <c r="N179"/>
    </row>
    <row r="180" spans="1:10" s="17" customFormat="1" ht="11.25" customHeight="1">
      <c r="A180" s="29" t="s">
        <v>55</v>
      </c>
      <c r="B180" s="30" t="s">
        <v>56</v>
      </c>
      <c r="C180" s="31" t="s">
        <v>57</v>
      </c>
      <c r="D180" s="32" t="s">
        <v>58</v>
      </c>
      <c r="E180" s="32" t="s">
        <v>59</v>
      </c>
      <c r="F180" s="33" t="s">
        <v>60</v>
      </c>
      <c r="J180" s="119"/>
    </row>
    <row r="181" spans="1:10" s="17" customFormat="1" ht="11.25" customHeight="1">
      <c r="A181" s="34" t="s">
        <v>61</v>
      </c>
      <c r="B181" s="35" t="s">
        <v>62</v>
      </c>
      <c r="C181" s="36" t="s">
        <v>63</v>
      </c>
      <c r="D181" s="37" t="s">
        <v>219</v>
      </c>
      <c r="E181" s="37" t="s">
        <v>64</v>
      </c>
      <c r="F181" s="38" t="s">
        <v>62</v>
      </c>
      <c r="J181" s="119"/>
    </row>
    <row r="182" spans="1:10" s="17" customFormat="1" ht="11.25" customHeight="1" thickBot="1">
      <c r="A182" s="39"/>
      <c r="B182" s="40" t="s">
        <v>65</v>
      </c>
      <c r="C182" s="41" t="s">
        <v>66</v>
      </c>
      <c r="D182" s="42"/>
      <c r="E182" s="42" t="s">
        <v>220</v>
      </c>
      <c r="F182" s="43" t="s">
        <v>221</v>
      </c>
      <c r="J182" s="119"/>
    </row>
    <row r="183" spans="1:10" s="17" customFormat="1" ht="11.25" customHeight="1">
      <c r="A183" s="44">
        <v>1</v>
      </c>
      <c r="B183" s="155">
        <v>44980</v>
      </c>
      <c r="C183" s="65">
        <v>15</v>
      </c>
      <c r="D183" s="66">
        <v>32731</v>
      </c>
      <c r="E183" s="66">
        <v>2389</v>
      </c>
      <c r="F183" s="45">
        <v>9860</v>
      </c>
      <c r="J183" s="119"/>
    </row>
    <row r="184" spans="1:10" s="17" customFormat="1" ht="11.25" customHeight="1">
      <c r="A184" s="46" t="s">
        <v>67</v>
      </c>
      <c r="B184" s="156"/>
      <c r="C184" s="67">
        <v>0</v>
      </c>
      <c r="D184" s="68"/>
      <c r="E184" s="68"/>
      <c r="F184" s="45">
        <v>0</v>
      </c>
      <c r="J184" s="119"/>
    </row>
    <row r="185" spans="1:10" s="17" customFormat="1" ht="11.25" customHeight="1">
      <c r="A185" s="46">
        <v>2</v>
      </c>
      <c r="B185" s="156">
        <v>318556</v>
      </c>
      <c r="C185" s="67">
        <v>8</v>
      </c>
      <c r="D185" s="68">
        <v>174656</v>
      </c>
      <c r="E185" s="68">
        <v>15055</v>
      </c>
      <c r="F185" s="45">
        <v>128845</v>
      </c>
      <c r="J185" s="119"/>
    </row>
    <row r="186" spans="1:10" s="17" customFormat="1" ht="11.25" customHeight="1">
      <c r="A186" s="46">
        <v>3</v>
      </c>
      <c r="B186" s="156">
        <v>7547</v>
      </c>
      <c r="C186" s="67">
        <v>5</v>
      </c>
      <c r="D186" s="68">
        <v>1937</v>
      </c>
      <c r="E186" s="68">
        <v>294</v>
      </c>
      <c r="F186" s="45">
        <v>5316</v>
      </c>
      <c r="J186" s="119"/>
    </row>
    <row r="187" spans="1:10" s="17" customFormat="1" ht="11.25" customHeight="1">
      <c r="A187" s="46">
        <v>4</v>
      </c>
      <c r="B187" s="156">
        <v>2622</v>
      </c>
      <c r="C187" s="67">
        <v>2.5</v>
      </c>
      <c r="D187" s="68">
        <v>333</v>
      </c>
      <c r="E187" s="68">
        <v>67</v>
      </c>
      <c r="F187" s="45">
        <v>2222</v>
      </c>
      <c r="J187" s="119"/>
    </row>
    <row r="188" spans="1:10" s="17" customFormat="1" ht="11.25" customHeight="1" thickBot="1">
      <c r="A188" s="46">
        <v>5</v>
      </c>
      <c r="B188" s="156">
        <v>32255</v>
      </c>
      <c r="C188" s="67">
        <v>1</v>
      </c>
      <c r="D188" s="68">
        <v>1019</v>
      </c>
      <c r="E188" s="68">
        <v>313</v>
      </c>
      <c r="F188" s="45">
        <v>30923</v>
      </c>
      <c r="J188" s="119"/>
    </row>
    <row r="189" spans="1:10" s="17" customFormat="1" ht="11.25" customHeight="1" thickBot="1">
      <c r="A189" s="47" t="s">
        <v>0</v>
      </c>
      <c r="B189" s="157">
        <v>405960</v>
      </c>
      <c r="C189" s="48" t="s">
        <v>314</v>
      </c>
      <c r="D189" s="49">
        <v>210676</v>
      </c>
      <c r="E189" s="49">
        <v>18118</v>
      </c>
      <c r="F189" s="50">
        <v>177166</v>
      </c>
      <c r="J189" s="119"/>
    </row>
    <row r="190" spans="1:14" ht="6.75" customHeight="1">
      <c r="A190"/>
      <c r="B190"/>
      <c r="C190"/>
      <c r="D190"/>
      <c r="E190"/>
      <c r="F190"/>
      <c r="G190"/>
      <c r="H190"/>
      <c r="I190"/>
      <c r="J190" s="117"/>
      <c r="K190"/>
      <c r="L190"/>
      <c r="M190"/>
      <c r="N190"/>
    </row>
    <row r="191" spans="1:20" s="9" customFormat="1" ht="3.75" customHeight="1">
      <c r="A191" s="12"/>
      <c r="B191" s="13"/>
      <c r="C191" s="13"/>
      <c r="D191" s="13"/>
      <c r="E191" s="13"/>
      <c r="F191" s="13"/>
      <c r="G191" s="13"/>
      <c r="H191" s="13"/>
      <c r="I191" s="13"/>
      <c r="J191" s="110"/>
      <c r="K191" s="3"/>
      <c r="L191" s="3"/>
      <c r="M191" s="3"/>
      <c r="N191"/>
      <c r="O191"/>
      <c r="P191"/>
      <c r="Q191"/>
      <c r="R191"/>
      <c r="S191"/>
      <c r="T191"/>
    </row>
    <row r="192" spans="1:20" s="9" customFormat="1" ht="17.25" customHeight="1" thickBot="1">
      <c r="A192" s="2" t="s">
        <v>270</v>
      </c>
      <c r="B192" s="6"/>
      <c r="C192" s="6"/>
      <c r="D192" s="6"/>
      <c r="E192" s="6"/>
      <c r="F192" s="6"/>
      <c r="G192" s="6"/>
      <c r="H192" s="6"/>
      <c r="I192" s="3"/>
      <c r="J192" s="110"/>
      <c r="K192" s="3"/>
      <c r="L192" s="3"/>
      <c r="M192" s="3"/>
      <c r="N192"/>
      <c r="O192"/>
      <c r="P192"/>
      <c r="Q192"/>
      <c r="R192"/>
      <c r="S192"/>
      <c r="T192"/>
    </row>
    <row r="193" spans="1:10" s="160" customFormat="1" ht="11.25" customHeight="1">
      <c r="A193" s="820" t="s">
        <v>235</v>
      </c>
      <c r="B193" s="821"/>
      <c r="C193" s="190" t="s">
        <v>29</v>
      </c>
      <c r="D193" s="159" t="s">
        <v>30</v>
      </c>
      <c r="F193" s="810" t="s">
        <v>261</v>
      </c>
      <c r="G193" s="811"/>
      <c r="H193" s="812"/>
      <c r="I193" s="190" t="s">
        <v>29</v>
      </c>
      <c r="J193" s="159" t="s">
        <v>30</v>
      </c>
    </row>
    <row r="194" spans="1:10" s="160" customFormat="1" ht="11.25" customHeight="1" thickBot="1">
      <c r="A194" s="822"/>
      <c r="B194" s="823"/>
      <c r="C194" s="191" t="s">
        <v>195</v>
      </c>
      <c r="D194" s="162" t="s">
        <v>196</v>
      </c>
      <c r="F194" s="813"/>
      <c r="G194" s="814"/>
      <c r="H194" s="815"/>
      <c r="I194" s="192" t="s">
        <v>195</v>
      </c>
      <c r="J194" s="193" t="s">
        <v>196</v>
      </c>
    </row>
    <row r="195" spans="1:10" s="160" customFormat="1" ht="11.25" customHeight="1" thickBot="1">
      <c r="A195" s="824" t="s">
        <v>42</v>
      </c>
      <c r="B195" s="825"/>
      <c r="C195" s="178">
        <v>34154.205</v>
      </c>
      <c r="D195" s="179">
        <f>C236</f>
        <v>33520.098</v>
      </c>
      <c r="F195" s="834" t="s">
        <v>42</v>
      </c>
      <c r="G195" s="835"/>
      <c r="H195" s="836"/>
      <c r="I195" s="178">
        <v>6358.983</v>
      </c>
      <c r="J195" s="195">
        <f>I205</f>
        <v>8157.8640000000005</v>
      </c>
    </row>
    <row r="196" spans="1:10" s="160" customFormat="1" ht="11.25" customHeight="1" thickBot="1">
      <c r="A196" s="796" t="s">
        <v>43</v>
      </c>
      <c r="B196" s="797"/>
      <c r="C196" s="188">
        <f>SUM(C197:C206)</f>
        <v>45813.765</v>
      </c>
      <c r="D196" s="189">
        <f>SUM(D197:D206)</f>
        <v>112145.862</v>
      </c>
      <c r="F196" s="837" t="s">
        <v>43</v>
      </c>
      <c r="G196" s="838"/>
      <c r="H196" s="839"/>
      <c r="I196" s="188">
        <f>SUM(I197:I199)</f>
        <v>2765.914</v>
      </c>
      <c r="J196" s="189">
        <f>SUM(J197:J199)</f>
        <v>84600</v>
      </c>
    </row>
    <row r="197" spans="1:10" s="160" customFormat="1" ht="11.25" customHeight="1">
      <c r="A197" s="794" t="s">
        <v>44</v>
      </c>
      <c r="B197" s="795"/>
      <c r="C197" s="180">
        <v>11892.476</v>
      </c>
      <c r="D197" s="181">
        <v>18118</v>
      </c>
      <c r="F197" s="794" t="s">
        <v>262</v>
      </c>
      <c r="G197" s="819"/>
      <c r="H197" s="795"/>
      <c r="I197" s="184"/>
      <c r="J197" s="185"/>
    </row>
    <row r="198" spans="1:10" s="160" customFormat="1" ht="11.25" customHeight="1">
      <c r="A198" s="688" t="s">
        <v>236</v>
      </c>
      <c r="B198" s="689"/>
      <c r="C198" s="174">
        <v>9533.3</v>
      </c>
      <c r="D198" s="164">
        <f>F177/1000</f>
        <v>8475</v>
      </c>
      <c r="E198" s="165"/>
      <c r="F198" s="688" t="s">
        <v>259</v>
      </c>
      <c r="G198" s="818"/>
      <c r="H198" s="689"/>
      <c r="I198" s="175"/>
      <c r="J198" s="167">
        <v>84600</v>
      </c>
    </row>
    <row r="199" spans="1:10" s="160" customFormat="1" ht="11.25" customHeight="1" thickBot="1">
      <c r="A199" s="688" t="s">
        <v>237</v>
      </c>
      <c r="B199" s="689"/>
      <c r="C199" s="174"/>
      <c r="D199" s="164"/>
      <c r="F199" s="798" t="s">
        <v>260</v>
      </c>
      <c r="G199" s="817"/>
      <c r="H199" s="799"/>
      <c r="I199" s="196">
        <v>2765.914</v>
      </c>
      <c r="J199" s="197"/>
    </row>
    <row r="200" spans="1:10" s="160" customFormat="1" ht="11.25" customHeight="1" thickBot="1">
      <c r="A200" s="688" t="s">
        <v>238</v>
      </c>
      <c r="B200" s="689"/>
      <c r="C200" s="174">
        <v>20662</v>
      </c>
      <c r="D200" s="164"/>
      <c r="F200" s="796" t="s">
        <v>45</v>
      </c>
      <c r="G200" s="816"/>
      <c r="H200" s="797"/>
      <c r="I200" s="188">
        <f>SUM(I201:I204)</f>
        <v>967.033</v>
      </c>
      <c r="J200" s="189">
        <f>SUM(J201:J204)</f>
        <v>85065</v>
      </c>
    </row>
    <row r="201" spans="1:10" s="160" customFormat="1" ht="11.25" customHeight="1">
      <c r="A201" s="688" t="s">
        <v>239</v>
      </c>
      <c r="B201" s="689"/>
      <c r="C201" s="174"/>
      <c r="D201" s="164"/>
      <c r="F201" s="794" t="s">
        <v>48</v>
      </c>
      <c r="G201" s="819"/>
      <c r="H201" s="795"/>
      <c r="I201" s="184">
        <v>903.164</v>
      </c>
      <c r="J201" s="185">
        <v>500</v>
      </c>
    </row>
    <row r="202" spans="1:10" s="160" customFormat="1" ht="11.25" customHeight="1">
      <c r="A202" s="688" t="s">
        <v>240</v>
      </c>
      <c r="B202" s="689"/>
      <c r="C202" s="174">
        <v>162.12</v>
      </c>
      <c r="D202" s="164">
        <v>600</v>
      </c>
      <c r="F202" s="688" t="s">
        <v>49</v>
      </c>
      <c r="G202" s="818"/>
      <c r="H202" s="689"/>
      <c r="I202" s="175"/>
      <c r="J202" s="167"/>
    </row>
    <row r="203" spans="1:10" s="160" customFormat="1" ht="11.25" customHeight="1">
      <c r="A203" s="688" t="s">
        <v>241</v>
      </c>
      <c r="B203" s="689"/>
      <c r="C203" s="174"/>
      <c r="D203" s="164">
        <v>387.36</v>
      </c>
      <c r="F203" s="688" t="s">
        <v>50</v>
      </c>
      <c r="G203" s="818"/>
      <c r="H203" s="689"/>
      <c r="I203" s="175">
        <v>63.869</v>
      </c>
      <c r="J203" s="167">
        <v>84565</v>
      </c>
    </row>
    <row r="204" spans="1:10" s="160" customFormat="1" ht="11.25" customHeight="1" thickBot="1">
      <c r="A204" s="688" t="s">
        <v>222</v>
      </c>
      <c r="B204" s="689"/>
      <c r="C204" s="174">
        <v>3500</v>
      </c>
      <c r="D204" s="164"/>
      <c r="F204" s="798" t="s">
        <v>51</v>
      </c>
      <c r="G204" s="817"/>
      <c r="H204" s="799"/>
      <c r="I204" s="196"/>
      <c r="J204" s="197"/>
    </row>
    <row r="205" spans="1:10" s="160" customFormat="1" ht="11.25" customHeight="1" thickBot="1">
      <c r="A205" s="688" t="s">
        <v>20</v>
      </c>
      <c r="B205" s="689"/>
      <c r="C205" s="174">
        <v>63.869</v>
      </c>
      <c r="D205" s="164"/>
      <c r="F205" s="796" t="s">
        <v>47</v>
      </c>
      <c r="G205" s="816"/>
      <c r="H205" s="797"/>
      <c r="I205" s="188">
        <f>SUM(I195+I196-I200)</f>
        <v>8157.8640000000005</v>
      </c>
      <c r="J205" s="189">
        <f>SUM(J195+J196-J200)</f>
        <v>7692.864000000001</v>
      </c>
    </row>
    <row r="206" spans="1:6" s="160" customFormat="1" ht="11.25" customHeight="1" thickBot="1">
      <c r="A206" s="798" t="s">
        <v>223</v>
      </c>
      <c r="B206" s="799"/>
      <c r="C206" s="182"/>
      <c r="D206" s="183">
        <v>84565.502</v>
      </c>
      <c r="F206" s="165"/>
    </row>
    <row r="207" spans="1:10" s="160" customFormat="1" ht="11.25" customHeight="1" thickBot="1">
      <c r="A207" s="796" t="s">
        <v>45</v>
      </c>
      <c r="B207" s="797"/>
      <c r="C207" s="188">
        <f>SUM(C208:C235)</f>
        <v>46447.872</v>
      </c>
      <c r="D207" s="189">
        <f>SUM(D208:D235)</f>
        <v>124962.36709</v>
      </c>
      <c r="E207" s="166"/>
      <c r="F207" s="858" t="s">
        <v>263</v>
      </c>
      <c r="G207" s="859"/>
      <c r="H207" s="860"/>
      <c r="I207" s="201" t="s">
        <v>29</v>
      </c>
      <c r="J207" s="136" t="s">
        <v>30</v>
      </c>
    </row>
    <row r="208" spans="1:10" s="160" customFormat="1" ht="11.25" customHeight="1" thickBot="1">
      <c r="A208" s="794" t="s">
        <v>224</v>
      </c>
      <c r="B208" s="795"/>
      <c r="C208" s="184"/>
      <c r="D208" s="185">
        <v>0</v>
      </c>
      <c r="E208" s="168"/>
      <c r="F208" s="861"/>
      <c r="G208" s="862"/>
      <c r="H208" s="863"/>
      <c r="I208" s="202" t="s">
        <v>195</v>
      </c>
      <c r="J208" s="138" t="s">
        <v>196</v>
      </c>
    </row>
    <row r="209" spans="1:10" s="160" customFormat="1" ht="11.25" customHeight="1">
      <c r="A209" s="688" t="s">
        <v>242</v>
      </c>
      <c r="B209" s="689"/>
      <c r="C209" s="175">
        <v>3.692</v>
      </c>
      <c r="D209" s="167">
        <f>F158/1000</f>
        <v>6475</v>
      </c>
      <c r="E209" s="163"/>
      <c r="F209" s="831" t="s">
        <v>42</v>
      </c>
      <c r="G209" s="832"/>
      <c r="H209" s="833"/>
      <c r="I209" s="203"/>
      <c r="J209" s="198">
        <f>+I212</f>
        <v>0</v>
      </c>
    </row>
    <row r="210" spans="1:10" s="160" customFormat="1" ht="11.25" customHeight="1">
      <c r="A210" s="688" t="s">
        <v>243</v>
      </c>
      <c r="B210" s="689"/>
      <c r="C210" s="175"/>
      <c r="D210" s="167"/>
      <c r="E210" s="163"/>
      <c r="F210" s="828" t="s">
        <v>43</v>
      </c>
      <c r="G210" s="829"/>
      <c r="H210" s="830"/>
      <c r="I210" s="204"/>
      <c r="J210" s="199"/>
    </row>
    <row r="211" spans="1:10" s="160" customFormat="1" ht="11.25" customHeight="1">
      <c r="A211" s="688" t="s">
        <v>244</v>
      </c>
      <c r="B211" s="689"/>
      <c r="C211" s="176">
        <v>15885.371</v>
      </c>
      <c r="D211" s="169"/>
      <c r="E211" s="163"/>
      <c r="F211" s="828" t="s">
        <v>45</v>
      </c>
      <c r="G211" s="829"/>
      <c r="H211" s="830"/>
      <c r="I211" s="204"/>
      <c r="J211" s="199"/>
    </row>
    <row r="212" spans="1:10" s="160" customFormat="1" ht="11.25" customHeight="1" thickBot="1">
      <c r="A212" s="688" t="s">
        <v>245</v>
      </c>
      <c r="B212" s="689"/>
      <c r="C212" s="176"/>
      <c r="D212" s="169">
        <v>84565.502</v>
      </c>
      <c r="E212" s="163"/>
      <c r="F212" s="864" t="s">
        <v>47</v>
      </c>
      <c r="G212" s="865"/>
      <c r="H212" s="866"/>
      <c r="I212" s="205">
        <f>+I209+I210-I211</f>
        <v>0</v>
      </c>
      <c r="J212" s="200">
        <f>SUM(J209+J210-J211)</f>
        <v>0</v>
      </c>
    </row>
    <row r="213" spans="1:6" s="160" customFormat="1" ht="11.25" customHeight="1" thickBot="1">
      <c r="A213" s="688" t="s">
        <v>246</v>
      </c>
      <c r="B213" s="689"/>
      <c r="C213" s="176"/>
      <c r="D213" s="169"/>
      <c r="E213" s="163"/>
      <c r="F213" s="163"/>
    </row>
    <row r="214" spans="1:10" s="160" customFormat="1" ht="11.25" customHeight="1">
      <c r="A214" s="688" t="s">
        <v>225</v>
      </c>
      <c r="B214" s="689"/>
      <c r="C214" s="176">
        <v>63.869</v>
      </c>
      <c r="D214" s="169"/>
      <c r="E214" s="163"/>
      <c r="F214" s="843" t="s">
        <v>264</v>
      </c>
      <c r="G214" s="844"/>
      <c r="H214" s="845"/>
      <c r="I214" s="158" t="s">
        <v>29</v>
      </c>
      <c r="J214" s="159" t="s">
        <v>30</v>
      </c>
    </row>
    <row r="215" spans="1:10" s="160" customFormat="1" ht="11.25" customHeight="1" thickBot="1">
      <c r="A215" s="688" t="s">
        <v>226</v>
      </c>
      <c r="B215" s="689"/>
      <c r="C215" s="176">
        <v>13711.638</v>
      </c>
      <c r="D215" s="169">
        <f>C158/1000</f>
        <v>10559.60009</v>
      </c>
      <c r="E215" s="163"/>
      <c r="F215" s="846"/>
      <c r="G215" s="847"/>
      <c r="H215" s="848"/>
      <c r="I215" s="161" t="s">
        <v>195</v>
      </c>
      <c r="J215" s="162" t="s">
        <v>196</v>
      </c>
    </row>
    <row r="216" spans="1:10" s="160" customFormat="1" ht="11.25" customHeight="1">
      <c r="A216" s="688" t="s">
        <v>227</v>
      </c>
      <c r="B216" s="689"/>
      <c r="C216" s="175"/>
      <c r="D216" s="167">
        <v>0</v>
      </c>
      <c r="E216" s="168"/>
      <c r="F216" s="855" t="s">
        <v>42</v>
      </c>
      <c r="G216" s="856"/>
      <c r="H216" s="857"/>
      <c r="I216" s="206">
        <v>3687.001</v>
      </c>
      <c r="J216" s="207">
        <f>+I219</f>
        <v>4398.232999999999</v>
      </c>
    </row>
    <row r="217" spans="1:10" s="160" customFormat="1" ht="11.25" customHeight="1">
      <c r="A217" s="688" t="s">
        <v>247</v>
      </c>
      <c r="B217" s="689"/>
      <c r="C217" s="175"/>
      <c r="D217" s="167">
        <v>1500</v>
      </c>
      <c r="E217" s="163"/>
      <c r="F217" s="852" t="s">
        <v>43</v>
      </c>
      <c r="G217" s="853"/>
      <c r="H217" s="854"/>
      <c r="I217" s="208">
        <v>6129.068</v>
      </c>
      <c r="J217" s="209">
        <v>6200</v>
      </c>
    </row>
    <row r="218" spans="1:10" s="160" customFormat="1" ht="11.25" customHeight="1">
      <c r="A218" s="688" t="s">
        <v>248</v>
      </c>
      <c r="B218" s="689"/>
      <c r="C218" s="175"/>
      <c r="D218" s="167"/>
      <c r="E218" s="163"/>
      <c r="F218" s="852" t="s">
        <v>45</v>
      </c>
      <c r="G218" s="853"/>
      <c r="H218" s="854"/>
      <c r="I218" s="170">
        <v>5417.836</v>
      </c>
      <c r="J218" s="171">
        <v>5500</v>
      </c>
    </row>
    <row r="219" spans="1:10" s="160" customFormat="1" ht="11.25" customHeight="1" thickBot="1">
      <c r="A219" s="688" t="s">
        <v>249</v>
      </c>
      <c r="B219" s="689"/>
      <c r="C219" s="176"/>
      <c r="D219" s="169"/>
      <c r="E219" s="163"/>
      <c r="F219" s="849" t="s">
        <v>47</v>
      </c>
      <c r="G219" s="850"/>
      <c r="H219" s="851"/>
      <c r="I219" s="172">
        <f>+I216+I217-I218</f>
        <v>4398.232999999999</v>
      </c>
      <c r="J219" s="173">
        <f>SUM(J216+J217-J218)</f>
        <v>5098.233</v>
      </c>
    </row>
    <row r="220" spans="1:6" s="160" customFormat="1" ht="11.25" customHeight="1">
      <c r="A220" s="688" t="s">
        <v>250</v>
      </c>
      <c r="B220" s="689"/>
      <c r="C220" s="176"/>
      <c r="D220" s="169"/>
      <c r="E220" s="163"/>
      <c r="F220" s="163"/>
    </row>
    <row r="221" spans="1:6" s="160" customFormat="1" ht="11.25" customHeight="1">
      <c r="A221" s="688" t="s">
        <v>251</v>
      </c>
      <c r="B221" s="689"/>
      <c r="C221" s="176"/>
      <c r="D221" s="169">
        <v>387.36</v>
      </c>
      <c r="E221" s="163"/>
      <c r="F221" s="163"/>
    </row>
    <row r="222" spans="1:6" s="160" customFormat="1" ht="11.25" customHeight="1">
      <c r="A222" s="688" t="s">
        <v>252</v>
      </c>
      <c r="B222" s="689"/>
      <c r="C222" s="176">
        <v>162.12</v>
      </c>
      <c r="D222" s="169">
        <v>600</v>
      </c>
      <c r="E222" s="163"/>
      <c r="F222" s="163"/>
    </row>
    <row r="223" spans="1:6" s="160" customFormat="1" ht="11.25" customHeight="1">
      <c r="A223" s="688" t="s">
        <v>228</v>
      </c>
      <c r="B223" s="689"/>
      <c r="C223" s="176"/>
      <c r="D223" s="169"/>
      <c r="E223" s="163"/>
      <c r="F223" s="163"/>
    </row>
    <row r="224" spans="1:6" s="160" customFormat="1" ht="11.25" customHeight="1">
      <c r="A224" s="688" t="s">
        <v>229</v>
      </c>
      <c r="B224" s="689"/>
      <c r="C224" s="176"/>
      <c r="D224" s="169">
        <f>C173/1000</f>
        <v>1558.758</v>
      </c>
      <c r="E224" s="163"/>
      <c r="F224" s="163"/>
    </row>
    <row r="225" spans="1:6" s="160" customFormat="1" ht="11.25" customHeight="1">
      <c r="A225" s="688" t="s">
        <v>230</v>
      </c>
      <c r="B225" s="689"/>
      <c r="C225" s="176"/>
      <c r="D225" s="169">
        <v>0</v>
      </c>
      <c r="E225" s="163"/>
      <c r="F225" s="163"/>
    </row>
    <row r="226" spans="1:6" s="160" customFormat="1" ht="11.25" customHeight="1">
      <c r="A226" s="688" t="s">
        <v>253</v>
      </c>
      <c r="B226" s="689"/>
      <c r="C226" s="176"/>
      <c r="D226" s="169">
        <v>500</v>
      </c>
      <c r="E226" s="163"/>
      <c r="F226" s="163"/>
    </row>
    <row r="227" spans="1:6" s="160" customFormat="1" ht="11.25" customHeight="1">
      <c r="A227" s="688" t="s">
        <v>254</v>
      </c>
      <c r="B227" s="689"/>
      <c r="C227" s="177"/>
      <c r="D227" s="171"/>
      <c r="E227" s="163"/>
      <c r="F227" s="163"/>
    </row>
    <row r="228" spans="1:6" s="160" customFormat="1" ht="11.25" customHeight="1">
      <c r="A228" s="688" t="s">
        <v>255</v>
      </c>
      <c r="B228" s="689"/>
      <c r="C228" s="175">
        <v>1489.732</v>
      </c>
      <c r="D228" s="167"/>
      <c r="E228" s="163"/>
      <c r="F228" s="163"/>
    </row>
    <row r="229" spans="1:6" s="160" customFormat="1" ht="11.25" customHeight="1">
      <c r="A229" s="688" t="s">
        <v>256</v>
      </c>
      <c r="B229" s="689"/>
      <c r="C229" s="175"/>
      <c r="D229" s="167"/>
      <c r="E229" s="163"/>
      <c r="F229" s="163"/>
    </row>
    <row r="230" spans="1:6" s="160" customFormat="1" ht="11.25" customHeight="1">
      <c r="A230" s="688" t="s">
        <v>257</v>
      </c>
      <c r="B230" s="689"/>
      <c r="C230" s="175">
        <v>3500</v>
      </c>
      <c r="D230" s="167"/>
      <c r="E230" s="163"/>
      <c r="F230" s="163"/>
    </row>
    <row r="231" spans="1:6" s="160" customFormat="1" ht="11.25" customHeight="1">
      <c r="A231" s="688" t="s">
        <v>231</v>
      </c>
      <c r="B231" s="689"/>
      <c r="C231" s="175"/>
      <c r="D231" s="167"/>
      <c r="E231" s="163"/>
      <c r="F231" s="163"/>
    </row>
    <row r="232" spans="1:6" s="160" customFormat="1" ht="11.25" customHeight="1">
      <c r="A232" s="688" t="s">
        <v>232</v>
      </c>
      <c r="B232" s="689"/>
      <c r="C232" s="175"/>
      <c r="D232" s="167">
        <v>698.147</v>
      </c>
      <c r="E232" s="163"/>
      <c r="F232" s="163"/>
    </row>
    <row r="233" spans="1:6" s="160" customFormat="1" ht="11.25" customHeight="1">
      <c r="A233" s="802" t="s">
        <v>46</v>
      </c>
      <c r="B233" s="803"/>
      <c r="C233" s="175"/>
      <c r="D233" s="167"/>
      <c r="E233" s="163"/>
      <c r="F233" s="163"/>
    </row>
    <row r="234" spans="1:6" s="160" customFormat="1" ht="11.25" customHeight="1">
      <c r="A234" s="802" t="s">
        <v>233</v>
      </c>
      <c r="B234" s="803"/>
      <c r="C234" s="175">
        <v>11631.45</v>
      </c>
      <c r="D234" s="167">
        <v>18118</v>
      </c>
      <c r="E234" s="163"/>
      <c r="F234" s="163"/>
    </row>
    <row r="235" spans="1:6" s="160" customFormat="1" ht="11.25" customHeight="1" thickBot="1">
      <c r="A235" s="800" t="s">
        <v>234</v>
      </c>
      <c r="B235" s="801"/>
      <c r="C235" s="186"/>
      <c r="D235" s="187"/>
      <c r="F235" s="163"/>
    </row>
    <row r="236" spans="1:6" s="160" customFormat="1" ht="11.25" customHeight="1" thickBot="1">
      <c r="A236" s="796" t="s">
        <v>47</v>
      </c>
      <c r="B236" s="797"/>
      <c r="C236" s="188">
        <f>SUM(C195+C196-C207)</f>
        <v>33520.098</v>
      </c>
      <c r="D236" s="189">
        <f>SUM(D195+D196-D207)</f>
        <v>20703.592909999992</v>
      </c>
      <c r="E236" s="165"/>
      <c r="F236" s="163"/>
    </row>
    <row r="237" spans="1:20" s="9" customFormat="1" ht="1.5" customHeight="1">
      <c r="A237" s="2"/>
      <c r="B237" s="6"/>
      <c r="C237" s="6"/>
      <c r="D237" s="6"/>
      <c r="E237" s="6"/>
      <c r="F237" s="6"/>
      <c r="G237" s="6"/>
      <c r="H237" s="6"/>
      <c r="I237" s="3"/>
      <c r="J237" s="110"/>
      <c r="K237" s="3"/>
      <c r="L237" s="3"/>
      <c r="M237" s="3"/>
      <c r="N237"/>
      <c r="O237"/>
      <c r="P237"/>
      <c r="Q237"/>
      <c r="R237"/>
      <c r="S237"/>
      <c r="T237"/>
    </row>
    <row r="238" spans="1:14" ht="15.75" thickBot="1">
      <c r="A238" s="26" t="s">
        <v>68</v>
      </c>
      <c r="B238" s="27"/>
      <c r="C238" s="27"/>
      <c r="D238" s="3"/>
      <c r="M238"/>
      <c r="N238"/>
    </row>
    <row r="239" spans="1:14" ht="11.25" customHeight="1">
      <c r="A239" s="804" t="s">
        <v>23</v>
      </c>
      <c r="B239" s="805"/>
      <c r="C239" s="22" t="s">
        <v>29</v>
      </c>
      <c r="D239" s="23" t="s">
        <v>30</v>
      </c>
      <c r="J239" s="3"/>
      <c r="K239" s="110"/>
      <c r="N239"/>
    </row>
    <row r="240" spans="1:14" ht="11.25" customHeight="1" thickBot="1">
      <c r="A240" s="806"/>
      <c r="B240" s="807"/>
      <c r="C240" s="24">
        <v>2009</v>
      </c>
      <c r="D240" s="25">
        <v>2010</v>
      </c>
      <c r="J240" s="3"/>
      <c r="K240" s="110"/>
      <c r="N240"/>
    </row>
    <row r="241" spans="1:14" ht="11.25" customHeight="1" thickBot="1">
      <c r="A241" s="808" t="s">
        <v>258</v>
      </c>
      <c r="B241" s="809"/>
      <c r="C241" s="481">
        <v>1037.97</v>
      </c>
      <c r="D241" s="462">
        <v>1030</v>
      </c>
      <c r="J241" s="3"/>
      <c r="K241" s="110"/>
      <c r="N241"/>
    </row>
    <row r="242" s="387" customFormat="1" ht="12" thickBot="1">
      <c r="J242" s="388"/>
    </row>
    <row r="243" spans="1:9" s="387" customFormat="1" ht="12" thickBot="1">
      <c r="A243" s="679" t="s">
        <v>310</v>
      </c>
      <c r="B243" s="680"/>
      <c r="C243" s="400">
        <v>2005</v>
      </c>
      <c r="D243" s="401">
        <v>2006</v>
      </c>
      <c r="E243" s="401">
        <v>2007</v>
      </c>
      <c r="F243" s="401">
        <v>2008</v>
      </c>
      <c r="G243" s="401">
        <v>2009</v>
      </c>
      <c r="H243" s="402" t="s">
        <v>294</v>
      </c>
      <c r="I243" s="388"/>
    </row>
    <row r="244" spans="1:9" s="387" customFormat="1" ht="11.25">
      <c r="A244" s="676" t="s">
        <v>99</v>
      </c>
      <c r="B244" s="407" t="s">
        <v>288</v>
      </c>
      <c r="C244" s="408">
        <v>75070</v>
      </c>
      <c r="D244" s="409">
        <v>70553</v>
      </c>
      <c r="E244" s="409">
        <v>73309.44</v>
      </c>
      <c r="F244" s="409">
        <v>59951.05</v>
      </c>
      <c r="G244" s="409">
        <v>65762.59</v>
      </c>
      <c r="H244" s="410">
        <v>104374.73</v>
      </c>
      <c r="I244" s="388"/>
    </row>
    <row r="245" spans="1:9" s="387" customFormat="1" ht="11.25">
      <c r="A245" s="677"/>
      <c r="B245" s="398" t="s">
        <v>289</v>
      </c>
      <c r="C245" s="396">
        <v>404</v>
      </c>
      <c r="D245" s="390">
        <v>495</v>
      </c>
      <c r="E245" s="390">
        <v>173.36</v>
      </c>
      <c r="F245" s="390">
        <v>116.35</v>
      </c>
      <c r="G245" s="390">
        <v>150.16</v>
      </c>
      <c r="H245" s="391">
        <v>587.43</v>
      </c>
      <c r="I245" s="388"/>
    </row>
    <row r="246" spans="1:9" s="387" customFormat="1" ht="11.25">
      <c r="A246" s="677"/>
      <c r="B246" s="398" t="s">
        <v>290</v>
      </c>
      <c r="C246" s="396">
        <v>3585</v>
      </c>
      <c r="D246" s="390">
        <v>3458</v>
      </c>
      <c r="E246" s="390">
        <v>693.42</v>
      </c>
      <c r="F246" s="390">
        <v>737.98</v>
      </c>
      <c r="G246" s="390">
        <v>2395.79</v>
      </c>
      <c r="H246" s="391">
        <v>1267.81</v>
      </c>
      <c r="I246" s="388"/>
    </row>
    <row r="247" spans="1:9" s="387" customFormat="1" ht="11.25">
      <c r="A247" s="677"/>
      <c r="B247" s="398" t="s">
        <v>291</v>
      </c>
      <c r="C247" s="396">
        <v>1</v>
      </c>
      <c r="D247" s="390">
        <v>1</v>
      </c>
      <c r="E247" s="390">
        <v>5359.5</v>
      </c>
      <c r="F247" s="390">
        <v>563.9</v>
      </c>
      <c r="G247" s="390">
        <v>1165.02</v>
      </c>
      <c r="H247" s="391">
        <v>2895.56</v>
      </c>
      <c r="I247" s="388"/>
    </row>
    <row r="248" spans="1:9" s="387" customFormat="1" ht="12" thickBot="1">
      <c r="A248" s="678"/>
      <c r="B248" s="411" t="s">
        <v>99</v>
      </c>
      <c r="C248" s="412">
        <v>79060</v>
      </c>
      <c r="D248" s="413">
        <v>74507</v>
      </c>
      <c r="E248" s="413">
        <v>79804.41</v>
      </c>
      <c r="F248" s="413">
        <v>61446.89</v>
      </c>
      <c r="G248" s="413">
        <v>69575.97</v>
      </c>
      <c r="H248" s="414">
        <v>109383.38</v>
      </c>
      <c r="I248" s="388"/>
    </row>
    <row r="249" spans="1:9" s="387" customFormat="1" ht="11.25">
      <c r="A249" s="677" t="s">
        <v>100</v>
      </c>
      <c r="B249" s="403" t="s">
        <v>101</v>
      </c>
      <c r="C249" s="404">
        <v>22158</v>
      </c>
      <c r="D249" s="405">
        <v>18064</v>
      </c>
      <c r="E249" s="405">
        <v>17271.97</v>
      </c>
      <c r="F249" s="405">
        <v>887.12</v>
      </c>
      <c r="G249" s="405">
        <v>221.87</v>
      </c>
      <c r="H249" s="406">
        <v>709.51</v>
      </c>
      <c r="I249" s="388"/>
    </row>
    <row r="250" spans="1:9" s="387" customFormat="1" ht="11.25">
      <c r="A250" s="677"/>
      <c r="B250" s="398" t="s">
        <v>102</v>
      </c>
      <c r="C250" s="396">
        <v>2459</v>
      </c>
      <c r="D250" s="390">
        <v>80</v>
      </c>
      <c r="E250" s="390">
        <v>1032.6</v>
      </c>
      <c r="F250" s="390">
        <v>469.21</v>
      </c>
      <c r="G250" s="390">
        <v>278.99</v>
      </c>
      <c r="H250" s="391">
        <v>634.27</v>
      </c>
      <c r="I250" s="388"/>
    </row>
    <row r="251" spans="1:9" s="387" customFormat="1" ht="11.25">
      <c r="A251" s="677"/>
      <c r="B251" s="398" t="s">
        <v>292</v>
      </c>
      <c r="C251" s="396">
        <v>482</v>
      </c>
      <c r="D251" s="390">
        <v>26</v>
      </c>
      <c r="E251" s="390">
        <v>2385.98</v>
      </c>
      <c r="F251" s="390">
        <v>130.38</v>
      </c>
      <c r="G251" s="390">
        <v>193.59</v>
      </c>
      <c r="H251" s="391">
        <v>1075.24</v>
      </c>
      <c r="I251" s="388"/>
    </row>
    <row r="252" spans="1:9" s="387" customFormat="1" ht="11.25">
      <c r="A252" s="677"/>
      <c r="B252" s="398" t="s">
        <v>293</v>
      </c>
      <c r="C252" s="396">
        <v>746</v>
      </c>
      <c r="D252" s="390">
        <v>105</v>
      </c>
      <c r="E252" s="390">
        <v>1752.06</v>
      </c>
      <c r="F252" s="390">
        <v>208.62</v>
      </c>
      <c r="G252" s="390">
        <v>246.37</v>
      </c>
      <c r="H252" s="391">
        <v>86.8</v>
      </c>
      <c r="I252" s="388"/>
    </row>
    <row r="253" spans="1:9" s="387" customFormat="1" ht="11.25">
      <c r="A253" s="677"/>
      <c r="B253" s="398" t="s">
        <v>103</v>
      </c>
      <c r="C253" s="396">
        <v>7068</v>
      </c>
      <c r="D253" s="390">
        <v>8379</v>
      </c>
      <c r="E253" s="390">
        <v>1994.2</v>
      </c>
      <c r="F253" s="390">
        <v>2413.26</v>
      </c>
      <c r="G253" s="390">
        <v>2656.69</v>
      </c>
      <c r="H253" s="391">
        <v>2733.43</v>
      </c>
      <c r="I253" s="388"/>
    </row>
    <row r="254" spans="1:9" s="387" customFormat="1" ht="12" thickBot="1">
      <c r="A254" s="678"/>
      <c r="B254" s="399" t="s">
        <v>99</v>
      </c>
      <c r="C254" s="397">
        <v>32913</v>
      </c>
      <c r="D254" s="392">
        <v>26654</v>
      </c>
      <c r="E254" s="392">
        <v>24436.81</v>
      </c>
      <c r="F254" s="392">
        <v>4108.59</v>
      </c>
      <c r="G254" s="392">
        <v>3597.51</v>
      </c>
      <c r="H254" s="393">
        <v>5239.25</v>
      </c>
      <c r="I254" s="388"/>
    </row>
    <row r="255" spans="3:9" s="387" customFormat="1" ht="12" thickBot="1">
      <c r="C255" s="389"/>
      <c r="D255" s="389"/>
      <c r="E255" s="389"/>
      <c r="F255" s="389"/>
      <c r="G255" s="389"/>
      <c r="H255" s="389"/>
      <c r="I255" s="388"/>
    </row>
    <row r="256" spans="1:9" s="387" customFormat="1" ht="12" thickBot="1">
      <c r="A256" s="679" t="s">
        <v>311</v>
      </c>
      <c r="B256" s="680"/>
      <c r="C256" s="400">
        <v>2005</v>
      </c>
      <c r="D256" s="401">
        <v>2006</v>
      </c>
      <c r="E256" s="401">
        <v>2007</v>
      </c>
      <c r="F256" s="401">
        <v>2008</v>
      </c>
      <c r="G256" s="401">
        <v>2009</v>
      </c>
      <c r="H256" s="402" t="s">
        <v>294</v>
      </c>
      <c r="I256" s="388"/>
    </row>
    <row r="257" spans="1:9" s="387" customFormat="1" ht="11.25">
      <c r="A257" s="676" t="s">
        <v>99</v>
      </c>
      <c r="B257" s="407" t="s">
        <v>104</v>
      </c>
      <c r="C257" s="408">
        <v>125175</v>
      </c>
      <c r="D257" s="409">
        <v>118744</v>
      </c>
      <c r="E257" s="409">
        <v>118669.57</v>
      </c>
      <c r="F257" s="409">
        <v>124989.14</v>
      </c>
      <c r="G257" s="409">
        <v>124609.21</v>
      </c>
      <c r="H257" s="410">
        <v>134189.84</v>
      </c>
      <c r="I257" s="388"/>
    </row>
    <row r="258" spans="1:9" s="387" customFormat="1" ht="11.25">
      <c r="A258" s="677"/>
      <c r="B258" s="398" t="s">
        <v>105</v>
      </c>
      <c r="C258" s="396">
        <v>201</v>
      </c>
      <c r="D258" s="390">
        <v>220</v>
      </c>
      <c r="E258" s="390">
        <v>14.55</v>
      </c>
      <c r="F258" s="390">
        <v>1.05</v>
      </c>
      <c r="G258" s="390">
        <v>18.25</v>
      </c>
      <c r="H258" s="391">
        <v>15.5</v>
      </c>
      <c r="I258" s="388"/>
    </row>
    <row r="259" spans="1:9" s="387" customFormat="1" ht="11.25">
      <c r="A259" s="677"/>
      <c r="B259" s="398" t="s">
        <v>106</v>
      </c>
      <c r="C259" s="396">
        <v>419</v>
      </c>
      <c r="D259" s="390">
        <v>179</v>
      </c>
      <c r="E259" s="390">
        <v>30.56</v>
      </c>
      <c r="F259" s="390">
        <v>1.25</v>
      </c>
      <c r="G259" s="390">
        <v>17.58</v>
      </c>
      <c r="H259" s="391"/>
      <c r="I259" s="388"/>
    </row>
    <row r="260" spans="1:9" s="387" customFormat="1" ht="12" thickBot="1">
      <c r="A260" s="678"/>
      <c r="B260" s="411" t="s">
        <v>99</v>
      </c>
      <c r="C260" s="412">
        <v>134387</v>
      </c>
      <c r="D260" s="413">
        <v>119325</v>
      </c>
      <c r="E260" s="413">
        <v>155844.69</v>
      </c>
      <c r="F260" s="413">
        <v>157978.28</v>
      </c>
      <c r="G260" s="413">
        <v>163410.93</v>
      </c>
      <c r="H260" s="414">
        <v>171569.32</v>
      </c>
      <c r="I260" s="388"/>
    </row>
    <row r="261" spans="1:9" s="387" customFormat="1" ht="11.25">
      <c r="A261" s="677" t="s">
        <v>100</v>
      </c>
      <c r="B261" s="403" t="s">
        <v>101</v>
      </c>
      <c r="C261" s="404">
        <v>19161</v>
      </c>
      <c r="D261" s="405">
        <v>17442</v>
      </c>
      <c r="E261" s="405">
        <v>18961.83</v>
      </c>
      <c r="F261" s="405">
        <v>20979.84</v>
      </c>
      <c r="G261" s="405">
        <v>22170.35</v>
      </c>
      <c r="H261" s="406">
        <v>23380.84</v>
      </c>
      <c r="I261" s="388"/>
    </row>
    <row r="262" spans="1:9" s="387" customFormat="1" ht="11.25">
      <c r="A262" s="677"/>
      <c r="B262" s="398" t="s">
        <v>102</v>
      </c>
      <c r="C262" s="396">
        <v>29272</v>
      </c>
      <c r="D262" s="390">
        <v>29914</v>
      </c>
      <c r="E262" s="390">
        <v>27591.32</v>
      </c>
      <c r="F262" s="390">
        <v>28478.25</v>
      </c>
      <c r="G262" s="390">
        <v>28223.87</v>
      </c>
      <c r="H262" s="391">
        <v>28844.22</v>
      </c>
      <c r="I262" s="388"/>
    </row>
    <row r="263" spans="1:9" s="387" customFormat="1" ht="11.25">
      <c r="A263" s="677"/>
      <c r="B263" s="398" t="s">
        <v>292</v>
      </c>
      <c r="C263" s="396">
        <v>28543</v>
      </c>
      <c r="D263" s="390">
        <v>19008</v>
      </c>
      <c r="E263" s="390">
        <v>20788.32</v>
      </c>
      <c r="F263" s="390">
        <v>21038.94</v>
      </c>
      <c r="G263" s="390">
        <v>15201.11</v>
      </c>
      <c r="H263" s="391">
        <v>23343</v>
      </c>
      <c r="I263" s="388"/>
    </row>
    <row r="264" spans="1:9" s="387" customFormat="1" ht="11.25">
      <c r="A264" s="677"/>
      <c r="B264" s="398" t="s">
        <v>293</v>
      </c>
      <c r="C264" s="396">
        <v>23370</v>
      </c>
      <c r="D264" s="390">
        <v>13237</v>
      </c>
      <c r="E264" s="390">
        <v>10524</v>
      </c>
      <c r="F264" s="390">
        <v>12079.9</v>
      </c>
      <c r="G264" s="390">
        <v>3932.05</v>
      </c>
      <c r="H264" s="391">
        <v>6561.14</v>
      </c>
      <c r="I264" s="388"/>
    </row>
    <row r="265" spans="1:9" s="387" customFormat="1" ht="11.25">
      <c r="A265" s="677"/>
      <c r="B265" s="398" t="s">
        <v>103</v>
      </c>
      <c r="C265" s="396">
        <v>40</v>
      </c>
      <c r="D265" s="390">
        <v>40</v>
      </c>
      <c r="E265" s="390"/>
      <c r="F265" s="390">
        <v>4.16</v>
      </c>
      <c r="G265" s="390"/>
      <c r="H265" s="391">
        <v>3.51</v>
      </c>
      <c r="I265" s="388"/>
    </row>
    <row r="266" spans="1:9" s="387" customFormat="1" ht="12" thickBot="1">
      <c r="A266" s="678"/>
      <c r="B266" s="399" t="s">
        <v>99</v>
      </c>
      <c r="C266" s="397">
        <v>100386</v>
      </c>
      <c r="D266" s="392">
        <v>79641</v>
      </c>
      <c r="E266" s="392">
        <v>77865.47</v>
      </c>
      <c r="F266" s="392">
        <v>82581.09</v>
      </c>
      <c r="G266" s="392">
        <v>69527.38</v>
      </c>
      <c r="H266" s="393">
        <v>82132.71</v>
      </c>
      <c r="I266" s="388"/>
    </row>
    <row r="267" s="387" customFormat="1" ht="11.25">
      <c r="J267" s="388"/>
    </row>
    <row r="268" s="387" customFormat="1" ht="11.25">
      <c r="J268" s="388"/>
    </row>
    <row r="269" s="387" customFormat="1" ht="11.25">
      <c r="J269" s="388"/>
    </row>
    <row r="270" s="387" customFormat="1" ht="11.25">
      <c r="J270" s="388"/>
    </row>
    <row r="271" s="387" customFormat="1" ht="11.25">
      <c r="J271" s="388"/>
    </row>
  </sheetData>
  <sheetProtection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95 C197:D206 D210 D212:D213 D227 D229:D230 D233:D235 D218 D220:D222 C208:C235 I195" name="Oblast1_2"/>
    <protectedRange password="A131" sqref="I201:J204 I197:J199" name="Oblast1_3"/>
    <protectedRange password="A131" sqref="I209:I211" name="Oblast1_4"/>
    <protectedRange password="A131" sqref="I216:I218 J217:J218" name="Oblast1_5"/>
  </protectedRanges>
  <mergeCells count="226">
    <mergeCell ref="A166:B166"/>
    <mergeCell ref="A162:B162"/>
    <mergeCell ref="G92:G93"/>
    <mergeCell ref="H92:H93"/>
    <mergeCell ref="A115:B115"/>
    <mergeCell ref="A141:B141"/>
    <mergeCell ref="A150:B150"/>
    <mergeCell ref="A149:B149"/>
    <mergeCell ref="A148:B148"/>
    <mergeCell ref="A147:B147"/>
    <mergeCell ref="I92:I93"/>
    <mergeCell ref="J92:J93"/>
    <mergeCell ref="F214:H215"/>
    <mergeCell ref="F219:H219"/>
    <mergeCell ref="F218:H218"/>
    <mergeCell ref="F217:H217"/>
    <mergeCell ref="F216:H216"/>
    <mergeCell ref="F207:H208"/>
    <mergeCell ref="F212:H212"/>
    <mergeCell ref="F211:H211"/>
    <mergeCell ref="F210:H210"/>
    <mergeCell ref="F209:H209"/>
    <mergeCell ref="F197:H197"/>
    <mergeCell ref="F195:H195"/>
    <mergeCell ref="F196:H196"/>
    <mergeCell ref="A193:B194"/>
    <mergeCell ref="A196:B196"/>
    <mergeCell ref="A195:B195"/>
    <mergeCell ref="A142:B142"/>
    <mergeCell ref="A154:B154"/>
    <mergeCell ref="A153:B153"/>
    <mergeCell ref="A152:B152"/>
    <mergeCell ref="A151:B151"/>
    <mergeCell ref="A144:B144"/>
    <mergeCell ref="A143:B143"/>
    <mergeCell ref="A197:B197"/>
    <mergeCell ref="F201:H201"/>
    <mergeCell ref="F200:H200"/>
    <mergeCell ref="F199:H199"/>
    <mergeCell ref="F198:H198"/>
    <mergeCell ref="A198:B198"/>
    <mergeCell ref="A200:B200"/>
    <mergeCell ref="A199:B199"/>
    <mergeCell ref="A239:B240"/>
    <mergeCell ref="A241:B241"/>
    <mergeCell ref="F193:H194"/>
    <mergeCell ref="F205:H205"/>
    <mergeCell ref="F204:H204"/>
    <mergeCell ref="F203:H203"/>
    <mergeCell ref="F202:H202"/>
    <mergeCell ref="A228:B228"/>
    <mergeCell ref="A227:B227"/>
    <mergeCell ref="A226:B226"/>
    <mergeCell ref="A236:B236"/>
    <mergeCell ref="A235:B235"/>
    <mergeCell ref="A234:B234"/>
    <mergeCell ref="A233:B233"/>
    <mergeCell ref="A232:B232"/>
    <mergeCell ref="A231:B231"/>
    <mergeCell ref="A230:B230"/>
    <mergeCell ref="A229:B229"/>
    <mergeCell ref="A204:B204"/>
    <mergeCell ref="A203:B203"/>
    <mergeCell ref="A202:B202"/>
    <mergeCell ref="A201:B201"/>
    <mergeCell ref="A208:B208"/>
    <mergeCell ref="A207:B207"/>
    <mergeCell ref="A206:B206"/>
    <mergeCell ref="A205:B205"/>
    <mergeCell ref="A224:B224"/>
    <mergeCell ref="A223:B223"/>
    <mergeCell ref="A222:B222"/>
    <mergeCell ref="A210:B210"/>
    <mergeCell ref="A155:B155"/>
    <mergeCell ref="A156:B156"/>
    <mergeCell ref="A221:B221"/>
    <mergeCell ref="A220:B220"/>
    <mergeCell ref="A219:B219"/>
    <mergeCell ref="A218:B218"/>
    <mergeCell ref="A213:B213"/>
    <mergeCell ref="A212:B212"/>
    <mergeCell ref="A211:B211"/>
    <mergeCell ref="A209:B209"/>
    <mergeCell ref="A146:B146"/>
    <mergeCell ref="A145:B145"/>
    <mergeCell ref="J175:J176"/>
    <mergeCell ref="E175:E176"/>
    <mergeCell ref="E160:E161"/>
    <mergeCell ref="H175:H176"/>
    <mergeCell ref="I175:I176"/>
    <mergeCell ref="J160:J161"/>
    <mergeCell ref="C175:C176"/>
    <mergeCell ref="D175:D176"/>
    <mergeCell ref="I125:I126"/>
    <mergeCell ref="J125:J126"/>
    <mergeCell ref="I139:I140"/>
    <mergeCell ref="J139:J140"/>
    <mergeCell ref="E139:E140"/>
    <mergeCell ref="H139:H140"/>
    <mergeCell ref="H160:H161"/>
    <mergeCell ref="I160:I161"/>
    <mergeCell ref="A122:B122"/>
    <mergeCell ref="A121:B121"/>
    <mergeCell ref="A120:B120"/>
    <mergeCell ref="C139:C140"/>
    <mergeCell ref="A130:B130"/>
    <mergeCell ref="A129:B129"/>
    <mergeCell ref="A128:B128"/>
    <mergeCell ref="A127:B127"/>
    <mergeCell ref="A139:B140"/>
    <mergeCell ref="A125:B126"/>
    <mergeCell ref="E125:E126"/>
    <mergeCell ref="A96:B96"/>
    <mergeCell ref="A95:B95"/>
    <mergeCell ref="A94:B94"/>
    <mergeCell ref="A105:B105"/>
    <mergeCell ref="A100:B100"/>
    <mergeCell ref="A99:B99"/>
    <mergeCell ref="A98:B98"/>
    <mergeCell ref="A97:B97"/>
    <mergeCell ref="A104:B104"/>
    <mergeCell ref="A109:B109"/>
    <mergeCell ref="A108:B108"/>
    <mergeCell ref="A107:B107"/>
    <mergeCell ref="A106:B106"/>
    <mergeCell ref="A88:B88"/>
    <mergeCell ref="A89:B89"/>
    <mergeCell ref="A90:B90"/>
    <mergeCell ref="A103:B103"/>
    <mergeCell ref="A102:B102"/>
    <mergeCell ref="A101:B101"/>
    <mergeCell ref="A83:B83"/>
    <mergeCell ref="A84:B84"/>
    <mergeCell ref="A85:A86"/>
    <mergeCell ref="A87:B87"/>
    <mergeCell ref="A79:B79"/>
    <mergeCell ref="A80:B80"/>
    <mergeCell ref="A81:B81"/>
    <mergeCell ref="A82:B82"/>
    <mergeCell ref="A74:B74"/>
    <mergeCell ref="A75:A76"/>
    <mergeCell ref="A77:B77"/>
    <mergeCell ref="A78:B78"/>
    <mergeCell ref="A64:A66"/>
    <mergeCell ref="A67:B67"/>
    <mergeCell ref="A68:A72"/>
    <mergeCell ref="A73:B73"/>
    <mergeCell ref="A60:B60"/>
    <mergeCell ref="A61:B61"/>
    <mergeCell ref="A62:B62"/>
    <mergeCell ref="A63:B63"/>
    <mergeCell ref="A56:B56"/>
    <mergeCell ref="A57:B57"/>
    <mergeCell ref="A58:B58"/>
    <mergeCell ref="A59:B59"/>
    <mergeCell ref="A51:B51"/>
    <mergeCell ref="A52:A53"/>
    <mergeCell ref="A54:B54"/>
    <mergeCell ref="A55:B55"/>
    <mergeCell ref="A42:B42"/>
    <mergeCell ref="A43:A46"/>
    <mergeCell ref="A47:B47"/>
    <mergeCell ref="A48:A50"/>
    <mergeCell ref="A29:A32"/>
    <mergeCell ref="A33:B33"/>
    <mergeCell ref="A34:A40"/>
    <mergeCell ref="A41:B41"/>
    <mergeCell ref="A25:B25"/>
    <mergeCell ref="A26:B26"/>
    <mergeCell ref="A27:B27"/>
    <mergeCell ref="A28:B28"/>
    <mergeCell ref="A20:B20"/>
    <mergeCell ref="A22:B22"/>
    <mergeCell ref="A23:B23"/>
    <mergeCell ref="A24:B24"/>
    <mergeCell ref="A15:A16"/>
    <mergeCell ref="A17:B17"/>
    <mergeCell ref="A18:B18"/>
    <mergeCell ref="A19:B19"/>
    <mergeCell ref="A8:B8"/>
    <mergeCell ref="A9:A12"/>
    <mergeCell ref="A13:B13"/>
    <mergeCell ref="A14:B14"/>
    <mergeCell ref="I4:J4"/>
    <mergeCell ref="A92:B93"/>
    <mergeCell ref="A4:B6"/>
    <mergeCell ref="C4:E4"/>
    <mergeCell ref="F4:H4"/>
    <mergeCell ref="J5:J6"/>
    <mergeCell ref="C92:C93"/>
    <mergeCell ref="H5:H6"/>
    <mergeCell ref="E5:E6"/>
    <mergeCell ref="A7:B7"/>
    <mergeCell ref="H125:H126"/>
    <mergeCell ref="C160:C161"/>
    <mergeCell ref="D160:D161"/>
    <mergeCell ref="I5:I6"/>
    <mergeCell ref="A119:C119"/>
    <mergeCell ref="A114:B114"/>
    <mergeCell ref="A113:B113"/>
    <mergeCell ref="A112:B112"/>
    <mergeCell ref="A111:B111"/>
    <mergeCell ref="A110:B110"/>
    <mergeCell ref="A158:B158"/>
    <mergeCell ref="A243:B243"/>
    <mergeCell ref="A217:B217"/>
    <mergeCell ref="A160:B161"/>
    <mergeCell ref="A175:B177"/>
    <mergeCell ref="A173:B173"/>
    <mergeCell ref="A216:B216"/>
    <mergeCell ref="A215:B215"/>
    <mergeCell ref="A214:B214"/>
    <mergeCell ref="A225:B225"/>
    <mergeCell ref="C125:C126"/>
    <mergeCell ref="D125:D126"/>
    <mergeCell ref="A133:B133"/>
    <mergeCell ref="D139:D140"/>
    <mergeCell ref="A134:B134"/>
    <mergeCell ref="A132:B132"/>
    <mergeCell ref="A131:B131"/>
    <mergeCell ref="A137:B137"/>
    <mergeCell ref="A244:A248"/>
    <mergeCell ref="A249:A254"/>
    <mergeCell ref="A257:A260"/>
    <mergeCell ref="A261:A266"/>
    <mergeCell ref="A256:B256"/>
  </mergeCells>
  <printOptions horizontalCentered="1"/>
  <pageMargins left="0.17" right="0.17" top="0.27" bottom="0.35" header="0.17" footer="0.17"/>
  <pageSetup horizontalDpi="600" verticalDpi="600" orientation="portrait" paperSize="9" scale="69" r:id="rId1"/>
  <headerFooter alignWithMargins="0">
    <oddFooter>&amp;C&amp;8Stránka &amp;P z &amp;N</oddFooter>
  </headerFooter>
  <rowBreaks count="2" manualBreakCount="2">
    <brk id="90" max="9" man="1"/>
    <brk id="18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267"/>
  <sheetViews>
    <sheetView showGridLines="0" workbookViewId="0" topLeftCell="A127">
      <selection activeCell="F231" sqref="F231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8" width="10.625" style="3" customWidth="1"/>
    <col min="9" max="9" width="11.00390625" style="3" customWidth="1"/>
    <col min="10" max="10" width="12.00390625" style="110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265</v>
      </c>
    </row>
    <row r="2" spans="8:13" ht="6.75" customHeight="1">
      <c r="H2" s="4"/>
      <c r="M2" s="4"/>
    </row>
    <row r="3" spans="1:13" ht="16.5" thickBot="1">
      <c r="A3" s="5" t="s">
        <v>313</v>
      </c>
      <c r="B3" s="8"/>
      <c r="C3" s="8"/>
      <c r="D3" s="8"/>
      <c r="H3" s="4"/>
      <c r="J3" s="121" t="s">
        <v>208</v>
      </c>
      <c r="M3" s="4"/>
    </row>
    <row r="4" spans="1:10" s="70" customFormat="1" ht="11.25">
      <c r="A4" s="888" t="s">
        <v>23</v>
      </c>
      <c r="B4" s="889"/>
      <c r="C4" s="881" t="s">
        <v>107</v>
      </c>
      <c r="D4" s="882"/>
      <c r="E4" s="883"/>
      <c r="F4" s="881" t="s">
        <v>108</v>
      </c>
      <c r="G4" s="882"/>
      <c r="H4" s="883"/>
      <c r="I4" s="708" t="s">
        <v>52</v>
      </c>
      <c r="J4" s="709"/>
    </row>
    <row r="5" spans="1:10" s="70" customFormat="1" ht="11.25">
      <c r="A5" s="890"/>
      <c r="B5" s="891"/>
      <c r="C5" s="71" t="s">
        <v>24</v>
      </c>
      <c r="D5" s="72" t="s">
        <v>25</v>
      </c>
      <c r="E5" s="884" t="s">
        <v>0</v>
      </c>
      <c r="F5" s="71" t="s">
        <v>24</v>
      </c>
      <c r="G5" s="72" t="s">
        <v>25</v>
      </c>
      <c r="H5" s="884" t="s">
        <v>0</v>
      </c>
      <c r="I5" s="698" t="s">
        <v>53</v>
      </c>
      <c r="J5" s="723" t="s">
        <v>2</v>
      </c>
    </row>
    <row r="6" spans="1:10" s="70" customFormat="1" ht="12" thickBot="1">
      <c r="A6" s="892"/>
      <c r="B6" s="893"/>
      <c r="C6" s="73" t="s">
        <v>1</v>
      </c>
      <c r="D6" s="74" t="s">
        <v>1</v>
      </c>
      <c r="E6" s="885"/>
      <c r="F6" s="73" t="s">
        <v>1</v>
      </c>
      <c r="G6" s="74" t="s">
        <v>1</v>
      </c>
      <c r="H6" s="885"/>
      <c r="I6" s="699"/>
      <c r="J6" s="724"/>
    </row>
    <row r="7" spans="1:10" s="82" customFormat="1" ht="11.25" customHeight="1">
      <c r="A7" s="729" t="s">
        <v>109</v>
      </c>
      <c r="B7" s="730"/>
      <c r="C7" s="78">
        <v>0</v>
      </c>
      <c r="D7" s="79">
        <v>0</v>
      </c>
      <c r="E7" s="246">
        <f aca="true" t="shared" si="0" ref="E7:E38">SUM(C7:D7)</f>
        <v>0</v>
      </c>
      <c r="F7" s="80">
        <v>0</v>
      </c>
      <c r="G7" s="81">
        <v>0</v>
      </c>
      <c r="H7" s="254">
        <f aca="true" t="shared" si="1" ref="H7:H38">SUM(F7:G7)</f>
        <v>0</v>
      </c>
      <c r="I7" s="75">
        <f aca="true" t="shared" si="2" ref="I7:I38">+H7-E7</f>
        <v>0</v>
      </c>
      <c r="J7" s="111"/>
    </row>
    <row r="8" spans="1:10" s="82" customFormat="1" ht="11.25" customHeight="1">
      <c r="A8" s="731" t="s">
        <v>110</v>
      </c>
      <c r="B8" s="732"/>
      <c r="C8" s="83">
        <v>858279.1029800002</v>
      </c>
      <c r="D8" s="84">
        <v>4874.129059999999</v>
      </c>
      <c r="E8" s="247">
        <f t="shared" si="0"/>
        <v>863153.2320400001</v>
      </c>
      <c r="F8" s="85">
        <v>974447.796955</v>
      </c>
      <c r="G8" s="86">
        <v>3550</v>
      </c>
      <c r="H8" s="255">
        <f t="shared" si="1"/>
        <v>977997.796955</v>
      </c>
      <c r="I8" s="76">
        <f t="shared" si="2"/>
        <v>114844.56491499988</v>
      </c>
      <c r="J8" s="112">
        <f aca="true" t="shared" si="3" ref="J8:J14">+H8/E8</f>
        <v>1.1330523488205833</v>
      </c>
    </row>
    <row r="9" spans="1:10" s="218" customFormat="1" ht="11.25">
      <c r="A9" s="733" t="s">
        <v>111</v>
      </c>
      <c r="B9" s="211" t="s">
        <v>112</v>
      </c>
      <c r="C9" s="212">
        <v>823921.6914400002</v>
      </c>
      <c r="D9" s="213"/>
      <c r="E9" s="248">
        <f t="shared" si="0"/>
        <v>823921.6914400002</v>
      </c>
      <c r="F9" s="214">
        <v>952297.796955</v>
      </c>
      <c r="G9" s="215"/>
      <c r="H9" s="256">
        <f t="shared" si="1"/>
        <v>952297.796955</v>
      </c>
      <c r="I9" s="216">
        <f t="shared" si="2"/>
        <v>128376.10551499983</v>
      </c>
      <c r="J9" s="217">
        <f t="shared" si="3"/>
        <v>1.1558110520074205</v>
      </c>
    </row>
    <row r="10" spans="1:10" s="218" customFormat="1" ht="11.25" customHeight="1">
      <c r="A10" s="733"/>
      <c r="B10" s="211" t="s">
        <v>113</v>
      </c>
      <c r="C10" s="219">
        <v>3929.00553</v>
      </c>
      <c r="D10" s="213">
        <v>26.47953</v>
      </c>
      <c r="E10" s="248">
        <f t="shared" si="0"/>
        <v>3955.48506</v>
      </c>
      <c r="F10" s="220">
        <v>4800</v>
      </c>
      <c r="G10" s="215"/>
      <c r="H10" s="256">
        <f t="shared" si="1"/>
        <v>4800</v>
      </c>
      <c r="I10" s="216">
        <f t="shared" si="2"/>
        <v>844.51494</v>
      </c>
      <c r="J10" s="217">
        <f t="shared" si="3"/>
        <v>1.2135047730404018</v>
      </c>
    </row>
    <row r="11" spans="1:10" s="218" customFormat="1" ht="11.25">
      <c r="A11" s="733"/>
      <c r="B11" s="211" t="s">
        <v>114</v>
      </c>
      <c r="C11" s="219"/>
      <c r="D11" s="213"/>
      <c r="E11" s="248">
        <f t="shared" si="0"/>
        <v>0</v>
      </c>
      <c r="F11" s="220">
        <v>5800</v>
      </c>
      <c r="G11" s="215"/>
      <c r="H11" s="256">
        <f t="shared" si="1"/>
        <v>5800</v>
      </c>
      <c r="I11" s="216">
        <f t="shared" si="2"/>
        <v>5800</v>
      </c>
      <c r="J11" s="217" t="e">
        <f t="shared" si="3"/>
        <v>#DIV/0!</v>
      </c>
    </row>
    <row r="12" spans="1:10" s="218" customFormat="1" ht="11.25">
      <c r="A12" s="733"/>
      <c r="B12" s="211" t="s">
        <v>115</v>
      </c>
      <c r="C12" s="219">
        <v>30428.40601</v>
      </c>
      <c r="D12" s="213">
        <v>4847.64953</v>
      </c>
      <c r="E12" s="248">
        <f t="shared" si="0"/>
        <v>35276.05554</v>
      </c>
      <c r="F12" s="220">
        <v>11550</v>
      </c>
      <c r="G12" s="215">
        <v>3550</v>
      </c>
      <c r="H12" s="256">
        <f t="shared" si="1"/>
        <v>15100</v>
      </c>
      <c r="I12" s="216">
        <f t="shared" si="2"/>
        <v>-20176.05554</v>
      </c>
      <c r="J12" s="217">
        <f t="shared" si="3"/>
        <v>0.42805239329771166</v>
      </c>
    </row>
    <row r="13" spans="1:10" s="82" customFormat="1" ht="11.25">
      <c r="A13" s="731" t="s">
        <v>116</v>
      </c>
      <c r="B13" s="732"/>
      <c r="C13" s="89">
        <v>2698.95988</v>
      </c>
      <c r="D13" s="84">
        <v>3.44379</v>
      </c>
      <c r="E13" s="247">
        <f t="shared" si="0"/>
        <v>2702.4036699999997</v>
      </c>
      <c r="F13" s="90"/>
      <c r="G13" s="86">
        <v>2939</v>
      </c>
      <c r="H13" s="255">
        <f t="shared" si="1"/>
        <v>2939</v>
      </c>
      <c r="I13" s="76">
        <f t="shared" si="2"/>
        <v>236.5963300000003</v>
      </c>
      <c r="J13" s="112">
        <f t="shared" si="3"/>
        <v>1.0875503288522401</v>
      </c>
    </row>
    <row r="14" spans="1:10" s="82" customFormat="1" ht="11.25">
      <c r="A14" s="731" t="s">
        <v>117</v>
      </c>
      <c r="B14" s="732"/>
      <c r="C14" s="89"/>
      <c r="D14" s="84">
        <v>130432.94897</v>
      </c>
      <c r="E14" s="247">
        <f t="shared" si="0"/>
        <v>130432.94897</v>
      </c>
      <c r="F14" s="90"/>
      <c r="G14" s="86">
        <v>91938</v>
      </c>
      <c r="H14" s="255">
        <f t="shared" si="1"/>
        <v>91938</v>
      </c>
      <c r="I14" s="76">
        <f t="shared" si="2"/>
        <v>-38494.94897</v>
      </c>
      <c r="J14" s="112">
        <f t="shared" si="3"/>
        <v>0.7048679089602278</v>
      </c>
    </row>
    <row r="15" spans="1:10" s="218" customFormat="1" ht="11.25">
      <c r="A15" s="733" t="s">
        <v>118</v>
      </c>
      <c r="B15" s="221" t="s">
        <v>119</v>
      </c>
      <c r="C15" s="219"/>
      <c r="D15" s="213"/>
      <c r="E15" s="248">
        <f t="shared" si="0"/>
        <v>0</v>
      </c>
      <c r="F15" s="220"/>
      <c r="G15" s="215">
        <v>91657</v>
      </c>
      <c r="H15" s="256">
        <f t="shared" si="1"/>
        <v>91657</v>
      </c>
      <c r="I15" s="216">
        <f t="shared" si="2"/>
        <v>91657</v>
      </c>
      <c r="J15" s="217"/>
    </row>
    <row r="16" spans="1:10" s="218" customFormat="1" ht="11.25">
      <c r="A16" s="733"/>
      <c r="B16" s="221" t="s">
        <v>120</v>
      </c>
      <c r="C16" s="219"/>
      <c r="D16" s="213"/>
      <c r="E16" s="248">
        <f t="shared" si="0"/>
        <v>0</v>
      </c>
      <c r="F16" s="220"/>
      <c r="G16" s="215">
        <v>281</v>
      </c>
      <c r="H16" s="256">
        <f t="shared" si="1"/>
        <v>281</v>
      </c>
      <c r="I16" s="216">
        <f t="shared" si="2"/>
        <v>281</v>
      </c>
      <c r="J16" s="217"/>
    </row>
    <row r="17" spans="1:10" s="82" customFormat="1" ht="11.25">
      <c r="A17" s="731" t="s">
        <v>121</v>
      </c>
      <c r="B17" s="732"/>
      <c r="C17" s="89"/>
      <c r="D17" s="84"/>
      <c r="E17" s="247">
        <f t="shared" si="0"/>
        <v>0</v>
      </c>
      <c r="F17" s="90">
        <v>82</v>
      </c>
      <c r="G17" s="86"/>
      <c r="H17" s="255">
        <f t="shared" si="1"/>
        <v>82</v>
      </c>
      <c r="I17" s="76">
        <f t="shared" si="2"/>
        <v>82</v>
      </c>
      <c r="J17" s="112" t="e">
        <f>+H17/E17</f>
        <v>#DIV/0!</v>
      </c>
    </row>
    <row r="18" spans="1:10" s="82" customFormat="1" ht="11.25">
      <c r="A18" s="731" t="s">
        <v>122</v>
      </c>
      <c r="B18" s="732"/>
      <c r="C18" s="89"/>
      <c r="D18" s="84"/>
      <c r="E18" s="247">
        <f t="shared" si="0"/>
        <v>0</v>
      </c>
      <c r="F18" s="90"/>
      <c r="G18" s="86"/>
      <c r="H18" s="255">
        <f t="shared" si="1"/>
        <v>0</v>
      </c>
      <c r="I18" s="76">
        <f t="shared" si="2"/>
        <v>0</v>
      </c>
      <c r="J18" s="112" t="e">
        <f>+H18/E18</f>
        <v>#DIV/0!</v>
      </c>
    </row>
    <row r="19" spans="1:10" s="82" customFormat="1" ht="11.25">
      <c r="A19" s="731" t="s">
        <v>123</v>
      </c>
      <c r="B19" s="732"/>
      <c r="C19" s="89">
        <v>7646.218</v>
      </c>
      <c r="D19" s="84">
        <v>1.1936</v>
      </c>
      <c r="E19" s="247">
        <f t="shared" si="0"/>
        <v>7647.411599999999</v>
      </c>
      <c r="F19" s="90">
        <v>7700</v>
      </c>
      <c r="G19" s="86"/>
      <c r="H19" s="255">
        <f t="shared" si="1"/>
        <v>7700</v>
      </c>
      <c r="I19" s="76">
        <f t="shared" si="2"/>
        <v>52.58840000000055</v>
      </c>
      <c r="J19" s="112">
        <f>+H19/E19</f>
        <v>1.0068766273806944</v>
      </c>
    </row>
    <row r="20" spans="1:10" s="82" customFormat="1" ht="11.25">
      <c r="A20" s="731" t="s">
        <v>190</v>
      </c>
      <c r="B20" s="732"/>
      <c r="C20" s="89">
        <v>10738.59407</v>
      </c>
      <c r="D20" s="84">
        <v>2648.31557</v>
      </c>
      <c r="E20" s="247">
        <f t="shared" si="0"/>
        <v>13386.90964</v>
      </c>
      <c r="F20" s="90">
        <v>17700</v>
      </c>
      <c r="G20" s="86">
        <v>1880</v>
      </c>
      <c r="H20" s="255">
        <f t="shared" si="1"/>
        <v>19580</v>
      </c>
      <c r="I20" s="76">
        <f t="shared" si="2"/>
        <v>6193.09036</v>
      </c>
      <c r="J20" s="112">
        <f>+H20/E20</f>
        <v>1.4626228552028981</v>
      </c>
    </row>
    <row r="21" spans="1:10" s="218" customFormat="1" ht="11.25">
      <c r="A21" s="210" t="s">
        <v>118</v>
      </c>
      <c r="B21" s="211" t="s">
        <v>124</v>
      </c>
      <c r="C21" s="219">
        <v>4709.04385</v>
      </c>
      <c r="D21" s="213"/>
      <c r="E21" s="248">
        <f t="shared" si="0"/>
        <v>4709.04385</v>
      </c>
      <c r="F21" s="220">
        <v>5000</v>
      </c>
      <c r="G21" s="215"/>
      <c r="H21" s="256">
        <f t="shared" si="1"/>
        <v>5000</v>
      </c>
      <c r="I21" s="216">
        <f t="shared" si="2"/>
        <v>290.95615</v>
      </c>
      <c r="J21" s="217">
        <f>+H21/E21</f>
        <v>1.061786672468552</v>
      </c>
    </row>
    <row r="22" spans="1:10" s="82" customFormat="1" ht="11.25">
      <c r="A22" s="731" t="s">
        <v>125</v>
      </c>
      <c r="B22" s="732"/>
      <c r="C22" s="89">
        <v>611.02402</v>
      </c>
      <c r="D22" s="84"/>
      <c r="E22" s="247">
        <f t="shared" si="0"/>
        <v>611.02402</v>
      </c>
      <c r="F22" s="90">
        <v>107</v>
      </c>
      <c r="G22" s="86"/>
      <c r="H22" s="255">
        <f t="shared" si="1"/>
        <v>107</v>
      </c>
      <c r="I22" s="76">
        <f t="shared" si="2"/>
        <v>-504.02401999999995</v>
      </c>
      <c r="J22" s="112">
        <f aca="true" t="shared" si="4" ref="J22:J39">+H22/E22</f>
        <v>0.17511586533046608</v>
      </c>
    </row>
    <row r="23" spans="1:10" s="82" customFormat="1" ht="11.25">
      <c r="A23" s="731" t="s">
        <v>191</v>
      </c>
      <c r="B23" s="732"/>
      <c r="C23" s="87">
        <v>41732.41774</v>
      </c>
      <c r="D23" s="84"/>
      <c r="E23" s="247">
        <f t="shared" si="0"/>
        <v>41732.41774</v>
      </c>
      <c r="F23" s="88">
        <f>E115/1000</f>
        <v>7153.658</v>
      </c>
      <c r="G23" s="86"/>
      <c r="H23" s="255">
        <f t="shared" si="1"/>
        <v>7153.658</v>
      </c>
      <c r="I23" s="76">
        <f t="shared" si="2"/>
        <v>-34578.759739999994</v>
      </c>
      <c r="J23" s="112">
        <f t="shared" si="4"/>
        <v>0.17141729109893647</v>
      </c>
    </row>
    <row r="24" spans="1:10" s="82" customFormat="1" ht="11.25">
      <c r="A24" s="734" t="s">
        <v>126</v>
      </c>
      <c r="B24" s="735"/>
      <c r="C24" s="89"/>
      <c r="D24" s="84"/>
      <c r="E24" s="247">
        <f t="shared" si="0"/>
        <v>0</v>
      </c>
      <c r="F24" s="90"/>
      <c r="G24" s="86"/>
      <c r="H24" s="255">
        <f t="shared" si="1"/>
        <v>0</v>
      </c>
      <c r="I24" s="76">
        <f t="shared" si="2"/>
        <v>0</v>
      </c>
      <c r="J24" s="112" t="e">
        <f t="shared" si="4"/>
        <v>#DIV/0!</v>
      </c>
    </row>
    <row r="25" spans="1:10" s="82" customFormat="1" ht="12" thickBot="1">
      <c r="A25" s="736" t="s">
        <v>192</v>
      </c>
      <c r="B25" s="737"/>
      <c r="C25" s="91"/>
      <c r="D25" s="92"/>
      <c r="E25" s="249">
        <f t="shared" si="0"/>
        <v>0</v>
      </c>
      <c r="F25" s="93"/>
      <c r="G25" s="94"/>
      <c r="H25" s="257">
        <f t="shared" si="1"/>
        <v>0</v>
      </c>
      <c r="I25" s="77">
        <f t="shared" si="2"/>
        <v>0</v>
      </c>
      <c r="J25" s="113" t="e">
        <f t="shared" si="4"/>
        <v>#DIV/0!</v>
      </c>
    </row>
    <row r="26" spans="1:10" s="237" customFormat="1" ht="12" thickBot="1">
      <c r="A26" s="738" t="s">
        <v>3</v>
      </c>
      <c r="B26" s="739"/>
      <c r="C26" s="229">
        <f>SUM(C7,C8,C13,C14,C17,C18,C19,C20,C22,C23)</f>
        <v>921706.3166900001</v>
      </c>
      <c r="D26" s="230">
        <f>SUM(D7,D8,D13,D14,D17,D18,D19,D20,D22,D23)</f>
        <v>137960.03099</v>
      </c>
      <c r="E26" s="231">
        <f t="shared" si="0"/>
        <v>1059666.3476800001</v>
      </c>
      <c r="F26" s="232">
        <f>SUM(F7,F8,F13,F14,F17,F18,F19,F20,F22,F23)</f>
        <v>1007190.4549550001</v>
      </c>
      <c r="G26" s="233">
        <f>SUM(G7,G8,G13,G14,G17,G18,G19,G20,G22,G23)</f>
        <v>100307</v>
      </c>
      <c r="H26" s="234">
        <f t="shared" si="1"/>
        <v>1107497.454955</v>
      </c>
      <c r="I26" s="235">
        <f t="shared" si="2"/>
        <v>47831.10727499984</v>
      </c>
      <c r="J26" s="236">
        <f t="shared" si="4"/>
        <v>1.0451378939981626</v>
      </c>
    </row>
    <row r="27" spans="1:10" s="82" customFormat="1" ht="11.25">
      <c r="A27" s="740" t="s">
        <v>127</v>
      </c>
      <c r="B27" s="741"/>
      <c r="C27" s="95">
        <v>332686.09764000005</v>
      </c>
      <c r="D27" s="96">
        <v>477.64857</v>
      </c>
      <c r="E27" s="250">
        <f t="shared" si="0"/>
        <v>333163.74621000007</v>
      </c>
      <c r="F27" s="97">
        <f>370273.34051+603</f>
        <v>370876.34051</v>
      </c>
      <c r="G27" s="98">
        <v>449.15845</v>
      </c>
      <c r="H27" s="258">
        <f t="shared" si="1"/>
        <v>371325.49896</v>
      </c>
      <c r="I27" s="97">
        <f t="shared" si="2"/>
        <v>38161.75274999993</v>
      </c>
      <c r="J27" s="114">
        <f t="shared" si="4"/>
        <v>1.114543533575066</v>
      </c>
    </row>
    <row r="28" spans="1:10" s="82" customFormat="1" ht="11.25">
      <c r="A28" s="742" t="s">
        <v>128</v>
      </c>
      <c r="B28" s="743"/>
      <c r="C28" s="89">
        <v>175673.28238000002</v>
      </c>
      <c r="D28" s="84">
        <v>21.60407</v>
      </c>
      <c r="E28" s="251">
        <f t="shared" si="0"/>
        <v>175694.88645000002</v>
      </c>
      <c r="F28" s="90">
        <v>228244</v>
      </c>
      <c r="G28" s="86">
        <v>6</v>
      </c>
      <c r="H28" s="259">
        <f t="shared" si="1"/>
        <v>228250</v>
      </c>
      <c r="I28" s="99">
        <f t="shared" si="2"/>
        <v>52555.11354999998</v>
      </c>
      <c r="J28" s="115">
        <f t="shared" si="4"/>
        <v>1.299127166486751</v>
      </c>
    </row>
    <row r="29" spans="1:10" s="218" customFormat="1" ht="11.25">
      <c r="A29" s="744" t="s">
        <v>118</v>
      </c>
      <c r="B29" s="211" t="s">
        <v>129</v>
      </c>
      <c r="C29" s="219">
        <v>1446</v>
      </c>
      <c r="D29" s="213"/>
      <c r="E29" s="252">
        <f t="shared" si="0"/>
        <v>1446</v>
      </c>
      <c r="F29" s="220">
        <v>491</v>
      </c>
      <c r="G29" s="215"/>
      <c r="H29" s="260">
        <f t="shared" si="1"/>
        <v>491</v>
      </c>
      <c r="I29" s="222">
        <f t="shared" si="2"/>
        <v>-955</v>
      </c>
      <c r="J29" s="223">
        <f t="shared" si="4"/>
        <v>0.33955739972337484</v>
      </c>
    </row>
    <row r="30" spans="1:10" s="218" customFormat="1" ht="11.25">
      <c r="A30" s="744"/>
      <c r="B30" s="211" t="s">
        <v>130</v>
      </c>
      <c r="C30" s="219">
        <v>1270.44236</v>
      </c>
      <c r="D30" s="213"/>
      <c r="E30" s="252">
        <f t="shared" si="0"/>
        <v>1270.44236</v>
      </c>
      <c r="F30" s="220">
        <v>1143</v>
      </c>
      <c r="G30" s="215"/>
      <c r="H30" s="260">
        <f t="shared" si="1"/>
        <v>1143</v>
      </c>
      <c r="I30" s="222">
        <f t="shared" si="2"/>
        <v>-127.44236000000001</v>
      </c>
      <c r="J30" s="223">
        <f t="shared" si="4"/>
        <v>0.8996866256883941</v>
      </c>
    </row>
    <row r="31" spans="1:10" s="218" customFormat="1" ht="11.25">
      <c r="A31" s="744"/>
      <c r="B31" s="211" t="s">
        <v>131</v>
      </c>
      <c r="C31" s="219">
        <v>41728.4398</v>
      </c>
      <c r="D31" s="213"/>
      <c r="E31" s="252">
        <f t="shared" si="0"/>
        <v>41728.4398</v>
      </c>
      <c r="F31" s="220">
        <v>69600</v>
      </c>
      <c r="G31" s="215"/>
      <c r="H31" s="260">
        <f t="shared" si="1"/>
        <v>69600</v>
      </c>
      <c r="I31" s="222">
        <f t="shared" si="2"/>
        <v>27871.5602</v>
      </c>
      <c r="J31" s="223">
        <f t="shared" si="4"/>
        <v>1.667927205847749</v>
      </c>
    </row>
    <row r="32" spans="1:10" s="218" customFormat="1" ht="11.25">
      <c r="A32" s="744"/>
      <c r="B32" s="211" t="s">
        <v>132</v>
      </c>
      <c r="C32" s="219">
        <v>6374.11233</v>
      </c>
      <c r="D32" s="213"/>
      <c r="E32" s="252">
        <f t="shared" si="0"/>
        <v>6374.11233</v>
      </c>
      <c r="F32" s="220">
        <v>6716</v>
      </c>
      <c r="G32" s="215"/>
      <c r="H32" s="260">
        <f t="shared" si="1"/>
        <v>6716</v>
      </c>
      <c r="I32" s="222">
        <f t="shared" si="2"/>
        <v>341.88767000000007</v>
      </c>
      <c r="J32" s="223">
        <f t="shared" si="4"/>
        <v>1.0536369069605023</v>
      </c>
    </row>
    <row r="33" spans="1:10" s="82" customFormat="1" ht="11.25">
      <c r="A33" s="742" t="s">
        <v>133</v>
      </c>
      <c r="B33" s="743"/>
      <c r="C33" s="89">
        <v>108736.55129999999</v>
      </c>
      <c r="D33" s="84">
        <v>49.886050000000004</v>
      </c>
      <c r="E33" s="251">
        <f t="shared" si="0"/>
        <v>108786.43735</v>
      </c>
      <c r="F33" s="90">
        <v>107675</v>
      </c>
      <c r="G33" s="86">
        <v>37</v>
      </c>
      <c r="H33" s="259">
        <f t="shared" si="1"/>
        <v>107712</v>
      </c>
      <c r="I33" s="99">
        <f t="shared" si="2"/>
        <v>-1074.4373499999929</v>
      </c>
      <c r="J33" s="115">
        <f t="shared" si="4"/>
        <v>0.9901234255282836</v>
      </c>
    </row>
    <row r="34" spans="1:10" s="218" customFormat="1" ht="11.25">
      <c r="A34" s="744" t="s">
        <v>118</v>
      </c>
      <c r="B34" s="211" t="s">
        <v>134</v>
      </c>
      <c r="C34" s="219">
        <v>634</v>
      </c>
      <c r="D34" s="213">
        <v>0</v>
      </c>
      <c r="E34" s="252">
        <f t="shared" si="0"/>
        <v>634</v>
      </c>
      <c r="F34" s="220">
        <v>714</v>
      </c>
      <c r="G34" s="215"/>
      <c r="H34" s="260">
        <f t="shared" si="1"/>
        <v>714</v>
      </c>
      <c r="I34" s="222">
        <f t="shared" si="2"/>
        <v>80</v>
      </c>
      <c r="J34" s="223">
        <f t="shared" si="4"/>
        <v>1.1261829652996846</v>
      </c>
    </row>
    <row r="35" spans="1:10" s="218" customFormat="1" ht="11.25">
      <c r="A35" s="744"/>
      <c r="B35" s="211" t="s">
        <v>135</v>
      </c>
      <c r="C35" s="219">
        <v>19325</v>
      </c>
      <c r="D35" s="213"/>
      <c r="E35" s="252">
        <f t="shared" si="0"/>
        <v>19325</v>
      </c>
      <c r="F35" s="220">
        <v>22580</v>
      </c>
      <c r="G35" s="215"/>
      <c r="H35" s="260">
        <f t="shared" si="1"/>
        <v>22580</v>
      </c>
      <c r="I35" s="222">
        <f t="shared" si="2"/>
        <v>3255</v>
      </c>
      <c r="J35" s="223">
        <f t="shared" si="4"/>
        <v>1.1684346701164294</v>
      </c>
    </row>
    <row r="36" spans="1:10" s="218" customFormat="1" ht="11.25">
      <c r="A36" s="744"/>
      <c r="B36" s="211" t="s">
        <v>136</v>
      </c>
      <c r="C36" s="219">
        <v>29556.04389</v>
      </c>
      <c r="D36" s="213">
        <v>0.46368</v>
      </c>
      <c r="E36" s="252">
        <f t="shared" si="0"/>
        <v>29556.50757</v>
      </c>
      <c r="F36" s="220">
        <v>32000</v>
      </c>
      <c r="G36" s="215"/>
      <c r="H36" s="260">
        <f t="shared" si="1"/>
        <v>32000</v>
      </c>
      <c r="I36" s="222">
        <f t="shared" si="2"/>
        <v>2443.4924299999984</v>
      </c>
      <c r="J36" s="223">
        <f t="shared" si="4"/>
        <v>1.0826718929566683</v>
      </c>
    </row>
    <row r="37" spans="1:10" s="218" customFormat="1" ht="11.25">
      <c r="A37" s="744"/>
      <c r="B37" s="211" t="s">
        <v>137</v>
      </c>
      <c r="C37" s="219">
        <v>3178</v>
      </c>
      <c r="D37" s="213"/>
      <c r="E37" s="252">
        <f t="shared" si="0"/>
        <v>3178</v>
      </c>
      <c r="F37" s="220">
        <v>3779</v>
      </c>
      <c r="G37" s="215"/>
      <c r="H37" s="260">
        <f t="shared" si="1"/>
        <v>3779</v>
      </c>
      <c r="I37" s="222">
        <f t="shared" si="2"/>
        <v>601</v>
      </c>
      <c r="J37" s="223">
        <f t="shared" si="4"/>
        <v>1.1891126494650723</v>
      </c>
    </row>
    <row r="38" spans="1:10" s="218" customFormat="1" ht="11.25">
      <c r="A38" s="744"/>
      <c r="B38" s="211" t="s">
        <v>138</v>
      </c>
      <c r="C38" s="219">
        <v>2705</v>
      </c>
      <c r="D38" s="213"/>
      <c r="E38" s="252">
        <f t="shared" si="0"/>
        <v>2705</v>
      </c>
      <c r="F38" s="220">
        <v>2772</v>
      </c>
      <c r="G38" s="215"/>
      <c r="H38" s="260">
        <f t="shared" si="1"/>
        <v>2772</v>
      </c>
      <c r="I38" s="222">
        <f t="shared" si="2"/>
        <v>67</v>
      </c>
      <c r="J38" s="223">
        <f t="shared" si="4"/>
        <v>1.0247689463955638</v>
      </c>
    </row>
    <row r="39" spans="1:10" s="218" customFormat="1" ht="11.25">
      <c r="A39" s="744"/>
      <c r="B39" s="211" t="s">
        <v>139</v>
      </c>
      <c r="C39" s="219">
        <v>1225</v>
      </c>
      <c r="D39" s="213"/>
      <c r="E39" s="252">
        <f aca="true" t="shared" si="5" ref="E39:E70">SUM(C39:D39)</f>
        <v>1225</v>
      </c>
      <c r="F39" s="220">
        <v>2448</v>
      </c>
      <c r="G39" s="215"/>
      <c r="H39" s="260">
        <f aca="true" t="shared" si="6" ref="H39:H70">SUM(F39:G39)</f>
        <v>2448</v>
      </c>
      <c r="I39" s="222">
        <f aca="true" t="shared" si="7" ref="I39:I70">+H39-E39</f>
        <v>1223</v>
      </c>
      <c r="J39" s="223">
        <f t="shared" si="4"/>
        <v>1.9983673469387755</v>
      </c>
    </row>
    <row r="40" spans="1:10" s="218" customFormat="1" ht="11.25">
      <c r="A40" s="744"/>
      <c r="B40" s="211" t="s">
        <v>140</v>
      </c>
      <c r="C40" s="219">
        <v>4156</v>
      </c>
      <c r="D40" s="213"/>
      <c r="E40" s="252">
        <f t="shared" si="5"/>
        <v>4156</v>
      </c>
      <c r="F40" s="220">
        <v>4790</v>
      </c>
      <c r="G40" s="215"/>
      <c r="H40" s="260">
        <f t="shared" si="6"/>
        <v>4790</v>
      </c>
      <c r="I40" s="222">
        <f t="shared" si="7"/>
        <v>634</v>
      </c>
      <c r="J40" s="115">
        <f aca="true" t="shared" si="8" ref="J40:J51">+H40/E40</f>
        <v>1.1525505293551492</v>
      </c>
    </row>
    <row r="41" spans="1:10" s="82" customFormat="1" ht="11.25">
      <c r="A41" s="742" t="s">
        <v>141</v>
      </c>
      <c r="B41" s="743"/>
      <c r="C41" s="89">
        <v>263.8517</v>
      </c>
      <c r="D41" s="84">
        <v>0</v>
      </c>
      <c r="E41" s="251">
        <f t="shared" si="5"/>
        <v>263.8517</v>
      </c>
      <c r="F41" s="90">
        <v>326</v>
      </c>
      <c r="G41" s="86"/>
      <c r="H41" s="259">
        <f t="shared" si="6"/>
        <v>326</v>
      </c>
      <c r="I41" s="99">
        <f t="shared" si="7"/>
        <v>62.148300000000006</v>
      </c>
      <c r="J41" s="115">
        <f t="shared" si="8"/>
        <v>1.235542541511008</v>
      </c>
    </row>
    <row r="42" spans="1:10" s="82" customFormat="1" ht="11.25" customHeight="1">
      <c r="A42" s="742" t="s">
        <v>142</v>
      </c>
      <c r="B42" s="745"/>
      <c r="C42" s="89">
        <v>33325.02711000001</v>
      </c>
      <c r="D42" s="84">
        <v>389.43227</v>
      </c>
      <c r="E42" s="251">
        <f t="shared" si="5"/>
        <v>33714.45938000001</v>
      </c>
      <c r="F42" s="90">
        <v>29249.06773</v>
      </c>
      <c r="G42" s="86">
        <v>389.43227</v>
      </c>
      <c r="H42" s="259">
        <f t="shared" si="6"/>
        <v>29638.5</v>
      </c>
      <c r="I42" s="99"/>
      <c r="J42" s="115">
        <f t="shared" si="8"/>
        <v>0.8791035224958127</v>
      </c>
    </row>
    <row r="43" spans="1:10" s="218" customFormat="1" ht="11.25">
      <c r="A43" s="744" t="s">
        <v>118</v>
      </c>
      <c r="B43" s="224" t="s">
        <v>143</v>
      </c>
      <c r="C43" s="219">
        <v>813.8556806722679</v>
      </c>
      <c r="D43" s="213"/>
      <c r="E43" s="252">
        <f t="shared" si="5"/>
        <v>813.8556806722679</v>
      </c>
      <c r="F43" s="220">
        <v>1440</v>
      </c>
      <c r="G43" s="215"/>
      <c r="H43" s="260">
        <f t="shared" si="6"/>
        <v>1440</v>
      </c>
      <c r="I43" s="222">
        <f t="shared" si="7"/>
        <v>626.1443193277321</v>
      </c>
      <c r="J43" s="223">
        <f t="shared" si="8"/>
        <v>1.769355469523195</v>
      </c>
    </row>
    <row r="44" spans="1:10" s="218" customFormat="1" ht="11.25">
      <c r="A44" s="744"/>
      <c r="B44" s="211" t="s">
        <v>144</v>
      </c>
      <c r="C44" s="219">
        <v>20</v>
      </c>
      <c r="D44" s="213"/>
      <c r="E44" s="252">
        <f t="shared" si="5"/>
        <v>20</v>
      </c>
      <c r="F44" s="220">
        <v>16</v>
      </c>
      <c r="G44" s="215"/>
      <c r="H44" s="260">
        <f t="shared" si="6"/>
        <v>16</v>
      </c>
      <c r="I44" s="222">
        <f t="shared" si="7"/>
        <v>-4</v>
      </c>
      <c r="J44" s="223">
        <f t="shared" si="8"/>
        <v>0.8</v>
      </c>
    </row>
    <row r="45" spans="1:10" s="218" customFormat="1" ht="11.25">
      <c r="A45" s="744"/>
      <c r="B45" s="211" t="s">
        <v>145</v>
      </c>
      <c r="C45" s="219">
        <v>2957</v>
      </c>
      <c r="D45" s="213"/>
      <c r="E45" s="252">
        <f t="shared" si="5"/>
        <v>2957</v>
      </c>
      <c r="F45" s="220">
        <v>1631</v>
      </c>
      <c r="G45" s="215"/>
      <c r="H45" s="260">
        <f t="shared" si="6"/>
        <v>1631</v>
      </c>
      <c r="I45" s="222">
        <f t="shared" si="7"/>
        <v>-1326</v>
      </c>
      <c r="J45" s="223">
        <f t="shared" si="8"/>
        <v>0.5515725397362191</v>
      </c>
    </row>
    <row r="46" spans="1:10" s="218" customFormat="1" ht="11.25">
      <c r="A46" s="744"/>
      <c r="B46" s="211" t="s">
        <v>146</v>
      </c>
      <c r="C46" s="219">
        <v>2604</v>
      </c>
      <c r="D46" s="213"/>
      <c r="E46" s="252">
        <f t="shared" si="5"/>
        <v>2604</v>
      </c>
      <c r="F46" s="220">
        <v>3016</v>
      </c>
      <c r="G46" s="215"/>
      <c r="H46" s="260">
        <f t="shared" si="6"/>
        <v>3016</v>
      </c>
      <c r="I46" s="222">
        <f t="shared" si="7"/>
        <v>412</v>
      </c>
      <c r="J46" s="223">
        <f t="shared" si="8"/>
        <v>1.1582181259600615</v>
      </c>
    </row>
    <row r="47" spans="1:10" s="82" customFormat="1" ht="11.25">
      <c r="A47" s="742" t="s">
        <v>147</v>
      </c>
      <c r="B47" s="743"/>
      <c r="C47" s="89">
        <v>3951.5695400000004</v>
      </c>
      <c r="D47" s="84">
        <v>11.227219999999999</v>
      </c>
      <c r="E47" s="251">
        <f t="shared" si="5"/>
        <v>3962.7967600000006</v>
      </c>
      <c r="F47" s="90">
        <v>3320.27278</v>
      </c>
      <c r="G47" s="86">
        <v>11.227219999999999</v>
      </c>
      <c r="H47" s="259">
        <f t="shared" si="6"/>
        <v>3331.5</v>
      </c>
      <c r="I47" s="99">
        <f t="shared" si="7"/>
        <v>-631.2967600000006</v>
      </c>
      <c r="J47" s="115">
        <f t="shared" si="8"/>
        <v>0.8406941364310593</v>
      </c>
    </row>
    <row r="48" spans="1:10" s="218" customFormat="1" ht="11.25">
      <c r="A48" s="733" t="s">
        <v>118</v>
      </c>
      <c r="B48" s="211" t="s">
        <v>148</v>
      </c>
      <c r="C48" s="219">
        <v>1092.7541800000001</v>
      </c>
      <c r="D48" s="213">
        <v>0.9709500000000001</v>
      </c>
      <c r="E48" s="252">
        <f t="shared" si="5"/>
        <v>1093.72513</v>
      </c>
      <c r="F48" s="220">
        <v>701</v>
      </c>
      <c r="G48" s="215">
        <v>0.9709500000000001</v>
      </c>
      <c r="H48" s="260">
        <f t="shared" si="6"/>
        <v>701.97095</v>
      </c>
      <c r="I48" s="222">
        <f t="shared" si="7"/>
        <v>-391.75418</v>
      </c>
      <c r="J48" s="223">
        <f t="shared" si="8"/>
        <v>0.6418166052379175</v>
      </c>
    </row>
    <row r="49" spans="1:10" s="218" customFormat="1" ht="11.25">
      <c r="A49" s="733"/>
      <c r="B49" s="211" t="s">
        <v>149</v>
      </c>
      <c r="C49" s="219">
        <v>1098.39309</v>
      </c>
      <c r="D49" s="213">
        <v>0.10179</v>
      </c>
      <c r="E49" s="252">
        <f t="shared" si="5"/>
        <v>1098.49488</v>
      </c>
      <c r="F49" s="220">
        <v>1537</v>
      </c>
      <c r="G49" s="215">
        <v>0.10179</v>
      </c>
      <c r="H49" s="260">
        <f t="shared" si="6"/>
        <v>1537.10179</v>
      </c>
      <c r="I49" s="222">
        <f t="shared" si="7"/>
        <v>438.60690999999997</v>
      </c>
      <c r="J49" s="223">
        <f t="shared" si="8"/>
        <v>1.3992798855830808</v>
      </c>
    </row>
    <row r="50" spans="1:10" s="218" customFormat="1" ht="11.25">
      <c r="A50" s="733"/>
      <c r="B50" s="211" t="s">
        <v>150</v>
      </c>
      <c r="C50" s="219">
        <v>1605.61335</v>
      </c>
      <c r="D50" s="213">
        <v>9.97506</v>
      </c>
      <c r="E50" s="252">
        <f t="shared" si="5"/>
        <v>1615.58841</v>
      </c>
      <c r="F50" s="220">
        <v>725</v>
      </c>
      <c r="G50" s="215">
        <v>9.97506</v>
      </c>
      <c r="H50" s="260">
        <f t="shared" si="6"/>
        <v>734.97506</v>
      </c>
      <c r="I50" s="222">
        <f t="shared" si="7"/>
        <v>-880.6133500000001</v>
      </c>
      <c r="J50" s="223">
        <f t="shared" si="8"/>
        <v>0.45492716799076316</v>
      </c>
    </row>
    <row r="51" spans="1:10" s="82" customFormat="1" ht="11.25">
      <c r="A51" s="734" t="s">
        <v>151</v>
      </c>
      <c r="B51" s="735"/>
      <c r="C51" s="89">
        <v>2503.1680099999994</v>
      </c>
      <c r="D51" s="84">
        <v>5.49896</v>
      </c>
      <c r="E51" s="251">
        <f t="shared" si="5"/>
        <v>2508.6669699999993</v>
      </c>
      <c r="F51" s="90">
        <v>1438</v>
      </c>
      <c r="G51" s="86">
        <v>5.49896</v>
      </c>
      <c r="H51" s="259">
        <f t="shared" si="6"/>
        <v>1443.49896</v>
      </c>
      <c r="I51" s="99">
        <f t="shared" si="7"/>
        <v>-1065.1680099999994</v>
      </c>
      <c r="J51" s="115">
        <f t="shared" si="8"/>
        <v>0.5754047776217982</v>
      </c>
    </row>
    <row r="52" spans="1:10" s="218" customFormat="1" ht="11.25">
      <c r="A52" s="733" t="s">
        <v>118</v>
      </c>
      <c r="B52" s="211" t="s">
        <v>152</v>
      </c>
      <c r="C52" s="219">
        <v>884.5257999999999</v>
      </c>
      <c r="D52" s="213">
        <v>0</v>
      </c>
      <c r="E52" s="252">
        <f t="shared" si="5"/>
        <v>884.5257999999999</v>
      </c>
      <c r="F52" s="220">
        <v>336</v>
      </c>
      <c r="G52" s="215"/>
      <c r="H52" s="260">
        <f t="shared" si="6"/>
        <v>336</v>
      </c>
      <c r="I52" s="222">
        <f t="shared" si="7"/>
        <v>-548.5257999999999</v>
      </c>
      <c r="J52" s="223">
        <f aca="true" t="shared" si="9" ref="J52:J60">+H52/E52</f>
        <v>0.3798645556749165</v>
      </c>
    </row>
    <row r="53" spans="1:10" s="218" customFormat="1" ht="11.25">
      <c r="A53" s="733"/>
      <c r="B53" s="211" t="s">
        <v>153</v>
      </c>
      <c r="C53" s="219">
        <v>1618.6422099999997</v>
      </c>
      <c r="D53" s="213">
        <v>5.49896</v>
      </c>
      <c r="E53" s="252">
        <f t="shared" si="5"/>
        <v>1624.1411699999996</v>
      </c>
      <c r="F53" s="220">
        <v>1101</v>
      </c>
      <c r="G53" s="215"/>
      <c r="H53" s="260">
        <f t="shared" si="6"/>
        <v>1101</v>
      </c>
      <c r="I53" s="222">
        <f t="shared" si="7"/>
        <v>-523.1411699999996</v>
      </c>
      <c r="J53" s="223">
        <f t="shared" si="9"/>
        <v>0.6778967372645324</v>
      </c>
    </row>
    <row r="54" spans="1:10" s="82" customFormat="1" ht="11.25">
      <c r="A54" s="734" t="s">
        <v>154</v>
      </c>
      <c r="B54" s="735"/>
      <c r="C54" s="89">
        <v>65.8544</v>
      </c>
      <c r="D54" s="84">
        <v>0</v>
      </c>
      <c r="E54" s="251">
        <f t="shared" si="5"/>
        <v>65.8544</v>
      </c>
      <c r="F54" s="90">
        <v>21</v>
      </c>
      <c r="G54" s="86"/>
      <c r="H54" s="259">
        <f t="shared" si="6"/>
        <v>21</v>
      </c>
      <c r="I54" s="99">
        <f t="shared" si="7"/>
        <v>-44.8544</v>
      </c>
      <c r="J54" s="115">
        <f t="shared" si="9"/>
        <v>0.3188852984766394</v>
      </c>
    </row>
    <row r="55" spans="1:10" s="82" customFormat="1" ht="11.25">
      <c r="A55" s="746" t="s">
        <v>155</v>
      </c>
      <c r="B55" s="747"/>
      <c r="C55" s="100">
        <v>42969.45391</v>
      </c>
      <c r="D55" s="101">
        <v>191.82986</v>
      </c>
      <c r="E55" s="251">
        <f t="shared" si="5"/>
        <v>43161.283769999995</v>
      </c>
      <c r="F55" s="102">
        <v>39472</v>
      </c>
      <c r="G55" s="103">
        <v>184.24652399999997</v>
      </c>
      <c r="H55" s="259">
        <f t="shared" si="6"/>
        <v>39656.246524</v>
      </c>
      <c r="I55" s="99">
        <f t="shared" si="7"/>
        <v>-3505.0372459999926</v>
      </c>
      <c r="J55" s="115">
        <f t="shared" si="9"/>
        <v>0.9187920993110907</v>
      </c>
    </row>
    <row r="56" spans="1:10" s="218" customFormat="1" ht="11.25" customHeight="1">
      <c r="A56" s="878" t="s">
        <v>156</v>
      </c>
      <c r="B56" s="879"/>
      <c r="C56" s="219">
        <v>17840.567870000003</v>
      </c>
      <c r="D56" s="213">
        <v>151.65404999999998</v>
      </c>
      <c r="E56" s="252">
        <f t="shared" si="5"/>
        <v>17992.221920000004</v>
      </c>
      <c r="F56" s="220">
        <v>15762</v>
      </c>
      <c r="G56" s="215">
        <v>144.07134749999997</v>
      </c>
      <c r="H56" s="260">
        <f t="shared" si="6"/>
        <v>15906.0713475</v>
      </c>
      <c r="I56" s="222">
        <f t="shared" si="7"/>
        <v>-2086.1505725000043</v>
      </c>
      <c r="J56" s="223">
        <f t="shared" si="9"/>
        <v>0.8840526433157732</v>
      </c>
    </row>
    <row r="57" spans="1:10" s="218" customFormat="1" ht="11.25" customHeight="1">
      <c r="A57" s="878" t="s">
        <v>157</v>
      </c>
      <c r="B57" s="879"/>
      <c r="C57" s="219">
        <v>5131.23061</v>
      </c>
      <c r="D57" s="213">
        <v>40.16314</v>
      </c>
      <c r="E57" s="252">
        <f t="shared" si="5"/>
        <v>5171.393749999999</v>
      </c>
      <c r="F57" s="220">
        <v>5646</v>
      </c>
      <c r="G57" s="215">
        <v>40.16314</v>
      </c>
      <c r="H57" s="260">
        <f t="shared" si="6"/>
        <v>5686.16314</v>
      </c>
      <c r="I57" s="222">
        <f t="shared" si="7"/>
        <v>514.7693900000004</v>
      </c>
      <c r="J57" s="223">
        <f t="shared" si="9"/>
        <v>1.0995417125218903</v>
      </c>
    </row>
    <row r="58" spans="1:10" s="218" customFormat="1" ht="11.25" customHeight="1">
      <c r="A58" s="878" t="s">
        <v>158</v>
      </c>
      <c r="B58" s="880"/>
      <c r="C58" s="219"/>
      <c r="D58" s="213"/>
      <c r="E58" s="252">
        <f t="shared" si="5"/>
        <v>0</v>
      </c>
      <c r="F58" s="220">
        <v>8</v>
      </c>
      <c r="G58" s="215"/>
      <c r="H58" s="260">
        <f t="shared" si="6"/>
        <v>8</v>
      </c>
      <c r="I58" s="222">
        <f t="shared" si="7"/>
        <v>8</v>
      </c>
      <c r="J58" s="223" t="e">
        <f t="shared" si="9"/>
        <v>#DIV/0!</v>
      </c>
    </row>
    <row r="59" spans="1:10" s="218" customFormat="1" ht="11.25" customHeight="1">
      <c r="A59" s="878" t="s">
        <v>159</v>
      </c>
      <c r="B59" s="879"/>
      <c r="C59" s="219">
        <v>19997.65543</v>
      </c>
      <c r="D59" s="213">
        <v>0.01267</v>
      </c>
      <c r="E59" s="252">
        <f t="shared" si="5"/>
        <v>19997.6681</v>
      </c>
      <c r="F59" s="220">
        <v>18056</v>
      </c>
      <c r="G59" s="215">
        <v>0.0120365</v>
      </c>
      <c r="H59" s="260">
        <f t="shared" si="6"/>
        <v>18056.0120365</v>
      </c>
      <c r="I59" s="222">
        <f t="shared" si="7"/>
        <v>-1941.6560634999987</v>
      </c>
      <c r="J59" s="223">
        <f t="shared" si="9"/>
        <v>0.9029058761356281</v>
      </c>
    </row>
    <row r="60" spans="1:10" s="106" customFormat="1" ht="11.25" customHeight="1">
      <c r="A60" s="750" t="s">
        <v>160</v>
      </c>
      <c r="B60" s="751"/>
      <c r="C60" s="89"/>
      <c r="D60" s="84"/>
      <c r="E60" s="251">
        <f t="shared" si="5"/>
        <v>0</v>
      </c>
      <c r="F60" s="104"/>
      <c r="G60" s="105"/>
      <c r="H60" s="259">
        <f t="shared" si="6"/>
        <v>0</v>
      </c>
      <c r="I60" s="99">
        <f t="shared" si="7"/>
        <v>0</v>
      </c>
      <c r="J60" s="115" t="e">
        <f t="shared" si="9"/>
        <v>#DIV/0!</v>
      </c>
    </row>
    <row r="61" spans="1:10" s="82" customFormat="1" ht="11.25">
      <c r="A61" s="752" t="s">
        <v>161</v>
      </c>
      <c r="B61" s="753"/>
      <c r="C61" s="89">
        <v>7658.66873</v>
      </c>
      <c r="D61" s="84">
        <v>114469.18989</v>
      </c>
      <c r="E61" s="251">
        <f t="shared" si="5"/>
        <v>122127.85862</v>
      </c>
      <c r="F61" s="90"/>
      <c r="G61" s="86">
        <v>79622</v>
      </c>
      <c r="H61" s="259">
        <f t="shared" si="6"/>
        <v>79622</v>
      </c>
      <c r="I61" s="99">
        <f t="shared" si="7"/>
        <v>-42505.85862</v>
      </c>
      <c r="J61" s="115">
        <f aca="true" t="shared" si="10" ref="J61:J70">+H61/E61</f>
        <v>0.6519560802891281</v>
      </c>
    </row>
    <row r="62" spans="1:10" s="82" customFormat="1" ht="11.25">
      <c r="A62" s="754" t="s">
        <v>162</v>
      </c>
      <c r="B62" s="755"/>
      <c r="C62" s="89">
        <v>112851.61653999999</v>
      </c>
      <c r="D62" s="84">
        <v>160.30831999999998</v>
      </c>
      <c r="E62" s="251">
        <f t="shared" si="5"/>
        <v>113011.92485999998</v>
      </c>
      <c r="F62" s="90">
        <v>89988</v>
      </c>
      <c r="G62" s="86">
        <v>117.44183</v>
      </c>
      <c r="H62" s="259">
        <f t="shared" si="6"/>
        <v>90105.44183</v>
      </c>
      <c r="I62" s="99">
        <f t="shared" si="7"/>
        <v>-22906.48302999999</v>
      </c>
      <c r="J62" s="115">
        <f t="shared" si="10"/>
        <v>0.7973091507079743</v>
      </c>
    </row>
    <row r="63" spans="1:10" s="82" customFormat="1" ht="11.25">
      <c r="A63" s="756" t="s">
        <v>163</v>
      </c>
      <c r="B63" s="757"/>
      <c r="C63" s="100">
        <v>19927.015599999995</v>
      </c>
      <c r="D63" s="101">
        <v>42.86649</v>
      </c>
      <c r="E63" s="251">
        <f t="shared" si="5"/>
        <v>19969.882089999996</v>
      </c>
      <c r="F63" s="102">
        <v>17205</v>
      </c>
      <c r="G63" s="103">
        <v>0</v>
      </c>
      <c r="H63" s="259">
        <f t="shared" si="6"/>
        <v>17205</v>
      </c>
      <c r="I63" s="99">
        <f t="shared" si="7"/>
        <v>-2764.8820899999955</v>
      </c>
      <c r="J63" s="115">
        <f t="shared" si="10"/>
        <v>0.8615474003532289</v>
      </c>
    </row>
    <row r="64" spans="1:10" s="218" customFormat="1" ht="11.25">
      <c r="A64" s="758" t="s">
        <v>118</v>
      </c>
      <c r="B64" s="211" t="s">
        <v>164</v>
      </c>
      <c r="C64" s="212">
        <v>1517.0773100000001</v>
      </c>
      <c r="D64" s="225">
        <v>6.4389899999999995</v>
      </c>
      <c r="E64" s="252">
        <f t="shared" si="5"/>
        <v>1523.5163000000002</v>
      </c>
      <c r="F64" s="214">
        <v>1825</v>
      </c>
      <c r="G64" s="215">
        <v>0</v>
      </c>
      <c r="H64" s="260">
        <f t="shared" si="6"/>
        <v>1825</v>
      </c>
      <c r="I64" s="222">
        <f t="shared" si="7"/>
        <v>301.48369999999977</v>
      </c>
      <c r="J64" s="223">
        <f t="shared" si="10"/>
        <v>1.1978867571026315</v>
      </c>
    </row>
    <row r="65" spans="1:10" s="218" customFormat="1" ht="11.25">
      <c r="A65" s="759"/>
      <c r="B65" s="211" t="s">
        <v>165</v>
      </c>
      <c r="C65" s="212">
        <v>18409.938289999995</v>
      </c>
      <c r="D65" s="213"/>
      <c r="E65" s="252">
        <f t="shared" si="5"/>
        <v>18409.938289999995</v>
      </c>
      <c r="F65" s="214">
        <v>8250</v>
      </c>
      <c r="G65" s="215"/>
      <c r="H65" s="260">
        <f t="shared" si="6"/>
        <v>8250</v>
      </c>
      <c r="I65" s="222">
        <f t="shared" si="7"/>
        <v>-10159.938289999995</v>
      </c>
      <c r="J65" s="223">
        <f t="shared" si="10"/>
        <v>0.4481275205838836</v>
      </c>
    </row>
    <row r="66" spans="1:10" s="218" customFormat="1" ht="11.25">
      <c r="A66" s="759"/>
      <c r="B66" s="211" t="s">
        <v>166</v>
      </c>
      <c r="C66" s="212">
        <v>0</v>
      </c>
      <c r="D66" s="225">
        <v>36.4275</v>
      </c>
      <c r="E66" s="252">
        <f t="shared" si="5"/>
        <v>36.4275</v>
      </c>
      <c r="F66" s="214">
        <v>7130</v>
      </c>
      <c r="G66" s="226">
        <v>0</v>
      </c>
      <c r="H66" s="260">
        <f t="shared" si="6"/>
        <v>7130</v>
      </c>
      <c r="I66" s="222">
        <f t="shared" si="7"/>
        <v>7093.5725</v>
      </c>
      <c r="J66" s="223">
        <f t="shared" si="10"/>
        <v>195.7312469974607</v>
      </c>
    </row>
    <row r="67" spans="1:10" s="82" customFormat="1" ht="11.25">
      <c r="A67" s="756" t="s">
        <v>167</v>
      </c>
      <c r="B67" s="757"/>
      <c r="C67" s="89">
        <v>92924.60093999999</v>
      </c>
      <c r="D67" s="84">
        <v>117.44183</v>
      </c>
      <c r="E67" s="251">
        <f t="shared" si="5"/>
        <v>93042.04276999999</v>
      </c>
      <c r="F67" s="90">
        <v>72783</v>
      </c>
      <c r="G67" s="86">
        <v>117.44183</v>
      </c>
      <c r="H67" s="259">
        <f t="shared" si="6"/>
        <v>72900.44183</v>
      </c>
      <c r="I67" s="99">
        <f t="shared" si="7"/>
        <v>-20141.60093999999</v>
      </c>
      <c r="J67" s="115">
        <f t="shared" si="10"/>
        <v>0.7835215098427057</v>
      </c>
    </row>
    <row r="68" spans="1:10" s="218" customFormat="1" ht="11.25">
      <c r="A68" s="760" t="s">
        <v>118</v>
      </c>
      <c r="B68" s="227" t="s">
        <v>168</v>
      </c>
      <c r="C68" s="219">
        <v>7148.690949999997</v>
      </c>
      <c r="D68" s="213">
        <v>6.90405</v>
      </c>
      <c r="E68" s="252">
        <f t="shared" si="5"/>
        <v>7155.5949999999975</v>
      </c>
      <c r="F68" s="220">
        <v>7148.690949999997</v>
      </c>
      <c r="G68" s="215">
        <v>6.90405</v>
      </c>
      <c r="H68" s="260">
        <f t="shared" si="6"/>
        <v>7155.5949999999975</v>
      </c>
      <c r="I68" s="222">
        <f t="shared" si="7"/>
        <v>0</v>
      </c>
      <c r="J68" s="223">
        <f t="shared" si="10"/>
        <v>1</v>
      </c>
    </row>
    <row r="69" spans="1:10" s="218" customFormat="1" ht="11.25">
      <c r="A69" s="761"/>
      <c r="B69" s="227" t="s">
        <v>169</v>
      </c>
      <c r="C69" s="219"/>
      <c r="D69" s="213"/>
      <c r="E69" s="252">
        <f t="shared" si="5"/>
        <v>0</v>
      </c>
      <c r="F69" s="220"/>
      <c r="G69" s="215"/>
      <c r="H69" s="260">
        <f t="shared" si="6"/>
        <v>0</v>
      </c>
      <c r="I69" s="222">
        <f t="shared" si="7"/>
        <v>0</v>
      </c>
      <c r="J69" s="223" t="e">
        <f t="shared" si="10"/>
        <v>#DIV/0!</v>
      </c>
    </row>
    <row r="70" spans="1:10" s="218" customFormat="1" ht="11.25">
      <c r="A70" s="761"/>
      <c r="B70" s="227" t="s">
        <v>170</v>
      </c>
      <c r="C70" s="219">
        <v>18402.15241</v>
      </c>
      <c r="D70" s="213">
        <v>1.57917</v>
      </c>
      <c r="E70" s="252">
        <f t="shared" si="5"/>
        <v>18403.73158</v>
      </c>
      <c r="F70" s="220">
        <v>18402.15241</v>
      </c>
      <c r="G70" s="215">
        <v>1.57917</v>
      </c>
      <c r="H70" s="260">
        <f t="shared" si="6"/>
        <v>18403.73158</v>
      </c>
      <c r="I70" s="222">
        <f t="shared" si="7"/>
        <v>0</v>
      </c>
      <c r="J70" s="223">
        <f t="shared" si="10"/>
        <v>1</v>
      </c>
    </row>
    <row r="71" spans="1:10" s="218" customFormat="1" ht="11.25">
      <c r="A71" s="761"/>
      <c r="B71" s="227" t="s">
        <v>171</v>
      </c>
      <c r="C71" s="219">
        <v>3332.4913999999994</v>
      </c>
      <c r="D71" s="213">
        <v>16.06548</v>
      </c>
      <c r="E71" s="252">
        <f aca="true" t="shared" si="11" ref="E71:E89">SUM(C71:D71)</f>
        <v>3348.5568799999996</v>
      </c>
      <c r="F71" s="220">
        <v>3332.4913999999994</v>
      </c>
      <c r="G71" s="215">
        <v>16.06548</v>
      </c>
      <c r="H71" s="260">
        <f aca="true" t="shared" si="12" ref="H71:H90">SUM(F71:G71)</f>
        <v>3348.5568799999996</v>
      </c>
      <c r="I71" s="222">
        <f aca="true" t="shared" si="13" ref="I71:I90">+H71-E71</f>
        <v>0</v>
      </c>
      <c r="J71" s="223">
        <f aca="true" t="shared" si="14" ref="J71:J76">+H71/E71</f>
        <v>1</v>
      </c>
    </row>
    <row r="72" spans="1:10" s="218" customFormat="1" ht="11.25">
      <c r="A72" s="762"/>
      <c r="B72" s="227" t="s">
        <v>172</v>
      </c>
      <c r="C72" s="219">
        <v>1249.80507</v>
      </c>
      <c r="D72" s="213">
        <v>2.02055</v>
      </c>
      <c r="E72" s="252">
        <f t="shared" si="11"/>
        <v>1251.8256199999998</v>
      </c>
      <c r="F72" s="220">
        <v>1249.80507</v>
      </c>
      <c r="G72" s="215">
        <v>2.02055</v>
      </c>
      <c r="H72" s="260">
        <f t="shared" si="12"/>
        <v>1251.8256199999998</v>
      </c>
      <c r="I72" s="222">
        <f t="shared" si="13"/>
        <v>0</v>
      </c>
      <c r="J72" s="223">
        <f t="shared" si="14"/>
        <v>1</v>
      </c>
    </row>
    <row r="73" spans="1:10" s="82" customFormat="1" ht="11.25">
      <c r="A73" s="754" t="s">
        <v>173</v>
      </c>
      <c r="B73" s="755"/>
      <c r="C73" s="100">
        <v>487091.26603999996</v>
      </c>
      <c r="D73" s="101">
        <v>3950.26952</v>
      </c>
      <c r="E73" s="251">
        <f t="shared" si="11"/>
        <v>491041.53555999993</v>
      </c>
      <c r="F73" s="102">
        <v>504039.98948959477</v>
      </c>
      <c r="G73" s="103">
        <v>3829.5304135470064</v>
      </c>
      <c r="H73" s="259">
        <f t="shared" si="12"/>
        <v>507869.5199031418</v>
      </c>
      <c r="I73" s="99">
        <f t="shared" si="13"/>
        <v>16827.98434314184</v>
      </c>
      <c r="J73" s="115">
        <f t="shared" si="14"/>
        <v>1.0342699815076757</v>
      </c>
    </row>
    <row r="74" spans="1:10" s="82" customFormat="1" ht="11.25">
      <c r="A74" s="763" t="s">
        <v>174</v>
      </c>
      <c r="B74" s="764"/>
      <c r="C74" s="89">
        <v>361288.32054999995</v>
      </c>
      <c r="D74" s="84">
        <v>2913.18445</v>
      </c>
      <c r="E74" s="251">
        <f t="shared" si="11"/>
        <v>364201.50499999995</v>
      </c>
      <c r="F74" s="90">
        <v>371164.01761071803</v>
      </c>
      <c r="G74" s="86">
        <v>2819.9823892819995</v>
      </c>
      <c r="H74" s="259">
        <f t="shared" si="12"/>
        <v>373984.00000000006</v>
      </c>
      <c r="I74" s="99">
        <f t="shared" si="13"/>
        <v>9782.495000000112</v>
      </c>
      <c r="J74" s="115">
        <f t="shared" si="14"/>
        <v>1.0268601169014941</v>
      </c>
    </row>
    <row r="75" spans="1:10" s="218" customFormat="1" ht="11.25">
      <c r="A75" s="765" t="s">
        <v>118</v>
      </c>
      <c r="B75" s="228" t="s">
        <v>175</v>
      </c>
      <c r="C75" s="219">
        <v>347023.38195999997</v>
      </c>
      <c r="D75" s="213">
        <v>2841.09604</v>
      </c>
      <c r="E75" s="252">
        <f t="shared" si="11"/>
        <v>349864.47799999994</v>
      </c>
      <c r="F75" s="220">
        <v>356404</v>
      </c>
      <c r="G75" s="215">
        <v>2700</v>
      </c>
      <c r="H75" s="260">
        <f t="shared" si="12"/>
        <v>359104</v>
      </c>
      <c r="I75" s="222">
        <f t="shared" si="13"/>
        <v>9239.522000000055</v>
      </c>
      <c r="J75" s="223">
        <f t="shared" si="14"/>
        <v>1.0264088599471937</v>
      </c>
    </row>
    <row r="76" spans="1:10" s="218" customFormat="1" ht="11.25">
      <c r="A76" s="766"/>
      <c r="B76" s="227" t="s">
        <v>176</v>
      </c>
      <c r="C76" s="219">
        <v>14264.93859</v>
      </c>
      <c r="D76" s="213">
        <v>72.08841000000001</v>
      </c>
      <c r="E76" s="252">
        <f t="shared" si="11"/>
        <v>14337.027</v>
      </c>
      <c r="F76" s="220">
        <v>14760.017610718001</v>
      </c>
      <c r="G76" s="215">
        <v>119.9823892819993</v>
      </c>
      <c r="H76" s="260">
        <f t="shared" si="12"/>
        <v>14880</v>
      </c>
      <c r="I76" s="222">
        <f t="shared" si="13"/>
        <v>542.973</v>
      </c>
      <c r="J76" s="223">
        <f t="shared" si="14"/>
        <v>1.037872077662963</v>
      </c>
    </row>
    <row r="77" spans="1:10" s="82" customFormat="1" ht="11.25">
      <c r="A77" s="734" t="s">
        <v>177</v>
      </c>
      <c r="B77" s="735"/>
      <c r="C77" s="89"/>
      <c r="D77" s="84"/>
      <c r="E77" s="251">
        <f t="shared" si="11"/>
        <v>0</v>
      </c>
      <c r="F77" s="90">
        <v>0</v>
      </c>
      <c r="G77" s="86">
        <v>0</v>
      </c>
      <c r="H77" s="259">
        <f t="shared" si="12"/>
        <v>0</v>
      </c>
      <c r="I77" s="99">
        <f t="shared" si="13"/>
        <v>0</v>
      </c>
      <c r="J77" s="115" t="e">
        <f aca="true" t="shared" si="15" ref="J77:J87">+H77/E77</f>
        <v>#DIV/0!</v>
      </c>
    </row>
    <row r="78" spans="1:10" s="82" customFormat="1" ht="11.25">
      <c r="A78" s="756" t="s">
        <v>178</v>
      </c>
      <c r="B78" s="757"/>
      <c r="C78" s="89">
        <v>125802.94549</v>
      </c>
      <c r="D78" s="84">
        <v>1037.0850699999999</v>
      </c>
      <c r="E78" s="251">
        <f t="shared" si="11"/>
        <v>126840.03056</v>
      </c>
      <c r="F78" s="90">
        <v>132875.97187887673</v>
      </c>
      <c r="G78" s="86">
        <v>1009.5480242650069</v>
      </c>
      <c r="H78" s="259">
        <f t="shared" si="12"/>
        <v>133885.51990314174</v>
      </c>
      <c r="I78" s="99">
        <f t="shared" si="13"/>
        <v>7045.489343141744</v>
      </c>
      <c r="J78" s="115">
        <f t="shared" si="15"/>
        <v>1.055546260214822</v>
      </c>
    </row>
    <row r="79" spans="1:10" s="82" customFormat="1" ht="11.25">
      <c r="A79" s="754" t="s">
        <v>179</v>
      </c>
      <c r="B79" s="755"/>
      <c r="C79" s="89">
        <v>53.336</v>
      </c>
      <c r="D79" s="84">
        <v>0</v>
      </c>
      <c r="E79" s="251">
        <f t="shared" si="11"/>
        <v>53.336</v>
      </c>
      <c r="F79" s="90">
        <v>17</v>
      </c>
      <c r="G79" s="86"/>
      <c r="H79" s="259">
        <f t="shared" si="12"/>
        <v>17</v>
      </c>
      <c r="I79" s="99">
        <f t="shared" si="13"/>
        <v>-36.336</v>
      </c>
      <c r="J79" s="115">
        <f t="shared" si="15"/>
        <v>0.3187340632968352</v>
      </c>
    </row>
    <row r="80" spans="1:10" s="82" customFormat="1" ht="11.25">
      <c r="A80" s="767" t="s">
        <v>180</v>
      </c>
      <c r="B80" s="768"/>
      <c r="C80" s="89">
        <v>1774.9788600000006</v>
      </c>
      <c r="D80" s="84">
        <v>82.77322000000001</v>
      </c>
      <c r="E80" s="251">
        <f t="shared" si="11"/>
        <v>1857.7520800000007</v>
      </c>
      <c r="F80" s="90">
        <v>7622</v>
      </c>
      <c r="G80" s="86">
        <v>78</v>
      </c>
      <c r="H80" s="259">
        <f t="shared" si="12"/>
        <v>7700</v>
      </c>
      <c r="I80" s="99">
        <f t="shared" si="13"/>
        <v>5842.24792</v>
      </c>
      <c r="J80" s="115">
        <f t="shared" si="15"/>
        <v>4.144794175119426</v>
      </c>
    </row>
    <row r="81" spans="1:10" s="218" customFormat="1" ht="11.25">
      <c r="A81" s="876" t="s">
        <v>181</v>
      </c>
      <c r="B81" s="877"/>
      <c r="C81" s="219">
        <v>93.67429999999999</v>
      </c>
      <c r="D81" s="213">
        <v>82.61741</v>
      </c>
      <c r="E81" s="252">
        <f t="shared" si="11"/>
        <v>176.29171</v>
      </c>
      <c r="F81" s="220">
        <v>164</v>
      </c>
      <c r="G81" s="215">
        <v>54</v>
      </c>
      <c r="H81" s="260">
        <f t="shared" si="12"/>
        <v>218</v>
      </c>
      <c r="I81" s="222">
        <f t="shared" si="13"/>
        <v>41.708290000000005</v>
      </c>
      <c r="J81" s="223">
        <f t="shared" si="15"/>
        <v>1.236586791290413</v>
      </c>
    </row>
    <row r="82" spans="1:10" s="218" customFormat="1" ht="11.25">
      <c r="A82" s="876" t="s">
        <v>182</v>
      </c>
      <c r="B82" s="877"/>
      <c r="C82" s="219"/>
      <c r="D82" s="213"/>
      <c r="E82" s="252">
        <f t="shared" si="11"/>
        <v>0</v>
      </c>
      <c r="F82" s="220"/>
      <c r="G82" s="215"/>
      <c r="H82" s="260">
        <f t="shared" si="12"/>
        <v>0</v>
      </c>
      <c r="I82" s="222">
        <f t="shared" si="13"/>
        <v>0</v>
      </c>
      <c r="J82" s="223" t="e">
        <f t="shared" si="15"/>
        <v>#DIV/0!</v>
      </c>
    </row>
    <row r="83" spans="1:10" s="106" customFormat="1" ht="11.25" customHeight="1">
      <c r="A83" s="754" t="s">
        <v>183</v>
      </c>
      <c r="B83" s="755"/>
      <c r="C83" s="89">
        <v>13610.08366</v>
      </c>
      <c r="D83" s="84">
        <v>69.45833999999999</v>
      </c>
      <c r="E83" s="251">
        <f t="shared" si="11"/>
        <v>13679.542</v>
      </c>
      <c r="F83" s="90">
        <v>28857.4</v>
      </c>
      <c r="G83" s="105"/>
      <c r="H83" s="259">
        <f t="shared" si="12"/>
        <v>28857.4</v>
      </c>
      <c r="I83" s="99">
        <f t="shared" si="13"/>
        <v>15177.858000000002</v>
      </c>
      <c r="J83" s="115">
        <f t="shared" si="15"/>
        <v>2.1095296903946057</v>
      </c>
    </row>
    <row r="84" spans="1:10" s="82" customFormat="1" ht="11.25">
      <c r="A84" s="756" t="s">
        <v>184</v>
      </c>
      <c r="B84" s="757"/>
      <c r="C84" s="89">
        <v>13610.08366</v>
      </c>
      <c r="D84" s="84">
        <v>69.45833999999999</v>
      </c>
      <c r="E84" s="251">
        <f t="shared" si="11"/>
        <v>13679.542</v>
      </c>
      <c r="F84" s="88">
        <v>28857.4</v>
      </c>
      <c r="G84" s="86"/>
      <c r="H84" s="259">
        <f t="shared" si="12"/>
        <v>28857.4</v>
      </c>
      <c r="I84" s="99">
        <f t="shared" si="13"/>
        <v>15177.858000000002</v>
      </c>
      <c r="J84" s="115">
        <f t="shared" si="15"/>
        <v>2.1095296903946057</v>
      </c>
    </row>
    <row r="85" spans="1:10" s="218" customFormat="1" ht="11.25">
      <c r="A85" s="758" t="s">
        <v>118</v>
      </c>
      <c r="B85" s="227" t="s">
        <v>185</v>
      </c>
      <c r="C85" s="219">
        <v>13506.94966</v>
      </c>
      <c r="D85" s="213">
        <v>69.45833999999999</v>
      </c>
      <c r="E85" s="252">
        <f t="shared" si="11"/>
        <v>13576.408</v>
      </c>
      <c r="F85" s="220"/>
      <c r="G85" s="215"/>
      <c r="H85" s="260">
        <f t="shared" si="12"/>
        <v>0</v>
      </c>
      <c r="I85" s="222">
        <f t="shared" si="13"/>
        <v>-13576.408</v>
      </c>
      <c r="J85" s="223">
        <f t="shared" si="15"/>
        <v>0</v>
      </c>
    </row>
    <row r="86" spans="1:10" s="218" customFormat="1" ht="11.25">
      <c r="A86" s="758"/>
      <c r="B86" s="227" t="s">
        <v>186</v>
      </c>
      <c r="C86" s="219">
        <v>103.134</v>
      </c>
      <c r="D86" s="213">
        <v>0</v>
      </c>
      <c r="E86" s="252">
        <f t="shared" si="11"/>
        <v>103.134</v>
      </c>
      <c r="F86" s="220"/>
      <c r="G86" s="215"/>
      <c r="H86" s="260">
        <f t="shared" si="12"/>
        <v>0</v>
      </c>
      <c r="I86" s="222">
        <f t="shared" si="13"/>
        <v>-103.134</v>
      </c>
      <c r="J86" s="223">
        <f t="shared" si="15"/>
        <v>0</v>
      </c>
    </row>
    <row r="87" spans="1:10" s="106" customFormat="1" ht="11.25">
      <c r="A87" s="771" t="s">
        <v>187</v>
      </c>
      <c r="B87" s="772"/>
      <c r="C87" s="89"/>
      <c r="D87" s="84"/>
      <c r="E87" s="251">
        <f t="shared" si="11"/>
        <v>0</v>
      </c>
      <c r="F87" s="90">
        <v>344</v>
      </c>
      <c r="G87" s="105"/>
      <c r="H87" s="259">
        <f t="shared" si="12"/>
        <v>344</v>
      </c>
      <c r="I87" s="99">
        <f t="shared" si="13"/>
        <v>344</v>
      </c>
      <c r="J87" s="115" t="e">
        <f t="shared" si="15"/>
        <v>#DIV/0!</v>
      </c>
    </row>
    <row r="88" spans="1:10" s="106" customFormat="1" ht="12" thickBot="1">
      <c r="A88" s="773" t="s">
        <v>188</v>
      </c>
      <c r="B88" s="774"/>
      <c r="C88" s="91"/>
      <c r="D88" s="92"/>
      <c r="E88" s="253">
        <f t="shared" si="11"/>
        <v>0</v>
      </c>
      <c r="F88" s="107"/>
      <c r="G88" s="108"/>
      <c r="H88" s="261">
        <f t="shared" si="12"/>
        <v>0</v>
      </c>
      <c r="I88" s="109">
        <f t="shared" si="13"/>
        <v>0</v>
      </c>
      <c r="J88" s="116"/>
    </row>
    <row r="89" spans="1:10" s="237" customFormat="1" ht="12" thickBot="1">
      <c r="A89" s="775" t="s">
        <v>5</v>
      </c>
      <c r="B89" s="776"/>
      <c r="C89" s="229">
        <f>SUM(C27,C55,C60,C61,C62,C73,C79,C80,C83,C87,C88)</f>
        <v>998695.50138</v>
      </c>
      <c r="D89" s="230">
        <f>SUM(D27,D55,D60,D61,D62,D73,D79,D80,D83,D87,D88)</f>
        <v>119401.47772</v>
      </c>
      <c r="E89" s="231">
        <f t="shared" si="11"/>
        <v>1118096.9791</v>
      </c>
      <c r="F89" s="232">
        <f>SUM(F27,F55,F60,F61,F62,F73,F79,F80,F83,F87,F88)</f>
        <v>1041216.7299995947</v>
      </c>
      <c r="G89" s="233">
        <f>SUM(G27,G55,G60,G61,G62,G73,G79,G80,G83,G87,G88)</f>
        <v>84280.37721754701</v>
      </c>
      <c r="H89" s="234">
        <f t="shared" si="12"/>
        <v>1125497.1072171417</v>
      </c>
      <c r="I89" s="238">
        <f t="shared" si="13"/>
        <v>7400.128117141547</v>
      </c>
      <c r="J89" s="236">
        <f>+H89/E89</f>
        <v>1.0066185029165342</v>
      </c>
    </row>
    <row r="90" spans="1:11" s="237" customFormat="1" ht="12" thickBot="1">
      <c r="A90" s="777" t="s">
        <v>189</v>
      </c>
      <c r="B90" s="778"/>
      <c r="C90" s="239">
        <f>+C26-C89</f>
        <v>-76989.18468999991</v>
      </c>
      <c r="D90" s="240">
        <f>+D26-D89</f>
        <v>18558.553270000004</v>
      </c>
      <c r="E90" s="241">
        <f>+E26-E89</f>
        <v>-58430.63141999999</v>
      </c>
      <c r="F90" s="242">
        <f>+F26-F89</f>
        <v>-34026.27504459466</v>
      </c>
      <c r="G90" s="243">
        <f>+G26-G89</f>
        <v>16026.622782452992</v>
      </c>
      <c r="H90" s="244">
        <f t="shared" si="12"/>
        <v>-17999.652262141666</v>
      </c>
      <c r="I90" s="242">
        <f t="shared" si="13"/>
        <v>40430.979157858324</v>
      </c>
      <c r="J90" s="245">
        <f>+H90/E90</f>
        <v>0.3080516473073854</v>
      </c>
      <c r="K90" s="519"/>
    </row>
    <row r="91" spans="1:14" ht="15.75" customHeight="1" thickBot="1">
      <c r="A91"/>
      <c r="B91"/>
      <c r="C91"/>
      <c r="D91"/>
      <c r="E91"/>
      <c r="F91"/>
      <c r="G91"/>
      <c r="H91"/>
      <c r="I91"/>
      <c r="J91" s="117"/>
      <c r="K91"/>
      <c r="L91"/>
      <c r="M91"/>
      <c r="N91"/>
    </row>
    <row r="92" spans="1:10" s="137" customFormat="1" ht="12.75" customHeight="1">
      <c r="A92" s="710" t="s">
        <v>194</v>
      </c>
      <c r="B92" s="711"/>
      <c r="C92" s="725" t="s">
        <v>193</v>
      </c>
      <c r="D92" s="201" t="s">
        <v>29</v>
      </c>
      <c r="E92" s="136" t="s">
        <v>30</v>
      </c>
      <c r="G92" s="867" t="s">
        <v>295</v>
      </c>
      <c r="H92" s="867" t="s">
        <v>193</v>
      </c>
      <c r="I92" s="840" t="s">
        <v>296</v>
      </c>
      <c r="J92" s="842" t="s">
        <v>297</v>
      </c>
    </row>
    <row r="93" spans="1:10" s="137" customFormat="1" ht="12" thickBot="1">
      <c r="A93" s="712"/>
      <c r="B93" s="713"/>
      <c r="C93" s="726"/>
      <c r="D93" s="202" t="s">
        <v>195</v>
      </c>
      <c r="E93" s="138" t="s">
        <v>196</v>
      </c>
      <c r="G93" s="868"/>
      <c r="H93" s="868"/>
      <c r="I93" s="841"/>
      <c r="J93" s="793"/>
    </row>
    <row r="94" spans="1:10" s="123" customFormat="1" ht="11.25" customHeight="1">
      <c r="A94" s="782" t="s">
        <v>31</v>
      </c>
      <c r="B94" s="783"/>
      <c r="C94" s="423" t="s">
        <v>32</v>
      </c>
      <c r="D94" s="479">
        <v>1295000</v>
      </c>
      <c r="E94" s="291">
        <v>1374000</v>
      </c>
      <c r="F94" s="289"/>
      <c r="G94" s="473" t="s">
        <v>343</v>
      </c>
      <c r="H94" s="474"/>
      <c r="I94" s="475"/>
      <c r="J94" s="476"/>
    </row>
    <row r="95" spans="1:10" s="123" customFormat="1" ht="11.25" customHeight="1">
      <c r="A95" s="704" t="s">
        <v>33</v>
      </c>
      <c r="B95" s="705"/>
      <c r="C95" s="424">
        <v>51</v>
      </c>
      <c r="D95" s="419">
        <v>27191700</v>
      </c>
      <c r="E95" s="122"/>
      <c r="G95" s="432" t="s">
        <v>298</v>
      </c>
      <c r="H95" s="437" t="s">
        <v>32</v>
      </c>
      <c r="I95" s="428"/>
      <c r="J95" s="124">
        <v>526210</v>
      </c>
    </row>
    <row r="96" spans="1:10" s="123" customFormat="1" ht="11.25" customHeight="1">
      <c r="A96" s="704" t="s">
        <v>34</v>
      </c>
      <c r="B96" s="705"/>
      <c r="C96" s="424">
        <v>52</v>
      </c>
      <c r="D96" s="419">
        <v>804551.74</v>
      </c>
      <c r="E96" s="122"/>
      <c r="G96" s="432" t="s">
        <v>33</v>
      </c>
      <c r="H96" s="437">
        <v>51</v>
      </c>
      <c r="I96" s="428"/>
      <c r="J96" s="124">
        <v>240000</v>
      </c>
    </row>
    <row r="97" spans="1:10" s="123" customFormat="1" ht="11.25" customHeight="1">
      <c r="A97" s="704" t="s">
        <v>70</v>
      </c>
      <c r="B97" s="705"/>
      <c r="C97" s="424">
        <v>55</v>
      </c>
      <c r="D97" s="419"/>
      <c r="E97" s="122"/>
      <c r="G97" s="432" t="s">
        <v>361</v>
      </c>
      <c r="H97" s="437">
        <v>52</v>
      </c>
      <c r="I97" s="429"/>
      <c r="J97" s="125"/>
    </row>
    <row r="98" spans="1:10" s="123" customFormat="1" ht="11.25" customHeight="1">
      <c r="A98" s="704" t="s">
        <v>35</v>
      </c>
      <c r="B98" s="705"/>
      <c r="C98" s="424">
        <v>57</v>
      </c>
      <c r="D98" s="419">
        <v>192090</v>
      </c>
      <c r="E98" s="122"/>
      <c r="G98" s="432" t="s">
        <v>301</v>
      </c>
      <c r="H98" s="437">
        <v>54</v>
      </c>
      <c r="I98" s="428">
        <v>24591000</v>
      </c>
      <c r="J98" s="124">
        <v>9000000</v>
      </c>
    </row>
    <row r="99" spans="1:10" s="123" customFormat="1" ht="11.25" customHeight="1">
      <c r="A99" s="704" t="s">
        <v>22</v>
      </c>
      <c r="B99" s="705"/>
      <c r="C99" s="424">
        <v>58</v>
      </c>
      <c r="D99" s="420">
        <v>4000000</v>
      </c>
      <c r="E99" s="124">
        <v>4000000</v>
      </c>
      <c r="G99" s="432" t="s">
        <v>299</v>
      </c>
      <c r="H99" s="437">
        <v>55</v>
      </c>
      <c r="I99" s="428"/>
      <c r="J99" s="124"/>
    </row>
    <row r="100" spans="1:10" s="123" customFormat="1" ht="11.25" customHeight="1">
      <c r="A100" s="779" t="s">
        <v>197</v>
      </c>
      <c r="B100" s="780"/>
      <c r="C100" s="425">
        <v>501</v>
      </c>
      <c r="D100" s="420"/>
      <c r="E100" s="125">
        <f>184506+115000</f>
        <v>299506</v>
      </c>
      <c r="G100" s="432" t="s">
        <v>202</v>
      </c>
      <c r="H100" s="425">
        <v>166</v>
      </c>
      <c r="I100" s="428">
        <v>500000</v>
      </c>
      <c r="J100" s="124">
        <v>600000</v>
      </c>
    </row>
    <row r="101" spans="1:10" s="123" customFormat="1" ht="11.25" customHeight="1">
      <c r="A101" s="779" t="s">
        <v>198</v>
      </c>
      <c r="B101" s="780"/>
      <c r="C101" s="425">
        <v>35015</v>
      </c>
      <c r="D101" s="420">
        <v>198876</v>
      </c>
      <c r="E101" s="124">
        <v>705452</v>
      </c>
      <c r="G101" s="433" t="s">
        <v>428</v>
      </c>
      <c r="H101" s="480" t="s">
        <v>32</v>
      </c>
      <c r="I101" s="428"/>
      <c r="J101" s="124">
        <v>12500000</v>
      </c>
    </row>
    <row r="102" spans="1:10" s="123" customFormat="1" ht="11.25" customHeight="1">
      <c r="A102" s="779" t="s">
        <v>199</v>
      </c>
      <c r="B102" s="780"/>
      <c r="C102" s="425">
        <v>35442</v>
      </c>
      <c r="D102" s="420"/>
      <c r="E102" s="124"/>
      <c r="G102" s="433" t="s">
        <v>438</v>
      </c>
      <c r="H102" s="480" t="s">
        <v>32</v>
      </c>
      <c r="I102" s="428"/>
      <c r="J102" s="124">
        <v>1380630</v>
      </c>
    </row>
    <row r="103" spans="1:10" s="123" customFormat="1" ht="11.25" customHeight="1">
      <c r="A103" s="704" t="s">
        <v>54</v>
      </c>
      <c r="B103" s="705"/>
      <c r="C103" s="426" t="s">
        <v>200</v>
      </c>
      <c r="D103" s="420"/>
      <c r="E103" s="124"/>
      <c r="G103" s="433" t="s">
        <v>441</v>
      </c>
      <c r="H103" s="426" t="s">
        <v>32</v>
      </c>
      <c r="I103" s="428"/>
      <c r="J103" s="124">
        <v>273000</v>
      </c>
    </row>
    <row r="104" spans="1:10" s="123" customFormat="1" ht="11.25" customHeight="1">
      <c r="A104" s="704" t="s">
        <v>201</v>
      </c>
      <c r="B104" s="705"/>
      <c r="C104" s="426" t="s">
        <v>32</v>
      </c>
      <c r="D104" s="420">
        <v>85200</v>
      </c>
      <c r="E104" s="124">
        <v>76700</v>
      </c>
      <c r="G104" s="433"/>
      <c r="H104" s="426"/>
      <c r="I104" s="428"/>
      <c r="J104" s="124"/>
    </row>
    <row r="105" spans="1:10" s="123" customFormat="1" ht="11.25" customHeight="1">
      <c r="A105" s="704" t="s">
        <v>202</v>
      </c>
      <c r="B105" s="705"/>
      <c r="C105" s="426" t="s">
        <v>203</v>
      </c>
      <c r="D105" s="420"/>
      <c r="E105" s="124"/>
      <c r="G105" s="433"/>
      <c r="H105" s="426"/>
      <c r="I105" s="428"/>
      <c r="J105" s="124"/>
    </row>
    <row r="106" spans="1:10" s="123" customFormat="1" ht="11.25" customHeight="1">
      <c r="A106" s="704" t="s">
        <v>204</v>
      </c>
      <c r="B106" s="705"/>
      <c r="C106" s="426" t="s">
        <v>32</v>
      </c>
      <c r="D106" s="420">
        <v>15000</v>
      </c>
      <c r="E106" s="124">
        <v>95000</v>
      </c>
      <c r="F106" s="289"/>
      <c r="G106" s="433"/>
      <c r="H106" s="426"/>
      <c r="I106" s="428"/>
      <c r="J106" s="124"/>
    </row>
    <row r="107" spans="1:10" s="123" customFormat="1" ht="11.25" customHeight="1">
      <c r="A107" s="704" t="s">
        <v>91</v>
      </c>
      <c r="B107" s="705"/>
      <c r="C107" s="426" t="s">
        <v>32</v>
      </c>
      <c r="D107" s="420">
        <v>7950000</v>
      </c>
      <c r="E107" s="124"/>
      <c r="G107" s="433"/>
      <c r="H107" s="426"/>
      <c r="I107" s="428"/>
      <c r="J107" s="124"/>
    </row>
    <row r="108" spans="1:10" s="123" customFormat="1" ht="11.25" customHeight="1">
      <c r="A108" s="704" t="s">
        <v>205</v>
      </c>
      <c r="B108" s="705"/>
      <c r="C108" s="426" t="s">
        <v>206</v>
      </c>
      <c r="D108" s="420"/>
      <c r="E108" s="124"/>
      <c r="G108" s="433"/>
      <c r="H108" s="426"/>
      <c r="I108" s="428"/>
      <c r="J108" s="124"/>
    </row>
    <row r="109" spans="1:10" s="123" customFormat="1" ht="11.25" customHeight="1">
      <c r="A109" s="704" t="s">
        <v>437</v>
      </c>
      <c r="B109" s="705"/>
      <c r="C109" s="426" t="s">
        <v>32</v>
      </c>
      <c r="D109" s="420"/>
      <c r="E109" s="124">
        <v>603000</v>
      </c>
      <c r="G109" s="433"/>
      <c r="H109" s="426"/>
      <c r="I109" s="428"/>
      <c r="J109" s="124"/>
    </row>
    <row r="110" spans="1:10" s="123" customFormat="1" ht="11.25" customHeight="1">
      <c r="A110" s="706" t="s">
        <v>36</v>
      </c>
      <c r="B110" s="707"/>
      <c r="C110" s="426" t="s">
        <v>32</v>
      </c>
      <c r="D110" s="420"/>
      <c r="E110" s="124"/>
      <c r="G110" s="433"/>
      <c r="H110" s="433"/>
      <c r="I110" s="428"/>
      <c r="J110" s="124"/>
    </row>
    <row r="111" spans="1:10" s="123" customFormat="1" ht="11.25" customHeight="1">
      <c r="A111" s="704" t="s">
        <v>207</v>
      </c>
      <c r="B111" s="705"/>
      <c r="C111" s="426"/>
      <c r="D111" s="421"/>
      <c r="E111" s="125"/>
      <c r="G111" s="433"/>
      <c r="H111" s="433"/>
      <c r="I111" s="428"/>
      <c r="J111" s="124"/>
    </row>
    <row r="112" spans="1:10" s="123" customFormat="1" ht="11.25" customHeight="1">
      <c r="A112" s="704" t="s">
        <v>207</v>
      </c>
      <c r="B112" s="705"/>
      <c r="C112" s="426"/>
      <c r="D112" s="421"/>
      <c r="E112" s="125"/>
      <c r="G112" s="433"/>
      <c r="H112" s="433"/>
      <c r="I112" s="428"/>
      <c r="J112" s="124"/>
    </row>
    <row r="113" spans="1:10" s="123" customFormat="1" ht="11.25" customHeight="1">
      <c r="A113" s="704"/>
      <c r="B113" s="705"/>
      <c r="C113" s="426"/>
      <c r="D113" s="421"/>
      <c r="E113" s="125"/>
      <c r="G113" s="433"/>
      <c r="H113" s="433"/>
      <c r="I113" s="428"/>
      <c r="J113" s="124"/>
    </row>
    <row r="114" spans="1:10" s="123" customFormat="1" ht="11.25" customHeight="1" thickBot="1">
      <c r="A114" s="702"/>
      <c r="B114" s="703"/>
      <c r="C114" s="426"/>
      <c r="D114" s="421"/>
      <c r="E114" s="125"/>
      <c r="G114" s="434"/>
      <c r="H114" s="434"/>
      <c r="I114" s="430"/>
      <c r="J114" s="394"/>
    </row>
    <row r="115" spans="1:10" s="263" customFormat="1" ht="11.25" customHeight="1" thickBot="1">
      <c r="A115" s="886" t="s">
        <v>0</v>
      </c>
      <c r="B115" s="887"/>
      <c r="C115" s="427"/>
      <c r="D115" s="477">
        <f>SUM(D94:D114)</f>
        <v>41732417.739999995</v>
      </c>
      <c r="E115" s="262">
        <f>SUM(E94:E114)</f>
        <v>7153658</v>
      </c>
      <c r="G115" s="435" t="s">
        <v>0</v>
      </c>
      <c r="H115" s="435"/>
      <c r="I115" s="431">
        <f>SUM(I94:I114)</f>
        <v>25091000</v>
      </c>
      <c r="J115" s="395">
        <f>SUM(J94:J114)</f>
        <v>24519840</v>
      </c>
    </row>
    <row r="116" ht="4.5" customHeight="1"/>
    <row r="117" spans="1:14" ht="7.5" customHeight="1">
      <c r="A117"/>
      <c r="B117"/>
      <c r="C117"/>
      <c r="D117"/>
      <c r="E117"/>
      <c r="F117"/>
      <c r="G117"/>
      <c r="H117"/>
      <c r="I117"/>
      <c r="L117"/>
      <c r="M117"/>
      <c r="N117"/>
    </row>
    <row r="118" spans="1:14" ht="18.75" customHeight="1" thickBot="1">
      <c r="A118" s="2" t="s">
        <v>11</v>
      </c>
      <c r="B118" s="1"/>
      <c r="C118" s="1"/>
      <c r="D118"/>
      <c r="E118"/>
      <c r="F118"/>
      <c r="G118"/>
      <c r="H118"/>
      <c r="I118"/>
      <c r="L118"/>
      <c r="M118"/>
      <c r="N118"/>
    </row>
    <row r="119" spans="1:10" s="6" customFormat="1" ht="11.25" customHeight="1" thickBot="1">
      <c r="A119" s="663" t="s">
        <v>218</v>
      </c>
      <c r="B119" s="700"/>
      <c r="C119" s="701"/>
      <c r="J119" s="118"/>
    </row>
    <row r="120" spans="1:10" s="58" customFormat="1" ht="11.25" customHeight="1">
      <c r="A120" s="788" t="s">
        <v>9</v>
      </c>
      <c r="B120" s="789"/>
      <c r="C120" s="447">
        <f>E115/1000</f>
        <v>7153.658</v>
      </c>
      <c r="J120" s="126"/>
    </row>
    <row r="121" spans="1:10" s="58" customFormat="1" ht="11.25" customHeight="1">
      <c r="A121" s="786" t="s">
        <v>6</v>
      </c>
      <c r="B121" s="787"/>
      <c r="C121" s="448">
        <f>I178/1000</f>
        <v>24519.84</v>
      </c>
      <c r="J121" s="126"/>
    </row>
    <row r="122" spans="1:10" s="58" customFormat="1" ht="11.25" customHeight="1" thickBot="1">
      <c r="A122" s="784" t="s">
        <v>10</v>
      </c>
      <c r="B122" s="785"/>
      <c r="C122" s="449">
        <f>F75</f>
        <v>356404</v>
      </c>
      <c r="J122" s="126"/>
    </row>
    <row r="123" spans="1:14" ht="5.25" customHeight="1">
      <c r="A123" s="14"/>
      <c r="B123" s="21"/>
      <c r="C123" s="10"/>
      <c r="D123"/>
      <c r="E123"/>
      <c r="F123"/>
      <c r="G123"/>
      <c r="H123"/>
      <c r="I123"/>
      <c r="J123" s="117"/>
      <c r="K123"/>
      <c r="L123"/>
      <c r="M123"/>
      <c r="N123"/>
    </row>
    <row r="124" spans="1:14" ht="18.75" customHeight="1" thickBot="1">
      <c r="A124" s="2" t="s">
        <v>41</v>
      </c>
      <c r="B124"/>
      <c r="C124"/>
      <c r="D124"/>
      <c r="E124"/>
      <c r="F124"/>
      <c r="G124"/>
      <c r="H124"/>
      <c r="I124"/>
      <c r="J124" s="117"/>
      <c r="K124"/>
      <c r="L124"/>
      <c r="M124"/>
      <c r="N124"/>
    </row>
    <row r="125" spans="1:11" s="145" customFormat="1" ht="22.5" customHeight="1">
      <c r="A125" s="690" t="s">
        <v>21</v>
      </c>
      <c r="B125" s="691"/>
      <c r="C125" s="681" t="s">
        <v>37</v>
      </c>
      <c r="D125" s="681" t="s">
        <v>210</v>
      </c>
      <c r="E125" s="681" t="s">
        <v>211</v>
      </c>
      <c r="F125" s="142" t="s">
        <v>38</v>
      </c>
      <c r="G125" s="143" t="s">
        <v>39</v>
      </c>
      <c r="H125" s="696" t="s">
        <v>212</v>
      </c>
      <c r="I125" s="792" t="s">
        <v>40</v>
      </c>
      <c r="J125" s="681" t="s">
        <v>8</v>
      </c>
      <c r="K125" s="144"/>
    </row>
    <row r="126" spans="1:11" s="145" customFormat="1" ht="11.25" customHeight="1" thickBot="1">
      <c r="A126" s="692"/>
      <c r="B126" s="693"/>
      <c r="C126" s="682"/>
      <c r="D126" s="683"/>
      <c r="E126" s="781"/>
      <c r="F126" s="146" t="s">
        <v>213</v>
      </c>
      <c r="G126" s="147" t="s">
        <v>214</v>
      </c>
      <c r="H126" s="697"/>
      <c r="I126" s="793"/>
      <c r="J126" s="682"/>
      <c r="K126" s="144"/>
    </row>
    <row r="127" spans="1:11" s="120" customFormat="1" ht="11.25" customHeight="1">
      <c r="A127" s="790" t="s">
        <v>397</v>
      </c>
      <c r="B127" s="791"/>
      <c r="C127" s="28"/>
      <c r="D127" s="19"/>
      <c r="E127" s="19">
        <v>118410</v>
      </c>
      <c r="F127" s="15"/>
      <c r="G127" s="16"/>
      <c r="H127" s="127"/>
      <c r="I127" s="20">
        <f>SUM(F127:H127)</f>
        <v>0</v>
      </c>
      <c r="J127" s="128">
        <f>SUM(C127:E127,I127)</f>
        <v>118410</v>
      </c>
      <c r="K127" s="129"/>
    </row>
    <row r="128" spans="1:11" s="120" customFormat="1" ht="11.25" customHeight="1">
      <c r="A128" s="684" t="s">
        <v>398</v>
      </c>
      <c r="B128" s="685"/>
      <c r="C128" s="18">
        <v>10000000</v>
      </c>
      <c r="D128" s="19"/>
      <c r="E128" s="19">
        <v>1977403.5</v>
      </c>
      <c r="F128" s="15"/>
      <c r="G128" s="16"/>
      <c r="H128" s="127"/>
      <c r="I128" s="20">
        <f aca="true" t="shared" si="16" ref="I128:I138">SUM(F128:H128)</f>
        <v>0</v>
      </c>
      <c r="J128" s="128">
        <f aca="true" t="shared" si="17" ref="J128:J138">SUM(C128:E128,I128)</f>
        <v>11977403.5</v>
      </c>
      <c r="K128" s="129"/>
    </row>
    <row r="129" spans="1:11" s="120" customFormat="1" ht="11.25" customHeight="1">
      <c r="A129" s="684" t="s">
        <v>399</v>
      </c>
      <c r="B129" s="685"/>
      <c r="C129" s="18">
        <v>5400000</v>
      </c>
      <c r="D129" s="19"/>
      <c r="E129" s="19">
        <v>7395957.2</v>
      </c>
      <c r="F129" s="15"/>
      <c r="G129" s="16"/>
      <c r="H129" s="127">
        <v>1542892.4000000004</v>
      </c>
      <c r="I129" s="20">
        <f t="shared" si="16"/>
        <v>1542892.4000000004</v>
      </c>
      <c r="J129" s="128">
        <f t="shared" si="17"/>
        <v>14338849.6</v>
      </c>
      <c r="K129" s="129"/>
    </row>
    <row r="130" spans="1:11" s="120" customFormat="1" ht="11.25" customHeight="1">
      <c r="A130" s="684" t="s">
        <v>400</v>
      </c>
      <c r="B130" s="685"/>
      <c r="C130" s="18"/>
      <c r="D130" s="19"/>
      <c r="E130" s="19"/>
      <c r="F130" s="15"/>
      <c r="G130" s="16"/>
      <c r="H130" s="127">
        <v>10957107.6</v>
      </c>
      <c r="I130" s="20">
        <f t="shared" si="16"/>
        <v>10957107.6</v>
      </c>
      <c r="J130" s="128">
        <f t="shared" si="17"/>
        <v>10957107.6</v>
      </c>
      <c r="K130" s="129"/>
    </row>
    <row r="131" spans="1:11" s="120" customFormat="1" ht="11.25" customHeight="1">
      <c r="A131" s="684" t="s">
        <v>401</v>
      </c>
      <c r="B131" s="685"/>
      <c r="C131" s="18">
        <v>664675</v>
      </c>
      <c r="D131" s="19"/>
      <c r="E131" s="19"/>
      <c r="F131" s="15"/>
      <c r="G131" s="16"/>
      <c r="H131" s="127"/>
      <c r="I131" s="20">
        <f t="shared" si="16"/>
        <v>0</v>
      </c>
      <c r="J131" s="128">
        <f t="shared" si="17"/>
        <v>664675</v>
      </c>
      <c r="K131" s="129"/>
    </row>
    <row r="132" spans="1:11" s="120" customFormat="1" ht="11.25" customHeight="1">
      <c r="A132" s="684" t="s">
        <v>402</v>
      </c>
      <c r="B132" s="685"/>
      <c r="C132" s="18"/>
      <c r="D132" s="19"/>
      <c r="E132" s="19"/>
      <c r="F132" s="15">
        <v>240000</v>
      </c>
      <c r="G132" s="16"/>
      <c r="H132" s="127"/>
      <c r="I132" s="20">
        <f t="shared" si="16"/>
        <v>240000</v>
      </c>
      <c r="J132" s="128">
        <f t="shared" si="17"/>
        <v>240000</v>
      </c>
      <c r="K132" s="129"/>
    </row>
    <row r="133" spans="1:11" s="131" customFormat="1" ht="11.25" customHeight="1">
      <c r="A133" s="684" t="s">
        <v>403</v>
      </c>
      <c r="B133" s="685"/>
      <c r="C133" s="18"/>
      <c r="D133" s="19"/>
      <c r="E133" s="19">
        <v>274560</v>
      </c>
      <c r="F133" s="15"/>
      <c r="G133" s="16"/>
      <c r="H133" s="127"/>
      <c r="I133" s="20">
        <f t="shared" si="16"/>
        <v>0</v>
      </c>
      <c r="J133" s="128">
        <f t="shared" si="17"/>
        <v>274560</v>
      </c>
      <c r="K133" s="130"/>
    </row>
    <row r="134" spans="1:11" s="120" customFormat="1" ht="11.25" customHeight="1">
      <c r="A134" s="471" t="s">
        <v>439</v>
      </c>
      <c r="B134" s="472"/>
      <c r="C134" s="18"/>
      <c r="D134" s="19"/>
      <c r="E134" s="19"/>
      <c r="F134" s="15"/>
      <c r="G134" s="16"/>
      <c r="H134" s="127">
        <v>1380630</v>
      </c>
      <c r="I134" s="20">
        <f t="shared" si="16"/>
        <v>1380630</v>
      </c>
      <c r="J134" s="128">
        <f t="shared" si="17"/>
        <v>1380630</v>
      </c>
      <c r="K134" s="129"/>
    </row>
    <row r="135" spans="1:11" s="120" customFormat="1" ht="11.25" customHeight="1">
      <c r="A135" s="471"/>
      <c r="B135" s="472"/>
      <c r="C135" s="18"/>
      <c r="D135" s="19"/>
      <c r="E135" s="19"/>
      <c r="F135" s="15"/>
      <c r="G135" s="16"/>
      <c r="H135" s="127"/>
      <c r="I135" s="20">
        <f t="shared" si="16"/>
        <v>0</v>
      </c>
      <c r="J135" s="128">
        <f t="shared" si="17"/>
        <v>0</v>
      </c>
      <c r="K135" s="129"/>
    </row>
    <row r="136" spans="1:11" s="120" customFormat="1" ht="11.25" customHeight="1">
      <c r="A136" s="471"/>
      <c r="B136" s="472"/>
      <c r="C136" s="18"/>
      <c r="D136" s="19"/>
      <c r="E136" s="19"/>
      <c r="F136" s="15"/>
      <c r="G136" s="16"/>
      <c r="H136" s="127"/>
      <c r="I136" s="20">
        <f t="shared" si="16"/>
        <v>0</v>
      </c>
      <c r="J136" s="128">
        <f t="shared" si="17"/>
        <v>0</v>
      </c>
      <c r="K136" s="129"/>
    </row>
    <row r="137" spans="1:11" s="120" customFormat="1" ht="11.25" customHeight="1">
      <c r="A137" s="471"/>
      <c r="B137" s="472"/>
      <c r="C137" s="18"/>
      <c r="D137" s="19"/>
      <c r="E137" s="19"/>
      <c r="F137" s="15"/>
      <c r="G137" s="16"/>
      <c r="H137" s="127"/>
      <c r="I137" s="20">
        <f t="shared" si="16"/>
        <v>0</v>
      </c>
      <c r="J137" s="128">
        <f t="shared" si="17"/>
        <v>0</v>
      </c>
      <c r="K137" s="129"/>
    </row>
    <row r="138" spans="1:11" s="120" customFormat="1" ht="11.25" customHeight="1">
      <c r="A138" s="471"/>
      <c r="B138" s="472"/>
      <c r="C138" s="18"/>
      <c r="D138" s="19"/>
      <c r="E138" s="19"/>
      <c r="F138" s="15"/>
      <c r="G138" s="16"/>
      <c r="H138" s="127"/>
      <c r="I138" s="20">
        <f t="shared" si="16"/>
        <v>0</v>
      </c>
      <c r="J138" s="128">
        <f t="shared" si="17"/>
        <v>0</v>
      </c>
      <c r="K138" s="129"/>
    </row>
    <row r="139" spans="1:11" s="133" customFormat="1" ht="11.25" customHeight="1" thickBot="1">
      <c r="A139" s="686" t="s">
        <v>97</v>
      </c>
      <c r="B139" s="687"/>
      <c r="C139" s="60">
        <f aca="true" t="shared" si="18" ref="C139:J139">SUM(C127:C138)</f>
        <v>16064675</v>
      </c>
      <c r="D139" s="60">
        <f t="shared" si="18"/>
        <v>0</v>
      </c>
      <c r="E139" s="60">
        <f t="shared" si="18"/>
        <v>9766330.7</v>
      </c>
      <c r="F139" s="61">
        <f t="shared" si="18"/>
        <v>240000</v>
      </c>
      <c r="G139" s="62">
        <f t="shared" si="18"/>
        <v>0</v>
      </c>
      <c r="H139" s="62">
        <f t="shared" si="18"/>
        <v>13880630</v>
      </c>
      <c r="I139" s="63">
        <f t="shared" si="18"/>
        <v>14120630</v>
      </c>
      <c r="J139" s="60">
        <f t="shared" si="18"/>
        <v>39951635.7</v>
      </c>
      <c r="K139" s="132"/>
    </row>
    <row r="140" spans="1:11" s="120" customFormat="1" ht="13.5" thickBo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29"/>
    </row>
    <row r="141" spans="1:11" s="149" customFormat="1" ht="22.5" customHeight="1">
      <c r="A141" s="690" t="s">
        <v>215</v>
      </c>
      <c r="B141" s="691"/>
      <c r="C141" s="681" t="s">
        <v>37</v>
      </c>
      <c r="D141" s="681" t="s">
        <v>210</v>
      </c>
      <c r="E141" s="681" t="s">
        <v>211</v>
      </c>
      <c r="F141" s="142" t="s">
        <v>38</v>
      </c>
      <c r="G141" s="143" t="s">
        <v>39</v>
      </c>
      <c r="H141" s="696" t="s">
        <v>212</v>
      </c>
      <c r="I141" s="792" t="s">
        <v>40</v>
      </c>
      <c r="J141" s="681" t="s">
        <v>8</v>
      </c>
      <c r="K141" s="148"/>
    </row>
    <row r="142" spans="1:11" s="149" customFormat="1" ht="11.25" customHeight="1" thickBot="1">
      <c r="A142" s="692"/>
      <c r="B142" s="693"/>
      <c r="C142" s="682"/>
      <c r="D142" s="683"/>
      <c r="E142" s="781"/>
      <c r="F142" s="146" t="s">
        <v>213</v>
      </c>
      <c r="G142" s="147" t="s">
        <v>214</v>
      </c>
      <c r="H142" s="697"/>
      <c r="I142" s="793"/>
      <c r="J142" s="682"/>
      <c r="K142" s="148"/>
    </row>
    <row r="143" spans="1:11" s="149" customFormat="1" ht="11.25" customHeight="1">
      <c r="A143" s="790" t="s">
        <v>404</v>
      </c>
      <c r="B143" s="791"/>
      <c r="C143" s="28">
        <v>491000</v>
      </c>
      <c r="D143" s="19"/>
      <c r="E143" s="19"/>
      <c r="F143" s="15"/>
      <c r="G143" s="59"/>
      <c r="H143" s="127"/>
      <c r="I143" s="20">
        <f>SUM(F143:H143)</f>
        <v>0</v>
      </c>
      <c r="J143" s="128">
        <f>SUM(C143:E143,I143)</f>
        <v>491000</v>
      </c>
      <c r="K143" s="148"/>
    </row>
    <row r="144" spans="1:11" s="149" customFormat="1" ht="11.25" customHeight="1">
      <c r="A144" s="684" t="s">
        <v>405</v>
      </c>
      <c r="B144" s="685"/>
      <c r="C144" s="18"/>
      <c r="D144" s="19"/>
      <c r="E144" s="19">
        <v>120000</v>
      </c>
      <c r="F144" s="15"/>
      <c r="G144" s="59"/>
      <c r="H144" s="127"/>
      <c r="I144" s="20">
        <f aca="true" t="shared" si="19" ref="I144:I161">SUM(F144:H144)</f>
        <v>0</v>
      </c>
      <c r="J144" s="128">
        <f aca="true" t="shared" si="20" ref="J144:J161">SUM(C144:E144,I144)</f>
        <v>120000</v>
      </c>
      <c r="K144" s="148"/>
    </row>
    <row r="145" spans="1:11" s="149" customFormat="1" ht="11.25" customHeight="1">
      <c r="A145" s="684" t="s">
        <v>406</v>
      </c>
      <c r="B145" s="685"/>
      <c r="C145" s="18"/>
      <c r="D145" s="19"/>
      <c r="E145" s="19">
        <v>450000</v>
      </c>
      <c r="F145" s="15"/>
      <c r="G145" s="16"/>
      <c r="H145" s="127"/>
      <c r="I145" s="20">
        <f t="shared" si="19"/>
        <v>0</v>
      </c>
      <c r="J145" s="128">
        <f t="shared" si="20"/>
        <v>450000</v>
      </c>
      <c r="K145" s="148"/>
    </row>
    <row r="146" spans="1:11" s="149" customFormat="1" ht="11.25" customHeight="1">
      <c r="A146" s="684" t="s">
        <v>407</v>
      </c>
      <c r="B146" s="685"/>
      <c r="C146" s="18"/>
      <c r="D146" s="19"/>
      <c r="E146" s="19">
        <v>200000</v>
      </c>
      <c r="F146" s="15"/>
      <c r="G146" s="16"/>
      <c r="H146" s="127"/>
      <c r="I146" s="20">
        <f t="shared" si="19"/>
        <v>0</v>
      </c>
      <c r="J146" s="128">
        <f t="shared" si="20"/>
        <v>200000</v>
      </c>
      <c r="K146" s="148"/>
    </row>
    <row r="147" spans="1:11" s="149" customFormat="1" ht="11.25" customHeight="1">
      <c r="A147" s="684" t="s">
        <v>408</v>
      </c>
      <c r="B147" s="685"/>
      <c r="C147" s="18"/>
      <c r="D147" s="19">
        <v>351929</v>
      </c>
      <c r="E147" s="19">
        <v>3285</v>
      </c>
      <c r="F147" s="15"/>
      <c r="G147" s="16"/>
      <c r="H147" s="127"/>
      <c r="I147" s="20">
        <f t="shared" si="19"/>
        <v>0</v>
      </c>
      <c r="J147" s="128">
        <f t="shared" si="20"/>
        <v>355214</v>
      </c>
      <c r="K147" s="148"/>
    </row>
    <row r="148" spans="1:11" s="149" customFormat="1" ht="11.25" customHeight="1">
      <c r="A148" s="684" t="s">
        <v>409</v>
      </c>
      <c r="B148" s="685"/>
      <c r="C148" s="18"/>
      <c r="D148" s="19">
        <v>70000</v>
      </c>
      <c r="E148" s="19"/>
      <c r="F148" s="15"/>
      <c r="G148" s="16"/>
      <c r="H148" s="127"/>
      <c r="I148" s="20">
        <f t="shared" si="19"/>
        <v>0</v>
      </c>
      <c r="J148" s="128">
        <f t="shared" si="20"/>
        <v>70000</v>
      </c>
      <c r="K148" s="148"/>
    </row>
    <row r="149" spans="1:11" s="149" customFormat="1" ht="11.25" customHeight="1">
      <c r="A149" s="684" t="s">
        <v>410</v>
      </c>
      <c r="B149" s="685"/>
      <c r="C149" s="18"/>
      <c r="D149" s="19">
        <v>66000</v>
      </c>
      <c r="E149" s="19"/>
      <c r="F149" s="15"/>
      <c r="G149" s="16"/>
      <c r="H149" s="127"/>
      <c r="I149" s="20">
        <f t="shared" si="19"/>
        <v>0</v>
      </c>
      <c r="J149" s="128">
        <f t="shared" si="20"/>
        <v>66000</v>
      </c>
      <c r="K149" s="148"/>
    </row>
    <row r="150" spans="1:11" s="149" customFormat="1" ht="11.25" customHeight="1">
      <c r="A150" s="684" t="s">
        <v>411</v>
      </c>
      <c r="B150" s="685"/>
      <c r="C150" s="18"/>
      <c r="D150" s="19">
        <v>130000</v>
      </c>
      <c r="E150" s="19"/>
      <c r="F150" s="15"/>
      <c r="G150" s="16"/>
      <c r="H150" s="127"/>
      <c r="I150" s="20">
        <f t="shared" si="19"/>
        <v>0</v>
      </c>
      <c r="J150" s="128">
        <f t="shared" si="20"/>
        <v>130000</v>
      </c>
      <c r="K150" s="148"/>
    </row>
    <row r="151" spans="1:11" s="149" customFormat="1" ht="11.25" customHeight="1">
      <c r="A151" s="684" t="s">
        <v>412</v>
      </c>
      <c r="B151" s="685"/>
      <c r="C151" s="18"/>
      <c r="D151" s="19">
        <v>318182</v>
      </c>
      <c r="E151" s="19"/>
      <c r="F151" s="15"/>
      <c r="G151" s="16"/>
      <c r="H151" s="127"/>
      <c r="I151" s="20">
        <f t="shared" si="19"/>
        <v>0</v>
      </c>
      <c r="J151" s="128">
        <f t="shared" si="20"/>
        <v>318182</v>
      </c>
      <c r="K151" s="148"/>
    </row>
    <row r="152" spans="1:11" s="149" customFormat="1" ht="11.25" customHeight="1">
      <c r="A152" s="684" t="s">
        <v>413</v>
      </c>
      <c r="B152" s="685"/>
      <c r="C152" s="18"/>
      <c r="D152" s="19">
        <v>200000</v>
      </c>
      <c r="E152" s="19"/>
      <c r="F152" s="15"/>
      <c r="G152" s="16"/>
      <c r="H152" s="127"/>
      <c r="I152" s="20">
        <f t="shared" si="19"/>
        <v>0</v>
      </c>
      <c r="J152" s="128">
        <f t="shared" si="20"/>
        <v>200000</v>
      </c>
      <c r="K152" s="148"/>
    </row>
    <row r="153" spans="1:11" s="149" customFormat="1" ht="11.25" customHeight="1">
      <c r="A153" s="684" t="s">
        <v>414</v>
      </c>
      <c r="B153" s="685"/>
      <c r="C153" s="18">
        <v>800000</v>
      </c>
      <c r="D153" s="19"/>
      <c r="E153" s="19"/>
      <c r="F153" s="15"/>
      <c r="G153" s="16"/>
      <c r="H153" s="127"/>
      <c r="I153" s="20">
        <f t="shared" si="19"/>
        <v>0</v>
      </c>
      <c r="J153" s="128">
        <f t="shared" si="20"/>
        <v>800000</v>
      </c>
      <c r="K153" s="148"/>
    </row>
    <row r="154" spans="1:11" s="149" customFormat="1" ht="11.25" customHeight="1">
      <c r="A154" s="684" t="s">
        <v>415</v>
      </c>
      <c r="B154" s="685"/>
      <c r="C154" s="18"/>
      <c r="D154" s="19"/>
      <c r="E154" s="19">
        <v>99600</v>
      </c>
      <c r="F154" s="15"/>
      <c r="G154" s="16"/>
      <c r="H154" s="127"/>
      <c r="I154" s="20">
        <f t="shared" si="19"/>
        <v>0</v>
      </c>
      <c r="J154" s="128">
        <f t="shared" si="20"/>
        <v>99600</v>
      </c>
      <c r="K154" s="148"/>
    </row>
    <row r="155" spans="1:11" s="149" customFormat="1" ht="11.25" customHeight="1">
      <c r="A155" s="684" t="s">
        <v>416</v>
      </c>
      <c r="B155" s="685"/>
      <c r="C155" s="18">
        <v>7600000</v>
      </c>
      <c r="D155" s="19"/>
      <c r="E155" s="19">
        <v>6400000</v>
      </c>
      <c r="F155" s="15"/>
      <c r="G155" s="16"/>
      <c r="H155" s="127"/>
      <c r="I155" s="20">
        <f t="shared" si="19"/>
        <v>0</v>
      </c>
      <c r="J155" s="128">
        <f t="shared" si="20"/>
        <v>14000000</v>
      </c>
      <c r="K155" s="148"/>
    </row>
    <row r="156" spans="1:11" s="149" customFormat="1" ht="11.25" customHeight="1">
      <c r="A156" s="826" t="s">
        <v>417</v>
      </c>
      <c r="B156" s="827"/>
      <c r="C156" s="18"/>
      <c r="D156" s="19"/>
      <c r="E156" s="19">
        <v>2000000</v>
      </c>
      <c r="F156" s="15"/>
      <c r="G156" s="16"/>
      <c r="H156" s="127"/>
      <c r="I156" s="20">
        <f t="shared" si="19"/>
        <v>0</v>
      </c>
      <c r="J156" s="128">
        <f t="shared" si="20"/>
        <v>2000000</v>
      </c>
      <c r="K156" s="148"/>
    </row>
    <row r="157" spans="1:11" s="149" customFormat="1" ht="11.25" customHeight="1">
      <c r="A157" s="684" t="s">
        <v>418</v>
      </c>
      <c r="B157" s="685"/>
      <c r="C157" s="18"/>
      <c r="D157" s="19"/>
      <c r="E157" s="19">
        <v>150000</v>
      </c>
      <c r="F157" s="15"/>
      <c r="G157" s="16"/>
      <c r="H157" s="127"/>
      <c r="I157" s="20">
        <f t="shared" si="19"/>
        <v>0</v>
      </c>
      <c r="J157" s="128">
        <f t="shared" si="20"/>
        <v>150000</v>
      </c>
      <c r="K157" s="148"/>
    </row>
    <row r="158" spans="1:11" s="149" customFormat="1" ht="11.25" customHeight="1">
      <c r="A158" s="684" t="s">
        <v>419</v>
      </c>
      <c r="B158" s="685"/>
      <c r="C158" s="18"/>
      <c r="D158" s="19">
        <v>197704738</v>
      </c>
      <c r="E158" s="19"/>
      <c r="F158" s="15"/>
      <c r="G158" s="16"/>
      <c r="H158" s="127"/>
      <c r="I158" s="20">
        <f t="shared" si="19"/>
        <v>0</v>
      </c>
      <c r="J158" s="128">
        <f t="shared" si="20"/>
        <v>197704738</v>
      </c>
      <c r="K158" s="148"/>
    </row>
    <row r="159" spans="1:11" s="149" customFormat="1" ht="11.25" customHeight="1">
      <c r="A159" s="684" t="s">
        <v>420</v>
      </c>
      <c r="B159" s="685"/>
      <c r="C159" s="18"/>
      <c r="D159" s="19"/>
      <c r="E159" s="19"/>
      <c r="F159" s="15"/>
      <c r="G159" s="16">
        <v>9000000</v>
      </c>
      <c r="H159" s="127"/>
      <c r="I159" s="20">
        <f t="shared" si="19"/>
        <v>9000000</v>
      </c>
      <c r="J159" s="128">
        <f t="shared" si="20"/>
        <v>9000000</v>
      </c>
      <c r="K159" s="148"/>
    </row>
    <row r="160" spans="1:11" s="149" customFormat="1" ht="11.25" customHeight="1">
      <c r="A160" s="471"/>
      <c r="B160" s="472"/>
      <c r="C160" s="18"/>
      <c r="D160" s="19"/>
      <c r="E160" s="19"/>
      <c r="F160" s="15"/>
      <c r="G160" s="16"/>
      <c r="H160" s="127"/>
      <c r="I160" s="20">
        <f t="shared" si="19"/>
        <v>0</v>
      </c>
      <c r="J160" s="128">
        <f t="shared" si="20"/>
        <v>0</v>
      </c>
      <c r="K160" s="148"/>
    </row>
    <row r="161" spans="1:11" s="149" customFormat="1" ht="11.25" customHeight="1">
      <c r="A161" s="471"/>
      <c r="B161" s="472"/>
      <c r="C161" s="18"/>
      <c r="D161" s="19"/>
      <c r="E161" s="19"/>
      <c r="F161" s="15"/>
      <c r="G161" s="16"/>
      <c r="H161" s="127"/>
      <c r="I161" s="20">
        <f t="shared" si="19"/>
        <v>0</v>
      </c>
      <c r="J161" s="128">
        <f t="shared" si="20"/>
        <v>0</v>
      </c>
      <c r="K161" s="148"/>
    </row>
    <row r="162" spans="1:11" s="149" customFormat="1" ht="11.25" customHeight="1" thickBot="1">
      <c r="A162" s="686" t="s">
        <v>98</v>
      </c>
      <c r="B162" s="687"/>
      <c r="C162" s="60">
        <f aca="true" t="shared" si="21" ref="C162:J162">SUM(C143:C161)</f>
        <v>8891000</v>
      </c>
      <c r="D162" s="64">
        <f t="shared" si="21"/>
        <v>198840849</v>
      </c>
      <c r="E162" s="64">
        <f t="shared" si="21"/>
        <v>9422885</v>
      </c>
      <c r="F162" s="61">
        <f t="shared" si="21"/>
        <v>0</v>
      </c>
      <c r="G162" s="62">
        <f t="shared" si="21"/>
        <v>9000000</v>
      </c>
      <c r="H162" s="62">
        <f t="shared" si="21"/>
        <v>0</v>
      </c>
      <c r="I162" s="63">
        <f t="shared" si="21"/>
        <v>9000000</v>
      </c>
      <c r="J162" s="60">
        <f t="shared" si="21"/>
        <v>226154734</v>
      </c>
      <c r="K162" s="148"/>
    </row>
    <row r="163" spans="1:11" s="120" customFormat="1" ht="13.5" thickBo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29"/>
    </row>
    <row r="164" spans="1:11" s="149" customFormat="1" ht="22.5" customHeight="1">
      <c r="A164" s="690" t="s">
        <v>216</v>
      </c>
      <c r="B164" s="691"/>
      <c r="C164" s="681" t="s">
        <v>37</v>
      </c>
      <c r="D164" s="681" t="s">
        <v>210</v>
      </c>
      <c r="E164" s="681" t="s">
        <v>211</v>
      </c>
      <c r="F164" s="142" t="s">
        <v>38</v>
      </c>
      <c r="G164" s="143" t="s">
        <v>39</v>
      </c>
      <c r="H164" s="696" t="s">
        <v>212</v>
      </c>
      <c r="I164" s="792" t="s">
        <v>40</v>
      </c>
      <c r="J164" s="681" t="s">
        <v>8</v>
      </c>
      <c r="K164" s="148"/>
    </row>
    <row r="165" spans="1:11" s="149" customFormat="1" ht="11.25" customHeight="1" thickBot="1">
      <c r="A165" s="692"/>
      <c r="B165" s="693"/>
      <c r="C165" s="682"/>
      <c r="D165" s="683"/>
      <c r="E165" s="781"/>
      <c r="F165" s="146" t="s">
        <v>213</v>
      </c>
      <c r="G165" s="147" t="s">
        <v>214</v>
      </c>
      <c r="H165" s="697"/>
      <c r="I165" s="793"/>
      <c r="J165" s="682"/>
      <c r="K165" s="148"/>
    </row>
    <row r="166" spans="1:11" s="149" customFormat="1" ht="11.25" customHeight="1">
      <c r="A166" s="790" t="s">
        <v>421</v>
      </c>
      <c r="B166" s="791"/>
      <c r="C166" s="28"/>
      <c r="D166" s="19"/>
      <c r="E166" s="19">
        <v>299640</v>
      </c>
      <c r="F166" s="15"/>
      <c r="G166" s="59"/>
      <c r="H166" s="127">
        <v>600000</v>
      </c>
      <c r="I166" s="20">
        <f>SUM(F166:H166)</f>
        <v>600000</v>
      </c>
      <c r="J166" s="128">
        <f>SUM(C166:E166,I166)</f>
        <v>899640</v>
      </c>
      <c r="K166" s="148"/>
    </row>
    <row r="167" spans="1:11" s="149" customFormat="1" ht="11.25" customHeight="1">
      <c r="A167" s="684" t="s">
        <v>422</v>
      </c>
      <c r="B167" s="685"/>
      <c r="C167" s="18">
        <v>717440</v>
      </c>
      <c r="D167" s="19"/>
      <c r="E167" s="19">
        <v>902</v>
      </c>
      <c r="F167" s="15"/>
      <c r="G167" s="59"/>
      <c r="H167" s="127"/>
      <c r="I167" s="20">
        <f aca="true" t="shared" si="22" ref="I167:I173">SUM(F167:H167)</f>
        <v>0</v>
      </c>
      <c r="J167" s="128">
        <f aca="true" t="shared" si="23" ref="J167:J173">SUM(C167:E167,I167)</f>
        <v>718342</v>
      </c>
      <c r="K167" s="148"/>
    </row>
    <row r="168" spans="1:11" s="149" customFormat="1" ht="11.25" customHeight="1">
      <c r="A168" s="684" t="s">
        <v>423</v>
      </c>
      <c r="B168" s="685"/>
      <c r="C168" s="18"/>
      <c r="D168" s="19"/>
      <c r="E168" s="19"/>
      <c r="F168" s="15"/>
      <c r="G168" s="16"/>
      <c r="H168" s="127">
        <v>526210</v>
      </c>
      <c r="I168" s="20">
        <f t="shared" si="22"/>
        <v>526210</v>
      </c>
      <c r="J168" s="128">
        <f t="shared" si="23"/>
        <v>526210</v>
      </c>
      <c r="K168" s="148"/>
    </row>
    <row r="169" spans="1:11" s="149" customFormat="1" ht="11.25" customHeight="1">
      <c r="A169" s="684" t="s">
        <v>424</v>
      </c>
      <c r="B169" s="685"/>
      <c r="C169" s="18"/>
      <c r="D169" s="19"/>
      <c r="E169" s="19">
        <v>150000</v>
      </c>
      <c r="F169" s="15"/>
      <c r="G169" s="16"/>
      <c r="H169" s="127"/>
      <c r="I169" s="20">
        <f t="shared" si="22"/>
        <v>0</v>
      </c>
      <c r="J169" s="128">
        <f t="shared" si="23"/>
        <v>150000</v>
      </c>
      <c r="K169" s="148"/>
    </row>
    <row r="170" spans="1:11" s="149" customFormat="1" ht="11.25" customHeight="1">
      <c r="A170" s="471" t="s">
        <v>440</v>
      </c>
      <c r="B170" s="472"/>
      <c r="C170" s="18"/>
      <c r="D170" s="19"/>
      <c r="E170" s="19"/>
      <c r="F170" s="15"/>
      <c r="G170" s="16"/>
      <c r="H170" s="127">
        <v>273000</v>
      </c>
      <c r="I170" s="20">
        <f t="shared" si="22"/>
        <v>273000</v>
      </c>
      <c r="J170" s="128">
        <f t="shared" si="23"/>
        <v>273000</v>
      </c>
      <c r="K170" s="148"/>
    </row>
    <row r="171" spans="1:11" s="149" customFormat="1" ht="11.25" customHeight="1">
      <c r="A171" s="471"/>
      <c r="B171" s="472"/>
      <c r="C171" s="18"/>
      <c r="D171" s="19"/>
      <c r="E171" s="19"/>
      <c r="F171" s="15"/>
      <c r="G171" s="16"/>
      <c r="H171" s="127"/>
      <c r="I171" s="20">
        <f t="shared" si="22"/>
        <v>0</v>
      </c>
      <c r="J171" s="128">
        <f t="shared" si="23"/>
        <v>0</v>
      </c>
      <c r="K171" s="148"/>
    </row>
    <row r="172" spans="1:11" s="149" customFormat="1" ht="11.25" customHeight="1">
      <c r="A172" s="471"/>
      <c r="B172" s="472"/>
      <c r="C172" s="18"/>
      <c r="D172" s="19"/>
      <c r="E172" s="19"/>
      <c r="F172" s="15"/>
      <c r="G172" s="16"/>
      <c r="H172" s="127"/>
      <c r="I172" s="20">
        <f t="shared" si="22"/>
        <v>0</v>
      </c>
      <c r="J172" s="128">
        <f t="shared" si="23"/>
        <v>0</v>
      </c>
      <c r="K172" s="148"/>
    </row>
    <row r="173" spans="1:11" s="149" customFormat="1" ht="11.25" customHeight="1">
      <c r="A173" s="471"/>
      <c r="B173" s="472"/>
      <c r="C173" s="18"/>
      <c r="D173" s="19"/>
      <c r="E173" s="19"/>
      <c r="F173" s="15"/>
      <c r="G173" s="16"/>
      <c r="H173" s="127"/>
      <c r="I173" s="20">
        <f t="shared" si="22"/>
        <v>0</v>
      </c>
      <c r="J173" s="128">
        <f t="shared" si="23"/>
        <v>0</v>
      </c>
      <c r="K173" s="148"/>
    </row>
    <row r="174" spans="1:11" s="149" customFormat="1" ht="11.25" customHeight="1" thickBot="1">
      <c r="A174" s="686" t="s">
        <v>217</v>
      </c>
      <c r="B174" s="687"/>
      <c r="C174" s="60">
        <f aca="true" t="shared" si="24" ref="C174:J174">SUM(C166:C173)</f>
        <v>717440</v>
      </c>
      <c r="D174" s="60">
        <f t="shared" si="24"/>
        <v>0</v>
      </c>
      <c r="E174" s="60">
        <f t="shared" si="24"/>
        <v>450542</v>
      </c>
      <c r="F174" s="64">
        <f t="shared" si="24"/>
        <v>0</v>
      </c>
      <c r="G174" s="135">
        <f t="shared" si="24"/>
        <v>0</v>
      </c>
      <c r="H174" s="62">
        <f t="shared" si="24"/>
        <v>1399210</v>
      </c>
      <c r="I174" s="69">
        <f t="shared" si="24"/>
        <v>1399210</v>
      </c>
      <c r="J174" s="60">
        <f t="shared" si="24"/>
        <v>2567192</v>
      </c>
      <c r="K174" s="148"/>
    </row>
    <row r="175" spans="1:11" s="120" customFormat="1" ht="13.5" thickBo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29"/>
    </row>
    <row r="176" spans="1:11" s="149" customFormat="1" ht="22.5" customHeight="1">
      <c r="A176" s="690" t="s">
        <v>8</v>
      </c>
      <c r="B176" s="691"/>
      <c r="C176" s="681" t="s">
        <v>37</v>
      </c>
      <c r="D176" s="681" t="s">
        <v>210</v>
      </c>
      <c r="E176" s="681" t="s">
        <v>211</v>
      </c>
      <c r="F176" s="142" t="s">
        <v>38</v>
      </c>
      <c r="G176" s="143" t="s">
        <v>39</v>
      </c>
      <c r="H176" s="696" t="s">
        <v>212</v>
      </c>
      <c r="I176" s="792" t="s">
        <v>40</v>
      </c>
      <c r="J176" s="681" t="s">
        <v>8</v>
      </c>
      <c r="K176" s="148"/>
    </row>
    <row r="177" spans="1:11" s="149" customFormat="1" ht="11.25" customHeight="1" thickBot="1">
      <c r="A177" s="694"/>
      <c r="B177" s="695"/>
      <c r="C177" s="682"/>
      <c r="D177" s="683"/>
      <c r="E177" s="781"/>
      <c r="F177" s="146" t="s">
        <v>213</v>
      </c>
      <c r="G177" s="147" t="s">
        <v>214</v>
      </c>
      <c r="H177" s="697"/>
      <c r="I177" s="793"/>
      <c r="J177" s="682"/>
      <c r="K177" s="148"/>
    </row>
    <row r="178" spans="1:11" s="149" customFormat="1" ht="11.25" customHeight="1" thickBot="1">
      <c r="A178" s="692"/>
      <c r="B178" s="693"/>
      <c r="C178" s="60">
        <f aca="true" t="shared" si="25" ref="C178:J178">SUM(C174,C162,C139)</f>
        <v>25673115</v>
      </c>
      <c r="D178" s="60">
        <f t="shared" si="25"/>
        <v>198840849</v>
      </c>
      <c r="E178" s="60">
        <f t="shared" si="25"/>
        <v>19639757.7</v>
      </c>
      <c r="F178" s="64">
        <f t="shared" si="25"/>
        <v>240000</v>
      </c>
      <c r="G178" s="150">
        <f t="shared" si="25"/>
        <v>9000000</v>
      </c>
      <c r="H178" s="151">
        <f t="shared" si="25"/>
        <v>15279840</v>
      </c>
      <c r="I178" s="152">
        <f t="shared" si="25"/>
        <v>24519840</v>
      </c>
      <c r="J178" s="60">
        <f t="shared" si="25"/>
        <v>268673561.7</v>
      </c>
      <c r="K178" s="148"/>
    </row>
    <row r="179" spans="1:11" s="149" customFormat="1" ht="11.25" customHeight="1">
      <c r="A179" s="153"/>
      <c r="B179" s="153"/>
      <c r="C179" s="154"/>
      <c r="D179" s="154"/>
      <c r="E179" s="154"/>
      <c r="F179" s="154"/>
      <c r="G179" s="154"/>
      <c r="H179" s="154"/>
      <c r="I179" s="154"/>
      <c r="J179" s="154"/>
      <c r="K179" s="148"/>
    </row>
    <row r="180" spans="1:14" ht="17.25" customHeight="1" thickBot="1">
      <c r="A180" s="2" t="s">
        <v>269</v>
      </c>
      <c r="B180"/>
      <c r="C180"/>
      <c r="D180"/>
      <c r="E180"/>
      <c r="F180"/>
      <c r="G180"/>
      <c r="H180"/>
      <c r="I180"/>
      <c r="J180" s="117"/>
      <c r="K180"/>
      <c r="L180"/>
      <c r="M180"/>
      <c r="N180"/>
    </row>
    <row r="181" spans="1:10" s="17" customFormat="1" ht="11.25" customHeight="1">
      <c r="A181" s="29" t="s">
        <v>55</v>
      </c>
      <c r="B181" s="30" t="s">
        <v>56</v>
      </c>
      <c r="C181" s="31" t="s">
        <v>57</v>
      </c>
      <c r="D181" s="32" t="s">
        <v>58</v>
      </c>
      <c r="E181" s="32" t="s">
        <v>59</v>
      </c>
      <c r="F181" s="33" t="s">
        <v>60</v>
      </c>
      <c r="G181" s="871" t="s">
        <v>315</v>
      </c>
      <c r="J181" s="119"/>
    </row>
    <row r="182" spans="1:10" s="17" customFormat="1" ht="11.25" customHeight="1">
      <c r="A182" s="34" t="s">
        <v>61</v>
      </c>
      <c r="B182" s="35" t="s">
        <v>62</v>
      </c>
      <c r="C182" s="36" t="s">
        <v>63</v>
      </c>
      <c r="D182" s="37" t="s">
        <v>219</v>
      </c>
      <c r="E182" s="37" t="s">
        <v>64</v>
      </c>
      <c r="F182" s="36" t="s">
        <v>62</v>
      </c>
      <c r="G182" s="872"/>
      <c r="J182" s="119"/>
    </row>
    <row r="183" spans="1:10" s="17" customFormat="1" ht="11.25" customHeight="1" thickBot="1">
      <c r="A183" s="39"/>
      <c r="B183" s="40" t="s">
        <v>65</v>
      </c>
      <c r="C183" s="41" t="s">
        <v>66</v>
      </c>
      <c r="D183" s="42"/>
      <c r="E183" s="42" t="s">
        <v>220</v>
      </c>
      <c r="F183" s="41" t="s">
        <v>221</v>
      </c>
      <c r="G183" s="873"/>
      <c r="J183" s="119"/>
    </row>
    <row r="184" spans="1:10" s="17" customFormat="1" ht="11.25" customHeight="1">
      <c r="A184" s="44">
        <v>1</v>
      </c>
      <c r="B184" s="155">
        <v>16777.016</v>
      </c>
      <c r="C184" s="65">
        <v>15</v>
      </c>
      <c r="D184" s="66">
        <v>4061.019</v>
      </c>
      <c r="E184" s="66">
        <v>2504.463</v>
      </c>
      <c r="F184" s="450">
        <v>10211.534</v>
      </c>
      <c r="G184" s="455">
        <v>12715.997</v>
      </c>
      <c r="J184" s="119"/>
    </row>
    <row r="185" spans="1:10" s="17" customFormat="1" ht="11.25" customHeight="1">
      <c r="A185" s="46" t="s">
        <v>67</v>
      </c>
      <c r="B185" s="156"/>
      <c r="C185" s="67">
        <v>0</v>
      </c>
      <c r="D185" s="68"/>
      <c r="E185" s="68"/>
      <c r="F185" s="450">
        <v>0</v>
      </c>
      <c r="G185" s="452"/>
      <c r="J185" s="119"/>
    </row>
    <row r="186" spans="1:10" s="17" customFormat="1" ht="11.25" customHeight="1">
      <c r="A186" s="46">
        <v>2</v>
      </c>
      <c r="B186" s="156">
        <v>298146.642</v>
      </c>
      <c r="C186" s="67">
        <v>8</v>
      </c>
      <c r="D186" s="68">
        <v>34023.752</v>
      </c>
      <c r="E186" s="68">
        <v>23854.456</v>
      </c>
      <c r="F186" s="450">
        <v>240268.434</v>
      </c>
      <c r="G186" s="452">
        <v>264122.89</v>
      </c>
      <c r="J186" s="119"/>
    </row>
    <row r="187" spans="1:10" s="17" customFormat="1" ht="11.25" customHeight="1">
      <c r="A187" s="46">
        <v>3</v>
      </c>
      <c r="B187" s="156">
        <v>44675.813</v>
      </c>
      <c r="C187" s="67">
        <v>5</v>
      </c>
      <c r="D187" s="68">
        <v>3549.854</v>
      </c>
      <c r="E187" s="68">
        <v>2233.725</v>
      </c>
      <c r="F187" s="450">
        <v>38892.234000000004</v>
      </c>
      <c r="G187" s="452">
        <v>41125.959</v>
      </c>
      <c r="J187" s="119"/>
    </row>
    <row r="188" spans="1:10" s="17" customFormat="1" ht="11.25" customHeight="1">
      <c r="A188" s="46">
        <v>4</v>
      </c>
      <c r="B188" s="156">
        <v>0</v>
      </c>
      <c r="C188" s="67">
        <v>2.5</v>
      </c>
      <c r="D188" s="68">
        <v>0</v>
      </c>
      <c r="E188" s="68">
        <v>0</v>
      </c>
      <c r="F188" s="450">
        <v>0</v>
      </c>
      <c r="G188" s="452">
        <v>0</v>
      </c>
      <c r="J188" s="119"/>
    </row>
    <row r="189" spans="1:10" s="17" customFormat="1" ht="11.25" customHeight="1" thickBot="1">
      <c r="A189" s="46">
        <v>5</v>
      </c>
      <c r="B189" s="156">
        <v>26464.231</v>
      </c>
      <c r="C189" s="67">
        <v>1</v>
      </c>
      <c r="D189" s="68">
        <v>710.012</v>
      </c>
      <c r="E189" s="68">
        <v>264.756</v>
      </c>
      <c r="F189" s="450">
        <v>25489.463</v>
      </c>
      <c r="G189" s="453">
        <v>25754.219</v>
      </c>
      <c r="J189" s="119"/>
    </row>
    <row r="190" spans="1:10" s="17" customFormat="1" ht="11.25" customHeight="1" thickBot="1">
      <c r="A190" s="47" t="s">
        <v>0</v>
      </c>
      <c r="B190" s="157">
        <v>386063.70200000005</v>
      </c>
      <c r="C190" s="48" t="s">
        <v>314</v>
      </c>
      <c r="D190" s="49">
        <v>42344.637</v>
      </c>
      <c r="E190" s="49">
        <v>28857.4</v>
      </c>
      <c r="F190" s="451">
        <v>314861.665</v>
      </c>
      <c r="G190" s="454">
        <v>343719.065</v>
      </c>
      <c r="J190" s="119"/>
    </row>
    <row r="191" spans="1:14" ht="6.75" customHeight="1">
      <c r="A191"/>
      <c r="B191"/>
      <c r="C191"/>
      <c r="D191"/>
      <c r="E191"/>
      <c r="F191"/>
      <c r="G191"/>
      <c r="H191"/>
      <c r="I191"/>
      <c r="J191" s="117"/>
      <c r="K191"/>
      <c r="L191"/>
      <c r="M191"/>
      <c r="N191"/>
    </row>
    <row r="192" spans="1:20" s="9" customFormat="1" ht="3.75" customHeight="1">
      <c r="A192" s="12"/>
      <c r="B192" s="13"/>
      <c r="C192" s="13"/>
      <c r="D192" s="13"/>
      <c r="E192" s="13"/>
      <c r="F192" s="13"/>
      <c r="G192" s="13"/>
      <c r="H192" s="13"/>
      <c r="I192" s="13"/>
      <c r="J192" s="110"/>
      <c r="K192" s="3"/>
      <c r="L192" s="3"/>
      <c r="M192" s="3"/>
      <c r="N192"/>
      <c r="O192"/>
      <c r="P192"/>
      <c r="Q192"/>
      <c r="R192"/>
      <c r="S192"/>
      <c r="T192"/>
    </row>
    <row r="193" spans="1:20" s="9" customFormat="1" ht="17.25" customHeight="1" thickBot="1">
      <c r="A193" s="2" t="s">
        <v>270</v>
      </c>
      <c r="B193" s="6"/>
      <c r="C193" s="6"/>
      <c r="D193" s="6"/>
      <c r="E193" s="6"/>
      <c r="F193" s="6"/>
      <c r="G193" s="6"/>
      <c r="H193" s="6"/>
      <c r="I193" s="3"/>
      <c r="J193" s="110"/>
      <c r="K193" s="3"/>
      <c r="L193" s="3"/>
      <c r="M193" s="3"/>
      <c r="N193"/>
      <c r="O193"/>
      <c r="P193"/>
      <c r="Q193"/>
      <c r="R193"/>
      <c r="S193"/>
      <c r="T193"/>
    </row>
    <row r="194" spans="1:10" s="160" customFormat="1" ht="11.25" customHeight="1">
      <c r="A194" s="820" t="s">
        <v>235</v>
      </c>
      <c r="B194" s="821"/>
      <c r="C194" s="190" t="s">
        <v>29</v>
      </c>
      <c r="D194" s="159" t="s">
        <v>30</v>
      </c>
      <c r="F194" s="810" t="s">
        <v>261</v>
      </c>
      <c r="G194" s="811"/>
      <c r="H194" s="812"/>
      <c r="I194" s="190" t="s">
        <v>29</v>
      </c>
      <c r="J194" s="159" t="s">
        <v>30</v>
      </c>
    </row>
    <row r="195" spans="1:10" s="160" customFormat="1" ht="11.25" customHeight="1" thickBot="1">
      <c r="A195" s="822"/>
      <c r="B195" s="823"/>
      <c r="C195" s="191" t="s">
        <v>195</v>
      </c>
      <c r="D195" s="162" t="s">
        <v>196</v>
      </c>
      <c r="F195" s="813"/>
      <c r="G195" s="814"/>
      <c r="H195" s="815"/>
      <c r="I195" s="192" t="s">
        <v>195</v>
      </c>
      <c r="J195" s="193" t="s">
        <v>196</v>
      </c>
    </row>
    <row r="196" spans="1:10" s="160" customFormat="1" ht="11.25" customHeight="1" thickBot="1">
      <c r="A196" s="824" t="s">
        <v>42</v>
      </c>
      <c r="B196" s="825"/>
      <c r="C196" s="178">
        <v>55242</v>
      </c>
      <c r="D196" s="179">
        <f>C237</f>
        <v>28419.875</v>
      </c>
      <c r="F196" s="834" t="s">
        <v>42</v>
      </c>
      <c r="G196" s="835"/>
      <c r="H196" s="836"/>
      <c r="I196" s="194">
        <v>3898</v>
      </c>
      <c r="J196" s="195">
        <f>I206</f>
        <v>4729</v>
      </c>
    </row>
    <row r="197" spans="1:10" s="160" customFormat="1" ht="11.25" customHeight="1" thickBot="1">
      <c r="A197" s="796" t="s">
        <v>43</v>
      </c>
      <c r="B197" s="797"/>
      <c r="C197" s="188">
        <f>SUM(C198:C207)</f>
        <v>38823</v>
      </c>
      <c r="D197" s="189">
        <f>SUM(D198:D207)</f>
        <v>251081.978</v>
      </c>
      <c r="E197" s="165"/>
      <c r="F197" s="837" t="s">
        <v>43</v>
      </c>
      <c r="G197" s="838"/>
      <c r="H197" s="839"/>
      <c r="I197" s="188">
        <f>SUM(I198:I200)</f>
        <v>3427</v>
      </c>
      <c r="J197" s="189">
        <f>SUM(J198:J200)</f>
        <v>199728.74</v>
      </c>
    </row>
    <row r="198" spans="1:10" s="160" customFormat="1" ht="11.25" customHeight="1">
      <c r="A198" s="794" t="s">
        <v>44</v>
      </c>
      <c r="B198" s="795"/>
      <c r="C198" s="180">
        <v>13680</v>
      </c>
      <c r="D198" s="181">
        <v>28857.4</v>
      </c>
      <c r="F198" s="794" t="s">
        <v>262</v>
      </c>
      <c r="G198" s="819"/>
      <c r="H198" s="795"/>
      <c r="I198" s="184"/>
      <c r="J198" s="185"/>
    </row>
    <row r="199" spans="1:10" s="160" customFormat="1" ht="11.25" customHeight="1">
      <c r="A199" s="688" t="s">
        <v>236</v>
      </c>
      <c r="B199" s="689"/>
      <c r="C199" s="174"/>
      <c r="D199" s="164">
        <v>240</v>
      </c>
      <c r="E199" s="165"/>
      <c r="F199" s="688" t="s">
        <v>259</v>
      </c>
      <c r="G199" s="818"/>
      <c r="H199" s="689"/>
      <c r="I199" s="175"/>
      <c r="J199" s="167">
        <v>197770.74</v>
      </c>
    </row>
    <row r="200" spans="1:10" s="160" customFormat="1" ht="11.25" customHeight="1" thickBot="1">
      <c r="A200" s="688" t="s">
        <v>237</v>
      </c>
      <c r="B200" s="689"/>
      <c r="C200" s="174"/>
      <c r="D200" s="164">
        <f>J97/1000</f>
        <v>0</v>
      </c>
      <c r="F200" s="798" t="s">
        <v>260</v>
      </c>
      <c r="G200" s="817"/>
      <c r="H200" s="799"/>
      <c r="I200" s="196">
        <v>3427</v>
      </c>
      <c r="J200" s="197">
        <v>1958</v>
      </c>
    </row>
    <row r="201" spans="1:10" s="160" customFormat="1" ht="11.25" customHeight="1" thickBot="1">
      <c r="A201" s="688" t="s">
        <v>238</v>
      </c>
      <c r="B201" s="689"/>
      <c r="C201" s="174">
        <v>24591</v>
      </c>
      <c r="D201" s="164">
        <v>9000</v>
      </c>
      <c r="F201" s="796" t="s">
        <v>45</v>
      </c>
      <c r="G201" s="816"/>
      <c r="H201" s="797"/>
      <c r="I201" s="188">
        <f>SUM(I202:I205)</f>
        <v>2596</v>
      </c>
      <c r="J201" s="189">
        <f>SUM(J202:J205)</f>
        <v>199664.738</v>
      </c>
    </row>
    <row r="202" spans="1:10" s="160" customFormat="1" ht="11.25" customHeight="1">
      <c r="A202" s="688" t="s">
        <v>239</v>
      </c>
      <c r="B202" s="689"/>
      <c r="C202" s="174"/>
      <c r="D202" s="164"/>
      <c r="F202" s="794" t="s">
        <v>48</v>
      </c>
      <c r="G202" s="819"/>
      <c r="H202" s="795"/>
      <c r="I202" s="184">
        <v>2544</v>
      </c>
      <c r="J202" s="185">
        <v>1960</v>
      </c>
    </row>
    <row r="203" spans="1:10" s="160" customFormat="1" ht="11.25" customHeight="1">
      <c r="A203" s="688" t="s">
        <v>240</v>
      </c>
      <c r="B203" s="689"/>
      <c r="C203" s="174">
        <v>500</v>
      </c>
      <c r="D203" s="164">
        <v>600</v>
      </c>
      <c r="F203" s="688" t="s">
        <v>49</v>
      </c>
      <c r="G203" s="818"/>
      <c r="H203" s="689"/>
      <c r="I203" s="175"/>
      <c r="J203" s="167"/>
    </row>
    <row r="204" spans="1:10" s="160" customFormat="1" ht="11.25" customHeight="1">
      <c r="A204" s="688" t="s">
        <v>241</v>
      </c>
      <c r="B204" s="689"/>
      <c r="C204" s="174"/>
      <c r="D204" s="164">
        <f>(J95+J101+J102+J103)/1000</f>
        <v>14679.84</v>
      </c>
      <c r="E204" s="165"/>
      <c r="F204" s="688" t="s">
        <v>50</v>
      </c>
      <c r="G204" s="818"/>
      <c r="H204" s="689"/>
      <c r="I204" s="175">
        <v>52</v>
      </c>
      <c r="J204" s="167">
        <v>197704.738</v>
      </c>
    </row>
    <row r="205" spans="1:10" s="160" customFormat="1" ht="11.25" customHeight="1" thickBot="1">
      <c r="A205" s="688" t="s">
        <v>222</v>
      </c>
      <c r="B205" s="689"/>
      <c r="C205" s="174"/>
      <c r="D205" s="164"/>
      <c r="F205" s="798" t="s">
        <v>51</v>
      </c>
      <c r="G205" s="817"/>
      <c r="H205" s="799"/>
      <c r="I205" s="196"/>
      <c r="J205" s="197"/>
    </row>
    <row r="206" spans="1:10" s="160" customFormat="1" ht="11.25" customHeight="1" thickBot="1">
      <c r="A206" s="688" t="s">
        <v>20</v>
      </c>
      <c r="B206" s="689"/>
      <c r="C206" s="174">
        <v>52</v>
      </c>
      <c r="D206" s="164"/>
      <c r="F206" s="796" t="s">
        <v>47</v>
      </c>
      <c r="G206" s="816"/>
      <c r="H206" s="797"/>
      <c r="I206" s="188">
        <f>SUM(I196+I197-I201)</f>
        <v>4729</v>
      </c>
      <c r="J206" s="189">
        <f>SUM(J196+J197-J201)</f>
        <v>4793.001999999979</v>
      </c>
    </row>
    <row r="207" spans="1:6" s="160" customFormat="1" ht="11.25" customHeight="1" thickBot="1">
      <c r="A207" s="798" t="s">
        <v>223</v>
      </c>
      <c r="B207" s="799"/>
      <c r="C207" s="182"/>
      <c r="D207" s="183">
        <v>197704.738</v>
      </c>
      <c r="F207" s="165"/>
    </row>
    <row r="208" spans="1:10" s="160" customFormat="1" ht="11.25" customHeight="1" thickBot="1">
      <c r="A208" s="796" t="s">
        <v>45</v>
      </c>
      <c r="B208" s="797"/>
      <c r="C208" s="188">
        <f>SUM(C209:C236)</f>
        <v>65645.125</v>
      </c>
      <c r="D208" s="189">
        <f>SUM(D209:D236)</f>
        <v>268673.5607</v>
      </c>
      <c r="E208" s="166"/>
      <c r="F208" s="858" t="s">
        <v>263</v>
      </c>
      <c r="G208" s="859"/>
      <c r="H208" s="860"/>
      <c r="I208" s="201" t="s">
        <v>29</v>
      </c>
      <c r="J208" s="136" t="s">
        <v>30</v>
      </c>
    </row>
    <row r="209" spans="1:10" s="160" customFormat="1" ht="11.25" customHeight="1" thickBot="1">
      <c r="A209" s="794" t="s">
        <v>224</v>
      </c>
      <c r="B209" s="795"/>
      <c r="C209" s="184">
        <v>24728</v>
      </c>
      <c r="D209" s="185">
        <f>E162/1000</f>
        <v>9422.885</v>
      </c>
      <c r="E209" s="168"/>
      <c r="F209" s="861"/>
      <c r="G209" s="862"/>
      <c r="H209" s="863"/>
      <c r="I209" s="202" t="s">
        <v>195</v>
      </c>
      <c r="J209" s="138" t="s">
        <v>196</v>
      </c>
    </row>
    <row r="210" spans="1:10" s="160" customFormat="1" ht="11.25" customHeight="1">
      <c r="A210" s="688" t="s">
        <v>242</v>
      </c>
      <c r="B210" s="689"/>
      <c r="C210" s="175"/>
      <c r="D210" s="167"/>
      <c r="E210" s="163"/>
      <c r="F210" s="831" t="s">
        <v>42</v>
      </c>
      <c r="G210" s="832"/>
      <c r="H210" s="833"/>
      <c r="I210" s="460">
        <v>129</v>
      </c>
      <c r="J210" s="198">
        <f>+I213</f>
        <v>129</v>
      </c>
    </row>
    <row r="211" spans="1:10" s="160" customFormat="1" ht="11.25" customHeight="1">
      <c r="A211" s="688" t="s">
        <v>243</v>
      </c>
      <c r="B211" s="689"/>
      <c r="C211" s="175"/>
      <c r="D211" s="167">
        <f>H162/1000</f>
        <v>0</v>
      </c>
      <c r="E211" s="163"/>
      <c r="F211" s="828" t="s">
        <v>43</v>
      </c>
      <c r="G211" s="829"/>
      <c r="H211" s="830"/>
      <c r="I211" s="204"/>
      <c r="J211" s="199"/>
    </row>
    <row r="212" spans="1:10" s="160" customFormat="1" ht="11.25" customHeight="1">
      <c r="A212" s="688" t="s">
        <v>244</v>
      </c>
      <c r="B212" s="689"/>
      <c r="C212" s="176"/>
      <c r="D212" s="169">
        <f>G162/1000</f>
        <v>9000</v>
      </c>
      <c r="E212" s="163"/>
      <c r="F212" s="828" t="s">
        <v>45</v>
      </c>
      <c r="G212" s="829"/>
      <c r="H212" s="830"/>
      <c r="I212" s="204"/>
      <c r="J212" s="199"/>
    </row>
    <row r="213" spans="1:10" s="160" customFormat="1" ht="11.25" customHeight="1" thickBot="1">
      <c r="A213" s="688" t="s">
        <v>245</v>
      </c>
      <c r="B213" s="689"/>
      <c r="C213" s="176"/>
      <c r="D213" s="169">
        <f>D158/1000</f>
        <v>197704.738</v>
      </c>
      <c r="E213" s="163"/>
      <c r="F213" s="864" t="s">
        <v>47</v>
      </c>
      <c r="G213" s="865"/>
      <c r="H213" s="866"/>
      <c r="I213" s="205">
        <f>+I210+I211-I212</f>
        <v>129</v>
      </c>
      <c r="J213" s="200">
        <f>SUM(J210+J211-J212)</f>
        <v>129</v>
      </c>
    </row>
    <row r="214" spans="1:6" s="160" customFormat="1" ht="11.25" customHeight="1" thickBot="1">
      <c r="A214" s="688" t="s">
        <v>246</v>
      </c>
      <c r="B214" s="689"/>
      <c r="C214" s="176">
        <v>22282.56</v>
      </c>
      <c r="D214" s="169"/>
      <c r="E214" s="163"/>
      <c r="F214" s="163"/>
    </row>
    <row r="215" spans="1:10" s="160" customFormat="1" ht="11.25" customHeight="1">
      <c r="A215" s="688" t="s">
        <v>225</v>
      </c>
      <c r="B215" s="689"/>
      <c r="C215" s="176">
        <v>52</v>
      </c>
      <c r="D215" s="169">
        <v>1136.11</v>
      </c>
      <c r="E215" s="163"/>
      <c r="F215" s="843" t="s">
        <v>264</v>
      </c>
      <c r="G215" s="844"/>
      <c r="H215" s="845"/>
      <c r="I215" s="158" t="s">
        <v>29</v>
      </c>
      <c r="J215" s="159" t="s">
        <v>30</v>
      </c>
    </row>
    <row r="216" spans="1:10" s="160" customFormat="1" ht="11.25" customHeight="1" thickBot="1">
      <c r="A216" s="688" t="s">
        <v>226</v>
      </c>
      <c r="B216" s="689"/>
      <c r="C216" s="176"/>
      <c r="D216" s="169">
        <f>C162/1000</f>
        <v>8891</v>
      </c>
      <c r="E216" s="163"/>
      <c r="F216" s="846"/>
      <c r="G216" s="847"/>
      <c r="H216" s="848"/>
      <c r="I216" s="161" t="s">
        <v>195</v>
      </c>
      <c r="J216" s="162" t="s">
        <v>196</v>
      </c>
    </row>
    <row r="217" spans="1:10" s="160" customFormat="1" ht="11.25" customHeight="1">
      <c r="A217" s="688" t="s">
        <v>227</v>
      </c>
      <c r="B217" s="689"/>
      <c r="C217" s="175">
        <v>145.42</v>
      </c>
      <c r="D217" s="167">
        <f>E174/1000</f>
        <v>450.542</v>
      </c>
      <c r="E217" s="168"/>
      <c r="F217" s="855" t="s">
        <v>42</v>
      </c>
      <c r="G217" s="856"/>
      <c r="H217" s="857"/>
      <c r="I217" s="206">
        <v>2303</v>
      </c>
      <c r="J217" s="207">
        <f>+I220</f>
        <v>2526</v>
      </c>
    </row>
    <row r="218" spans="1:10" s="160" customFormat="1" ht="11.25" customHeight="1">
      <c r="A218" s="688" t="s">
        <v>247</v>
      </c>
      <c r="B218" s="689"/>
      <c r="C218" s="175"/>
      <c r="D218" s="167"/>
      <c r="E218" s="163"/>
      <c r="F218" s="852" t="s">
        <v>43</v>
      </c>
      <c r="G218" s="853"/>
      <c r="H218" s="854"/>
      <c r="I218" s="208">
        <v>6997</v>
      </c>
      <c r="J218" s="209">
        <v>7200</v>
      </c>
    </row>
    <row r="219" spans="1:10" s="160" customFormat="1" ht="11.25" customHeight="1">
      <c r="A219" s="688" t="s">
        <v>248</v>
      </c>
      <c r="B219" s="689"/>
      <c r="C219" s="175"/>
      <c r="D219" s="167"/>
      <c r="E219" s="163"/>
      <c r="F219" s="852" t="s">
        <v>45</v>
      </c>
      <c r="G219" s="853"/>
      <c r="H219" s="854"/>
      <c r="I219" s="170">
        <v>6774</v>
      </c>
      <c r="J219" s="171">
        <v>9002</v>
      </c>
    </row>
    <row r="220" spans="1:10" s="160" customFormat="1" ht="11.25" customHeight="1" thickBot="1">
      <c r="A220" s="688" t="s">
        <v>249</v>
      </c>
      <c r="B220" s="689"/>
      <c r="C220" s="176"/>
      <c r="D220" s="169"/>
      <c r="E220" s="163"/>
      <c r="F220" s="849" t="s">
        <v>47</v>
      </c>
      <c r="G220" s="850"/>
      <c r="H220" s="851"/>
      <c r="I220" s="172">
        <f>+I217+I218-I219</f>
        <v>2526</v>
      </c>
      <c r="J220" s="173">
        <f>SUM(J217+J218-J219)</f>
        <v>724</v>
      </c>
    </row>
    <row r="221" spans="1:6" s="160" customFormat="1" ht="11.25" customHeight="1">
      <c r="A221" s="688" t="s">
        <v>250</v>
      </c>
      <c r="B221" s="689"/>
      <c r="C221" s="176"/>
      <c r="D221" s="169"/>
      <c r="E221" s="163"/>
      <c r="F221" s="163"/>
    </row>
    <row r="222" spans="1:6" s="160" customFormat="1" ht="11.25" customHeight="1">
      <c r="A222" s="688" t="s">
        <v>251</v>
      </c>
      <c r="B222" s="689"/>
      <c r="C222" s="176"/>
      <c r="D222" s="169">
        <f>H170/1000+H168/1000</f>
        <v>799.21</v>
      </c>
      <c r="E222" s="163"/>
      <c r="F222" s="163"/>
    </row>
    <row r="223" spans="1:6" s="160" customFormat="1" ht="11.25" customHeight="1">
      <c r="A223" s="688" t="s">
        <v>252</v>
      </c>
      <c r="B223" s="689"/>
      <c r="C223" s="176"/>
      <c r="D223" s="169">
        <f>H166/1000</f>
        <v>600</v>
      </c>
      <c r="E223" s="163"/>
      <c r="F223" s="163"/>
    </row>
    <row r="224" spans="1:6" s="160" customFormat="1" ht="11.25" customHeight="1">
      <c r="A224" s="688" t="s">
        <v>228</v>
      </c>
      <c r="B224" s="689"/>
      <c r="C224" s="176"/>
      <c r="D224" s="169"/>
      <c r="E224" s="163"/>
      <c r="F224" s="163"/>
    </row>
    <row r="225" spans="1:6" s="160" customFormat="1" ht="11.25" customHeight="1">
      <c r="A225" s="688" t="s">
        <v>229</v>
      </c>
      <c r="B225" s="689"/>
      <c r="C225" s="176"/>
      <c r="D225" s="169">
        <f>C174/1000</f>
        <v>717.44</v>
      </c>
      <c r="E225" s="163"/>
      <c r="F225" s="163"/>
    </row>
    <row r="226" spans="1:6" s="160" customFormat="1" ht="11.25" customHeight="1">
      <c r="A226" s="688" t="s">
        <v>230</v>
      </c>
      <c r="B226" s="689"/>
      <c r="C226" s="176">
        <v>3502.44</v>
      </c>
      <c r="D226" s="169">
        <f>E139/1000</f>
        <v>9766.330699999999</v>
      </c>
      <c r="E226" s="163"/>
      <c r="F226" s="163"/>
    </row>
    <row r="227" spans="1:6" s="160" customFormat="1" ht="11.25" customHeight="1">
      <c r="A227" s="688" t="s">
        <v>253</v>
      </c>
      <c r="B227" s="689"/>
      <c r="C227" s="176"/>
      <c r="D227" s="169">
        <f>F139/1000</f>
        <v>240</v>
      </c>
      <c r="E227" s="163"/>
      <c r="F227" s="163"/>
    </row>
    <row r="228" spans="1:6" s="160" customFormat="1" ht="11.25" customHeight="1">
      <c r="A228" s="688" t="s">
        <v>254</v>
      </c>
      <c r="B228" s="689"/>
      <c r="C228" s="177"/>
      <c r="D228" s="171"/>
      <c r="E228" s="163"/>
      <c r="F228" s="163"/>
    </row>
    <row r="229" spans="1:6" s="160" customFormat="1" ht="11.25" customHeight="1">
      <c r="A229" s="688" t="s">
        <v>255</v>
      </c>
      <c r="B229" s="689"/>
      <c r="C229" s="175"/>
      <c r="D229" s="167"/>
      <c r="E229" s="163"/>
      <c r="F229" s="163"/>
    </row>
    <row r="230" spans="1:6" s="160" customFormat="1" ht="11.25" customHeight="1">
      <c r="A230" s="688" t="s">
        <v>256</v>
      </c>
      <c r="B230" s="689"/>
      <c r="C230" s="175"/>
      <c r="D230" s="167"/>
      <c r="E230" s="163"/>
      <c r="F230" s="163"/>
    </row>
    <row r="231" spans="1:6" s="160" customFormat="1" ht="11.25" customHeight="1">
      <c r="A231" s="688" t="s">
        <v>257</v>
      </c>
      <c r="B231" s="689"/>
      <c r="C231" s="175"/>
      <c r="D231" s="167">
        <f>H139/1000</f>
        <v>13880.63</v>
      </c>
      <c r="E231" s="163"/>
      <c r="F231" s="163"/>
    </row>
    <row r="232" spans="1:6" s="160" customFormat="1" ht="11.25" customHeight="1">
      <c r="A232" s="688" t="s">
        <v>231</v>
      </c>
      <c r="B232" s="689"/>
      <c r="C232" s="175"/>
      <c r="D232" s="167"/>
      <c r="E232" s="163"/>
      <c r="F232" s="163"/>
    </row>
    <row r="233" spans="1:6" s="160" customFormat="1" ht="11.25" customHeight="1">
      <c r="A233" s="688" t="s">
        <v>232</v>
      </c>
      <c r="B233" s="689"/>
      <c r="C233" s="175">
        <v>14934.705</v>
      </c>
      <c r="D233" s="167">
        <f>C139/1000</f>
        <v>16064.675</v>
      </c>
      <c r="E233" s="163"/>
      <c r="F233" s="163"/>
    </row>
    <row r="234" spans="1:6" s="160" customFormat="1" ht="11.25" customHeight="1">
      <c r="A234" s="802" t="s">
        <v>46</v>
      </c>
      <c r="B234" s="803"/>
      <c r="C234" s="175"/>
      <c r="D234" s="167"/>
      <c r="E234" s="163"/>
      <c r="F234" s="163"/>
    </row>
    <row r="235" spans="1:6" s="160" customFormat="1" ht="11.25" customHeight="1">
      <c r="A235" s="802" t="s">
        <v>233</v>
      </c>
      <c r="B235" s="803"/>
      <c r="C235" s="175"/>
      <c r="D235" s="167"/>
      <c r="E235" s="163"/>
      <c r="F235" s="163"/>
    </row>
    <row r="236" spans="1:6" s="160" customFormat="1" ht="11.25" customHeight="1" thickBot="1">
      <c r="A236" s="800" t="s">
        <v>234</v>
      </c>
      <c r="B236" s="801"/>
      <c r="C236" s="186"/>
      <c r="D236" s="187"/>
      <c r="E236" s="645"/>
      <c r="F236" s="163"/>
    </row>
    <row r="237" spans="1:6" s="160" customFormat="1" ht="11.25" customHeight="1" thickBot="1">
      <c r="A237" s="796" t="s">
        <v>47</v>
      </c>
      <c r="B237" s="797"/>
      <c r="C237" s="188">
        <f>SUM(C196+C197-C208)</f>
        <v>28419.875</v>
      </c>
      <c r="D237" s="189">
        <f>SUM(D196+D197-D208)</f>
        <v>10828.29230000003</v>
      </c>
      <c r="E237" s="165"/>
      <c r="F237" s="163"/>
    </row>
    <row r="238" spans="1:20" s="9" customFormat="1" ht="1.5" customHeight="1">
      <c r="A238" s="2"/>
      <c r="B238" s="6"/>
      <c r="C238" s="6"/>
      <c r="D238" s="6"/>
      <c r="E238" s="6"/>
      <c r="F238" s="6"/>
      <c r="G238" s="6"/>
      <c r="H238" s="6"/>
      <c r="I238" s="3"/>
      <c r="J238" s="110"/>
      <c r="K238" s="3"/>
      <c r="L238" s="3"/>
      <c r="M238" s="3"/>
      <c r="N238"/>
      <c r="O238"/>
      <c r="P238"/>
      <c r="Q238"/>
      <c r="R238"/>
      <c r="S238"/>
      <c r="T238"/>
    </row>
    <row r="239" spans="1:14" ht="15.75" thickBot="1">
      <c r="A239" s="26" t="s">
        <v>68</v>
      </c>
      <c r="B239" s="27"/>
      <c r="C239" s="27"/>
      <c r="D239" s="3"/>
      <c r="M239"/>
      <c r="N239"/>
    </row>
    <row r="240" spans="1:14" ht="11.25" customHeight="1">
      <c r="A240" s="804" t="s">
        <v>23</v>
      </c>
      <c r="B240" s="874"/>
      <c r="C240" s="31" t="s">
        <v>29</v>
      </c>
      <c r="D240" s="23" t="s">
        <v>30</v>
      </c>
      <c r="J240" s="3"/>
      <c r="K240" s="110"/>
      <c r="N240"/>
    </row>
    <row r="241" spans="1:14" ht="11.25" customHeight="1" thickBot="1">
      <c r="A241" s="806"/>
      <c r="B241" s="875"/>
      <c r="C241" s="41">
        <v>2009</v>
      </c>
      <c r="D241" s="25">
        <v>2010</v>
      </c>
      <c r="J241" s="3"/>
      <c r="K241" s="110"/>
      <c r="N241"/>
    </row>
    <row r="242" spans="1:14" ht="11.25" customHeight="1" thickBot="1">
      <c r="A242" s="808" t="s">
        <v>258</v>
      </c>
      <c r="B242" s="809"/>
      <c r="C242" s="481">
        <v>1157.24</v>
      </c>
      <c r="D242" s="462">
        <v>1166.62</v>
      </c>
      <c r="J242" s="3"/>
      <c r="K242" s="110"/>
      <c r="N242"/>
    </row>
    <row r="243" spans="4:14" ht="13.5" thickBot="1">
      <c r="D243" s="3"/>
      <c r="M243"/>
      <c r="N243"/>
    </row>
    <row r="244" spans="1:9" s="387" customFormat="1" ht="12" thickBot="1">
      <c r="A244" s="679" t="s">
        <v>310</v>
      </c>
      <c r="B244" s="680"/>
      <c r="C244" s="400">
        <v>2005</v>
      </c>
      <c r="D244" s="401">
        <v>2006</v>
      </c>
      <c r="E244" s="401">
        <v>2007</v>
      </c>
      <c r="F244" s="401">
        <v>2008</v>
      </c>
      <c r="G244" s="401">
        <v>2009</v>
      </c>
      <c r="H244" s="402" t="s">
        <v>294</v>
      </c>
      <c r="I244" s="388"/>
    </row>
    <row r="245" spans="1:9" s="387" customFormat="1" ht="11.25">
      <c r="A245" s="676" t="s">
        <v>99</v>
      </c>
      <c r="B245" s="407" t="s">
        <v>288</v>
      </c>
      <c r="C245" s="408">
        <v>123549</v>
      </c>
      <c r="D245" s="409">
        <v>96233</v>
      </c>
      <c r="E245" s="409">
        <v>58316</v>
      </c>
      <c r="F245" s="409">
        <v>84539</v>
      </c>
      <c r="G245" s="409">
        <v>147356</v>
      </c>
      <c r="H245" s="410">
        <v>152147</v>
      </c>
      <c r="I245" s="388"/>
    </row>
    <row r="246" spans="1:9" s="387" customFormat="1" ht="11.25">
      <c r="A246" s="677"/>
      <c r="B246" s="398" t="s">
        <v>289</v>
      </c>
      <c r="C246" s="396">
        <v>170</v>
      </c>
      <c r="D246" s="390">
        <v>48</v>
      </c>
      <c r="E246" s="390">
        <v>22</v>
      </c>
      <c r="F246" s="390">
        <v>86</v>
      </c>
      <c r="G246" s="390">
        <v>373</v>
      </c>
      <c r="H246" s="391">
        <v>326</v>
      </c>
      <c r="I246" s="388"/>
    </row>
    <row r="247" spans="1:9" s="387" customFormat="1" ht="11.25">
      <c r="A247" s="677"/>
      <c r="B247" s="398" t="s">
        <v>290</v>
      </c>
      <c r="C247" s="396">
        <v>2102</v>
      </c>
      <c r="D247" s="390">
        <v>646</v>
      </c>
      <c r="E247" s="390">
        <v>1642</v>
      </c>
      <c r="F247" s="390">
        <v>833</v>
      </c>
      <c r="G247" s="390">
        <v>2794</v>
      </c>
      <c r="H247" s="391">
        <v>1737</v>
      </c>
      <c r="I247" s="388"/>
    </row>
    <row r="248" spans="1:9" s="387" customFormat="1" ht="11.25">
      <c r="A248" s="677"/>
      <c r="B248" s="398" t="s">
        <v>291</v>
      </c>
      <c r="C248" s="396"/>
      <c r="D248" s="390"/>
      <c r="E248" s="390">
        <v>508</v>
      </c>
      <c r="F248" s="390">
        <v>659</v>
      </c>
      <c r="G248" s="390">
        <v>639</v>
      </c>
      <c r="H248" s="391">
        <v>766</v>
      </c>
      <c r="I248" s="388"/>
    </row>
    <row r="249" spans="1:9" s="387" customFormat="1" ht="12" thickBot="1">
      <c r="A249" s="678"/>
      <c r="B249" s="411" t="s">
        <v>99</v>
      </c>
      <c r="C249" s="412">
        <v>125821</v>
      </c>
      <c r="D249" s="413">
        <v>96927</v>
      </c>
      <c r="E249" s="413">
        <v>60746</v>
      </c>
      <c r="F249" s="413">
        <v>86135</v>
      </c>
      <c r="G249" s="413">
        <v>151174</v>
      </c>
      <c r="H249" s="414">
        <v>155123</v>
      </c>
      <c r="I249" s="388"/>
    </row>
    <row r="250" spans="1:9" s="387" customFormat="1" ht="11.25">
      <c r="A250" s="677" t="s">
        <v>100</v>
      </c>
      <c r="B250" s="403" t="s">
        <v>101</v>
      </c>
      <c r="C250" s="404">
        <v>31449</v>
      </c>
      <c r="D250" s="405">
        <v>34819</v>
      </c>
      <c r="E250" s="405">
        <v>226</v>
      </c>
      <c r="F250" s="405">
        <v>4759</v>
      </c>
      <c r="G250" s="405">
        <v>396</v>
      </c>
      <c r="H250" s="406">
        <v>1970</v>
      </c>
      <c r="I250" s="388"/>
    </row>
    <row r="251" spans="1:9" s="387" customFormat="1" ht="11.25">
      <c r="A251" s="677"/>
      <c r="B251" s="398" t="s">
        <v>102</v>
      </c>
      <c r="C251" s="396">
        <v>29326</v>
      </c>
      <c r="D251" s="390">
        <v>778</v>
      </c>
      <c r="E251" s="390">
        <v>312</v>
      </c>
      <c r="F251" s="390">
        <v>512</v>
      </c>
      <c r="G251" s="390">
        <v>314</v>
      </c>
      <c r="H251" s="391">
        <v>308</v>
      </c>
      <c r="I251" s="388"/>
    </row>
    <row r="252" spans="1:9" s="387" customFormat="1" ht="11.25">
      <c r="A252" s="677"/>
      <c r="B252" s="398" t="s">
        <v>292</v>
      </c>
      <c r="C252" s="396">
        <v>151</v>
      </c>
      <c r="D252" s="390">
        <v>52</v>
      </c>
      <c r="E252" s="390">
        <v>14</v>
      </c>
      <c r="F252" s="390">
        <v>550</v>
      </c>
      <c r="G252" s="390">
        <v>297</v>
      </c>
      <c r="H252" s="391">
        <v>619</v>
      </c>
      <c r="I252" s="388"/>
    </row>
    <row r="253" spans="1:9" s="387" customFormat="1" ht="11.25">
      <c r="A253" s="677"/>
      <c r="B253" s="398" t="s">
        <v>293</v>
      </c>
      <c r="C253" s="396">
        <v>124</v>
      </c>
      <c r="D253" s="390">
        <v>27</v>
      </c>
      <c r="E253" s="390">
        <v>120</v>
      </c>
      <c r="F253" s="390">
        <v>326</v>
      </c>
      <c r="G253" s="390">
        <v>163</v>
      </c>
      <c r="H253" s="391">
        <v>487</v>
      </c>
      <c r="I253" s="388"/>
    </row>
    <row r="254" spans="1:9" s="387" customFormat="1" ht="11.25">
      <c r="A254" s="677"/>
      <c r="B254" s="398" t="s">
        <v>103</v>
      </c>
      <c r="C254" s="396">
        <v>2285</v>
      </c>
      <c r="D254" s="390">
        <v>37</v>
      </c>
      <c r="E254" s="390">
        <v>24</v>
      </c>
      <c r="F254" s="390">
        <v>188</v>
      </c>
      <c r="G254" s="390">
        <v>563</v>
      </c>
      <c r="H254" s="391">
        <v>633</v>
      </c>
      <c r="I254" s="388"/>
    </row>
    <row r="255" spans="1:9" s="387" customFormat="1" ht="12" thickBot="1">
      <c r="A255" s="678"/>
      <c r="B255" s="399" t="s">
        <v>99</v>
      </c>
      <c r="C255" s="397">
        <v>63335</v>
      </c>
      <c r="D255" s="392">
        <v>35713</v>
      </c>
      <c r="E255" s="392">
        <v>696</v>
      </c>
      <c r="F255" s="392">
        <v>6335</v>
      </c>
      <c r="G255" s="392">
        <v>1733</v>
      </c>
      <c r="H255" s="393">
        <v>4017</v>
      </c>
      <c r="I255" s="388"/>
    </row>
    <row r="256" spans="3:9" s="387" customFormat="1" ht="12" thickBot="1">
      <c r="C256" s="389"/>
      <c r="D256" s="389"/>
      <c r="E256" s="389"/>
      <c r="F256" s="389"/>
      <c r="G256" s="389"/>
      <c r="H256" s="389"/>
      <c r="I256" s="388"/>
    </row>
    <row r="257" spans="1:9" s="387" customFormat="1" ht="12" thickBot="1">
      <c r="A257" s="679" t="s">
        <v>311</v>
      </c>
      <c r="B257" s="680"/>
      <c r="C257" s="400">
        <v>2005</v>
      </c>
      <c r="D257" s="401">
        <v>2006</v>
      </c>
      <c r="E257" s="401">
        <v>2007</v>
      </c>
      <c r="F257" s="401">
        <v>2008</v>
      </c>
      <c r="G257" s="401">
        <v>2009</v>
      </c>
      <c r="H257" s="402" t="s">
        <v>294</v>
      </c>
      <c r="I257" s="388"/>
    </row>
    <row r="258" spans="1:9" s="387" customFormat="1" ht="11.25">
      <c r="A258" s="676" t="s">
        <v>99</v>
      </c>
      <c r="B258" s="407" t="s">
        <v>104</v>
      </c>
      <c r="C258" s="408">
        <v>187508</v>
      </c>
      <c r="D258" s="409">
        <v>108202</v>
      </c>
      <c r="E258" s="409">
        <v>171872</v>
      </c>
      <c r="F258" s="409">
        <v>174304</v>
      </c>
      <c r="G258" s="409">
        <v>245372</v>
      </c>
      <c r="H258" s="410">
        <v>276126</v>
      </c>
      <c r="I258" s="388"/>
    </row>
    <row r="259" spans="1:9" s="387" customFormat="1" ht="11.25">
      <c r="A259" s="677"/>
      <c r="B259" s="398" t="s">
        <v>105</v>
      </c>
      <c r="C259" s="396">
        <v>242</v>
      </c>
      <c r="D259" s="390">
        <v>250</v>
      </c>
      <c r="E259" s="390">
        <v>39</v>
      </c>
      <c r="F259" s="390">
        <v>28</v>
      </c>
      <c r="G259" s="390">
        <v>28</v>
      </c>
      <c r="H259" s="391">
        <v>288</v>
      </c>
      <c r="I259" s="388"/>
    </row>
    <row r="260" spans="1:9" s="387" customFormat="1" ht="11.25">
      <c r="A260" s="677"/>
      <c r="B260" s="398" t="s">
        <v>106</v>
      </c>
      <c r="C260" s="396">
        <v>1090</v>
      </c>
      <c r="D260" s="390">
        <v>1067</v>
      </c>
      <c r="E260" s="390">
        <v>1050</v>
      </c>
      <c r="F260" s="390">
        <v>1189</v>
      </c>
      <c r="G260" s="390">
        <v>528</v>
      </c>
      <c r="H260" s="391"/>
      <c r="I260" s="388"/>
    </row>
    <row r="261" spans="1:9" s="387" customFormat="1" ht="12" thickBot="1">
      <c r="A261" s="678"/>
      <c r="B261" s="411" t="s">
        <v>99</v>
      </c>
      <c r="C261" s="412">
        <v>223117</v>
      </c>
      <c r="D261" s="413">
        <v>117085</v>
      </c>
      <c r="E261" s="413">
        <v>209604</v>
      </c>
      <c r="F261" s="413">
        <v>217987</v>
      </c>
      <c r="G261" s="413">
        <v>290420</v>
      </c>
      <c r="H261" s="414">
        <v>321973</v>
      </c>
      <c r="I261" s="388"/>
    </row>
    <row r="262" spans="1:9" s="387" customFormat="1" ht="11.25">
      <c r="A262" s="677" t="s">
        <v>100</v>
      </c>
      <c r="B262" s="403" t="s">
        <v>101</v>
      </c>
      <c r="C262" s="404">
        <v>26140</v>
      </c>
      <c r="D262" s="405">
        <v>13711</v>
      </c>
      <c r="E262" s="405">
        <v>35310</v>
      </c>
      <c r="F262" s="405">
        <v>33606</v>
      </c>
      <c r="G262" s="405">
        <v>45732</v>
      </c>
      <c r="H262" s="406">
        <v>41658</v>
      </c>
      <c r="I262" s="388"/>
    </row>
    <row r="263" spans="1:9" s="387" customFormat="1" ht="11.25">
      <c r="A263" s="677"/>
      <c r="B263" s="398" t="s">
        <v>102</v>
      </c>
      <c r="C263" s="396">
        <v>29832</v>
      </c>
      <c r="D263" s="390">
        <v>24505</v>
      </c>
      <c r="E263" s="390">
        <v>27157</v>
      </c>
      <c r="F263" s="390">
        <v>35458</v>
      </c>
      <c r="G263" s="390">
        <v>43380</v>
      </c>
      <c r="H263" s="391">
        <v>42098</v>
      </c>
      <c r="I263" s="388"/>
    </row>
    <row r="264" spans="1:9" s="387" customFormat="1" ht="11.25">
      <c r="A264" s="677"/>
      <c r="B264" s="398" t="s">
        <v>292</v>
      </c>
      <c r="C264" s="396">
        <v>30462</v>
      </c>
      <c r="D264" s="390">
        <v>24831</v>
      </c>
      <c r="E264" s="390">
        <v>28587</v>
      </c>
      <c r="F264" s="390">
        <v>35042</v>
      </c>
      <c r="G264" s="390">
        <v>50971</v>
      </c>
      <c r="H264" s="391">
        <v>49388</v>
      </c>
      <c r="I264" s="388"/>
    </row>
    <row r="265" spans="1:9" s="387" customFormat="1" ht="11.25">
      <c r="A265" s="677"/>
      <c r="B265" s="398" t="s">
        <v>293</v>
      </c>
      <c r="C265" s="396">
        <v>46554</v>
      </c>
      <c r="D265" s="390">
        <v>-47</v>
      </c>
      <c r="E265" s="390">
        <v>16682</v>
      </c>
      <c r="F265" s="390">
        <v>8675</v>
      </c>
      <c r="G265" s="390">
        <v>29498</v>
      </c>
      <c r="H265" s="391">
        <v>63139</v>
      </c>
      <c r="I265" s="388"/>
    </row>
    <row r="266" spans="1:9" s="387" customFormat="1" ht="11.25">
      <c r="A266" s="677"/>
      <c r="B266" s="398" t="s">
        <v>103</v>
      </c>
      <c r="C266" s="396">
        <v>87</v>
      </c>
      <c r="D266" s="390"/>
      <c r="E266" s="390"/>
      <c r="F266" s="390"/>
      <c r="G266" s="390"/>
      <c r="H266" s="391"/>
      <c r="I266" s="388"/>
    </row>
    <row r="267" spans="1:9" s="387" customFormat="1" ht="12" thickBot="1">
      <c r="A267" s="678"/>
      <c r="B267" s="399" t="s">
        <v>99</v>
      </c>
      <c r="C267" s="397">
        <v>133075</v>
      </c>
      <c r="D267" s="392">
        <v>63000</v>
      </c>
      <c r="E267" s="392">
        <v>107736</v>
      </c>
      <c r="F267" s="392">
        <v>112781</v>
      </c>
      <c r="G267" s="392">
        <v>169581</v>
      </c>
      <c r="H267" s="393">
        <v>196283</v>
      </c>
      <c r="I267" s="388"/>
    </row>
  </sheetData>
  <sheetProtection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96 C198:D207 D211 D213:D214 D228 D230:D231 D234:D236 D219 D221:D223 C209:C236" name="Oblast1_2"/>
    <protectedRange password="A131" sqref="I196 I198:J200 I202:J205" name="Oblast1_3"/>
    <protectedRange password="A131" sqref="I210:I212" name="Oblast1_4"/>
    <protectedRange password="A131" sqref="I217:I219 J218:J219" name="Oblast1_5"/>
  </protectedRanges>
  <mergeCells count="229">
    <mergeCell ref="I92:I93"/>
    <mergeCell ref="J92:J93"/>
    <mergeCell ref="A166:B166"/>
    <mergeCell ref="C125:C126"/>
    <mergeCell ref="D125:D126"/>
    <mergeCell ref="H125:H126"/>
    <mergeCell ref="E125:E126"/>
    <mergeCell ref="A111:B111"/>
    <mergeCell ref="A110:B110"/>
    <mergeCell ref="A92:B93"/>
    <mergeCell ref="A4:B6"/>
    <mergeCell ref="A7:B7"/>
    <mergeCell ref="A8:B8"/>
    <mergeCell ref="A9:A12"/>
    <mergeCell ref="A13:B13"/>
    <mergeCell ref="A14:B14"/>
    <mergeCell ref="A15:A16"/>
    <mergeCell ref="A119:C119"/>
    <mergeCell ref="A114:B114"/>
    <mergeCell ref="A113:B113"/>
    <mergeCell ref="A112:B112"/>
    <mergeCell ref="A115:B115"/>
    <mergeCell ref="A17:B17"/>
    <mergeCell ref="A18:B18"/>
    <mergeCell ref="F4:H4"/>
    <mergeCell ref="J5:J6"/>
    <mergeCell ref="C92:C93"/>
    <mergeCell ref="H5:H6"/>
    <mergeCell ref="E5:E6"/>
    <mergeCell ref="I4:J4"/>
    <mergeCell ref="I5:I6"/>
    <mergeCell ref="C4:E4"/>
    <mergeCell ref="G92:G93"/>
    <mergeCell ref="H92:H93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A32"/>
    <mergeCell ref="A33:B33"/>
    <mergeCell ref="A34:A40"/>
    <mergeCell ref="A41:B41"/>
    <mergeCell ref="A42:B42"/>
    <mergeCell ref="A43:A46"/>
    <mergeCell ref="A47:B47"/>
    <mergeCell ref="A48:A50"/>
    <mergeCell ref="A51:B51"/>
    <mergeCell ref="A52:A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A66"/>
    <mergeCell ref="A67:B67"/>
    <mergeCell ref="A68:A72"/>
    <mergeCell ref="A73:B73"/>
    <mergeCell ref="A74:B74"/>
    <mergeCell ref="A75:A76"/>
    <mergeCell ref="A77:B77"/>
    <mergeCell ref="A78:B78"/>
    <mergeCell ref="A79:B79"/>
    <mergeCell ref="A80:B80"/>
    <mergeCell ref="A81:B81"/>
    <mergeCell ref="A82:B82"/>
    <mergeCell ref="A83:B83"/>
    <mergeCell ref="A84:B84"/>
    <mergeCell ref="A85:A86"/>
    <mergeCell ref="A87:B87"/>
    <mergeCell ref="A88:B88"/>
    <mergeCell ref="A89:B89"/>
    <mergeCell ref="A90:B90"/>
    <mergeCell ref="A102:B102"/>
    <mergeCell ref="A101:B101"/>
    <mergeCell ref="A96:B96"/>
    <mergeCell ref="A95:B95"/>
    <mergeCell ref="A94:B94"/>
    <mergeCell ref="A97:B97"/>
    <mergeCell ref="A109:B109"/>
    <mergeCell ref="A108:B108"/>
    <mergeCell ref="A107:B107"/>
    <mergeCell ref="A106:B106"/>
    <mergeCell ref="A105:B105"/>
    <mergeCell ref="A100:B100"/>
    <mergeCell ref="A99:B99"/>
    <mergeCell ref="A98:B98"/>
    <mergeCell ref="A104:B104"/>
    <mergeCell ref="A103:B103"/>
    <mergeCell ref="A133:B133"/>
    <mergeCell ref="A122:B122"/>
    <mergeCell ref="A121:B121"/>
    <mergeCell ref="A120:B120"/>
    <mergeCell ref="A132:B132"/>
    <mergeCell ref="A131:B131"/>
    <mergeCell ref="A130:B130"/>
    <mergeCell ref="A129:B129"/>
    <mergeCell ref="A128:B128"/>
    <mergeCell ref="A127:B127"/>
    <mergeCell ref="C141:C142"/>
    <mergeCell ref="D141:D142"/>
    <mergeCell ref="E141:E142"/>
    <mergeCell ref="H141:H142"/>
    <mergeCell ref="H164:H165"/>
    <mergeCell ref="I164:I165"/>
    <mergeCell ref="J164:J165"/>
    <mergeCell ref="I125:I126"/>
    <mergeCell ref="J125:J126"/>
    <mergeCell ref="I141:I142"/>
    <mergeCell ref="J141:J142"/>
    <mergeCell ref="C176:C177"/>
    <mergeCell ref="D176:D177"/>
    <mergeCell ref="E176:E177"/>
    <mergeCell ref="E164:E165"/>
    <mergeCell ref="C164:C165"/>
    <mergeCell ref="D164:D165"/>
    <mergeCell ref="H176:H177"/>
    <mergeCell ref="I176:I177"/>
    <mergeCell ref="J176:J177"/>
    <mergeCell ref="A125:B126"/>
    <mergeCell ref="A139:B139"/>
    <mergeCell ref="A141:B142"/>
    <mergeCell ref="A162:B162"/>
    <mergeCell ref="A159:B159"/>
    <mergeCell ref="A158:B158"/>
    <mergeCell ref="A157:B157"/>
    <mergeCell ref="A150:B150"/>
    <mergeCell ref="A149:B149"/>
    <mergeCell ref="A156:B156"/>
    <mergeCell ref="A155:B155"/>
    <mergeCell ref="A154:B154"/>
    <mergeCell ref="A153:B153"/>
    <mergeCell ref="A144:B144"/>
    <mergeCell ref="A143:B143"/>
    <mergeCell ref="A174:B174"/>
    <mergeCell ref="A169:B169"/>
    <mergeCell ref="A148:B148"/>
    <mergeCell ref="A147:B147"/>
    <mergeCell ref="A146:B146"/>
    <mergeCell ref="A145:B145"/>
    <mergeCell ref="A152:B152"/>
    <mergeCell ref="A151:B151"/>
    <mergeCell ref="A218:B218"/>
    <mergeCell ref="A168:B168"/>
    <mergeCell ref="A167:B167"/>
    <mergeCell ref="A164:B165"/>
    <mergeCell ref="A176:B178"/>
    <mergeCell ref="A211:B211"/>
    <mergeCell ref="A210:B210"/>
    <mergeCell ref="A217:B217"/>
    <mergeCell ref="A216:B216"/>
    <mergeCell ref="A215:B215"/>
    <mergeCell ref="A222:B222"/>
    <mergeCell ref="A221:B221"/>
    <mergeCell ref="A220:B220"/>
    <mergeCell ref="A219:B219"/>
    <mergeCell ref="A226:B226"/>
    <mergeCell ref="A225:B225"/>
    <mergeCell ref="A224:B224"/>
    <mergeCell ref="A223:B223"/>
    <mergeCell ref="A214:B214"/>
    <mergeCell ref="A198:B198"/>
    <mergeCell ref="A205:B205"/>
    <mergeCell ref="A204:B204"/>
    <mergeCell ref="A203:B203"/>
    <mergeCell ref="A202:B202"/>
    <mergeCell ref="A230:B230"/>
    <mergeCell ref="A201:B201"/>
    <mergeCell ref="A200:B200"/>
    <mergeCell ref="A199:B199"/>
    <mergeCell ref="A209:B209"/>
    <mergeCell ref="A208:B208"/>
    <mergeCell ref="A207:B207"/>
    <mergeCell ref="A206:B206"/>
    <mergeCell ref="A213:B213"/>
    <mergeCell ref="A212:B212"/>
    <mergeCell ref="A194:B195"/>
    <mergeCell ref="A197:B197"/>
    <mergeCell ref="A196:B196"/>
    <mergeCell ref="A237:B237"/>
    <mergeCell ref="A236:B236"/>
    <mergeCell ref="A235:B235"/>
    <mergeCell ref="A234:B234"/>
    <mergeCell ref="A233:B233"/>
    <mergeCell ref="A232:B232"/>
    <mergeCell ref="A231:B231"/>
    <mergeCell ref="A240:B241"/>
    <mergeCell ref="A242:B242"/>
    <mergeCell ref="F194:H195"/>
    <mergeCell ref="F206:H206"/>
    <mergeCell ref="F205:H205"/>
    <mergeCell ref="F204:H204"/>
    <mergeCell ref="F203:H203"/>
    <mergeCell ref="A229:B229"/>
    <mergeCell ref="A228:B228"/>
    <mergeCell ref="A227:B227"/>
    <mergeCell ref="F198:H198"/>
    <mergeCell ref="F196:H196"/>
    <mergeCell ref="F197:H197"/>
    <mergeCell ref="F202:H202"/>
    <mergeCell ref="F201:H201"/>
    <mergeCell ref="F200:H200"/>
    <mergeCell ref="F199:H199"/>
    <mergeCell ref="F218:H218"/>
    <mergeCell ref="F217:H217"/>
    <mergeCell ref="F208:H209"/>
    <mergeCell ref="F213:H213"/>
    <mergeCell ref="F212:H212"/>
    <mergeCell ref="F211:H211"/>
    <mergeCell ref="F210:H210"/>
    <mergeCell ref="G181:G183"/>
    <mergeCell ref="A258:A261"/>
    <mergeCell ref="A262:A267"/>
    <mergeCell ref="A244:B244"/>
    <mergeCell ref="A245:A249"/>
    <mergeCell ref="A250:A255"/>
    <mergeCell ref="A257:B257"/>
    <mergeCell ref="F215:H216"/>
    <mergeCell ref="F220:H220"/>
    <mergeCell ref="F219:H219"/>
  </mergeCells>
  <printOptions horizontalCentered="1"/>
  <pageMargins left="0.17" right="0.17" top="0.28" bottom="0.36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2" manualBreakCount="2">
    <brk id="90" max="9" man="1"/>
    <brk id="19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T242"/>
  <sheetViews>
    <sheetView showGridLines="0" workbookViewId="0" topLeftCell="A133">
      <selection activeCell="D120" sqref="D120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9" width="10.625" style="3" customWidth="1"/>
    <col min="10" max="10" width="10.625" style="110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266</v>
      </c>
    </row>
    <row r="2" spans="8:13" ht="6.75" customHeight="1">
      <c r="H2" s="4"/>
      <c r="M2" s="4"/>
    </row>
    <row r="3" spans="1:13" ht="16.5" thickBot="1">
      <c r="A3" s="5" t="s">
        <v>313</v>
      </c>
      <c r="B3" s="8"/>
      <c r="C3" s="8"/>
      <c r="D3" s="8"/>
      <c r="H3" s="4"/>
      <c r="J3" s="121" t="s">
        <v>208</v>
      </c>
      <c r="M3" s="4"/>
    </row>
    <row r="4" spans="1:10" s="70" customFormat="1" ht="11.25">
      <c r="A4" s="714" t="s">
        <v>23</v>
      </c>
      <c r="B4" s="715"/>
      <c r="C4" s="720" t="s">
        <v>107</v>
      </c>
      <c r="D4" s="721"/>
      <c r="E4" s="722"/>
      <c r="F4" s="720" t="s">
        <v>108</v>
      </c>
      <c r="G4" s="721"/>
      <c r="H4" s="722"/>
      <c r="I4" s="708" t="s">
        <v>52</v>
      </c>
      <c r="J4" s="709"/>
    </row>
    <row r="5" spans="1:10" s="70" customFormat="1" ht="11.25">
      <c r="A5" s="716"/>
      <c r="B5" s="717"/>
      <c r="C5" s="267" t="s">
        <v>24</v>
      </c>
      <c r="D5" s="268" t="s">
        <v>25</v>
      </c>
      <c r="E5" s="727" t="s">
        <v>0</v>
      </c>
      <c r="F5" s="267" t="s">
        <v>24</v>
      </c>
      <c r="G5" s="268" t="s">
        <v>25</v>
      </c>
      <c r="H5" s="727" t="s">
        <v>0</v>
      </c>
      <c r="I5" s="698" t="s">
        <v>53</v>
      </c>
      <c r="J5" s="723" t="s">
        <v>2</v>
      </c>
    </row>
    <row r="6" spans="1:10" s="70" customFormat="1" ht="12" thickBot="1">
      <c r="A6" s="718"/>
      <c r="B6" s="719"/>
      <c r="C6" s="269" t="s">
        <v>1</v>
      </c>
      <c r="D6" s="270" t="s">
        <v>1</v>
      </c>
      <c r="E6" s="728"/>
      <c r="F6" s="269" t="s">
        <v>1</v>
      </c>
      <c r="G6" s="270" t="s">
        <v>1</v>
      </c>
      <c r="H6" s="728"/>
      <c r="I6" s="699"/>
      <c r="J6" s="724"/>
    </row>
    <row r="7" spans="1:10" s="82" customFormat="1" ht="11.25" customHeight="1">
      <c r="A7" s="729" t="s">
        <v>109</v>
      </c>
      <c r="B7" s="730"/>
      <c r="C7" s="78"/>
      <c r="D7" s="79"/>
      <c r="E7" s="246">
        <f aca="true" t="shared" si="0" ref="E7:E38">SUM(C7:D7)</f>
        <v>0</v>
      </c>
      <c r="F7" s="80">
        <v>25</v>
      </c>
      <c r="G7" s="81"/>
      <c r="H7" s="254">
        <f aca="true" t="shared" si="1" ref="H7:H38">SUM(F7:G7)</f>
        <v>25</v>
      </c>
      <c r="I7" s="75">
        <f aca="true" t="shared" si="2" ref="I7:I38">+H7-E7</f>
        <v>25</v>
      </c>
      <c r="J7" s="111"/>
    </row>
    <row r="8" spans="1:10" s="82" customFormat="1" ht="11.25" customHeight="1">
      <c r="A8" s="731" t="s">
        <v>110</v>
      </c>
      <c r="B8" s="732"/>
      <c r="C8" s="83">
        <v>412413.85137000005</v>
      </c>
      <c r="D8" s="84">
        <v>1989.53011</v>
      </c>
      <c r="E8" s="247">
        <f t="shared" si="0"/>
        <v>414403.38148000004</v>
      </c>
      <c r="F8" s="85">
        <v>414575</v>
      </c>
      <c r="G8" s="86">
        <v>2400</v>
      </c>
      <c r="H8" s="255">
        <f t="shared" si="1"/>
        <v>416975</v>
      </c>
      <c r="I8" s="76">
        <f t="shared" si="2"/>
        <v>2571.61851999996</v>
      </c>
      <c r="J8" s="112">
        <f>+H8/E8</f>
        <v>1.0062055925094426</v>
      </c>
    </row>
    <row r="9" spans="1:10" s="218" customFormat="1" ht="11.25">
      <c r="A9" s="733" t="s">
        <v>111</v>
      </c>
      <c r="B9" s="211" t="s">
        <v>112</v>
      </c>
      <c r="C9" s="212">
        <v>399096.4511700001</v>
      </c>
      <c r="D9" s="213"/>
      <c r="E9" s="248">
        <f t="shared" si="0"/>
        <v>399096.4511700001</v>
      </c>
      <c r="F9" s="214">
        <v>400875</v>
      </c>
      <c r="G9" s="215"/>
      <c r="H9" s="256">
        <f t="shared" si="1"/>
        <v>400875</v>
      </c>
      <c r="I9" s="216">
        <f t="shared" si="2"/>
        <v>1778.548829999927</v>
      </c>
      <c r="J9" s="217">
        <f>+H9/E9</f>
        <v>1.0044564385997066</v>
      </c>
    </row>
    <row r="10" spans="1:10" s="218" customFormat="1" ht="11.25" customHeight="1">
      <c r="A10" s="733"/>
      <c r="B10" s="211" t="s">
        <v>113</v>
      </c>
      <c r="C10" s="219">
        <v>10449.61456</v>
      </c>
      <c r="D10" s="213"/>
      <c r="E10" s="248">
        <f t="shared" si="0"/>
        <v>10449.61456</v>
      </c>
      <c r="F10" s="220">
        <v>1850</v>
      </c>
      <c r="G10" s="215"/>
      <c r="H10" s="256">
        <f t="shared" si="1"/>
        <v>1850</v>
      </c>
      <c r="I10" s="216">
        <f t="shared" si="2"/>
        <v>-8599.61456</v>
      </c>
      <c r="J10" s="217">
        <f>+H10/E10</f>
        <v>0.1770400228044392</v>
      </c>
    </row>
    <row r="11" spans="1:10" s="218" customFormat="1" ht="11.25">
      <c r="A11" s="733"/>
      <c r="B11" s="211" t="s">
        <v>114</v>
      </c>
      <c r="C11" s="219">
        <v>218.21809</v>
      </c>
      <c r="D11" s="213"/>
      <c r="E11" s="248">
        <f t="shared" si="0"/>
        <v>218.21809</v>
      </c>
      <c r="F11" s="220">
        <v>250</v>
      </c>
      <c r="G11" s="215"/>
      <c r="H11" s="256">
        <f t="shared" si="1"/>
        <v>250</v>
      </c>
      <c r="I11" s="216">
        <f t="shared" si="2"/>
        <v>31.78191000000001</v>
      </c>
      <c r="J11" s="217"/>
    </row>
    <row r="12" spans="1:10" s="218" customFormat="1" ht="11.25">
      <c r="A12" s="733"/>
      <c r="B12" s="211" t="s">
        <v>115</v>
      </c>
      <c r="C12" s="219">
        <v>2649.56755</v>
      </c>
      <c r="D12" s="213">
        <v>1989.53011</v>
      </c>
      <c r="E12" s="248">
        <f t="shared" si="0"/>
        <v>4639.09766</v>
      </c>
      <c r="F12" s="220">
        <v>11600</v>
      </c>
      <c r="G12" s="215">
        <v>2400</v>
      </c>
      <c r="H12" s="256">
        <f t="shared" si="1"/>
        <v>14000</v>
      </c>
      <c r="I12" s="216">
        <f t="shared" si="2"/>
        <v>9360.90234</v>
      </c>
      <c r="J12" s="217">
        <f>+H12/E12</f>
        <v>3.0178282558509446</v>
      </c>
    </row>
    <row r="13" spans="1:10" s="82" customFormat="1" ht="11.25">
      <c r="A13" s="731" t="s">
        <v>116</v>
      </c>
      <c r="B13" s="732"/>
      <c r="C13" s="89">
        <v>589.0280499999999</v>
      </c>
      <c r="D13" s="84">
        <v>1206.62187</v>
      </c>
      <c r="E13" s="247">
        <f t="shared" si="0"/>
        <v>1795.6499199999998</v>
      </c>
      <c r="F13" s="90"/>
      <c r="G13" s="86">
        <v>500</v>
      </c>
      <c r="H13" s="255">
        <f t="shared" si="1"/>
        <v>500</v>
      </c>
      <c r="I13" s="76">
        <f t="shared" si="2"/>
        <v>-1295.6499199999998</v>
      </c>
      <c r="J13" s="112"/>
    </row>
    <row r="14" spans="1:10" s="82" customFormat="1" ht="11.25">
      <c r="A14" s="731" t="s">
        <v>117</v>
      </c>
      <c r="B14" s="732"/>
      <c r="C14" s="89">
        <v>736.38204</v>
      </c>
      <c r="D14" s="84">
        <v>60504.08076</v>
      </c>
      <c r="E14" s="247">
        <f t="shared" si="0"/>
        <v>61240.462799999994</v>
      </c>
      <c r="F14" s="90">
        <v>50</v>
      </c>
      <c r="G14" s="86">
        <v>53950</v>
      </c>
      <c r="H14" s="255">
        <f t="shared" si="1"/>
        <v>54000</v>
      </c>
      <c r="I14" s="76">
        <f t="shared" si="2"/>
        <v>-7240.462799999994</v>
      </c>
      <c r="J14" s="112">
        <f>+H14/E14</f>
        <v>0.8817699529207347</v>
      </c>
    </row>
    <row r="15" spans="1:10" s="218" customFormat="1" ht="11.25">
      <c r="A15" s="733" t="s">
        <v>118</v>
      </c>
      <c r="B15" s="221" t="s">
        <v>119</v>
      </c>
      <c r="C15" s="219"/>
      <c r="D15" s="213">
        <v>53932.45916</v>
      </c>
      <c r="E15" s="248">
        <f t="shared" si="0"/>
        <v>53932.45916</v>
      </c>
      <c r="F15" s="220"/>
      <c r="G15" s="215">
        <v>43000</v>
      </c>
      <c r="H15" s="256">
        <f t="shared" si="1"/>
        <v>43000</v>
      </c>
      <c r="I15" s="216">
        <f t="shared" si="2"/>
        <v>-10932.459159999999</v>
      </c>
      <c r="J15" s="217"/>
    </row>
    <row r="16" spans="1:10" s="218" customFormat="1" ht="11.25">
      <c r="A16" s="733"/>
      <c r="B16" s="221" t="s">
        <v>120</v>
      </c>
      <c r="C16" s="219">
        <v>323.0089</v>
      </c>
      <c r="D16" s="213"/>
      <c r="E16" s="248">
        <f t="shared" si="0"/>
        <v>323.0089</v>
      </c>
      <c r="F16" s="220"/>
      <c r="G16" s="215">
        <v>430</v>
      </c>
      <c r="H16" s="256">
        <f t="shared" si="1"/>
        <v>430</v>
      </c>
      <c r="I16" s="216">
        <f t="shared" si="2"/>
        <v>106.99110000000002</v>
      </c>
      <c r="J16" s="217"/>
    </row>
    <row r="17" spans="1:10" s="82" customFormat="1" ht="11.25">
      <c r="A17" s="731" t="s">
        <v>121</v>
      </c>
      <c r="B17" s="732"/>
      <c r="C17" s="89"/>
      <c r="D17" s="84"/>
      <c r="E17" s="247">
        <f t="shared" si="0"/>
        <v>0</v>
      </c>
      <c r="F17" s="90"/>
      <c r="G17" s="86"/>
      <c r="H17" s="255">
        <f t="shared" si="1"/>
        <v>0</v>
      </c>
      <c r="I17" s="76">
        <f t="shared" si="2"/>
        <v>0</v>
      </c>
      <c r="J17" s="112"/>
    </row>
    <row r="18" spans="1:10" s="82" customFormat="1" ht="11.25">
      <c r="A18" s="731" t="s">
        <v>122</v>
      </c>
      <c r="B18" s="732"/>
      <c r="C18" s="89"/>
      <c r="D18" s="84"/>
      <c r="E18" s="247">
        <f t="shared" si="0"/>
        <v>0</v>
      </c>
      <c r="F18" s="90"/>
      <c r="G18" s="86"/>
      <c r="H18" s="255">
        <f t="shared" si="1"/>
        <v>0</v>
      </c>
      <c r="I18" s="76">
        <f t="shared" si="2"/>
        <v>0</v>
      </c>
      <c r="J18" s="112"/>
    </row>
    <row r="19" spans="1:10" s="82" customFormat="1" ht="11.25">
      <c r="A19" s="731" t="s">
        <v>123</v>
      </c>
      <c r="B19" s="732"/>
      <c r="C19" s="89">
        <v>7814.51801</v>
      </c>
      <c r="D19" s="84">
        <v>12.815</v>
      </c>
      <c r="E19" s="247">
        <f t="shared" si="0"/>
        <v>7827.333009999999</v>
      </c>
      <c r="F19" s="90">
        <v>8500</v>
      </c>
      <c r="G19" s="86"/>
      <c r="H19" s="255">
        <f t="shared" si="1"/>
        <v>8500</v>
      </c>
      <c r="I19" s="76">
        <f t="shared" si="2"/>
        <v>672.6669900000006</v>
      </c>
      <c r="J19" s="112">
        <f>+H19/E19</f>
        <v>1.0859382102614796</v>
      </c>
    </row>
    <row r="20" spans="1:10" s="82" customFormat="1" ht="11.25">
      <c r="A20" s="731" t="s">
        <v>190</v>
      </c>
      <c r="B20" s="732"/>
      <c r="C20" s="89">
        <v>5521.76181</v>
      </c>
      <c r="D20" s="84">
        <v>320.18787000000003</v>
      </c>
      <c r="E20" s="247">
        <f t="shared" si="0"/>
        <v>5841.94968</v>
      </c>
      <c r="F20" s="90">
        <v>4300</v>
      </c>
      <c r="G20" s="86">
        <v>1000</v>
      </c>
      <c r="H20" s="255">
        <f t="shared" si="1"/>
        <v>5300</v>
      </c>
      <c r="I20" s="76">
        <f t="shared" si="2"/>
        <v>-541.9496799999997</v>
      </c>
      <c r="J20" s="112">
        <f>+H20/E20</f>
        <v>0.9072313680045255</v>
      </c>
    </row>
    <row r="21" spans="1:10" s="218" customFormat="1" ht="11.25">
      <c r="A21" s="210" t="s">
        <v>118</v>
      </c>
      <c r="B21" s="211" t="s">
        <v>124</v>
      </c>
      <c r="C21" s="219">
        <v>932.16136</v>
      </c>
      <c r="D21" s="213"/>
      <c r="E21" s="248">
        <f t="shared" si="0"/>
        <v>932.16136</v>
      </c>
      <c r="F21" s="220">
        <v>900</v>
      </c>
      <c r="G21" s="215"/>
      <c r="H21" s="256">
        <f t="shared" si="1"/>
        <v>900</v>
      </c>
      <c r="I21" s="216">
        <f t="shared" si="2"/>
        <v>-32.161359999999945</v>
      </c>
      <c r="J21" s="217">
        <f>+H21/E21</f>
        <v>0.9654980764274547</v>
      </c>
    </row>
    <row r="22" spans="1:10" s="82" customFormat="1" ht="11.25">
      <c r="A22" s="731" t="s">
        <v>125</v>
      </c>
      <c r="B22" s="732"/>
      <c r="C22" s="89">
        <v>195.01605</v>
      </c>
      <c r="D22" s="84"/>
      <c r="E22" s="247">
        <f t="shared" si="0"/>
        <v>195.01605</v>
      </c>
      <c r="F22" s="90">
        <v>150</v>
      </c>
      <c r="G22" s="86"/>
      <c r="H22" s="255">
        <f t="shared" si="1"/>
        <v>150</v>
      </c>
      <c r="I22" s="76">
        <f t="shared" si="2"/>
        <v>-45.01605000000001</v>
      </c>
      <c r="J22" s="112"/>
    </row>
    <row r="23" spans="1:10" s="82" customFormat="1" ht="11.25">
      <c r="A23" s="731" t="s">
        <v>191</v>
      </c>
      <c r="B23" s="732"/>
      <c r="C23" s="87">
        <v>42031.51184000001</v>
      </c>
      <c r="D23" s="84"/>
      <c r="E23" s="247">
        <f t="shared" si="0"/>
        <v>42031.51184000001</v>
      </c>
      <c r="F23" s="88">
        <f>E115/1000</f>
        <v>10905.095</v>
      </c>
      <c r="G23" s="86"/>
      <c r="H23" s="255">
        <f t="shared" si="1"/>
        <v>10905.095</v>
      </c>
      <c r="I23" s="76">
        <f t="shared" si="2"/>
        <v>-31126.416840000005</v>
      </c>
      <c r="J23" s="112">
        <f aca="true" t="shared" si="3" ref="J23:J37">+H23/E23</f>
        <v>0.25945045806375155</v>
      </c>
    </row>
    <row r="24" spans="1:10" s="82" customFormat="1" ht="11.25">
      <c r="A24" s="734" t="s">
        <v>126</v>
      </c>
      <c r="B24" s="735"/>
      <c r="C24" s="89"/>
      <c r="D24" s="84"/>
      <c r="E24" s="247">
        <f t="shared" si="0"/>
        <v>0</v>
      </c>
      <c r="F24" s="90"/>
      <c r="G24" s="86"/>
      <c r="H24" s="255">
        <f t="shared" si="1"/>
        <v>0</v>
      </c>
      <c r="I24" s="76">
        <f t="shared" si="2"/>
        <v>0</v>
      </c>
      <c r="J24" s="112"/>
    </row>
    <row r="25" spans="1:10" s="82" customFormat="1" ht="12" thickBot="1">
      <c r="A25" s="736" t="s">
        <v>192</v>
      </c>
      <c r="B25" s="737"/>
      <c r="C25" s="91"/>
      <c r="D25" s="92"/>
      <c r="E25" s="249">
        <f t="shared" si="0"/>
        <v>0</v>
      </c>
      <c r="F25" s="93"/>
      <c r="G25" s="94"/>
      <c r="H25" s="257">
        <f t="shared" si="1"/>
        <v>0</v>
      </c>
      <c r="I25" s="77">
        <f t="shared" si="2"/>
        <v>0</v>
      </c>
      <c r="J25" s="113"/>
    </row>
    <row r="26" spans="1:10" s="237" customFormat="1" ht="12" thickBot="1">
      <c r="A26" s="738" t="s">
        <v>3</v>
      </c>
      <c r="B26" s="739"/>
      <c r="C26" s="229">
        <f>SUM(C7,C8,C13,C14,C17,C18,C19,C20,C22,C23)</f>
        <v>469302.06917000003</v>
      </c>
      <c r="D26" s="230">
        <f>SUM(D7,D8,D13,D14,D17,D18,D19,D20,D22,D23)</f>
        <v>64033.23561</v>
      </c>
      <c r="E26" s="231">
        <f t="shared" si="0"/>
        <v>533335.30478</v>
      </c>
      <c r="F26" s="232">
        <f>SUM(F7,F8,F13,F14,F17,F18,F19,F20,F22,F23)</f>
        <v>438505.095</v>
      </c>
      <c r="G26" s="233">
        <f>SUM(G7,G8,G13,G14,G17,G18,G19,G20,G22,G23)</f>
        <v>57850</v>
      </c>
      <c r="H26" s="234">
        <f t="shared" si="1"/>
        <v>496355.095</v>
      </c>
      <c r="I26" s="235">
        <f t="shared" si="2"/>
        <v>-36980.209780000034</v>
      </c>
      <c r="J26" s="236">
        <f t="shared" si="3"/>
        <v>0.9306623629664751</v>
      </c>
    </row>
    <row r="27" spans="1:10" s="82" customFormat="1" ht="11.25">
      <c r="A27" s="740" t="s">
        <v>127</v>
      </c>
      <c r="B27" s="741"/>
      <c r="C27" s="95">
        <v>129452.40851</v>
      </c>
      <c r="D27" s="96">
        <v>790.89163</v>
      </c>
      <c r="E27" s="250">
        <f t="shared" si="0"/>
        <v>130243.30013999999</v>
      </c>
      <c r="F27" s="97">
        <f>136200+40</f>
        <v>136240</v>
      </c>
      <c r="G27" s="98">
        <v>800</v>
      </c>
      <c r="H27" s="258">
        <f t="shared" si="1"/>
        <v>137040</v>
      </c>
      <c r="I27" s="97">
        <f t="shared" si="2"/>
        <v>6796.699860000008</v>
      </c>
      <c r="J27" s="114">
        <f t="shared" si="3"/>
        <v>1.0521846409964595</v>
      </c>
    </row>
    <row r="28" spans="1:10" s="82" customFormat="1" ht="11.25">
      <c r="A28" s="742" t="s">
        <v>128</v>
      </c>
      <c r="B28" s="743"/>
      <c r="C28" s="89">
        <v>42330.23726</v>
      </c>
      <c r="D28" s="84">
        <v>9.61168</v>
      </c>
      <c r="E28" s="251">
        <f t="shared" si="0"/>
        <v>42339.84894</v>
      </c>
      <c r="F28" s="90">
        <v>53000</v>
      </c>
      <c r="G28" s="86"/>
      <c r="H28" s="259">
        <f t="shared" si="1"/>
        <v>53000</v>
      </c>
      <c r="I28" s="99">
        <f t="shared" si="2"/>
        <v>10660.151059999997</v>
      </c>
      <c r="J28" s="115">
        <f t="shared" si="3"/>
        <v>1.251775840653247</v>
      </c>
    </row>
    <row r="29" spans="1:10" s="218" customFormat="1" ht="11.25">
      <c r="A29" s="744" t="s">
        <v>118</v>
      </c>
      <c r="B29" s="211" t="s">
        <v>129</v>
      </c>
      <c r="C29" s="219"/>
      <c r="D29" s="213"/>
      <c r="E29" s="252">
        <f t="shared" si="0"/>
        <v>0</v>
      </c>
      <c r="F29" s="220">
        <v>2500</v>
      </c>
      <c r="G29" s="215"/>
      <c r="H29" s="260">
        <f t="shared" si="1"/>
        <v>2500</v>
      </c>
      <c r="I29" s="222">
        <f t="shared" si="2"/>
        <v>2500</v>
      </c>
      <c r="J29" s="223"/>
    </row>
    <row r="30" spans="1:10" s="218" customFormat="1" ht="11.25">
      <c r="A30" s="744"/>
      <c r="B30" s="211" t="s">
        <v>130</v>
      </c>
      <c r="C30" s="219">
        <v>960.72258</v>
      </c>
      <c r="D30" s="213"/>
      <c r="E30" s="252">
        <f t="shared" si="0"/>
        <v>960.72258</v>
      </c>
      <c r="F30" s="220">
        <v>900</v>
      </c>
      <c r="G30" s="215"/>
      <c r="H30" s="260">
        <f t="shared" si="1"/>
        <v>900</v>
      </c>
      <c r="I30" s="222">
        <f t="shared" si="2"/>
        <v>-60.722579999999994</v>
      </c>
      <c r="J30" s="223">
        <f t="shared" si="3"/>
        <v>0.936794886199094</v>
      </c>
    </row>
    <row r="31" spans="1:10" s="218" customFormat="1" ht="11.25">
      <c r="A31" s="744"/>
      <c r="B31" s="211" t="s">
        <v>131</v>
      </c>
      <c r="C31" s="219"/>
      <c r="D31" s="213"/>
      <c r="E31" s="252">
        <f t="shared" si="0"/>
        <v>0</v>
      </c>
      <c r="F31" s="220">
        <v>20000</v>
      </c>
      <c r="G31" s="215"/>
      <c r="H31" s="260">
        <f t="shared" si="1"/>
        <v>20000</v>
      </c>
      <c r="I31" s="222">
        <f t="shared" si="2"/>
        <v>20000</v>
      </c>
      <c r="J31" s="223"/>
    </row>
    <row r="32" spans="1:10" s="218" customFormat="1" ht="11.25">
      <c r="A32" s="744"/>
      <c r="B32" s="211" t="s">
        <v>132</v>
      </c>
      <c r="C32" s="219"/>
      <c r="D32" s="213"/>
      <c r="E32" s="252">
        <f t="shared" si="0"/>
        <v>0</v>
      </c>
      <c r="F32" s="220">
        <v>1450</v>
      </c>
      <c r="G32" s="215"/>
      <c r="H32" s="260">
        <f t="shared" si="1"/>
        <v>1450</v>
      </c>
      <c r="I32" s="222">
        <f t="shared" si="2"/>
        <v>1450</v>
      </c>
      <c r="J32" s="223"/>
    </row>
    <row r="33" spans="1:10" s="82" customFormat="1" ht="11.25">
      <c r="A33" s="742" t="s">
        <v>133</v>
      </c>
      <c r="B33" s="743"/>
      <c r="C33" s="89">
        <v>58448.59667</v>
      </c>
      <c r="D33" s="84">
        <v>4.75809</v>
      </c>
      <c r="E33" s="251">
        <f t="shared" si="0"/>
        <v>58453.35476</v>
      </c>
      <c r="F33" s="90">
        <v>51995</v>
      </c>
      <c r="G33" s="86">
        <v>5</v>
      </c>
      <c r="H33" s="259">
        <f t="shared" si="1"/>
        <v>52000</v>
      </c>
      <c r="I33" s="99">
        <f t="shared" si="2"/>
        <v>-6453.354760000002</v>
      </c>
      <c r="J33" s="115">
        <f t="shared" si="3"/>
        <v>0.8895982140546692</v>
      </c>
    </row>
    <row r="34" spans="1:10" s="218" customFormat="1" ht="11.25">
      <c r="A34" s="744" t="s">
        <v>118</v>
      </c>
      <c r="B34" s="211" t="s">
        <v>134</v>
      </c>
      <c r="C34" s="219">
        <v>1259.77424</v>
      </c>
      <c r="D34" s="213"/>
      <c r="E34" s="252">
        <f t="shared" si="0"/>
        <v>1259.77424</v>
      </c>
      <c r="F34" s="220">
        <v>398</v>
      </c>
      <c r="G34" s="215"/>
      <c r="H34" s="260">
        <f t="shared" si="1"/>
        <v>398</v>
      </c>
      <c r="I34" s="222">
        <f t="shared" si="2"/>
        <v>-861.77424</v>
      </c>
      <c r="J34" s="223">
        <f t="shared" si="3"/>
        <v>0.31592962243774725</v>
      </c>
    </row>
    <row r="35" spans="1:10" s="218" customFormat="1" ht="11.25">
      <c r="A35" s="744"/>
      <c r="B35" s="211" t="s">
        <v>135</v>
      </c>
      <c r="C35" s="219">
        <v>22588.65117</v>
      </c>
      <c r="D35" s="213">
        <v>1.73481</v>
      </c>
      <c r="E35" s="252">
        <f t="shared" si="0"/>
        <v>22590.385980000003</v>
      </c>
      <c r="F35" s="220">
        <v>17996</v>
      </c>
      <c r="G35" s="215">
        <v>4</v>
      </c>
      <c r="H35" s="260">
        <f t="shared" si="1"/>
        <v>18000</v>
      </c>
      <c r="I35" s="222">
        <f t="shared" si="2"/>
        <v>-4590.385980000003</v>
      </c>
      <c r="J35" s="223">
        <f t="shared" si="3"/>
        <v>0.7967991346378933</v>
      </c>
    </row>
    <row r="36" spans="1:10" s="218" customFormat="1" ht="11.25">
      <c r="A36" s="744"/>
      <c r="B36" s="211" t="s">
        <v>136</v>
      </c>
      <c r="C36" s="219">
        <v>13771.01757</v>
      </c>
      <c r="D36" s="213"/>
      <c r="E36" s="252">
        <f t="shared" si="0"/>
        <v>13771.01757</v>
      </c>
      <c r="F36" s="220">
        <v>14000</v>
      </c>
      <c r="G36" s="215"/>
      <c r="H36" s="260">
        <f t="shared" si="1"/>
        <v>14000</v>
      </c>
      <c r="I36" s="222">
        <f t="shared" si="2"/>
        <v>228.98243000000002</v>
      </c>
      <c r="J36" s="223">
        <f t="shared" si="3"/>
        <v>1.016627851125456</v>
      </c>
    </row>
    <row r="37" spans="1:10" s="218" customFormat="1" ht="11.25">
      <c r="A37" s="744"/>
      <c r="B37" s="211" t="s">
        <v>137</v>
      </c>
      <c r="C37" s="219">
        <v>3790.57029</v>
      </c>
      <c r="D37" s="213">
        <v>0.93127</v>
      </c>
      <c r="E37" s="252">
        <f t="shared" si="0"/>
        <v>3791.50156</v>
      </c>
      <c r="F37" s="220">
        <v>1779</v>
      </c>
      <c r="G37" s="215">
        <v>1</v>
      </c>
      <c r="H37" s="260">
        <f t="shared" si="1"/>
        <v>1780</v>
      </c>
      <c r="I37" s="222">
        <f t="shared" si="2"/>
        <v>-2011.5015600000002</v>
      </c>
      <c r="J37" s="223">
        <f t="shared" si="3"/>
        <v>0.46947099238434703</v>
      </c>
    </row>
    <row r="38" spans="1:10" s="218" customFormat="1" ht="11.25">
      <c r="A38" s="744"/>
      <c r="B38" s="211" t="s">
        <v>138</v>
      </c>
      <c r="C38" s="219"/>
      <c r="D38" s="213"/>
      <c r="E38" s="252">
        <f t="shared" si="0"/>
        <v>0</v>
      </c>
      <c r="F38" s="220">
        <v>980</v>
      </c>
      <c r="G38" s="215"/>
      <c r="H38" s="260">
        <f t="shared" si="1"/>
        <v>980</v>
      </c>
      <c r="I38" s="222">
        <f t="shared" si="2"/>
        <v>980</v>
      </c>
      <c r="J38" s="223"/>
    </row>
    <row r="39" spans="1:10" s="218" customFormat="1" ht="11.25">
      <c r="A39" s="744"/>
      <c r="B39" s="211" t="s">
        <v>139</v>
      </c>
      <c r="C39" s="219"/>
      <c r="D39" s="213"/>
      <c r="E39" s="252">
        <f aca="true" t="shared" si="4" ref="E39:E70">SUM(C39:D39)</f>
        <v>0</v>
      </c>
      <c r="F39" s="220">
        <v>700</v>
      </c>
      <c r="G39" s="215"/>
      <c r="H39" s="260">
        <f aca="true" t="shared" si="5" ref="H39:H70">SUM(F39:G39)</f>
        <v>700</v>
      </c>
      <c r="I39" s="222">
        <f aca="true" t="shared" si="6" ref="I39:I70">+H39-E39</f>
        <v>700</v>
      </c>
      <c r="J39" s="223"/>
    </row>
    <row r="40" spans="1:10" s="218" customFormat="1" ht="11.25">
      <c r="A40" s="744"/>
      <c r="B40" s="211" t="s">
        <v>140</v>
      </c>
      <c r="C40" s="219"/>
      <c r="D40" s="213"/>
      <c r="E40" s="252">
        <f t="shared" si="4"/>
        <v>0</v>
      </c>
      <c r="F40" s="220">
        <v>4210</v>
      </c>
      <c r="G40" s="215"/>
      <c r="H40" s="260">
        <f t="shared" si="5"/>
        <v>4210</v>
      </c>
      <c r="I40" s="222">
        <f t="shared" si="6"/>
        <v>4210</v>
      </c>
      <c r="J40" s="223"/>
    </row>
    <row r="41" spans="1:10" s="82" customFormat="1" ht="11.25">
      <c r="A41" s="742" t="s">
        <v>141</v>
      </c>
      <c r="B41" s="743"/>
      <c r="C41" s="89">
        <v>1417.86628</v>
      </c>
      <c r="D41" s="84"/>
      <c r="E41" s="251">
        <f t="shared" si="4"/>
        <v>1417.86628</v>
      </c>
      <c r="F41" s="90">
        <v>1690</v>
      </c>
      <c r="G41" s="86"/>
      <c r="H41" s="259">
        <f t="shared" si="5"/>
        <v>1690</v>
      </c>
      <c r="I41" s="99">
        <f t="shared" si="6"/>
        <v>272.13372000000004</v>
      </c>
      <c r="J41" s="115">
        <f aca="true" t="shared" si="7" ref="J41:J51">+H41/E41</f>
        <v>1.191931865394246</v>
      </c>
    </row>
    <row r="42" spans="1:10" s="82" customFormat="1" ht="11.25" customHeight="1">
      <c r="A42" s="742" t="s">
        <v>142</v>
      </c>
      <c r="B42" s="745"/>
      <c r="C42" s="89">
        <v>8042.63569</v>
      </c>
      <c r="D42" s="84">
        <v>185.00139</v>
      </c>
      <c r="E42" s="251">
        <f t="shared" si="4"/>
        <v>8227.63708</v>
      </c>
      <c r="F42" s="90">
        <v>7140</v>
      </c>
      <c r="G42" s="86">
        <v>180</v>
      </c>
      <c r="H42" s="259">
        <f t="shared" si="5"/>
        <v>7320</v>
      </c>
      <c r="I42" s="99"/>
      <c r="J42" s="115">
        <f t="shared" si="7"/>
        <v>0.8896843563741632</v>
      </c>
    </row>
    <row r="43" spans="1:10" s="218" customFormat="1" ht="11.25">
      <c r="A43" s="744" t="s">
        <v>118</v>
      </c>
      <c r="B43" s="224" t="s">
        <v>143</v>
      </c>
      <c r="C43" s="219">
        <v>765.16714</v>
      </c>
      <c r="D43" s="213">
        <v>9.3044</v>
      </c>
      <c r="E43" s="252">
        <f t="shared" si="4"/>
        <v>774.47154</v>
      </c>
      <c r="F43" s="220">
        <v>650</v>
      </c>
      <c r="G43" s="215">
        <v>10</v>
      </c>
      <c r="H43" s="260">
        <f t="shared" si="5"/>
        <v>660</v>
      </c>
      <c r="I43" s="222">
        <f t="shared" si="6"/>
        <v>-114.47154</v>
      </c>
      <c r="J43" s="223">
        <f t="shared" si="7"/>
        <v>0.8521940005697304</v>
      </c>
    </row>
    <row r="44" spans="1:10" s="218" customFormat="1" ht="11.25">
      <c r="A44" s="744"/>
      <c r="B44" s="211" t="s">
        <v>144</v>
      </c>
      <c r="C44" s="219"/>
      <c r="D44" s="213"/>
      <c r="E44" s="252">
        <f t="shared" si="4"/>
        <v>0</v>
      </c>
      <c r="F44" s="220">
        <v>15</v>
      </c>
      <c r="G44" s="215"/>
      <c r="H44" s="260">
        <f t="shared" si="5"/>
        <v>15</v>
      </c>
      <c r="I44" s="222">
        <f t="shared" si="6"/>
        <v>15</v>
      </c>
      <c r="J44" s="223"/>
    </row>
    <row r="45" spans="1:10" s="218" customFormat="1" ht="11.25">
      <c r="A45" s="744"/>
      <c r="B45" s="211" t="s">
        <v>145</v>
      </c>
      <c r="C45" s="219">
        <v>2739.24856</v>
      </c>
      <c r="D45" s="213">
        <v>20.14923</v>
      </c>
      <c r="E45" s="252">
        <f t="shared" si="4"/>
        <v>2759.39779</v>
      </c>
      <c r="F45" s="220">
        <v>590</v>
      </c>
      <c r="G45" s="215">
        <v>30</v>
      </c>
      <c r="H45" s="260">
        <f t="shared" si="5"/>
        <v>620</v>
      </c>
      <c r="I45" s="222">
        <f t="shared" si="6"/>
        <v>-2139.39779</v>
      </c>
      <c r="J45" s="223">
        <f t="shared" si="7"/>
        <v>0.22468670600769017</v>
      </c>
    </row>
    <row r="46" spans="1:10" s="218" customFormat="1" ht="11.25">
      <c r="A46" s="744"/>
      <c r="B46" s="211" t="s">
        <v>146</v>
      </c>
      <c r="C46" s="219"/>
      <c r="D46" s="213"/>
      <c r="E46" s="252">
        <f t="shared" si="4"/>
        <v>0</v>
      </c>
      <c r="F46" s="220">
        <v>620</v>
      </c>
      <c r="G46" s="215"/>
      <c r="H46" s="260">
        <f t="shared" si="5"/>
        <v>620</v>
      </c>
      <c r="I46" s="222">
        <f t="shared" si="6"/>
        <v>620</v>
      </c>
      <c r="J46" s="223"/>
    </row>
    <row r="47" spans="1:10" s="82" customFormat="1" ht="11.25">
      <c r="A47" s="742" t="s">
        <v>147</v>
      </c>
      <c r="B47" s="743"/>
      <c r="C47" s="89">
        <v>2661.73481</v>
      </c>
      <c r="D47" s="84">
        <v>21.26253</v>
      </c>
      <c r="E47" s="251">
        <f t="shared" si="4"/>
        <v>2682.99734</v>
      </c>
      <c r="F47" s="90">
        <v>1380</v>
      </c>
      <c r="G47" s="86">
        <v>20</v>
      </c>
      <c r="H47" s="259">
        <f t="shared" si="5"/>
        <v>1400</v>
      </c>
      <c r="I47" s="99">
        <f t="shared" si="6"/>
        <v>-1282.99734</v>
      </c>
      <c r="J47" s="115">
        <f t="shared" si="7"/>
        <v>0.5218044681326446</v>
      </c>
    </row>
    <row r="48" spans="1:10" s="218" customFormat="1" ht="11.25">
      <c r="A48" s="733" t="s">
        <v>118</v>
      </c>
      <c r="B48" s="211" t="s">
        <v>148</v>
      </c>
      <c r="C48" s="219"/>
      <c r="D48" s="213"/>
      <c r="E48" s="252">
        <f t="shared" si="4"/>
        <v>0</v>
      </c>
      <c r="F48" s="220">
        <v>70</v>
      </c>
      <c r="G48" s="215"/>
      <c r="H48" s="260">
        <f t="shared" si="5"/>
        <v>70</v>
      </c>
      <c r="I48" s="222">
        <f t="shared" si="6"/>
        <v>70</v>
      </c>
      <c r="J48" s="223"/>
    </row>
    <row r="49" spans="1:10" s="218" customFormat="1" ht="11.25">
      <c r="A49" s="733"/>
      <c r="B49" s="211" t="s">
        <v>149</v>
      </c>
      <c r="C49" s="219"/>
      <c r="D49" s="213"/>
      <c r="E49" s="252">
        <f t="shared" si="4"/>
        <v>0</v>
      </c>
      <c r="F49" s="220">
        <v>330</v>
      </c>
      <c r="G49" s="215">
        <v>20</v>
      </c>
      <c r="H49" s="260">
        <f t="shared" si="5"/>
        <v>350</v>
      </c>
      <c r="I49" s="222">
        <f t="shared" si="6"/>
        <v>350</v>
      </c>
      <c r="J49" s="223"/>
    </row>
    <row r="50" spans="1:10" s="218" customFormat="1" ht="11.25">
      <c r="A50" s="733"/>
      <c r="B50" s="211" t="s">
        <v>150</v>
      </c>
      <c r="C50" s="219"/>
      <c r="D50" s="213"/>
      <c r="E50" s="252">
        <f t="shared" si="4"/>
        <v>0</v>
      </c>
      <c r="F50" s="220">
        <v>150</v>
      </c>
      <c r="G50" s="215"/>
      <c r="H50" s="260">
        <f t="shared" si="5"/>
        <v>150</v>
      </c>
      <c r="I50" s="222">
        <f t="shared" si="6"/>
        <v>150</v>
      </c>
      <c r="J50" s="223"/>
    </row>
    <row r="51" spans="1:10" s="82" customFormat="1" ht="11.25">
      <c r="A51" s="734" t="s">
        <v>151</v>
      </c>
      <c r="B51" s="735"/>
      <c r="C51" s="89">
        <v>1380.62975</v>
      </c>
      <c r="D51" s="84">
        <v>69.27664</v>
      </c>
      <c r="E51" s="251">
        <f t="shared" si="4"/>
        <v>1449.90639</v>
      </c>
      <c r="F51" s="90">
        <v>1400</v>
      </c>
      <c r="G51" s="86">
        <v>70</v>
      </c>
      <c r="H51" s="259">
        <f t="shared" si="5"/>
        <v>1470</v>
      </c>
      <c r="I51" s="99">
        <f t="shared" si="6"/>
        <v>20.0936099999999</v>
      </c>
      <c r="J51" s="115">
        <f t="shared" si="7"/>
        <v>1.0138585567582745</v>
      </c>
    </row>
    <row r="52" spans="1:10" s="218" customFormat="1" ht="11.25">
      <c r="A52" s="733" t="s">
        <v>118</v>
      </c>
      <c r="B52" s="211" t="s">
        <v>152</v>
      </c>
      <c r="C52" s="219">
        <v>688.42312</v>
      </c>
      <c r="D52" s="213">
        <v>54.06106</v>
      </c>
      <c r="E52" s="252">
        <f t="shared" si="4"/>
        <v>742.48418</v>
      </c>
      <c r="F52" s="220">
        <v>530</v>
      </c>
      <c r="G52" s="215"/>
      <c r="H52" s="260">
        <f t="shared" si="5"/>
        <v>530</v>
      </c>
      <c r="I52" s="222">
        <f t="shared" si="6"/>
        <v>-212.48418000000004</v>
      </c>
      <c r="J52" s="223"/>
    </row>
    <row r="53" spans="1:10" s="218" customFormat="1" ht="11.25">
      <c r="A53" s="733"/>
      <c r="B53" s="211" t="s">
        <v>153</v>
      </c>
      <c r="C53" s="219">
        <v>692.20663</v>
      </c>
      <c r="D53" s="213">
        <v>15.21558</v>
      </c>
      <c r="E53" s="252">
        <f t="shared" si="4"/>
        <v>707.4222100000001</v>
      </c>
      <c r="F53" s="220">
        <v>530</v>
      </c>
      <c r="G53" s="215">
        <v>70</v>
      </c>
      <c r="H53" s="260">
        <f t="shared" si="5"/>
        <v>600</v>
      </c>
      <c r="I53" s="222">
        <f t="shared" si="6"/>
        <v>-107.42221000000006</v>
      </c>
      <c r="J53" s="223">
        <f>+H53/E53</f>
        <v>0.8481497916216115</v>
      </c>
    </row>
    <row r="54" spans="1:10" s="82" customFormat="1" ht="11.25">
      <c r="A54" s="734" t="s">
        <v>154</v>
      </c>
      <c r="B54" s="735"/>
      <c r="C54" s="89">
        <v>94.71549</v>
      </c>
      <c r="D54" s="84"/>
      <c r="E54" s="251">
        <f t="shared" si="4"/>
        <v>94.71549</v>
      </c>
      <c r="F54" s="90">
        <v>100</v>
      </c>
      <c r="G54" s="86"/>
      <c r="H54" s="259">
        <f t="shared" si="5"/>
        <v>100</v>
      </c>
      <c r="I54" s="99">
        <f t="shared" si="6"/>
        <v>5.284509999999997</v>
      </c>
      <c r="J54" s="115">
        <f>+H54/E54</f>
        <v>1.0557935138170114</v>
      </c>
    </row>
    <row r="55" spans="1:10" s="82" customFormat="1" ht="11.25">
      <c r="A55" s="746" t="s">
        <v>155</v>
      </c>
      <c r="B55" s="747"/>
      <c r="C55" s="100">
        <v>20264.6204</v>
      </c>
      <c r="D55" s="101">
        <v>851.5998999999999</v>
      </c>
      <c r="E55" s="251">
        <f t="shared" si="4"/>
        <v>21116.2203</v>
      </c>
      <c r="F55" s="102">
        <v>20100</v>
      </c>
      <c r="G55" s="103">
        <v>900</v>
      </c>
      <c r="H55" s="259">
        <f t="shared" si="5"/>
        <v>21000</v>
      </c>
      <c r="I55" s="99">
        <f t="shared" si="6"/>
        <v>-116.22030000000086</v>
      </c>
      <c r="J55" s="115">
        <f>+H55/E55</f>
        <v>0.9944961599022529</v>
      </c>
    </row>
    <row r="56" spans="1:10" s="218" customFormat="1" ht="11.25" customHeight="1">
      <c r="A56" s="878" t="s">
        <v>156</v>
      </c>
      <c r="B56" s="879"/>
      <c r="C56" s="219">
        <v>5083.51344</v>
      </c>
      <c r="D56" s="213">
        <v>447.25827</v>
      </c>
      <c r="E56" s="252">
        <f t="shared" si="4"/>
        <v>5530.77171</v>
      </c>
      <c r="F56" s="220">
        <v>5000</v>
      </c>
      <c r="G56" s="215">
        <v>500</v>
      </c>
      <c r="H56" s="260">
        <f t="shared" si="5"/>
        <v>5500</v>
      </c>
      <c r="I56" s="222">
        <f t="shared" si="6"/>
        <v>-30.771709999999985</v>
      </c>
      <c r="J56" s="223">
        <f>+H56/E56</f>
        <v>0.9944362718959521</v>
      </c>
    </row>
    <row r="57" spans="1:10" s="218" customFormat="1" ht="11.25" customHeight="1">
      <c r="A57" s="878" t="s">
        <v>157</v>
      </c>
      <c r="B57" s="879"/>
      <c r="C57" s="219">
        <v>2390.9171</v>
      </c>
      <c r="D57" s="213">
        <v>120.10859</v>
      </c>
      <c r="E57" s="252">
        <f t="shared" si="4"/>
        <v>2511.02569</v>
      </c>
      <c r="F57" s="220">
        <v>2100</v>
      </c>
      <c r="G57" s="215">
        <v>100</v>
      </c>
      <c r="H57" s="260">
        <f t="shared" si="5"/>
        <v>2200</v>
      </c>
      <c r="I57" s="222">
        <f t="shared" si="6"/>
        <v>-311.02568999999994</v>
      </c>
      <c r="J57" s="223">
        <f>+H57/E57</f>
        <v>0.8761359984333733</v>
      </c>
    </row>
    <row r="58" spans="1:10" s="218" customFormat="1" ht="11.25" customHeight="1">
      <c r="A58" s="878" t="s">
        <v>158</v>
      </c>
      <c r="B58" s="880"/>
      <c r="C58" s="219"/>
      <c r="D58" s="213"/>
      <c r="E58" s="252">
        <f t="shared" si="4"/>
        <v>0</v>
      </c>
      <c r="F58" s="220">
        <v>0</v>
      </c>
      <c r="G58" s="215"/>
      <c r="H58" s="260">
        <f t="shared" si="5"/>
        <v>0</v>
      </c>
      <c r="I58" s="222">
        <f t="shared" si="6"/>
        <v>0</v>
      </c>
      <c r="J58" s="223"/>
    </row>
    <row r="59" spans="1:10" s="218" customFormat="1" ht="11.25" customHeight="1">
      <c r="A59" s="878" t="s">
        <v>159</v>
      </c>
      <c r="B59" s="879"/>
      <c r="C59" s="219">
        <v>12790.18986</v>
      </c>
      <c r="D59" s="213">
        <v>284.23304</v>
      </c>
      <c r="E59" s="252">
        <f t="shared" si="4"/>
        <v>13074.4229</v>
      </c>
      <c r="F59" s="220">
        <v>13000</v>
      </c>
      <c r="G59" s="215">
        <v>300</v>
      </c>
      <c r="H59" s="260">
        <f t="shared" si="5"/>
        <v>13300</v>
      </c>
      <c r="I59" s="222">
        <f t="shared" si="6"/>
        <v>225.57710000000043</v>
      </c>
      <c r="J59" s="223">
        <f>+H59/E59</f>
        <v>1.0172533121901695</v>
      </c>
    </row>
    <row r="60" spans="1:10" s="106" customFormat="1" ht="11.25" customHeight="1">
      <c r="A60" s="750" t="s">
        <v>160</v>
      </c>
      <c r="B60" s="751"/>
      <c r="C60" s="89">
        <v>0</v>
      </c>
      <c r="D60" s="84"/>
      <c r="E60" s="251">
        <f t="shared" si="4"/>
        <v>0</v>
      </c>
      <c r="F60" s="90">
        <v>0</v>
      </c>
      <c r="G60" s="105"/>
      <c r="H60" s="259">
        <f t="shared" si="5"/>
        <v>0</v>
      </c>
      <c r="I60" s="99">
        <f t="shared" si="6"/>
        <v>0</v>
      </c>
      <c r="J60" s="115"/>
    </row>
    <row r="61" spans="1:10" s="82" customFormat="1" ht="11.25">
      <c r="A61" s="752" t="s">
        <v>161</v>
      </c>
      <c r="B61" s="753"/>
      <c r="C61" s="89">
        <v>736.041</v>
      </c>
      <c r="D61" s="84">
        <v>50031.70574</v>
      </c>
      <c r="E61" s="251">
        <f t="shared" si="4"/>
        <v>50767.746739999995</v>
      </c>
      <c r="F61" s="90">
        <v>45</v>
      </c>
      <c r="G61" s="86">
        <v>45955</v>
      </c>
      <c r="H61" s="259">
        <f t="shared" si="5"/>
        <v>46000</v>
      </c>
      <c r="I61" s="99">
        <f t="shared" si="6"/>
        <v>-4767.746739999995</v>
      </c>
      <c r="J61" s="115">
        <f aca="true" t="shared" si="8" ref="J61:J67">+H61/E61</f>
        <v>0.9060870917825573</v>
      </c>
    </row>
    <row r="62" spans="1:10" s="82" customFormat="1" ht="11.25">
      <c r="A62" s="754" t="s">
        <v>162</v>
      </c>
      <c r="B62" s="755"/>
      <c r="C62" s="89">
        <v>47825.48725</v>
      </c>
      <c r="D62" s="84">
        <v>345.73353999999995</v>
      </c>
      <c r="E62" s="251">
        <f t="shared" si="4"/>
        <v>48171.22079</v>
      </c>
      <c r="F62" s="90">
        <v>37000</v>
      </c>
      <c r="G62" s="86"/>
      <c r="H62" s="259">
        <f t="shared" si="5"/>
        <v>37000</v>
      </c>
      <c r="I62" s="99">
        <f t="shared" si="6"/>
        <v>-11171.22079</v>
      </c>
      <c r="J62" s="115">
        <f t="shared" si="8"/>
        <v>0.7680934672861962</v>
      </c>
    </row>
    <row r="63" spans="1:10" s="82" customFormat="1" ht="11.25">
      <c r="A63" s="756" t="s">
        <v>163</v>
      </c>
      <c r="B63" s="757"/>
      <c r="C63" s="100">
        <v>10682.2373</v>
      </c>
      <c r="D63" s="101">
        <v>72.38991000000001</v>
      </c>
      <c r="E63" s="251">
        <f t="shared" si="4"/>
        <v>10754.62721</v>
      </c>
      <c r="F63" s="102">
        <v>10610.83</v>
      </c>
      <c r="G63" s="103">
        <v>64.17</v>
      </c>
      <c r="H63" s="259">
        <f t="shared" si="5"/>
        <v>10675</v>
      </c>
      <c r="I63" s="99">
        <f t="shared" si="6"/>
        <v>-79.62721000000056</v>
      </c>
      <c r="J63" s="115">
        <f t="shared" si="8"/>
        <v>0.992596004636408</v>
      </c>
    </row>
    <row r="64" spans="1:10" s="218" customFormat="1" ht="11.25">
      <c r="A64" s="758" t="s">
        <v>118</v>
      </c>
      <c r="B64" s="211" t="s">
        <v>164</v>
      </c>
      <c r="C64" s="212">
        <v>1301.2416400000002</v>
      </c>
      <c r="D64" s="225">
        <v>47.165130000000005</v>
      </c>
      <c r="E64" s="252">
        <f t="shared" si="4"/>
        <v>1348.4067700000003</v>
      </c>
      <c r="F64" s="214">
        <v>1168.65</v>
      </c>
      <c r="G64" s="215">
        <v>41.85</v>
      </c>
      <c r="H64" s="260">
        <f t="shared" si="5"/>
        <v>1210.5</v>
      </c>
      <c r="I64" s="222">
        <f t="shared" si="6"/>
        <v>-137.90677000000028</v>
      </c>
      <c r="J64" s="223">
        <f t="shared" si="8"/>
        <v>0.8977261364536161</v>
      </c>
    </row>
    <row r="65" spans="1:10" s="218" customFormat="1" ht="11.25">
      <c r="A65" s="759"/>
      <c r="B65" s="211" t="s">
        <v>165</v>
      </c>
      <c r="C65" s="212">
        <v>6693.34233</v>
      </c>
      <c r="D65" s="213"/>
      <c r="E65" s="252">
        <f t="shared" si="4"/>
        <v>6693.34233</v>
      </c>
      <c r="F65" s="214">
        <v>6025.23</v>
      </c>
      <c r="G65" s="215"/>
      <c r="H65" s="260">
        <f t="shared" si="5"/>
        <v>6025.23</v>
      </c>
      <c r="I65" s="222">
        <f t="shared" si="6"/>
        <v>-668.1123300000008</v>
      </c>
      <c r="J65" s="223">
        <f t="shared" si="8"/>
        <v>0.9001825549837071</v>
      </c>
    </row>
    <row r="66" spans="1:10" s="218" customFormat="1" ht="11.25">
      <c r="A66" s="759"/>
      <c r="B66" s="211" t="s">
        <v>166</v>
      </c>
      <c r="C66" s="212">
        <v>2687.6533300000006</v>
      </c>
      <c r="D66" s="225">
        <v>25.224780000000003</v>
      </c>
      <c r="E66" s="252">
        <f t="shared" si="4"/>
        <v>2712.8781100000006</v>
      </c>
      <c r="F66" s="214">
        <v>3416.95</v>
      </c>
      <c r="G66" s="226">
        <v>22.32</v>
      </c>
      <c r="H66" s="260">
        <f t="shared" si="5"/>
        <v>3439.27</v>
      </c>
      <c r="I66" s="222">
        <f t="shared" si="6"/>
        <v>726.3918899999994</v>
      </c>
      <c r="J66" s="223">
        <f t="shared" si="8"/>
        <v>1.2677569210803943</v>
      </c>
    </row>
    <row r="67" spans="1:10" s="82" customFormat="1" ht="11.25">
      <c r="A67" s="756" t="s">
        <v>167</v>
      </c>
      <c r="B67" s="757"/>
      <c r="C67" s="89">
        <v>36706.498759999995</v>
      </c>
      <c r="D67" s="84">
        <v>260.86316</v>
      </c>
      <c r="E67" s="251">
        <f t="shared" si="4"/>
        <v>36967.361919999996</v>
      </c>
      <c r="F67" s="90">
        <v>26000</v>
      </c>
      <c r="G67" s="86"/>
      <c r="H67" s="259">
        <f t="shared" si="5"/>
        <v>26000</v>
      </c>
      <c r="I67" s="99">
        <f t="shared" si="6"/>
        <v>-10967.361919999996</v>
      </c>
      <c r="J67" s="115">
        <f t="shared" si="8"/>
        <v>0.7033231112424482</v>
      </c>
    </row>
    <row r="68" spans="1:10" s="218" customFormat="1" ht="11.25">
      <c r="A68" s="760" t="s">
        <v>118</v>
      </c>
      <c r="B68" s="227" t="s">
        <v>168</v>
      </c>
      <c r="C68" s="219"/>
      <c r="D68" s="213"/>
      <c r="E68" s="252">
        <f t="shared" si="4"/>
        <v>0</v>
      </c>
      <c r="F68" s="220"/>
      <c r="G68" s="215"/>
      <c r="H68" s="260">
        <f t="shared" si="5"/>
        <v>0</v>
      </c>
      <c r="I68" s="222">
        <f t="shared" si="6"/>
        <v>0</v>
      </c>
      <c r="J68" s="223"/>
    </row>
    <row r="69" spans="1:10" s="218" customFormat="1" ht="11.25">
      <c r="A69" s="761"/>
      <c r="B69" s="227" t="s">
        <v>169</v>
      </c>
      <c r="C69" s="219"/>
      <c r="D69" s="213"/>
      <c r="E69" s="252">
        <f t="shared" si="4"/>
        <v>0</v>
      </c>
      <c r="F69" s="220"/>
      <c r="G69" s="215"/>
      <c r="H69" s="260">
        <f t="shared" si="5"/>
        <v>0</v>
      </c>
      <c r="I69" s="222">
        <f t="shared" si="6"/>
        <v>0</v>
      </c>
      <c r="J69" s="223"/>
    </row>
    <row r="70" spans="1:10" s="218" customFormat="1" ht="11.25">
      <c r="A70" s="761"/>
      <c r="B70" s="227" t="s">
        <v>170</v>
      </c>
      <c r="C70" s="219">
        <v>9875.53822</v>
      </c>
      <c r="D70" s="213">
        <v>72.34828</v>
      </c>
      <c r="E70" s="252">
        <f t="shared" si="4"/>
        <v>9947.8865</v>
      </c>
      <c r="F70" s="220">
        <v>10200</v>
      </c>
      <c r="G70" s="215"/>
      <c r="H70" s="260">
        <f t="shared" si="5"/>
        <v>10200</v>
      </c>
      <c r="I70" s="222">
        <f t="shared" si="6"/>
        <v>252.11349999999948</v>
      </c>
      <c r="J70" s="223"/>
    </row>
    <row r="71" spans="1:10" s="218" customFormat="1" ht="11.25">
      <c r="A71" s="761"/>
      <c r="B71" s="227" t="s">
        <v>171</v>
      </c>
      <c r="C71" s="219">
        <v>2192.78668</v>
      </c>
      <c r="D71" s="213">
        <v>0.53435</v>
      </c>
      <c r="E71" s="252">
        <f aca="true" t="shared" si="9" ref="E71:E89">SUM(C71:D71)</f>
        <v>2193.32103</v>
      </c>
      <c r="F71" s="220">
        <v>2560</v>
      </c>
      <c r="G71" s="215"/>
      <c r="H71" s="260">
        <f aca="true" t="shared" si="10" ref="H71:H90">SUM(F71:G71)</f>
        <v>2560</v>
      </c>
      <c r="I71" s="222">
        <f aca="true" t="shared" si="11" ref="I71:I90">+H71-E71</f>
        <v>366.67896999999994</v>
      </c>
      <c r="J71" s="223">
        <f aca="true" t="shared" si="12" ref="J71:J76">+H71/E71</f>
        <v>1.1671797994842552</v>
      </c>
    </row>
    <row r="72" spans="1:10" s="218" customFormat="1" ht="11.25">
      <c r="A72" s="762"/>
      <c r="B72" s="227" t="s">
        <v>172</v>
      </c>
      <c r="C72" s="219">
        <v>423.51439</v>
      </c>
      <c r="D72" s="213">
        <v>7.5353900000000005</v>
      </c>
      <c r="E72" s="252">
        <f t="shared" si="9"/>
        <v>431.04978</v>
      </c>
      <c r="F72" s="220">
        <v>550</v>
      </c>
      <c r="G72" s="215"/>
      <c r="H72" s="260">
        <f t="shared" si="10"/>
        <v>550</v>
      </c>
      <c r="I72" s="222">
        <f t="shared" si="11"/>
        <v>118.95022</v>
      </c>
      <c r="J72" s="223">
        <f t="shared" si="12"/>
        <v>1.2759547168774799</v>
      </c>
    </row>
    <row r="73" spans="1:10" s="82" customFormat="1" ht="11.25">
      <c r="A73" s="754" t="s">
        <v>173</v>
      </c>
      <c r="B73" s="755"/>
      <c r="C73" s="100">
        <v>273987.11337000004</v>
      </c>
      <c r="D73" s="101">
        <v>2931.68563</v>
      </c>
      <c r="E73" s="251">
        <f t="shared" si="9"/>
        <v>276918.79900000006</v>
      </c>
      <c r="F73" s="102">
        <v>284100</v>
      </c>
      <c r="G73" s="103">
        <v>2720</v>
      </c>
      <c r="H73" s="259">
        <f t="shared" si="10"/>
        <v>286820</v>
      </c>
      <c r="I73" s="99">
        <f t="shared" si="11"/>
        <v>9901.200999999943</v>
      </c>
      <c r="J73" s="115">
        <f t="shared" si="12"/>
        <v>1.0357548892879602</v>
      </c>
    </row>
    <row r="74" spans="1:10" s="82" customFormat="1" ht="11.25">
      <c r="A74" s="763" t="s">
        <v>174</v>
      </c>
      <c r="B74" s="764"/>
      <c r="C74" s="89">
        <v>202816.49788</v>
      </c>
      <c r="D74" s="84">
        <v>2178.81712</v>
      </c>
      <c r="E74" s="251">
        <f t="shared" si="9"/>
        <v>204995.315</v>
      </c>
      <c r="F74" s="90">
        <v>208898</v>
      </c>
      <c r="G74" s="86">
        <v>2000</v>
      </c>
      <c r="H74" s="259">
        <f t="shared" si="10"/>
        <v>210898</v>
      </c>
      <c r="I74" s="99">
        <f t="shared" si="11"/>
        <v>5902.684999999998</v>
      </c>
      <c r="J74" s="115">
        <f t="shared" si="12"/>
        <v>1.0287942434196606</v>
      </c>
    </row>
    <row r="75" spans="1:10" s="218" customFormat="1" ht="11.25">
      <c r="A75" s="765" t="s">
        <v>118</v>
      </c>
      <c r="B75" s="228" t="s">
        <v>175</v>
      </c>
      <c r="C75" s="219">
        <v>198080.19888</v>
      </c>
      <c r="D75" s="213">
        <v>2173.51112</v>
      </c>
      <c r="E75" s="252">
        <f t="shared" si="9"/>
        <v>200253.71000000002</v>
      </c>
      <c r="F75" s="220">
        <v>204007</v>
      </c>
      <c r="G75" s="215">
        <v>1995</v>
      </c>
      <c r="H75" s="260">
        <f t="shared" si="10"/>
        <v>206002</v>
      </c>
      <c r="I75" s="222">
        <f t="shared" si="11"/>
        <v>5748.289999999979</v>
      </c>
      <c r="J75" s="223">
        <f t="shared" si="12"/>
        <v>1.028705036226295</v>
      </c>
    </row>
    <row r="76" spans="1:10" s="218" customFormat="1" ht="11.25">
      <c r="A76" s="766"/>
      <c r="B76" s="227" t="s">
        <v>176</v>
      </c>
      <c r="C76" s="219">
        <v>4736.299</v>
      </c>
      <c r="D76" s="213">
        <v>5.306</v>
      </c>
      <c r="E76" s="252">
        <f t="shared" si="9"/>
        <v>4741.605</v>
      </c>
      <c r="F76" s="220">
        <v>4891</v>
      </c>
      <c r="G76" s="215">
        <v>5</v>
      </c>
      <c r="H76" s="260">
        <f t="shared" si="10"/>
        <v>4896</v>
      </c>
      <c r="I76" s="222">
        <f t="shared" si="11"/>
        <v>154.39500000000044</v>
      </c>
      <c r="J76" s="223">
        <f t="shared" si="12"/>
        <v>1.0325617591511735</v>
      </c>
    </row>
    <row r="77" spans="1:10" s="82" customFormat="1" ht="11.25">
      <c r="A77" s="734" t="s">
        <v>177</v>
      </c>
      <c r="B77" s="735"/>
      <c r="C77" s="89"/>
      <c r="D77" s="84"/>
      <c r="E77" s="251">
        <f t="shared" si="9"/>
        <v>0</v>
      </c>
      <c r="F77" s="90"/>
      <c r="G77" s="86"/>
      <c r="H77" s="259">
        <f t="shared" si="10"/>
        <v>0</v>
      </c>
      <c r="I77" s="99">
        <f t="shared" si="11"/>
        <v>0</v>
      </c>
      <c r="J77" s="115"/>
    </row>
    <row r="78" spans="1:10" s="82" customFormat="1" ht="11.25">
      <c r="A78" s="756" t="s">
        <v>178</v>
      </c>
      <c r="B78" s="757"/>
      <c r="C78" s="89">
        <v>71170.61549</v>
      </c>
      <c r="D78" s="84">
        <v>752.86851</v>
      </c>
      <c r="E78" s="251">
        <f t="shared" si="9"/>
        <v>71923.484</v>
      </c>
      <c r="F78" s="90">
        <v>75202</v>
      </c>
      <c r="G78" s="86">
        <v>720</v>
      </c>
      <c r="H78" s="259">
        <f t="shared" si="10"/>
        <v>75922</v>
      </c>
      <c r="I78" s="99">
        <f t="shared" si="11"/>
        <v>3998.5160000000033</v>
      </c>
      <c r="J78" s="115">
        <f>+H78/E78</f>
        <v>1.0555940254507137</v>
      </c>
    </row>
    <row r="79" spans="1:10" s="82" customFormat="1" ht="11.25">
      <c r="A79" s="754" t="s">
        <v>179</v>
      </c>
      <c r="B79" s="755"/>
      <c r="C79" s="89">
        <v>637.6715</v>
      </c>
      <c r="D79" s="84"/>
      <c r="E79" s="251">
        <f t="shared" si="9"/>
        <v>637.6715</v>
      </c>
      <c r="F79" s="90">
        <v>2500</v>
      </c>
      <c r="G79" s="86"/>
      <c r="H79" s="259">
        <f t="shared" si="10"/>
        <v>2500</v>
      </c>
      <c r="I79" s="99">
        <f t="shared" si="11"/>
        <v>1862.3285</v>
      </c>
      <c r="J79" s="115">
        <f>+H79/E79</f>
        <v>3.920513932330361</v>
      </c>
    </row>
    <row r="80" spans="1:10" s="82" customFormat="1" ht="11.25">
      <c r="A80" s="767" t="s">
        <v>180</v>
      </c>
      <c r="B80" s="768"/>
      <c r="C80" s="89">
        <v>3902.0539500000004</v>
      </c>
      <c r="D80" s="84">
        <v>0.86625</v>
      </c>
      <c r="E80" s="251">
        <f t="shared" si="9"/>
        <v>3902.9202000000005</v>
      </c>
      <c r="F80" s="90">
        <v>15000</v>
      </c>
      <c r="G80" s="86"/>
      <c r="H80" s="259">
        <f t="shared" si="10"/>
        <v>15000</v>
      </c>
      <c r="I80" s="99">
        <f t="shared" si="11"/>
        <v>11097.0798</v>
      </c>
      <c r="J80" s="115">
        <f>+H80/E80</f>
        <v>3.843276119250401</v>
      </c>
    </row>
    <row r="81" spans="1:10" s="218" customFormat="1" ht="11.25">
      <c r="A81" s="876" t="s">
        <v>181</v>
      </c>
      <c r="B81" s="877"/>
      <c r="C81" s="219"/>
      <c r="D81" s="213"/>
      <c r="E81" s="252">
        <f t="shared" si="9"/>
        <v>0</v>
      </c>
      <c r="F81" s="220">
        <v>6</v>
      </c>
      <c r="G81" s="215"/>
      <c r="H81" s="260">
        <f t="shared" si="10"/>
        <v>6</v>
      </c>
      <c r="I81" s="222">
        <f t="shared" si="11"/>
        <v>6</v>
      </c>
      <c r="J81" s="223"/>
    </row>
    <row r="82" spans="1:10" s="218" customFormat="1" ht="11.25">
      <c r="A82" s="876" t="s">
        <v>182</v>
      </c>
      <c r="B82" s="877"/>
      <c r="C82" s="219"/>
      <c r="D82" s="213"/>
      <c r="E82" s="252">
        <f t="shared" si="9"/>
        <v>0</v>
      </c>
      <c r="F82" s="220"/>
      <c r="G82" s="215"/>
      <c r="H82" s="260">
        <f t="shared" si="10"/>
        <v>0</v>
      </c>
      <c r="I82" s="222">
        <f t="shared" si="11"/>
        <v>0</v>
      </c>
      <c r="J82" s="223"/>
    </row>
    <row r="83" spans="1:10" s="106" customFormat="1" ht="11.25" customHeight="1">
      <c r="A83" s="754" t="s">
        <v>183</v>
      </c>
      <c r="B83" s="755"/>
      <c r="C83" s="89">
        <v>1231.73519</v>
      </c>
      <c r="D83" s="84">
        <v>0.12466</v>
      </c>
      <c r="E83" s="251">
        <f t="shared" si="9"/>
        <v>1231.85985</v>
      </c>
      <c r="F83" s="90">
        <v>13900</v>
      </c>
      <c r="G83" s="105"/>
      <c r="H83" s="259">
        <f t="shared" si="10"/>
        <v>13900</v>
      </c>
      <c r="I83" s="99">
        <f t="shared" si="11"/>
        <v>12668.14015</v>
      </c>
      <c r="J83" s="115">
        <f>+H83/E83</f>
        <v>11.283751150749818</v>
      </c>
    </row>
    <row r="84" spans="1:10" s="82" customFormat="1" ht="11.25">
      <c r="A84" s="756" t="s">
        <v>184</v>
      </c>
      <c r="B84" s="757"/>
      <c r="C84" s="89"/>
      <c r="D84" s="84"/>
      <c r="E84" s="251">
        <f t="shared" si="9"/>
        <v>0</v>
      </c>
      <c r="F84" s="88">
        <v>13702.55</v>
      </c>
      <c r="G84" s="86"/>
      <c r="H84" s="259">
        <f t="shared" si="10"/>
        <v>13702.55</v>
      </c>
      <c r="I84" s="99">
        <f t="shared" si="11"/>
        <v>13702.55</v>
      </c>
      <c r="J84" s="115"/>
    </row>
    <row r="85" spans="1:10" s="218" customFormat="1" ht="11.25">
      <c r="A85" s="758" t="s">
        <v>118</v>
      </c>
      <c r="B85" s="227" t="s">
        <v>185</v>
      </c>
      <c r="C85" s="219"/>
      <c r="D85" s="213"/>
      <c r="E85" s="252">
        <f t="shared" si="9"/>
        <v>0</v>
      </c>
      <c r="F85" s="220">
        <v>590</v>
      </c>
      <c r="G85" s="215"/>
      <c r="H85" s="260">
        <f t="shared" si="10"/>
        <v>590</v>
      </c>
      <c r="I85" s="222">
        <f t="shared" si="11"/>
        <v>590</v>
      </c>
      <c r="J85" s="223"/>
    </row>
    <row r="86" spans="1:10" s="218" customFormat="1" ht="11.25">
      <c r="A86" s="758"/>
      <c r="B86" s="227" t="s">
        <v>186</v>
      </c>
      <c r="C86" s="219"/>
      <c r="D86" s="213"/>
      <c r="E86" s="252">
        <f t="shared" si="9"/>
        <v>0</v>
      </c>
      <c r="F86" s="220">
        <v>13113</v>
      </c>
      <c r="G86" s="215"/>
      <c r="H86" s="260">
        <f t="shared" si="10"/>
        <v>13113</v>
      </c>
      <c r="I86" s="222">
        <f t="shared" si="11"/>
        <v>13113</v>
      </c>
      <c r="J86" s="223"/>
    </row>
    <row r="87" spans="1:10" s="106" customFormat="1" ht="11.25">
      <c r="A87" s="771" t="s">
        <v>187</v>
      </c>
      <c r="B87" s="772"/>
      <c r="C87" s="89"/>
      <c r="D87" s="84"/>
      <c r="E87" s="251">
        <f t="shared" si="9"/>
        <v>0</v>
      </c>
      <c r="F87" s="90">
        <v>100</v>
      </c>
      <c r="G87" s="105"/>
      <c r="H87" s="259">
        <f t="shared" si="10"/>
        <v>100</v>
      </c>
      <c r="I87" s="99">
        <f t="shared" si="11"/>
        <v>100</v>
      </c>
      <c r="J87" s="115"/>
    </row>
    <row r="88" spans="1:10" s="106" customFormat="1" ht="12" thickBot="1">
      <c r="A88" s="773" t="s">
        <v>188</v>
      </c>
      <c r="B88" s="774"/>
      <c r="C88" s="91"/>
      <c r="D88" s="92"/>
      <c r="E88" s="253">
        <f t="shared" si="9"/>
        <v>0</v>
      </c>
      <c r="F88" s="93"/>
      <c r="G88" s="108"/>
      <c r="H88" s="261">
        <f t="shared" si="10"/>
        <v>0</v>
      </c>
      <c r="I88" s="109">
        <f t="shared" si="11"/>
        <v>0</v>
      </c>
      <c r="J88" s="116"/>
    </row>
    <row r="89" spans="1:10" s="237" customFormat="1" ht="12" thickBot="1">
      <c r="A89" s="775" t="s">
        <v>5</v>
      </c>
      <c r="B89" s="776"/>
      <c r="C89" s="229">
        <f>SUM(C27,C55,C60,C61,C62,C73,C79,C80,C83,C87,C88)</f>
        <v>478037.13116999995</v>
      </c>
      <c r="D89" s="230">
        <f>SUM(D27,D55,D60,D61,D62,D73,D79,D80,D83,D87,D88)</f>
        <v>54952.60735</v>
      </c>
      <c r="E89" s="231">
        <f t="shared" si="9"/>
        <v>532989.7385199999</v>
      </c>
      <c r="F89" s="232">
        <f>SUM(F27,F55,F60,F61,F62,F73,F79,F80,F83,F87,F88)</f>
        <v>508985</v>
      </c>
      <c r="G89" s="233">
        <f>SUM(G27,G55,G60,G61,G62,G73,G79,G80,G83,G87,G88)</f>
        <v>50375</v>
      </c>
      <c r="H89" s="234">
        <f t="shared" si="10"/>
        <v>559360</v>
      </c>
      <c r="I89" s="238">
        <f t="shared" si="11"/>
        <v>26370.261480000103</v>
      </c>
      <c r="J89" s="236">
        <f>+H89/E89</f>
        <v>1.0494761147807925</v>
      </c>
    </row>
    <row r="90" spans="1:10" s="237" customFormat="1" ht="12" thickBot="1">
      <c r="A90" s="777" t="s">
        <v>189</v>
      </c>
      <c r="B90" s="778"/>
      <c r="C90" s="239">
        <f>+C26-C89</f>
        <v>-8735.061999999918</v>
      </c>
      <c r="D90" s="240">
        <f>+D26-D89</f>
        <v>9080.628260000005</v>
      </c>
      <c r="E90" s="241">
        <f>+E26-E89</f>
        <v>345.56626000010874</v>
      </c>
      <c r="F90" s="242">
        <f>+F26-F89</f>
        <v>-70479.90500000003</v>
      </c>
      <c r="G90" s="243">
        <f>+G26-G89</f>
        <v>7475</v>
      </c>
      <c r="H90" s="244">
        <f t="shared" si="10"/>
        <v>-63004.90500000003</v>
      </c>
      <c r="I90" s="242">
        <f t="shared" si="11"/>
        <v>-63350.47126000014</v>
      </c>
      <c r="J90" s="245">
        <f>+H90/E90</f>
        <v>-182.32365914421217</v>
      </c>
    </row>
    <row r="91" spans="1:14" ht="15.75" customHeight="1" thickBot="1">
      <c r="A91"/>
      <c r="B91"/>
      <c r="C91"/>
      <c r="D91"/>
      <c r="E91"/>
      <c r="F91"/>
      <c r="G91"/>
      <c r="H91"/>
      <c r="I91"/>
      <c r="J91" s="117"/>
      <c r="K91"/>
      <c r="L91"/>
      <c r="M91"/>
      <c r="N91"/>
    </row>
    <row r="92" spans="1:10" s="137" customFormat="1" ht="12.75" customHeight="1">
      <c r="A92" s="710" t="s">
        <v>194</v>
      </c>
      <c r="B92" s="711"/>
      <c r="C92" s="725" t="s">
        <v>193</v>
      </c>
      <c r="D92" s="201" t="s">
        <v>29</v>
      </c>
      <c r="E92" s="136" t="s">
        <v>30</v>
      </c>
      <c r="G92" s="867" t="s">
        <v>295</v>
      </c>
      <c r="H92" s="867" t="s">
        <v>193</v>
      </c>
      <c r="I92" s="840" t="s">
        <v>296</v>
      </c>
      <c r="J92" s="842" t="s">
        <v>297</v>
      </c>
    </row>
    <row r="93" spans="1:10" s="137" customFormat="1" ht="12" thickBot="1">
      <c r="A93" s="712"/>
      <c r="B93" s="713"/>
      <c r="C93" s="726"/>
      <c r="D93" s="202" t="s">
        <v>195</v>
      </c>
      <c r="E93" s="138" t="s">
        <v>196</v>
      </c>
      <c r="G93" s="900"/>
      <c r="H93" s="900"/>
      <c r="I93" s="902"/>
      <c r="J93" s="901"/>
    </row>
    <row r="94" spans="1:10" s="123" customFormat="1" ht="11.25" customHeight="1">
      <c r="A94" s="782" t="s">
        <v>31</v>
      </c>
      <c r="B94" s="783"/>
      <c r="C94" s="423" t="s">
        <v>32</v>
      </c>
      <c r="D94" s="419">
        <v>817000</v>
      </c>
      <c r="E94" s="122">
        <v>880000</v>
      </c>
      <c r="F94" s="289"/>
      <c r="G94" s="432" t="s">
        <v>298</v>
      </c>
      <c r="H94" s="436" t="s">
        <v>32</v>
      </c>
      <c r="I94" s="428"/>
      <c r="J94" s="124">
        <v>242970</v>
      </c>
    </row>
    <row r="95" spans="1:10" s="123" customFormat="1" ht="11.25" customHeight="1">
      <c r="A95" s="704" t="s">
        <v>33</v>
      </c>
      <c r="B95" s="705"/>
      <c r="C95" s="424">
        <v>51</v>
      </c>
      <c r="D95" s="419">
        <v>16893000</v>
      </c>
      <c r="E95" s="122">
        <v>5400000</v>
      </c>
      <c r="G95" s="432" t="s">
        <v>33</v>
      </c>
      <c r="H95" s="437">
        <v>51</v>
      </c>
      <c r="I95" s="428"/>
      <c r="J95" s="124"/>
    </row>
    <row r="96" spans="1:10" s="123" customFormat="1" ht="11.25" customHeight="1">
      <c r="A96" s="704" t="s">
        <v>34</v>
      </c>
      <c r="B96" s="705"/>
      <c r="C96" s="424">
        <v>52</v>
      </c>
      <c r="D96" s="419">
        <v>186433.84</v>
      </c>
      <c r="E96" s="122"/>
      <c r="G96" s="432" t="s">
        <v>300</v>
      </c>
      <c r="H96" s="437">
        <v>52</v>
      </c>
      <c r="I96" s="428"/>
      <c r="J96" s="124"/>
    </row>
    <row r="97" spans="1:10" s="123" customFormat="1" ht="11.25" customHeight="1">
      <c r="A97" s="704" t="s">
        <v>70</v>
      </c>
      <c r="B97" s="705"/>
      <c r="C97" s="424">
        <v>55</v>
      </c>
      <c r="D97" s="419"/>
      <c r="E97" s="122"/>
      <c r="G97" s="432" t="s">
        <v>301</v>
      </c>
      <c r="H97" s="437">
        <v>54</v>
      </c>
      <c r="I97" s="429">
        <v>12603000</v>
      </c>
      <c r="J97" s="124"/>
    </row>
    <row r="98" spans="1:10" s="123" customFormat="1" ht="11.25" customHeight="1">
      <c r="A98" s="704" t="s">
        <v>35</v>
      </c>
      <c r="B98" s="705"/>
      <c r="C98" s="424">
        <v>57</v>
      </c>
      <c r="D98" s="419">
        <v>130281</v>
      </c>
      <c r="E98" s="122"/>
      <c r="G98" s="432" t="s">
        <v>299</v>
      </c>
      <c r="H98" s="437">
        <v>55</v>
      </c>
      <c r="I98" s="428"/>
      <c r="J98" s="124"/>
    </row>
    <row r="99" spans="1:10" s="123" customFormat="1" ht="11.25" customHeight="1">
      <c r="A99" s="704" t="s">
        <v>22</v>
      </c>
      <c r="B99" s="705"/>
      <c r="C99" s="424">
        <v>58</v>
      </c>
      <c r="D99" s="420">
        <v>4000000</v>
      </c>
      <c r="E99" s="124">
        <v>4000000</v>
      </c>
      <c r="G99" s="432" t="s">
        <v>202</v>
      </c>
      <c r="H99" s="437">
        <v>166</v>
      </c>
      <c r="I99" s="428">
        <v>246663</v>
      </c>
      <c r="J99" s="124">
        <v>539520</v>
      </c>
    </row>
    <row r="100" spans="1:10" s="123" customFormat="1" ht="11.25" customHeight="1">
      <c r="A100" s="779" t="s">
        <v>197</v>
      </c>
      <c r="B100" s="780"/>
      <c r="C100" s="425">
        <v>501</v>
      </c>
      <c r="D100" s="420"/>
      <c r="E100" s="124"/>
      <c r="G100" s="432" t="s">
        <v>302</v>
      </c>
      <c r="H100" s="425"/>
      <c r="I100" s="428"/>
      <c r="J100" s="124"/>
    </row>
    <row r="101" spans="1:10" s="123" customFormat="1" ht="11.25" customHeight="1">
      <c r="A101" s="779" t="s">
        <v>198</v>
      </c>
      <c r="B101" s="780"/>
      <c r="C101" s="425">
        <v>35015</v>
      </c>
      <c r="D101" s="420">
        <v>68232</v>
      </c>
      <c r="E101" s="124">
        <v>335295</v>
      </c>
      <c r="G101" s="433" t="s">
        <v>430</v>
      </c>
      <c r="H101" s="425"/>
      <c r="I101" s="428">
        <v>2000000</v>
      </c>
      <c r="J101" s="124">
        <v>1000000</v>
      </c>
    </row>
    <row r="102" spans="1:10" s="123" customFormat="1" ht="11.25" customHeight="1">
      <c r="A102" s="779" t="s">
        <v>199</v>
      </c>
      <c r="B102" s="780"/>
      <c r="C102" s="425">
        <v>35442</v>
      </c>
      <c r="D102" s="420"/>
      <c r="E102" s="124"/>
      <c r="G102" s="433"/>
      <c r="H102" s="425"/>
      <c r="I102" s="428"/>
      <c r="J102" s="124"/>
    </row>
    <row r="103" spans="1:10" s="123" customFormat="1" ht="11.25" customHeight="1">
      <c r="A103" s="704" t="s">
        <v>54</v>
      </c>
      <c r="B103" s="705"/>
      <c r="C103" s="426" t="s">
        <v>200</v>
      </c>
      <c r="D103" s="420">
        <v>215000</v>
      </c>
      <c r="E103" s="124">
        <v>215000</v>
      </c>
      <c r="G103" s="433"/>
      <c r="H103" s="426"/>
      <c r="I103" s="428"/>
      <c r="J103" s="124"/>
    </row>
    <row r="104" spans="1:10" s="123" customFormat="1" ht="11.25" customHeight="1">
      <c r="A104" s="704" t="s">
        <v>201</v>
      </c>
      <c r="B104" s="705"/>
      <c r="C104" s="426" t="s">
        <v>32</v>
      </c>
      <c r="D104" s="420">
        <v>39500</v>
      </c>
      <c r="E104" s="124">
        <v>34800</v>
      </c>
      <c r="G104" s="433"/>
      <c r="H104" s="426"/>
      <c r="I104" s="428"/>
      <c r="J104" s="124"/>
    </row>
    <row r="105" spans="1:10" s="123" customFormat="1" ht="11.25" customHeight="1">
      <c r="A105" s="704" t="s">
        <v>202</v>
      </c>
      <c r="B105" s="705"/>
      <c r="C105" s="426" t="s">
        <v>203</v>
      </c>
      <c r="D105" s="420">
        <v>121465</v>
      </c>
      <c r="E105" s="124"/>
      <c r="G105" s="433"/>
      <c r="H105" s="426"/>
      <c r="I105" s="428"/>
      <c r="J105" s="124"/>
    </row>
    <row r="106" spans="1:10" s="123" customFormat="1" ht="11.25" customHeight="1">
      <c r="A106" s="704" t="s">
        <v>204</v>
      </c>
      <c r="B106" s="705"/>
      <c r="C106" s="426" t="s">
        <v>32</v>
      </c>
      <c r="D106" s="420">
        <v>80000</v>
      </c>
      <c r="E106" s="124">
        <v>40000</v>
      </c>
      <c r="G106" s="433"/>
      <c r="H106" s="426"/>
      <c r="I106" s="428"/>
      <c r="J106" s="124"/>
    </row>
    <row r="107" spans="1:10" s="123" customFormat="1" ht="11.25" customHeight="1">
      <c r="A107" s="704" t="s">
        <v>91</v>
      </c>
      <c r="B107" s="705"/>
      <c r="C107" s="426" t="s">
        <v>32</v>
      </c>
      <c r="D107" s="420">
        <v>4480600</v>
      </c>
      <c r="E107" s="124"/>
      <c r="F107" s="289"/>
      <c r="G107" s="433"/>
      <c r="H107" s="426"/>
      <c r="I107" s="428"/>
      <c r="J107" s="124"/>
    </row>
    <row r="108" spans="1:10" s="123" customFormat="1" ht="11.25" customHeight="1">
      <c r="A108" s="704" t="s">
        <v>205</v>
      </c>
      <c r="B108" s="705"/>
      <c r="C108" s="426" t="s">
        <v>206</v>
      </c>
      <c r="D108" s="420"/>
      <c r="E108" s="124"/>
      <c r="G108" s="433"/>
      <c r="H108" s="426"/>
      <c r="I108" s="428"/>
      <c r="J108" s="124"/>
    </row>
    <row r="109" spans="1:10" s="123" customFormat="1" ht="11.25" customHeight="1">
      <c r="A109" s="704" t="s">
        <v>286</v>
      </c>
      <c r="B109" s="705"/>
      <c r="C109" s="426" t="s">
        <v>32</v>
      </c>
      <c r="D109" s="420">
        <v>15000000</v>
      </c>
      <c r="E109" s="124"/>
      <c r="G109" s="433"/>
      <c r="H109" s="426"/>
      <c r="I109" s="428"/>
      <c r="J109" s="124"/>
    </row>
    <row r="110" spans="1:10" s="123" customFormat="1" ht="11.25" customHeight="1">
      <c r="A110" s="706" t="s">
        <v>209</v>
      </c>
      <c r="B110" s="707"/>
      <c r="C110" s="426"/>
      <c r="D110" s="420"/>
      <c r="E110" s="124"/>
      <c r="G110" s="433"/>
      <c r="H110" s="433"/>
      <c r="I110" s="428"/>
      <c r="J110" s="124"/>
    </row>
    <row r="111" spans="1:10" s="123" customFormat="1" ht="11.25" customHeight="1">
      <c r="A111" s="704" t="s">
        <v>207</v>
      </c>
      <c r="B111" s="705"/>
      <c r="C111" s="426"/>
      <c r="D111" s="421"/>
      <c r="E111" s="125"/>
      <c r="G111" s="433"/>
      <c r="H111" s="433"/>
      <c r="I111" s="428"/>
      <c r="J111" s="124"/>
    </row>
    <row r="112" spans="1:10" s="123" customFormat="1" ht="11.25" customHeight="1">
      <c r="A112" s="704" t="s">
        <v>207</v>
      </c>
      <c r="B112" s="705"/>
      <c r="C112" s="426"/>
      <c r="D112" s="421"/>
      <c r="E112" s="125"/>
      <c r="G112" s="433"/>
      <c r="H112" s="433"/>
      <c r="I112" s="428"/>
      <c r="J112" s="124"/>
    </row>
    <row r="113" spans="1:10" s="123" customFormat="1" ht="11.25" customHeight="1">
      <c r="A113" s="704"/>
      <c r="B113" s="705"/>
      <c r="C113" s="426"/>
      <c r="D113" s="421"/>
      <c r="E113" s="125"/>
      <c r="F113" s="289"/>
      <c r="G113" s="433"/>
      <c r="H113" s="433"/>
      <c r="I113" s="428"/>
      <c r="J113" s="124"/>
    </row>
    <row r="114" spans="1:10" s="123" customFormat="1" ht="11.25" customHeight="1" thickBot="1">
      <c r="A114" s="702"/>
      <c r="B114" s="703"/>
      <c r="C114" s="426"/>
      <c r="D114" s="421"/>
      <c r="E114" s="125"/>
      <c r="G114" s="434"/>
      <c r="H114" s="434"/>
      <c r="I114" s="430"/>
      <c r="J114" s="394"/>
    </row>
    <row r="115" spans="1:10" s="266" customFormat="1" ht="11.25" customHeight="1" thickBot="1">
      <c r="A115" s="869" t="s">
        <v>0</v>
      </c>
      <c r="B115" s="870"/>
      <c r="C115" s="427"/>
      <c r="D115" s="422">
        <f>SUM(D94:D114)</f>
        <v>42031511.84</v>
      </c>
      <c r="E115" s="262">
        <f>SUM(E94:E114)</f>
        <v>10905095</v>
      </c>
      <c r="G115" s="435" t="s">
        <v>0</v>
      </c>
      <c r="H115" s="435"/>
      <c r="I115" s="431">
        <f>SUM(I94:I114)</f>
        <v>14849663</v>
      </c>
      <c r="J115" s="395">
        <f>SUM(J94:J114)</f>
        <v>1782490</v>
      </c>
    </row>
    <row r="116" ht="4.5" customHeight="1"/>
    <row r="117" spans="1:14" ht="7.5" customHeight="1" thickBot="1">
      <c r="A117"/>
      <c r="B117"/>
      <c r="C117"/>
      <c r="D117"/>
      <c r="E117"/>
      <c r="F117"/>
      <c r="G117"/>
      <c r="H117"/>
      <c r="L117"/>
      <c r="M117"/>
      <c r="N117"/>
    </row>
    <row r="118" spans="1:14" ht="18.75" customHeight="1" thickBot="1">
      <c r="A118" s="2" t="s">
        <v>11</v>
      </c>
      <c r="B118" s="1"/>
      <c r="C118" s="1"/>
      <c r="D118"/>
      <c r="E118"/>
      <c r="F118"/>
      <c r="G118" s="867" t="s">
        <v>432</v>
      </c>
      <c r="H118" s="867" t="s">
        <v>193</v>
      </c>
      <c r="I118" s="840" t="s">
        <v>296</v>
      </c>
      <c r="J118" s="842" t="s">
        <v>297</v>
      </c>
      <c r="L118"/>
      <c r="M118"/>
      <c r="N118"/>
    </row>
    <row r="119" spans="1:10" s="6" customFormat="1" ht="11.25" customHeight="1" thickBot="1">
      <c r="A119" s="663" t="s">
        <v>218</v>
      </c>
      <c r="B119" s="700"/>
      <c r="C119" s="701"/>
      <c r="G119" s="905"/>
      <c r="H119" s="905"/>
      <c r="I119" s="906"/>
      <c r="J119" s="899"/>
    </row>
    <row r="120" spans="1:10" s="58" customFormat="1" ht="11.25" customHeight="1" thickBot="1">
      <c r="A120" s="788" t="s">
        <v>9</v>
      </c>
      <c r="B120" s="789"/>
      <c r="C120" s="139">
        <f>E115/1000</f>
        <v>10905.095</v>
      </c>
      <c r="G120" s="488" t="s">
        <v>431</v>
      </c>
      <c r="H120" s="488"/>
      <c r="I120" s="498">
        <v>881242.13</v>
      </c>
      <c r="J120" s="499"/>
    </row>
    <row r="121" spans="1:10" s="58" customFormat="1" ht="11.25" customHeight="1" thickBot="1">
      <c r="A121" s="786" t="s">
        <v>6</v>
      </c>
      <c r="B121" s="787"/>
      <c r="C121" s="140">
        <f>I153/1000</f>
        <v>782.49</v>
      </c>
      <c r="J121" s="126"/>
    </row>
    <row r="122" spans="1:10" s="58" customFormat="1" ht="11.25" customHeight="1" thickBot="1">
      <c r="A122" s="784" t="s">
        <v>10</v>
      </c>
      <c r="B122" s="785"/>
      <c r="C122" s="141">
        <f>F75</f>
        <v>204007</v>
      </c>
      <c r="G122" s="903" t="s">
        <v>433</v>
      </c>
      <c r="H122" s="904"/>
      <c r="I122" s="489">
        <f>SUM(I115,I120)</f>
        <v>15730905.13</v>
      </c>
      <c r="J122" s="490">
        <f>SUM(J115,J120)</f>
        <v>1782490</v>
      </c>
    </row>
    <row r="123" spans="1:14" ht="5.25" customHeight="1">
      <c r="A123" s="14"/>
      <c r="B123" s="21"/>
      <c r="C123" s="10"/>
      <c r="D123"/>
      <c r="E123"/>
      <c r="F123"/>
      <c r="G123"/>
      <c r="H123"/>
      <c r="I123"/>
      <c r="J123" s="117"/>
      <c r="K123"/>
      <c r="L123"/>
      <c r="M123"/>
      <c r="N123"/>
    </row>
    <row r="124" spans="1:14" ht="18.75" customHeight="1" thickBot="1">
      <c r="A124" s="2" t="s">
        <v>41</v>
      </c>
      <c r="B124"/>
      <c r="C124"/>
      <c r="D124"/>
      <c r="E124"/>
      <c r="F124"/>
      <c r="G124"/>
      <c r="H124"/>
      <c r="I124"/>
      <c r="J124" s="117"/>
      <c r="K124"/>
      <c r="L124"/>
      <c r="M124"/>
      <c r="N124"/>
    </row>
    <row r="125" spans="1:11" s="145" customFormat="1" ht="22.5" customHeight="1">
      <c r="A125" s="690" t="s">
        <v>21</v>
      </c>
      <c r="B125" s="691"/>
      <c r="C125" s="681" t="s">
        <v>37</v>
      </c>
      <c r="D125" s="681" t="s">
        <v>210</v>
      </c>
      <c r="E125" s="681" t="s">
        <v>211</v>
      </c>
      <c r="F125" s="142" t="s">
        <v>38</v>
      </c>
      <c r="G125" s="143" t="s">
        <v>39</v>
      </c>
      <c r="H125" s="696" t="s">
        <v>212</v>
      </c>
      <c r="I125" s="792" t="s">
        <v>40</v>
      </c>
      <c r="J125" s="681" t="s">
        <v>8</v>
      </c>
      <c r="K125" s="144"/>
    </row>
    <row r="126" spans="1:11" s="145" customFormat="1" ht="11.25" customHeight="1" thickBot="1">
      <c r="A126" s="692"/>
      <c r="B126" s="693"/>
      <c r="C126" s="682"/>
      <c r="D126" s="683"/>
      <c r="E126" s="781"/>
      <c r="F126" s="146" t="s">
        <v>213</v>
      </c>
      <c r="G126" s="147" t="s">
        <v>214</v>
      </c>
      <c r="H126" s="697"/>
      <c r="I126" s="793"/>
      <c r="J126" s="682"/>
      <c r="K126" s="144"/>
    </row>
    <row r="127" spans="1:11" s="120" customFormat="1" ht="11.25" customHeight="1">
      <c r="A127" s="790"/>
      <c r="B127" s="791"/>
      <c r="C127" s="28"/>
      <c r="D127" s="19"/>
      <c r="E127" s="19"/>
      <c r="F127" s="15"/>
      <c r="G127" s="16"/>
      <c r="H127" s="127"/>
      <c r="I127" s="20">
        <f>SUM(F127:H127)</f>
        <v>0</v>
      </c>
      <c r="J127" s="128">
        <f>SUM(C127:E127,I127)</f>
        <v>0</v>
      </c>
      <c r="K127" s="129"/>
    </row>
    <row r="128" spans="1:11" s="120" customFormat="1" ht="11.25" customHeight="1">
      <c r="A128" s="684"/>
      <c r="B128" s="685"/>
      <c r="C128" s="18"/>
      <c r="D128" s="19"/>
      <c r="E128" s="19"/>
      <c r="F128" s="15"/>
      <c r="G128" s="16"/>
      <c r="H128" s="127"/>
      <c r="I128" s="20">
        <f>SUM(F128:H128)</f>
        <v>0</v>
      </c>
      <c r="J128" s="128">
        <f>SUM(C128:E128,I128)</f>
        <v>0</v>
      </c>
      <c r="K128" s="129"/>
    </row>
    <row r="129" spans="1:11" s="120" customFormat="1" ht="11.25" customHeight="1">
      <c r="A129" s="684"/>
      <c r="B129" s="685"/>
      <c r="C129" s="18"/>
      <c r="D129" s="19"/>
      <c r="E129" s="19"/>
      <c r="F129" s="15"/>
      <c r="G129" s="16"/>
      <c r="H129" s="127"/>
      <c r="I129" s="20">
        <f>SUM(F129:H129)</f>
        <v>0</v>
      </c>
      <c r="J129" s="128">
        <f>SUM(C129:E129,I129)</f>
        <v>0</v>
      </c>
      <c r="K129" s="129"/>
    </row>
    <row r="130" spans="1:11" s="133" customFormat="1" ht="11.25" customHeight="1" thickBot="1">
      <c r="A130" s="686" t="s">
        <v>97</v>
      </c>
      <c r="B130" s="687"/>
      <c r="C130" s="60">
        <f aca="true" t="shared" si="13" ref="C130:J130">SUM(C127:C129)</f>
        <v>0</v>
      </c>
      <c r="D130" s="60">
        <f t="shared" si="13"/>
        <v>0</v>
      </c>
      <c r="E130" s="60">
        <f t="shared" si="13"/>
        <v>0</v>
      </c>
      <c r="F130" s="61">
        <f t="shared" si="13"/>
        <v>0</v>
      </c>
      <c r="G130" s="62">
        <f t="shared" si="13"/>
        <v>0</v>
      </c>
      <c r="H130" s="62">
        <f t="shared" si="13"/>
        <v>0</v>
      </c>
      <c r="I130" s="63">
        <f t="shared" si="13"/>
        <v>0</v>
      </c>
      <c r="J130" s="60">
        <f t="shared" si="13"/>
        <v>0</v>
      </c>
      <c r="K130" s="132"/>
    </row>
    <row r="131" spans="1:11" s="120" customFormat="1" ht="13.5" thickBo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29"/>
    </row>
    <row r="132" spans="1:11" s="149" customFormat="1" ht="22.5" customHeight="1">
      <c r="A132" s="690" t="s">
        <v>215</v>
      </c>
      <c r="B132" s="691"/>
      <c r="C132" s="681" t="s">
        <v>37</v>
      </c>
      <c r="D132" s="681" t="s">
        <v>210</v>
      </c>
      <c r="E132" s="681" t="s">
        <v>211</v>
      </c>
      <c r="F132" s="142" t="s">
        <v>38</v>
      </c>
      <c r="G132" s="143" t="s">
        <v>39</v>
      </c>
      <c r="H132" s="696" t="s">
        <v>212</v>
      </c>
      <c r="I132" s="792" t="s">
        <v>40</v>
      </c>
      <c r="J132" s="681" t="s">
        <v>8</v>
      </c>
      <c r="K132" s="148"/>
    </row>
    <row r="133" spans="1:11" s="149" customFormat="1" ht="11.25" customHeight="1" thickBot="1">
      <c r="A133" s="692"/>
      <c r="B133" s="693"/>
      <c r="C133" s="682"/>
      <c r="D133" s="683"/>
      <c r="E133" s="781"/>
      <c r="F133" s="146" t="s">
        <v>213</v>
      </c>
      <c r="G133" s="147" t="s">
        <v>214</v>
      </c>
      <c r="H133" s="697"/>
      <c r="I133" s="793"/>
      <c r="J133" s="682"/>
      <c r="K133" s="148"/>
    </row>
    <row r="134" spans="1:11" s="149" customFormat="1" ht="11.25" customHeight="1">
      <c r="A134" s="790" t="s">
        <v>303</v>
      </c>
      <c r="B134" s="791"/>
      <c r="C134" s="28"/>
      <c r="D134" s="19">
        <v>280000</v>
      </c>
      <c r="E134" s="19"/>
      <c r="F134" s="15"/>
      <c r="G134" s="59"/>
      <c r="H134" s="127"/>
      <c r="I134" s="20">
        <f>SUM(F134:H134)</f>
        <v>0</v>
      </c>
      <c r="J134" s="128">
        <f>SUM(C134:E134,I134)</f>
        <v>280000</v>
      </c>
      <c r="K134" s="148"/>
    </row>
    <row r="135" spans="1:11" s="149" customFormat="1" ht="11.25" customHeight="1">
      <c r="A135" s="684" t="s">
        <v>304</v>
      </c>
      <c r="B135" s="685"/>
      <c r="C135" s="18"/>
      <c r="D135" s="19">
        <v>100000</v>
      </c>
      <c r="E135" s="19"/>
      <c r="F135" s="15"/>
      <c r="G135" s="59"/>
      <c r="H135" s="127"/>
      <c r="I135" s="20">
        <f aca="true" t="shared" si="14" ref="I135:I140">SUM(F135:H135)</f>
        <v>0</v>
      </c>
      <c r="J135" s="128">
        <f aca="true" t="shared" si="15" ref="J135:J140">SUM(C135:E135,I135)</f>
        <v>100000</v>
      </c>
      <c r="K135" s="148"/>
    </row>
    <row r="136" spans="1:11" s="149" customFormat="1" ht="11.25" customHeight="1">
      <c r="A136" s="684" t="s">
        <v>305</v>
      </c>
      <c r="B136" s="685"/>
      <c r="C136" s="18"/>
      <c r="D136" s="19">
        <v>320000</v>
      </c>
      <c r="E136" s="19"/>
      <c r="F136" s="15"/>
      <c r="G136" s="16"/>
      <c r="H136" s="127"/>
      <c r="I136" s="20">
        <f t="shared" si="14"/>
        <v>0</v>
      </c>
      <c r="J136" s="128">
        <f t="shared" si="15"/>
        <v>320000</v>
      </c>
      <c r="K136" s="148"/>
    </row>
    <row r="137" spans="1:11" s="149" customFormat="1" ht="11.25" customHeight="1">
      <c r="A137" s="684" t="s">
        <v>306</v>
      </c>
      <c r="B137" s="685"/>
      <c r="C137" s="18"/>
      <c r="D137" s="19">
        <v>300000</v>
      </c>
      <c r="E137" s="19"/>
      <c r="F137" s="15"/>
      <c r="G137" s="16"/>
      <c r="H137" s="127"/>
      <c r="I137" s="20">
        <f t="shared" si="14"/>
        <v>0</v>
      </c>
      <c r="J137" s="128">
        <f t="shared" si="15"/>
        <v>300000</v>
      </c>
      <c r="K137" s="148"/>
    </row>
    <row r="138" spans="1:11" s="149" customFormat="1" ht="11.25" customHeight="1">
      <c r="A138" s="684" t="s">
        <v>307</v>
      </c>
      <c r="B138" s="685"/>
      <c r="C138" s="18"/>
      <c r="D138" s="19">
        <v>95693143</v>
      </c>
      <c r="E138" s="19"/>
      <c r="F138" s="15"/>
      <c r="G138" s="16"/>
      <c r="H138" s="127"/>
      <c r="I138" s="20">
        <f t="shared" si="14"/>
        <v>0</v>
      </c>
      <c r="J138" s="128">
        <f t="shared" si="15"/>
        <v>95693143</v>
      </c>
      <c r="K138" s="148"/>
    </row>
    <row r="139" spans="1:11" s="149" customFormat="1" ht="11.25" customHeight="1">
      <c r="A139" s="684"/>
      <c r="B139" s="685"/>
      <c r="C139" s="18"/>
      <c r="D139" s="19"/>
      <c r="E139" s="19"/>
      <c r="F139" s="15"/>
      <c r="G139" s="16"/>
      <c r="H139" s="127"/>
      <c r="I139" s="20">
        <f t="shared" si="14"/>
        <v>0</v>
      </c>
      <c r="J139" s="128">
        <f t="shared" si="15"/>
        <v>0</v>
      </c>
      <c r="K139" s="148"/>
    </row>
    <row r="140" spans="1:11" s="149" customFormat="1" ht="11.25" customHeight="1">
      <c r="A140" s="684"/>
      <c r="B140" s="685"/>
      <c r="C140" s="18"/>
      <c r="D140" s="19"/>
      <c r="E140" s="19"/>
      <c r="F140" s="15"/>
      <c r="G140" s="16"/>
      <c r="H140" s="127"/>
      <c r="I140" s="20">
        <f t="shared" si="14"/>
        <v>0</v>
      </c>
      <c r="J140" s="128">
        <f t="shared" si="15"/>
        <v>0</v>
      </c>
      <c r="K140" s="148"/>
    </row>
    <row r="141" spans="1:11" s="149" customFormat="1" ht="11.25" customHeight="1" thickBot="1">
      <c r="A141" s="686" t="s">
        <v>98</v>
      </c>
      <c r="B141" s="687"/>
      <c r="C141" s="60">
        <f aca="true" t="shared" si="16" ref="C141:J141">SUM(C134:C140)</f>
        <v>0</v>
      </c>
      <c r="D141" s="64">
        <f t="shared" si="16"/>
        <v>96693143</v>
      </c>
      <c r="E141" s="64">
        <f t="shared" si="16"/>
        <v>0</v>
      </c>
      <c r="F141" s="61">
        <f t="shared" si="16"/>
        <v>0</v>
      </c>
      <c r="G141" s="62">
        <f t="shared" si="16"/>
        <v>0</v>
      </c>
      <c r="H141" s="62">
        <f t="shared" si="16"/>
        <v>0</v>
      </c>
      <c r="I141" s="63">
        <f t="shared" si="16"/>
        <v>0</v>
      </c>
      <c r="J141" s="60">
        <f t="shared" si="16"/>
        <v>96693143</v>
      </c>
      <c r="K141" s="148"/>
    </row>
    <row r="142" spans="1:11" s="120" customFormat="1" ht="13.5" thickBo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29"/>
    </row>
    <row r="143" spans="1:11" s="149" customFormat="1" ht="22.5" customHeight="1">
      <c r="A143" s="690" t="s">
        <v>216</v>
      </c>
      <c r="B143" s="691"/>
      <c r="C143" s="681" t="s">
        <v>37</v>
      </c>
      <c r="D143" s="681" t="s">
        <v>210</v>
      </c>
      <c r="E143" s="681" t="s">
        <v>211</v>
      </c>
      <c r="F143" s="142" t="s">
        <v>38</v>
      </c>
      <c r="G143" s="143" t="s">
        <v>39</v>
      </c>
      <c r="H143" s="696" t="s">
        <v>212</v>
      </c>
      <c r="I143" s="792" t="s">
        <v>40</v>
      </c>
      <c r="J143" s="681" t="s">
        <v>8</v>
      </c>
      <c r="K143" s="148"/>
    </row>
    <row r="144" spans="1:11" s="149" customFormat="1" ht="11.25" customHeight="1" thickBot="1">
      <c r="A144" s="692"/>
      <c r="B144" s="693"/>
      <c r="C144" s="682"/>
      <c r="D144" s="683"/>
      <c r="E144" s="781"/>
      <c r="F144" s="146" t="s">
        <v>213</v>
      </c>
      <c r="G144" s="147" t="s">
        <v>214</v>
      </c>
      <c r="H144" s="697"/>
      <c r="I144" s="793"/>
      <c r="J144" s="682"/>
      <c r="K144" s="148"/>
    </row>
    <row r="145" spans="1:11" s="149" customFormat="1" ht="11.25" customHeight="1">
      <c r="A145" s="790" t="s">
        <v>426</v>
      </c>
      <c r="B145" s="791"/>
      <c r="C145" s="28"/>
      <c r="D145" s="19"/>
      <c r="E145" s="19">
        <v>134880</v>
      </c>
      <c r="F145" s="15"/>
      <c r="G145" s="59"/>
      <c r="H145" s="127">
        <v>539520</v>
      </c>
      <c r="I145" s="20">
        <f>SUM(F145:H145)</f>
        <v>539520</v>
      </c>
      <c r="J145" s="128">
        <f>SUM(C145:E145,I145)</f>
        <v>674400</v>
      </c>
      <c r="K145" s="148"/>
    </row>
    <row r="146" spans="1:11" s="149" customFormat="1" ht="11.25" customHeight="1">
      <c r="A146" s="684" t="s">
        <v>427</v>
      </c>
      <c r="B146" s="685"/>
      <c r="C146" s="18"/>
      <c r="D146" s="19"/>
      <c r="E146" s="19"/>
      <c r="F146" s="15"/>
      <c r="G146" s="59"/>
      <c r="H146" s="127">
        <v>242970</v>
      </c>
      <c r="I146" s="20">
        <f>SUM(F146:H146)</f>
        <v>242970</v>
      </c>
      <c r="J146" s="128">
        <f>SUM(C146:E146,I146)</f>
        <v>242970</v>
      </c>
      <c r="K146" s="148"/>
    </row>
    <row r="147" spans="1:11" s="149" customFormat="1" ht="11.25" customHeight="1">
      <c r="A147" s="471"/>
      <c r="B147" s="472"/>
      <c r="C147" s="18"/>
      <c r="D147" s="19"/>
      <c r="E147" s="19"/>
      <c r="F147" s="15"/>
      <c r="G147" s="16"/>
      <c r="H147" s="127"/>
      <c r="I147" s="20">
        <f>SUM(F147:H147)</f>
        <v>0</v>
      </c>
      <c r="J147" s="128">
        <f>SUM(C147:E147,I147)</f>
        <v>0</v>
      </c>
      <c r="K147" s="148"/>
    </row>
    <row r="148" spans="1:11" s="149" customFormat="1" ht="11.25" customHeight="1">
      <c r="A148" s="471"/>
      <c r="B148" s="472"/>
      <c r="C148" s="18"/>
      <c r="D148" s="19"/>
      <c r="E148" s="19"/>
      <c r="F148" s="15"/>
      <c r="G148" s="16"/>
      <c r="H148" s="127"/>
      <c r="I148" s="20">
        <f>SUM(F148:H148)</f>
        <v>0</v>
      </c>
      <c r="J148" s="128">
        <f>SUM(C148:E148,I148)</f>
        <v>0</v>
      </c>
      <c r="K148" s="148"/>
    </row>
    <row r="149" spans="1:11" s="149" customFormat="1" ht="11.25" customHeight="1" thickBot="1">
      <c r="A149" s="686" t="s">
        <v>217</v>
      </c>
      <c r="B149" s="687"/>
      <c r="C149" s="60">
        <f aca="true" t="shared" si="17" ref="C149:J149">SUM(C145:C148)</f>
        <v>0</v>
      </c>
      <c r="D149" s="60">
        <f t="shared" si="17"/>
        <v>0</v>
      </c>
      <c r="E149" s="60">
        <f t="shared" si="17"/>
        <v>134880</v>
      </c>
      <c r="F149" s="64">
        <f t="shared" si="17"/>
        <v>0</v>
      </c>
      <c r="G149" s="135">
        <f t="shared" si="17"/>
        <v>0</v>
      </c>
      <c r="H149" s="62">
        <f t="shared" si="17"/>
        <v>782490</v>
      </c>
      <c r="I149" s="69">
        <f t="shared" si="17"/>
        <v>782490</v>
      </c>
      <c r="J149" s="60">
        <f t="shared" si="17"/>
        <v>917370</v>
      </c>
      <c r="K149" s="148"/>
    </row>
    <row r="150" spans="1:11" s="120" customFormat="1" ht="13.5" thickBo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29"/>
    </row>
    <row r="151" spans="1:11" s="149" customFormat="1" ht="22.5" customHeight="1">
      <c r="A151" s="690" t="s">
        <v>8</v>
      </c>
      <c r="B151" s="691"/>
      <c r="C151" s="681" t="s">
        <v>37</v>
      </c>
      <c r="D151" s="681" t="s">
        <v>210</v>
      </c>
      <c r="E151" s="681" t="s">
        <v>211</v>
      </c>
      <c r="F151" s="142" t="s">
        <v>38</v>
      </c>
      <c r="G151" s="143" t="s">
        <v>39</v>
      </c>
      <c r="H151" s="696" t="s">
        <v>212</v>
      </c>
      <c r="I151" s="792" t="s">
        <v>40</v>
      </c>
      <c r="J151" s="681" t="s">
        <v>8</v>
      </c>
      <c r="K151" s="148"/>
    </row>
    <row r="152" spans="1:11" s="149" customFormat="1" ht="11.25" customHeight="1" thickBot="1">
      <c r="A152" s="694"/>
      <c r="B152" s="695"/>
      <c r="C152" s="682"/>
      <c r="D152" s="683"/>
      <c r="E152" s="781"/>
      <c r="F152" s="146" t="s">
        <v>213</v>
      </c>
      <c r="G152" s="147" t="s">
        <v>214</v>
      </c>
      <c r="H152" s="697"/>
      <c r="I152" s="793"/>
      <c r="J152" s="682"/>
      <c r="K152" s="148"/>
    </row>
    <row r="153" spans="1:11" s="149" customFormat="1" ht="11.25" customHeight="1" thickBot="1">
      <c r="A153" s="692"/>
      <c r="B153" s="693"/>
      <c r="C153" s="60">
        <f aca="true" t="shared" si="18" ref="C153:J153">SUM(C149,C141,C130)</f>
        <v>0</v>
      </c>
      <c r="D153" s="60">
        <f t="shared" si="18"/>
        <v>96693143</v>
      </c>
      <c r="E153" s="60">
        <f t="shared" si="18"/>
        <v>134880</v>
      </c>
      <c r="F153" s="64">
        <f t="shared" si="18"/>
        <v>0</v>
      </c>
      <c r="G153" s="150">
        <f t="shared" si="18"/>
        <v>0</v>
      </c>
      <c r="H153" s="151">
        <f t="shared" si="18"/>
        <v>782490</v>
      </c>
      <c r="I153" s="152">
        <f t="shared" si="18"/>
        <v>782490</v>
      </c>
      <c r="J153" s="60">
        <f t="shared" si="18"/>
        <v>97610513</v>
      </c>
      <c r="K153" s="148"/>
    </row>
    <row r="154" spans="1:11" s="149" customFormat="1" ht="11.25" customHeight="1">
      <c r="A154" s="153"/>
      <c r="B154" s="153"/>
      <c r="C154" s="154"/>
      <c r="D154" s="154"/>
      <c r="E154" s="154"/>
      <c r="F154" s="154"/>
      <c r="G154" s="154"/>
      <c r="H154" s="154"/>
      <c r="I154" s="154"/>
      <c r="J154" s="154"/>
      <c r="K154" s="148"/>
    </row>
    <row r="155" spans="1:14" ht="17.25" customHeight="1" thickBot="1">
      <c r="A155" s="2" t="s">
        <v>269</v>
      </c>
      <c r="B155"/>
      <c r="C155"/>
      <c r="D155"/>
      <c r="E155"/>
      <c r="F155"/>
      <c r="G155"/>
      <c r="H155"/>
      <c r="I155"/>
      <c r="J155" s="117"/>
      <c r="K155"/>
      <c r="L155"/>
      <c r="M155"/>
      <c r="N155"/>
    </row>
    <row r="156" spans="1:10" s="17" customFormat="1" ht="11.25" customHeight="1">
      <c r="A156" s="29" t="s">
        <v>55</v>
      </c>
      <c r="B156" s="30" t="s">
        <v>56</v>
      </c>
      <c r="C156" s="31" t="s">
        <v>57</v>
      </c>
      <c r="D156" s="32" t="s">
        <v>58</v>
      </c>
      <c r="E156" s="32" t="s">
        <v>59</v>
      </c>
      <c r="F156" s="33" t="s">
        <v>60</v>
      </c>
      <c r="J156" s="119"/>
    </row>
    <row r="157" spans="1:10" s="17" customFormat="1" ht="11.25" customHeight="1">
      <c r="A157" s="34" t="s">
        <v>61</v>
      </c>
      <c r="B157" s="35" t="s">
        <v>62</v>
      </c>
      <c r="C157" s="36" t="s">
        <v>63</v>
      </c>
      <c r="D157" s="37" t="s">
        <v>219</v>
      </c>
      <c r="E157" s="37" t="s">
        <v>64</v>
      </c>
      <c r="F157" s="38" t="s">
        <v>62</v>
      </c>
      <c r="J157" s="119"/>
    </row>
    <row r="158" spans="1:10" s="17" customFormat="1" ht="11.25" customHeight="1" thickBot="1">
      <c r="A158" s="39"/>
      <c r="B158" s="40" t="s">
        <v>65</v>
      </c>
      <c r="C158" s="41" t="s">
        <v>66</v>
      </c>
      <c r="D158" s="42"/>
      <c r="E158" s="42" t="s">
        <v>220</v>
      </c>
      <c r="F158" s="43" t="s">
        <v>221</v>
      </c>
      <c r="J158" s="119"/>
    </row>
    <row r="159" spans="1:10" s="17" customFormat="1" ht="11.25" customHeight="1">
      <c r="A159" s="44">
        <v>1</v>
      </c>
      <c r="B159" s="155">
        <v>21927.593</v>
      </c>
      <c r="C159" s="65">
        <v>15</v>
      </c>
      <c r="D159" s="66">
        <v>13507.304</v>
      </c>
      <c r="E159" s="66">
        <v>1692.69</v>
      </c>
      <c r="F159" s="45">
        <v>6727.599</v>
      </c>
      <c r="J159" s="119"/>
    </row>
    <row r="160" spans="1:10" s="17" customFormat="1" ht="11.25" customHeight="1">
      <c r="A160" s="46" t="s">
        <v>67</v>
      </c>
      <c r="B160" s="156"/>
      <c r="C160" s="67">
        <v>0</v>
      </c>
      <c r="D160" s="68"/>
      <c r="E160" s="68"/>
      <c r="F160" s="45">
        <v>0</v>
      </c>
      <c r="J160" s="119"/>
    </row>
    <row r="161" spans="1:10" s="17" customFormat="1" ht="11.25" customHeight="1">
      <c r="A161" s="46">
        <v>2</v>
      </c>
      <c r="B161" s="156">
        <v>239738</v>
      </c>
      <c r="C161" s="67">
        <v>8</v>
      </c>
      <c r="D161" s="68">
        <v>81432.31</v>
      </c>
      <c r="E161" s="68">
        <v>10931</v>
      </c>
      <c r="F161" s="45">
        <v>147374.69</v>
      </c>
      <c r="J161" s="119"/>
    </row>
    <row r="162" spans="1:10" s="17" customFormat="1" ht="11.25" customHeight="1">
      <c r="A162" s="46">
        <v>3</v>
      </c>
      <c r="B162" s="156">
        <v>43545.886</v>
      </c>
      <c r="C162" s="67">
        <v>5</v>
      </c>
      <c r="D162" s="68">
        <v>27211.696</v>
      </c>
      <c r="E162" s="68">
        <v>843.048</v>
      </c>
      <c r="F162" s="45">
        <v>15491.141999999998</v>
      </c>
      <c r="J162" s="119"/>
    </row>
    <row r="163" spans="1:10" s="17" customFormat="1" ht="11.25" customHeight="1">
      <c r="A163" s="46">
        <v>4</v>
      </c>
      <c r="B163" s="156">
        <v>4885.655</v>
      </c>
      <c r="C163" s="67">
        <v>2.5</v>
      </c>
      <c r="D163" s="68">
        <v>66.198</v>
      </c>
      <c r="E163" s="68">
        <v>122.148</v>
      </c>
      <c r="F163" s="45">
        <v>4697.308999999999</v>
      </c>
      <c r="J163" s="119"/>
    </row>
    <row r="164" spans="1:10" s="17" customFormat="1" ht="11.25" customHeight="1" thickBot="1">
      <c r="A164" s="46">
        <v>5</v>
      </c>
      <c r="B164" s="156">
        <v>11361.703</v>
      </c>
      <c r="C164" s="67">
        <v>1</v>
      </c>
      <c r="D164" s="68">
        <v>318.639</v>
      </c>
      <c r="E164" s="68">
        <v>113.664</v>
      </c>
      <c r="F164" s="45">
        <v>10929.4</v>
      </c>
      <c r="J164" s="119"/>
    </row>
    <row r="165" spans="1:10" s="17" customFormat="1" ht="11.25" customHeight="1" thickBot="1">
      <c r="A165" s="47" t="s">
        <v>0</v>
      </c>
      <c r="B165" s="157">
        <v>321458.837</v>
      </c>
      <c r="C165" s="48" t="s">
        <v>314</v>
      </c>
      <c r="D165" s="49">
        <v>122536.147</v>
      </c>
      <c r="E165" s="49">
        <v>13702.55</v>
      </c>
      <c r="F165" s="50">
        <v>185220.14</v>
      </c>
      <c r="J165" s="119"/>
    </row>
    <row r="166" spans="1:14" ht="6.75" customHeight="1">
      <c r="A166"/>
      <c r="B166"/>
      <c r="C166"/>
      <c r="D166"/>
      <c r="E166"/>
      <c r="F166"/>
      <c r="G166"/>
      <c r="H166"/>
      <c r="I166"/>
      <c r="J166" s="117"/>
      <c r="K166"/>
      <c r="L166"/>
      <c r="M166"/>
      <c r="N166"/>
    </row>
    <row r="167" spans="1:20" s="9" customFormat="1" ht="3.75" customHeight="1">
      <c r="A167" s="12"/>
      <c r="B167" s="13"/>
      <c r="C167" s="13"/>
      <c r="D167" s="13"/>
      <c r="E167" s="13"/>
      <c r="F167" s="13"/>
      <c r="G167" s="13"/>
      <c r="H167" s="13"/>
      <c r="I167" s="13"/>
      <c r="J167" s="110"/>
      <c r="K167" s="3"/>
      <c r="L167" s="3"/>
      <c r="M167" s="3"/>
      <c r="N167"/>
      <c r="O167"/>
      <c r="P167"/>
      <c r="Q167"/>
      <c r="R167"/>
      <c r="S167"/>
      <c r="T167"/>
    </row>
    <row r="168" spans="1:20" s="9" customFormat="1" ht="17.25" customHeight="1" thickBot="1">
      <c r="A168" s="2" t="s">
        <v>270</v>
      </c>
      <c r="B168" s="6"/>
      <c r="C168" s="6"/>
      <c r="D168" s="6"/>
      <c r="E168" s="6"/>
      <c r="F168" s="6"/>
      <c r="G168" s="6"/>
      <c r="H168" s="6"/>
      <c r="I168" s="3"/>
      <c r="J168" s="110"/>
      <c r="K168" s="3"/>
      <c r="L168" s="3"/>
      <c r="M168" s="3"/>
      <c r="N168"/>
      <c r="O168"/>
      <c r="P168"/>
      <c r="Q168"/>
      <c r="R168"/>
      <c r="S168"/>
      <c r="T168"/>
    </row>
    <row r="169" spans="1:10" s="160" customFormat="1" ht="11.25" customHeight="1">
      <c r="A169" s="820" t="s">
        <v>235</v>
      </c>
      <c r="B169" s="821"/>
      <c r="C169" s="190" t="s">
        <v>29</v>
      </c>
      <c r="D169" s="159" t="s">
        <v>30</v>
      </c>
      <c r="F169" s="810" t="s">
        <v>261</v>
      </c>
      <c r="G169" s="811"/>
      <c r="H169" s="812"/>
      <c r="I169" s="190" t="s">
        <v>29</v>
      </c>
      <c r="J169" s="159" t="s">
        <v>30</v>
      </c>
    </row>
    <row r="170" spans="1:10" s="160" customFormat="1" ht="11.25" customHeight="1" thickBot="1">
      <c r="A170" s="822"/>
      <c r="B170" s="823"/>
      <c r="C170" s="191" t="s">
        <v>195</v>
      </c>
      <c r="D170" s="162" t="s">
        <v>196</v>
      </c>
      <c r="F170" s="813"/>
      <c r="G170" s="814"/>
      <c r="H170" s="815"/>
      <c r="I170" s="192" t="s">
        <v>195</v>
      </c>
      <c r="J170" s="193" t="s">
        <v>196</v>
      </c>
    </row>
    <row r="171" spans="1:10" s="160" customFormat="1" ht="11.25" customHeight="1" thickBot="1">
      <c r="A171" s="824" t="s">
        <v>42</v>
      </c>
      <c r="B171" s="825"/>
      <c r="C171" s="178">
        <v>21113</v>
      </c>
      <c r="D171" s="179">
        <f>C212</f>
        <v>3622.904880000002</v>
      </c>
      <c r="F171" s="834" t="s">
        <v>42</v>
      </c>
      <c r="G171" s="835"/>
      <c r="H171" s="836"/>
      <c r="I171" s="178">
        <v>4423</v>
      </c>
      <c r="J171" s="195">
        <f>I181</f>
        <v>4501</v>
      </c>
    </row>
    <row r="172" spans="1:10" s="160" customFormat="1" ht="11.25" customHeight="1" thickBot="1">
      <c r="A172" s="796" t="s">
        <v>43</v>
      </c>
      <c r="B172" s="797"/>
      <c r="C172" s="188">
        <f>SUM(C173:C182)</f>
        <v>22814.084</v>
      </c>
      <c r="D172" s="189">
        <f>SUM(D173:D182)</f>
        <v>112049.434</v>
      </c>
      <c r="F172" s="837" t="s">
        <v>43</v>
      </c>
      <c r="G172" s="838"/>
      <c r="H172" s="839"/>
      <c r="I172" s="188">
        <f>SUM(I173:I175)</f>
        <v>1097</v>
      </c>
      <c r="J172" s="189">
        <f>SUM(J173:J175)</f>
        <v>96295</v>
      </c>
    </row>
    <row r="173" spans="1:10" s="160" customFormat="1" ht="11.25" customHeight="1">
      <c r="A173" s="794" t="s">
        <v>44</v>
      </c>
      <c r="B173" s="795"/>
      <c r="C173" s="180">
        <v>7844.821</v>
      </c>
      <c r="D173" s="181">
        <v>13703</v>
      </c>
      <c r="F173" s="794" t="s">
        <v>262</v>
      </c>
      <c r="G173" s="819"/>
      <c r="H173" s="795"/>
      <c r="I173" s="184">
        <v>231</v>
      </c>
      <c r="J173" s="185">
        <v>345</v>
      </c>
    </row>
    <row r="174" spans="1:10" s="160" customFormat="1" ht="11.25" customHeight="1">
      <c r="A174" s="688" t="s">
        <v>236</v>
      </c>
      <c r="B174" s="689"/>
      <c r="C174" s="174"/>
      <c r="D174" s="164"/>
      <c r="E174" s="165"/>
      <c r="F174" s="688" t="s">
        <v>259</v>
      </c>
      <c r="G174" s="818"/>
      <c r="H174" s="689"/>
      <c r="I174" s="175"/>
      <c r="J174" s="167">
        <v>95700</v>
      </c>
    </row>
    <row r="175" spans="1:10" s="160" customFormat="1" ht="11.25" customHeight="1" thickBot="1">
      <c r="A175" s="688" t="s">
        <v>237</v>
      </c>
      <c r="B175" s="689"/>
      <c r="C175" s="174"/>
      <c r="D175" s="164"/>
      <c r="F175" s="798" t="s">
        <v>260</v>
      </c>
      <c r="G175" s="817"/>
      <c r="H175" s="799"/>
      <c r="I175" s="196">
        <v>866</v>
      </c>
      <c r="J175" s="197">
        <v>250</v>
      </c>
    </row>
    <row r="176" spans="1:10" s="160" customFormat="1" ht="11.25" customHeight="1" thickBot="1">
      <c r="A176" s="688" t="s">
        <v>238</v>
      </c>
      <c r="B176" s="689"/>
      <c r="C176" s="174">
        <v>12603</v>
      </c>
      <c r="D176" s="164"/>
      <c r="F176" s="796" t="s">
        <v>45</v>
      </c>
      <c r="G176" s="816"/>
      <c r="H176" s="797"/>
      <c r="I176" s="188">
        <f>SUM(I177:I180)</f>
        <v>1019</v>
      </c>
      <c r="J176" s="189">
        <f>SUM(J177:J180)</f>
        <v>96863.96399999999</v>
      </c>
    </row>
    <row r="177" spans="1:10" s="160" customFormat="1" ht="11.25" customHeight="1">
      <c r="A177" s="688" t="s">
        <v>239</v>
      </c>
      <c r="B177" s="689"/>
      <c r="C177" s="174"/>
      <c r="D177" s="164"/>
      <c r="F177" s="794" t="s">
        <v>48</v>
      </c>
      <c r="G177" s="819"/>
      <c r="H177" s="795"/>
      <c r="I177" s="184">
        <v>1019</v>
      </c>
      <c r="J177" s="185">
        <v>300</v>
      </c>
    </row>
    <row r="178" spans="1:10" s="160" customFormat="1" ht="11.25" customHeight="1">
      <c r="A178" s="688" t="s">
        <v>240</v>
      </c>
      <c r="B178" s="689"/>
      <c r="C178" s="174">
        <v>246.663</v>
      </c>
      <c r="D178" s="164">
        <v>539.5</v>
      </c>
      <c r="F178" s="688" t="s">
        <v>49</v>
      </c>
      <c r="G178" s="818"/>
      <c r="H178" s="689"/>
      <c r="I178" s="175"/>
      <c r="J178" s="167"/>
    </row>
    <row r="179" spans="1:10" s="160" customFormat="1" ht="11.25" customHeight="1">
      <c r="A179" s="688" t="s">
        <v>241</v>
      </c>
      <c r="B179" s="689"/>
      <c r="C179" s="174"/>
      <c r="D179" s="164">
        <v>242.97</v>
      </c>
      <c r="F179" s="688" t="s">
        <v>50</v>
      </c>
      <c r="G179" s="818"/>
      <c r="H179" s="689"/>
      <c r="I179" s="175"/>
      <c r="J179" s="167">
        <v>96563.96399999999</v>
      </c>
    </row>
    <row r="180" spans="1:10" s="160" customFormat="1" ht="11.25" customHeight="1" thickBot="1">
      <c r="A180" s="688" t="s">
        <v>222</v>
      </c>
      <c r="B180" s="689"/>
      <c r="C180" s="174">
        <v>2000</v>
      </c>
      <c r="D180" s="164">
        <v>1000</v>
      </c>
      <c r="F180" s="798" t="s">
        <v>51</v>
      </c>
      <c r="G180" s="817"/>
      <c r="H180" s="799"/>
      <c r="I180" s="196"/>
      <c r="J180" s="197"/>
    </row>
    <row r="181" spans="1:10" s="160" customFormat="1" ht="11.25" customHeight="1" thickBot="1">
      <c r="A181" s="688" t="s">
        <v>20</v>
      </c>
      <c r="B181" s="689"/>
      <c r="C181" s="174"/>
      <c r="D181" s="164"/>
      <c r="F181" s="796" t="s">
        <v>47</v>
      </c>
      <c r="G181" s="816"/>
      <c r="H181" s="797"/>
      <c r="I181" s="188">
        <f>SUM(I171+I172-I176)</f>
        <v>4501</v>
      </c>
      <c r="J181" s="189">
        <f>SUM(J171+J172-J176)</f>
        <v>3932.0360000000073</v>
      </c>
    </row>
    <row r="182" spans="1:6" s="160" customFormat="1" ht="11.25" customHeight="1" thickBot="1">
      <c r="A182" s="798" t="s">
        <v>223</v>
      </c>
      <c r="B182" s="799"/>
      <c r="C182" s="182">
        <v>119.6</v>
      </c>
      <c r="D182" s="183">
        <v>96563.96399999999</v>
      </c>
      <c r="F182" s="165"/>
    </row>
    <row r="183" spans="1:10" s="160" customFormat="1" ht="11.25" customHeight="1" thickBot="1">
      <c r="A183" s="796" t="s">
        <v>45</v>
      </c>
      <c r="B183" s="797"/>
      <c r="C183" s="188">
        <f>SUM(C184:C211)</f>
        <v>40304.17912</v>
      </c>
      <c r="D183" s="189">
        <f>SUM(D184:D211)</f>
        <v>112419.431</v>
      </c>
      <c r="E183" s="166"/>
      <c r="F183" s="858" t="s">
        <v>263</v>
      </c>
      <c r="G183" s="859"/>
      <c r="H183" s="860"/>
      <c r="I183" s="201" t="s">
        <v>29</v>
      </c>
      <c r="J183" s="136" t="s">
        <v>30</v>
      </c>
    </row>
    <row r="184" spans="1:10" s="160" customFormat="1" ht="11.25" customHeight="1" thickBot="1">
      <c r="A184" s="794" t="s">
        <v>224</v>
      </c>
      <c r="B184" s="795"/>
      <c r="C184" s="184"/>
      <c r="D184" s="185"/>
      <c r="E184" s="168"/>
      <c r="F184" s="861"/>
      <c r="G184" s="862"/>
      <c r="H184" s="863"/>
      <c r="I184" s="202" t="s">
        <v>195</v>
      </c>
      <c r="J184" s="138" t="s">
        <v>196</v>
      </c>
    </row>
    <row r="185" spans="1:10" s="160" customFormat="1" ht="11.25" customHeight="1">
      <c r="A185" s="688" t="s">
        <v>242</v>
      </c>
      <c r="B185" s="689"/>
      <c r="C185" s="175"/>
      <c r="D185" s="167"/>
      <c r="E185" s="163"/>
      <c r="F185" s="831" t="s">
        <v>42</v>
      </c>
      <c r="G185" s="832"/>
      <c r="H185" s="833"/>
      <c r="I185" s="460">
        <v>688</v>
      </c>
      <c r="J185" s="198">
        <f>+I188</f>
        <v>684</v>
      </c>
    </row>
    <row r="186" spans="1:10" s="160" customFormat="1" ht="11.25" customHeight="1">
      <c r="A186" s="688" t="s">
        <v>243</v>
      </c>
      <c r="B186" s="689"/>
      <c r="C186" s="175"/>
      <c r="D186" s="167"/>
      <c r="E186" s="163"/>
      <c r="F186" s="828" t="s">
        <v>43</v>
      </c>
      <c r="G186" s="829"/>
      <c r="H186" s="830"/>
      <c r="I186" s="204"/>
      <c r="J186" s="199"/>
    </row>
    <row r="187" spans="1:10" s="160" customFormat="1" ht="11.25" customHeight="1">
      <c r="A187" s="688" t="s">
        <v>244</v>
      </c>
      <c r="B187" s="689"/>
      <c r="C187" s="176">
        <v>6081.20063</v>
      </c>
      <c r="D187" s="169"/>
      <c r="E187" s="163"/>
      <c r="F187" s="828" t="s">
        <v>45</v>
      </c>
      <c r="G187" s="829"/>
      <c r="H187" s="830"/>
      <c r="I187" s="204">
        <v>4</v>
      </c>
      <c r="J187" s="199"/>
    </row>
    <row r="188" spans="1:10" s="160" customFormat="1" ht="11.25" customHeight="1" thickBot="1">
      <c r="A188" s="688" t="s">
        <v>245</v>
      </c>
      <c r="B188" s="689"/>
      <c r="C188" s="176"/>
      <c r="D188" s="169">
        <v>95693.14</v>
      </c>
      <c r="E188" s="163"/>
      <c r="F188" s="864" t="s">
        <v>47</v>
      </c>
      <c r="G188" s="865"/>
      <c r="H188" s="866"/>
      <c r="I188" s="205">
        <f>+I185+I186-I187</f>
        <v>684</v>
      </c>
      <c r="J188" s="200">
        <f>SUM(J185+J186-J187)</f>
        <v>684</v>
      </c>
    </row>
    <row r="189" spans="1:6" s="160" customFormat="1" ht="11.25" customHeight="1" thickBot="1">
      <c r="A189" s="688" t="s">
        <v>246</v>
      </c>
      <c r="B189" s="689"/>
      <c r="C189" s="176"/>
      <c r="D189" s="169"/>
      <c r="E189" s="163"/>
      <c r="F189" s="163"/>
    </row>
    <row r="190" spans="1:10" s="160" customFormat="1" ht="11.25" customHeight="1">
      <c r="A190" s="688" t="s">
        <v>225</v>
      </c>
      <c r="B190" s="689"/>
      <c r="C190" s="176">
        <v>2056.8117</v>
      </c>
      <c r="D190" s="169">
        <v>1000</v>
      </c>
      <c r="E190" s="163"/>
      <c r="F190" s="843" t="s">
        <v>264</v>
      </c>
      <c r="G190" s="844"/>
      <c r="H190" s="894"/>
      <c r="I190" s="190" t="s">
        <v>29</v>
      </c>
      <c r="J190" s="159" t="s">
        <v>30</v>
      </c>
    </row>
    <row r="191" spans="1:10" s="160" customFormat="1" ht="11.25" customHeight="1" thickBot="1">
      <c r="A191" s="688" t="s">
        <v>226</v>
      </c>
      <c r="B191" s="689"/>
      <c r="C191" s="176">
        <v>3634.596</v>
      </c>
      <c r="D191" s="169">
        <v>870.821</v>
      </c>
      <c r="E191" s="163"/>
      <c r="F191" s="846"/>
      <c r="G191" s="847"/>
      <c r="H191" s="895"/>
      <c r="I191" s="191" t="s">
        <v>195</v>
      </c>
      <c r="J191" s="162" t="s">
        <v>196</v>
      </c>
    </row>
    <row r="192" spans="1:10" s="160" customFormat="1" ht="11.25" customHeight="1">
      <c r="A192" s="688" t="s">
        <v>227</v>
      </c>
      <c r="B192" s="689"/>
      <c r="C192" s="175"/>
      <c r="D192" s="167">
        <v>369.98</v>
      </c>
      <c r="E192" s="168"/>
      <c r="F192" s="855" t="s">
        <v>42</v>
      </c>
      <c r="G192" s="856"/>
      <c r="H192" s="898"/>
      <c r="I192" s="416">
        <v>2499</v>
      </c>
      <c r="J192" s="207">
        <f>+I195</f>
        <v>3176</v>
      </c>
    </row>
    <row r="193" spans="1:10" s="160" customFormat="1" ht="11.25" customHeight="1">
      <c r="A193" s="688" t="s">
        <v>247</v>
      </c>
      <c r="B193" s="689"/>
      <c r="C193" s="175"/>
      <c r="D193" s="167"/>
      <c r="E193" s="163"/>
      <c r="F193" s="852" t="s">
        <v>43</v>
      </c>
      <c r="G193" s="853"/>
      <c r="H193" s="897"/>
      <c r="I193" s="417">
        <v>4012</v>
      </c>
      <c r="J193" s="209">
        <v>4206</v>
      </c>
    </row>
    <row r="194" spans="1:10" s="160" customFormat="1" ht="11.25" customHeight="1">
      <c r="A194" s="688" t="s">
        <v>248</v>
      </c>
      <c r="B194" s="689"/>
      <c r="C194" s="175"/>
      <c r="D194" s="167"/>
      <c r="E194" s="163"/>
      <c r="F194" s="852" t="s">
        <v>45</v>
      </c>
      <c r="G194" s="853"/>
      <c r="H194" s="897"/>
      <c r="I194" s="177">
        <v>3335</v>
      </c>
      <c r="J194" s="171">
        <v>4206</v>
      </c>
    </row>
    <row r="195" spans="1:10" s="160" customFormat="1" ht="11.25" customHeight="1" thickBot="1">
      <c r="A195" s="688" t="s">
        <v>249</v>
      </c>
      <c r="B195" s="689"/>
      <c r="C195" s="176">
        <v>685.9617</v>
      </c>
      <c r="D195" s="169"/>
      <c r="E195" s="163"/>
      <c r="F195" s="849" t="s">
        <v>47</v>
      </c>
      <c r="G195" s="850"/>
      <c r="H195" s="896"/>
      <c r="I195" s="418">
        <f>+I192+I193-I194</f>
        <v>3176</v>
      </c>
      <c r="J195" s="173">
        <f>SUM(J192+J193-J194)</f>
        <v>3176</v>
      </c>
    </row>
    <row r="196" spans="1:6" s="160" customFormat="1" ht="11.25" customHeight="1">
      <c r="A196" s="688" t="s">
        <v>250</v>
      </c>
      <c r="B196" s="689"/>
      <c r="C196" s="176"/>
      <c r="D196" s="169"/>
      <c r="E196" s="163"/>
      <c r="F196" s="163"/>
    </row>
    <row r="197" spans="1:6" s="160" customFormat="1" ht="11.25" customHeight="1">
      <c r="A197" s="688" t="s">
        <v>251</v>
      </c>
      <c r="B197" s="689"/>
      <c r="C197" s="176"/>
      <c r="D197" s="169">
        <v>242.97</v>
      </c>
      <c r="E197" s="163" t="s">
        <v>442</v>
      </c>
      <c r="F197" s="163"/>
    </row>
    <row r="198" spans="1:6" s="160" customFormat="1" ht="11.25" customHeight="1">
      <c r="A198" s="688" t="s">
        <v>252</v>
      </c>
      <c r="B198" s="689"/>
      <c r="C198" s="176">
        <v>246.66309</v>
      </c>
      <c r="D198" s="169">
        <v>539.52</v>
      </c>
      <c r="E198" s="163" t="s">
        <v>443</v>
      </c>
      <c r="F198" s="163"/>
    </row>
    <row r="199" spans="1:6" s="160" customFormat="1" ht="11.25" customHeight="1">
      <c r="A199" s="688" t="s">
        <v>228</v>
      </c>
      <c r="B199" s="689"/>
      <c r="C199" s="176">
        <v>61.665</v>
      </c>
      <c r="D199" s="169"/>
      <c r="E199" s="163"/>
      <c r="F199" s="163"/>
    </row>
    <row r="200" spans="1:6" s="160" customFormat="1" ht="11.25" customHeight="1">
      <c r="A200" s="688" t="s">
        <v>229</v>
      </c>
      <c r="B200" s="689"/>
      <c r="C200" s="176"/>
      <c r="D200" s="169"/>
      <c r="E200" s="163"/>
      <c r="F200" s="163"/>
    </row>
    <row r="201" spans="1:6" s="160" customFormat="1" ht="11.25" customHeight="1">
      <c r="A201" s="688" t="s">
        <v>230</v>
      </c>
      <c r="B201" s="689"/>
      <c r="C201" s="176"/>
      <c r="D201" s="169"/>
      <c r="E201" s="163"/>
      <c r="F201" s="163"/>
    </row>
    <row r="202" spans="1:6" s="160" customFormat="1" ht="11.25" customHeight="1">
      <c r="A202" s="688" t="s">
        <v>253</v>
      </c>
      <c r="B202" s="689"/>
      <c r="C202" s="176"/>
      <c r="D202" s="169"/>
      <c r="E202" s="163"/>
      <c r="F202" s="163"/>
    </row>
    <row r="203" spans="1:6" s="160" customFormat="1" ht="11.25" customHeight="1">
      <c r="A203" s="688" t="s">
        <v>254</v>
      </c>
      <c r="B203" s="689"/>
      <c r="C203" s="177"/>
      <c r="D203" s="171"/>
      <c r="E203" s="163"/>
      <c r="F203" s="163"/>
    </row>
    <row r="204" spans="1:6" s="160" customFormat="1" ht="11.25" customHeight="1">
      <c r="A204" s="688" t="s">
        <v>255</v>
      </c>
      <c r="B204" s="689"/>
      <c r="C204" s="175">
        <v>4743.863</v>
      </c>
      <c r="D204" s="167"/>
      <c r="E204" s="163"/>
      <c r="F204" s="163"/>
    </row>
    <row r="205" spans="1:6" s="160" customFormat="1" ht="11.25" customHeight="1">
      <c r="A205" s="688" t="s">
        <v>256</v>
      </c>
      <c r="B205" s="689"/>
      <c r="C205" s="175"/>
      <c r="D205" s="167"/>
      <c r="E205" s="163"/>
      <c r="F205" s="163"/>
    </row>
    <row r="206" spans="1:6" s="160" customFormat="1" ht="11.25" customHeight="1">
      <c r="A206" s="688" t="s">
        <v>257</v>
      </c>
      <c r="B206" s="689"/>
      <c r="C206" s="175"/>
      <c r="D206" s="167"/>
      <c r="E206" s="163"/>
      <c r="F206" s="163"/>
    </row>
    <row r="207" spans="1:6" s="160" customFormat="1" ht="11.25" customHeight="1">
      <c r="A207" s="688" t="s">
        <v>231</v>
      </c>
      <c r="B207" s="689"/>
      <c r="C207" s="175"/>
      <c r="D207" s="167"/>
      <c r="E207" s="163"/>
      <c r="F207" s="163"/>
    </row>
    <row r="208" spans="1:6" s="160" customFormat="1" ht="11.25" customHeight="1">
      <c r="A208" s="688" t="s">
        <v>232</v>
      </c>
      <c r="B208" s="689"/>
      <c r="C208" s="175"/>
      <c r="D208" s="167"/>
      <c r="E208" s="163"/>
      <c r="F208" s="163"/>
    </row>
    <row r="209" spans="1:6" s="160" customFormat="1" ht="11.25" customHeight="1">
      <c r="A209" s="802" t="s">
        <v>46</v>
      </c>
      <c r="B209" s="803"/>
      <c r="C209" s="175"/>
      <c r="D209" s="167"/>
      <c r="E209" s="163"/>
      <c r="F209" s="163"/>
    </row>
    <row r="210" spans="1:6" s="160" customFormat="1" ht="11.25" customHeight="1">
      <c r="A210" s="802" t="s">
        <v>233</v>
      </c>
      <c r="B210" s="803"/>
      <c r="C210" s="175">
        <v>7793.418</v>
      </c>
      <c r="D210" s="167">
        <v>13703</v>
      </c>
      <c r="E210" s="163"/>
      <c r="F210" s="163"/>
    </row>
    <row r="211" spans="1:6" s="160" customFormat="1" ht="11.25" customHeight="1" thickBot="1">
      <c r="A211" s="800" t="s">
        <v>234</v>
      </c>
      <c r="B211" s="801"/>
      <c r="C211" s="186">
        <v>15000</v>
      </c>
      <c r="D211" s="187"/>
      <c r="F211" s="163"/>
    </row>
    <row r="212" spans="1:6" s="160" customFormat="1" ht="11.25" customHeight="1" thickBot="1">
      <c r="A212" s="796" t="s">
        <v>47</v>
      </c>
      <c r="B212" s="797"/>
      <c r="C212" s="188">
        <f>SUM(C171+C172-C183)</f>
        <v>3622.904880000002</v>
      </c>
      <c r="D212" s="189">
        <f>SUM(D171+D172-D183)</f>
        <v>3252.907879999999</v>
      </c>
      <c r="E212" s="165"/>
      <c r="F212" s="163"/>
    </row>
    <row r="213" spans="1:20" s="9" customFormat="1" ht="1.5" customHeight="1">
      <c r="A213" s="2"/>
      <c r="B213" s="6"/>
      <c r="C213" s="6"/>
      <c r="D213" s="6"/>
      <c r="E213" s="6"/>
      <c r="F213" s="6"/>
      <c r="G213" s="6"/>
      <c r="H213" s="6"/>
      <c r="I213" s="3"/>
      <c r="J213" s="110"/>
      <c r="K213" s="3"/>
      <c r="L213" s="3"/>
      <c r="M213" s="3"/>
      <c r="N213"/>
      <c r="O213"/>
      <c r="P213"/>
      <c r="Q213"/>
      <c r="R213"/>
      <c r="S213"/>
      <c r="T213"/>
    </row>
    <row r="214" spans="1:14" ht="15.75" thickBot="1">
      <c r="A214" s="26" t="s">
        <v>68</v>
      </c>
      <c r="B214" s="27"/>
      <c r="C214" s="27"/>
      <c r="D214" s="3"/>
      <c r="M214"/>
      <c r="N214"/>
    </row>
    <row r="215" spans="1:14" ht="11.25" customHeight="1">
      <c r="A215" s="804" t="s">
        <v>23</v>
      </c>
      <c r="B215" s="874"/>
      <c r="C215" s="31" t="s">
        <v>29</v>
      </c>
      <c r="D215" s="23" t="s">
        <v>30</v>
      </c>
      <c r="J215" s="3"/>
      <c r="K215" s="110"/>
      <c r="N215"/>
    </row>
    <row r="216" spans="1:14" ht="11.25" customHeight="1" thickBot="1">
      <c r="A216" s="806"/>
      <c r="B216" s="875"/>
      <c r="C216" s="41">
        <v>2009</v>
      </c>
      <c r="D216" s="25">
        <v>2010</v>
      </c>
      <c r="J216" s="3"/>
      <c r="K216" s="110"/>
      <c r="N216"/>
    </row>
    <row r="217" spans="1:14" ht="11.25" customHeight="1" thickBot="1">
      <c r="A217" s="808" t="s">
        <v>258</v>
      </c>
      <c r="B217" s="809"/>
      <c r="C217" s="481">
        <v>650.17</v>
      </c>
      <c r="D217" s="462">
        <v>660</v>
      </c>
      <c r="J217" s="3"/>
      <c r="K217" s="110"/>
      <c r="N217"/>
    </row>
    <row r="218" spans="4:14" ht="13.5" thickBot="1">
      <c r="D218" s="3"/>
      <c r="M218"/>
      <c r="N218"/>
    </row>
    <row r="219" spans="1:9" s="387" customFormat="1" ht="12" thickBot="1">
      <c r="A219" s="679" t="s">
        <v>310</v>
      </c>
      <c r="B219" s="680"/>
      <c r="C219" s="400">
        <v>2005</v>
      </c>
      <c r="D219" s="401">
        <v>2006</v>
      </c>
      <c r="E219" s="401">
        <v>2007</v>
      </c>
      <c r="F219" s="401">
        <v>2008</v>
      </c>
      <c r="G219" s="401">
        <v>2009</v>
      </c>
      <c r="H219" s="402" t="s">
        <v>294</v>
      </c>
      <c r="I219" s="388"/>
    </row>
    <row r="220" spans="1:9" s="387" customFormat="1" ht="11.25">
      <c r="A220" s="676" t="s">
        <v>99</v>
      </c>
      <c r="B220" s="407" t="s">
        <v>288</v>
      </c>
      <c r="C220" s="408">
        <v>62568</v>
      </c>
      <c r="D220" s="409">
        <v>43681</v>
      </c>
      <c r="E220" s="409">
        <v>34968.25</v>
      </c>
      <c r="F220" s="409">
        <v>38033.1</v>
      </c>
      <c r="G220" s="409">
        <v>41512.49</v>
      </c>
      <c r="H220" s="410">
        <v>69597.56</v>
      </c>
      <c r="I220" s="388"/>
    </row>
    <row r="221" spans="1:9" s="387" customFormat="1" ht="11.25">
      <c r="A221" s="677"/>
      <c r="B221" s="398" t="s">
        <v>289</v>
      </c>
      <c r="C221" s="396">
        <v>58</v>
      </c>
      <c r="D221" s="390">
        <v>57</v>
      </c>
      <c r="E221" s="390">
        <v>317.54</v>
      </c>
      <c r="F221" s="390">
        <v>296.91</v>
      </c>
      <c r="G221" s="390">
        <v>371.92</v>
      </c>
      <c r="H221" s="391">
        <v>177.8</v>
      </c>
      <c r="I221" s="388"/>
    </row>
    <row r="222" spans="1:9" s="387" customFormat="1" ht="11.25">
      <c r="A222" s="677"/>
      <c r="B222" s="398" t="s">
        <v>290</v>
      </c>
      <c r="C222" s="396">
        <v>933</v>
      </c>
      <c r="D222" s="390">
        <v>939</v>
      </c>
      <c r="E222" s="390">
        <v>601.14</v>
      </c>
      <c r="F222" s="390">
        <v>922.95</v>
      </c>
      <c r="G222" s="390">
        <v>1781.55</v>
      </c>
      <c r="H222" s="391">
        <v>1049.99</v>
      </c>
      <c r="I222" s="388"/>
    </row>
    <row r="223" spans="1:9" s="387" customFormat="1" ht="11.25">
      <c r="A223" s="677"/>
      <c r="B223" s="398" t="s">
        <v>291</v>
      </c>
      <c r="C223" s="396"/>
      <c r="D223" s="390">
        <v>19</v>
      </c>
      <c r="E223" s="390"/>
      <c r="F223" s="390">
        <v>1.87</v>
      </c>
      <c r="G223" s="390"/>
      <c r="H223" s="391"/>
      <c r="I223" s="388"/>
    </row>
    <row r="224" spans="1:9" s="387" customFormat="1" ht="12" thickBot="1">
      <c r="A224" s="678"/>
      <c r="B224" s="411" t="s">
        <v>99</v>
      </c>
      <c r="C224" s="412">
        <v>63559</v>
      </c>
      <c r="D224" s="413">
        <v>44696</v>
      </c>
      <c r="E224" s="413">
        <v>36483.24</v>
      </c>
      <c r="F224" s="413">
        <v>39939.34</v>
      </c>
      <c r="G224" s="413">
        <v>44582.56</v>
      </c>
      <c r="H224" s="414">
        <v>72256.64</v>
      </c>
      <c r="I224" s="388"/>
    </row>
    <row r="225" spans="1:9" s="387" customFormat="1" ht="11.25">
      <c r="A225" s="677" t="s">
        <v>100</v>
      </c>
      <c r="B225" s="403" t="s">
        <v>101</v>
      </c>
      <c r="C225" s="404">
        <v>17074</v>
      </c>
      <c r="D225" s="405">
        <v>26</v>
      </c>
      <c r="E225" s="405">
        <v>1975.23</v>
      </c>
      <c r="F225" s="405">
        <v>239.79</v>
      </c>
      <c r="G225" s="405">
        <v>1057.78</v>
      </c>
      <c r="H225" s="406">
        <v>304</v>
      </c>
      <c r="I225" s="388"/>
    </row>
    <row r="226" spans="1:9" s="387" customFormat="1" ht="11.25">
      <c r="A226" s="677"/>
      <c r="B226" s="398" t="s">
        <v>102</v>
      </c>
      <c r="C226" s="396">
        <v>1984</v>
      </c>
      <c r="D226" s="390">
        <v>48</v>
      </c>
      <c r="E226" s="390">
        <v>128.45</v>
      </c>
      <c r="F226" s="390">
        <v>263.53</v>
      </c>
      <c r="G226" s="390">
        <v>152</v>
      </c>
      <c r="H226" s="391">
        <v>309</v>
      </c>
      <c r="I226" s="388"/>
    </row>
    <row r="227" spans="1:9" s="387" customFormat="1" ht="11.25">
      <c r="A227" s="677"/>
      <c r="B227" s="398" t="s">
        <v>292</v>
      </c>
      <c r="C227" s="396">
        <v>372</v>
      </c>
      <c r="D227" s="390">
        <v>2</v>
      </c>
      <c r="E227" s="390">
        <v>2.62</v>
      </c>
      <c r="F227" s="390">
        <v>75.18</v>
      </c>
      <c r="G227" s="390">
        <v>59.09</v>
      </c>
      <c r="H227" s="391">
        <v>95</v>
      </c>
      <c r="I227" s="388"/>
    </row>
    <row r="228" spans="1:9" s="387" customFormat="1" ht="11.25">
      <c r="A228" s="677"/>
      <c r="B228" s="398" t="s">
        <v>293</v>
      </c>
      <c r="C228" s="396">
        <v>4</v>
      </c>
      <c r="D228" s="390">
        <v>93</v>
      </c>
      <c r="E228" s="390">
        <v>3.73</v>
      </c>
      <c r="F228" s="390">
        <v>42.5</v>
      </c>
      <c r="G228" s="390">
        <v>231.56</v>
      </c>
      <c r="H228" s="391">
        <v>156</v>
      </c>
      <c r="I228" s="388"/>
    </row>
    <row r="229" spans="1:9" s="387" customFormat="1" ht="11.25">
      <c r="A229" s="677"/>
      <c r="B229" s="398" t="s">
        <v>103</v>
      </c>
      <c r="C229" s="396">
        <v>700</v>
      </c>
      <c r="D229" s="390">
        <v>80</v>
      </c>
      <c r="E229" s="390">
        <v>87.84</v>
      </c>
      <c r="F229" s="390">
        <v>57.42</v>
      </c>
      <c r="G229" s="390">
        <v>237.26</v>
      </c>
      <c r="H229" s="391">
        <v>255</v>
      </c>
      <c r="I229" s="388"/>
    </row>
    <row r="230" spans="1:9" s="387" customFormat="1" ht="12" thickBot="1">
      <c r="A230" s="678"/>
      <c r="B230" s="399" t="s">
        <v>99</v>
      </c>
      <c r="C230" s="397">
        <v>20134</v>
      </c>
      <c r="D230" s="392">
        <v>249</v>
      </c>
      <c r="E230" s="392">
        <v>2197.87</v>
      </c>
      <c r="F230" s="392">
        <v>678.42</v>
      </c>
      <c r="G230" s="392">
        <v>1737.69</v>
      </c>
      <c r="H230" s="393">
        <v>1119</v>
      </c>
      <c r="I230" s="388"/>
    </row>
    <row r="231" spans="3:9" s="387" customFormat="1" ht="12" thickBot="1">
      <c r="C231" s="389"/>
      <c r="D231" s="389"/>
      <c r="E231" s="389"/>
      <c r="F231" s="389"/>
      <c r="G231" s="389"/>
      <c r="H231" s="389"/>
      <c r="I231" s="388"/>
    </row>
    <row r="232" spans="1:9" s="387" customFormat="1" ht="12" thickBot="1">
      <c r="A232" s="679" t="s">
        <v>311</v>
      </c>
      <c r="B232" s="680"/>
      <c r="C232" s="400">
        <v>2005</v>
      </c>
      <c r="D232" s="401">
        <v>2006</v>
      </c>
      <c r="E232" s="401">
        <v>2007</v>
      </c>
      <c r="F232" s="401">
        <v>2008</v>
      </c>
      <c r="G232" s="401">
        <v>2009</v>
      </c>
      <c r="H232" s="402" t="s">
        <v>294</v>
      </c>
      <c r="I232" s="388"/>
    </row>
    <row r="233" spans="1:9" s="387" customFormat="1" ht="11.25">
      <c r="A233" s="676" t="s">
        <v>99</v>
      </c>
      <c r="B233" s="407" t="s">
        <v>104</v>
      </c>
      <c r="C233" s="408">
        <v>30714</v>
      </c>
      <c r="D233" s="409">
        <v>32562</v>
      </c>
      <c r="E233" s="409">
        <v>39737.8</v>
      </c>
      <c r="F233" s="409">
        <v>47910.77</v>
      </c>
      <c r="G233" s="409">
        <v>61267.47</v>
      </c>
      <c r="H233" s="410">
        <v>75572.55</v>
      </c>
      <c r="I233" s="388"/>
    </row>
    <row r="234" spans="1:9" s="387" customFormat="1" ht="11.25">
      <c r="A234" s="677"/>
      <c r="B234" s="398" t="s">
        <v>105</v>
      </c>
      <c r="C234" s="396"/>
      <c r="D234" s="390">
        <v>14</v>
      </c>
      <c r="E234" s="390">
        <v>9.31</v>
      </c>
      <c r="F234" s="390"/>
      <c r="G234" s="390"/>
      <c r="H234" s="391"/>
      <c r="I234" s="388"/>
    </row>
    <row r="235" spans="1:9" s="387" customFormat="1" ht="11.25">
      <c r="A235" s="677"/>
      <c r="B235" s="398" t="s">
        <v>106</v>
      </c>
      <c r="C235" s="396">
        <v>44</v>
      </c>
      <c r="D235" s="390">
        <v>27</v>
      </c>
      <c r="E235" s="390">
        <v>89.72</v>
      </c>
      <c r="F235" s="390">
        <v>15.55</v>
      </c>
      <c r="G235" s="390">
        <v>22.1</v>
      </c>
      <c r="H235" s="391"/>
      <c r="I235" s="388"/>
    </row>
    <row r="236" spans="1:9" s="387" customFormat="1" ht="12" thickBot="1">
      <c r="A236" s="678"/>
      <c r="B236" s="411" t="s">
        <v>99</v>
      </c>
      <c r="C236" s="412">
        <v>30758</v>
      </c>
      <c r="D236" s="413">
        <v>32612</v>
      </c>
      <c r="E236" s="413">
        <v>60614.53</v>
      </c>
      <c r="F236" s="413">
        <v>69667.98</v>
      </c>
      <c r="G236" s="413">
        <v>86431.21</v>
      </c>
      <c r="H236" s="414">
        <v>98957.92</v>
      </c>
      <c r="I236" s="388"/>
    </row>
    <row r="237" spans="1:9" s="387" customFormat="1" ht="11.25">
      <c r="A237" s="677" t="s">
        <v>100</v>
      </c>
      <c r="B237" s="403" t="s">
        <v>101</v>
      </c>
      <c r="C237" s="404">
        <v>11799</v>
      </c>
      <c r="D237" s="405">
        <v>10096</v>
      </c>
      <c r="E237" s="405">
        <v>10876.86</v>
      </c>
      <c r="F237" s="405">
        <v>14068.03</v>
      </c>
      <c r="G237" s="405">
        <v>13415.12</v>
      </c>
      <c r="H237" s="406">
        <v>10825.24</v>
      </c>
      <c r="I237" s="388"/>
    </row>
    <row r="238" spans="1:9" s="387" customFormat="1" ht="11.25">
      <c r="A238" s="677"/>
      <c r="B238" s="398" t="s">
        <v>102</v>
      </c>
      <c r="C238" s="396">
        <v>9259</v>
      </c>
      <c r="D238" s="390">
        <v>13698</v>
      </c>
      <c r="E238" s="390">
        <v>9501.2</v>
      </c>
      <c r="F238" s="390">
        <v>15664.6</v>
      </c>
      <c r="G238" s="390">
        <v>15716.55</v>
      </c>
      <c r="H238" s="391">
        <v>16144.91</v>
      </c>
      <c r="I238" s="388"/>
    </row>
    <row r="239" spans="1:9" s="387" customFormat="1" ht="11.25">
      <c r="A239" s="677"/>
      <c r="B239" s="398" t="s">
        <v>292</v>
      </c>
      <c r="C239" s="396"/>
      <c r="D239" s="390">
        <v>385</v>
      </c>
      <c r="E239" s="390">
        <v>-11.9</v>
      </c>
      <c r="F239" s="390">
        <v>1197.38</v>
      </c>
      <c r="G239" s="390">
        <v>14463.54</v>
      </c>
      <c r="H239" s="391">
        <v>18755.98</v>
      </c>
      <c r="I239" s="388"/>
    </row>
    <row r="240" spans="1:9" s="387" customFormat="1" ht="11.25">
      <c r="A240" s="677"/>
      <c r="B240" s="398" t="s">
        <v>293</v>
      </c>
      <c r="C240" s="396">
        <v>739</v>
      </c>
      <c r="D240" s="390">
        <v>1</v>
      </c>
      <c r="E240" s="390">
        <v>156.87</v>
      </c>
      <c r="F240" s="390">
        <v>90.46</v>
      </c>
      <c r="G240" s="390">
        <v>1131.09</v>
      </c>
      <c r="H240" s="391">
        <v>7047.93</v>
      </c>
      <c r="I240" s="388"/>
    </row>
    <row r="241" spans="1:9" s="387" customFormat="1" ht="11.25">
      <c r="A241" s="677"/>
      <c r="B241" s="398" t="s">
        <v>103</v>
      </c>
      <c r="C241" s="396"/>
      <c r="D241" s="390"/>
      <c r="E241" s="390">
        <v>1.15</v>
      </c>
      <c r="F241" s="390">
        <v>1.15</v>
      </c>
      <c r="G241" s="390">
        <v>11.44</v>
      </c>
      <c r="H241" s="391">
        <v>49.72</v>
      </c>
      <c r="I241" s="388"/>
    </row>
    <row r="242" spans="1:9" s="387" customFormat="1" ht="12" thickBot="1">
      <c r="A242" s="678"/>
      <c r="B242" s="399" t="s">
        <v>99</v>
      </c>
      <c r="C242" s="397">
        <v>21797</v>
      </c>
      <c r="D242" s="392">
        <v>24180</v>
      </c>
      <c r="E242" s="392">
        <v>20524.18</v>
      </c>
      <c r="F242" s="392">
        <v>31021.62</v>
      </c>
      <c r="G242" s="392">
        <v>44737.74</v>
      </c>
      <c r="H242" s="393">
        <v>52823.78</v>
      </c>
      <c r="I242" s="388"/>
    </row>
  </sheetData>
  <sheetProtection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71 C173:D182 D186 D188:D189 D203 D205:D206 D209:D211 D194 D196:D198 C184:C211 I171" name="Oblast1_2"/>
    <protectedRange password="A131" sqref="I177:J180 I173:J175" name="Oblast1_3"/>
    <protectedRange password="A131" sqref="I185:I187" name="Oblast1_4"/>
    <protectedRange password="A131" sqref="I192:I194 J193:J194" name="Oblast1_5"/>
  </protectedRanges>
  <mergeCells count="217">
    <mergeCell ref="G122:H122"/>
    <mergeCell ref="G118:G119"/>
    <mergeCell ref="H118:H119"/>
    <mergeCell ref="I118:I119"/>
    <mergeCell ref="J118:J119"/>
    <mergeCell ref="G92:G93"/>
    <mergeCell ref="H92:H93"/>
    <mergeCell ref="J92:J93"/>
    <mergeCell ref="I92:I93"/>
    <mergeCell ref="A115:B115"/>
    <mergeCell ref="F190:H191"/>
    <mergeCell ref="F195:H195"/>
    <mergeCell ref="F194:H194"/>
    <mergeCell ref="F193:H193"/>
    <mergeCell ref="F192:H192"/>
    <mergeCell ref="F183:H184"/>
    <mergeCell ref="F188:H188"/>
    <mergeCell ref="F187:H187"/>
    <mergeCell ref="F186:H186"/>
    <mergeCell ref="F173:H173"/>
    <mergeCell ref="F171:H171"/>
    <mergeCell ref="F172:H172"/>
    <mergeCell ref="F177:H177"/>
    <mergeCell ref="F176:H176"/>
    <mergeCell ref="F175:H175"/>
    <mergeCell ref="F174:H174"/>
    <mergeCell ref="A217:B217"/>
    <mergeCell ref="F169:H170"/>
    <mergeCell ref="F181:H181"/>
    <mergeCell ref="F180:H180"/>
    <mergeCell ref="F179:H179"/>
    <mergeCell ref="F178:H178"/>
    <mergeCell ref="A204:B204"/>
    <mergeCell ref="A203:B203"/>
    <mergeCell ref="A202:B202"/>
    <mergeCell ref="F185:H185"/>
    <mergeCell ref="A208:B208"/>
    <mergeCell ref="A207:B207"/>
    <mergeCell ref="A206:B206"/>
    <mergeCell ref="A215:B216"/>
    <mergeCell ref="A212:B212"/>
    <mergeCell ref="A211:B211"/>
    <mergeCell ref="A210:B210"/>
    <mergeCell ref="A209:B209"/>
    <mergeCell ref="A205:B205"/>
    <mergeCell ref="A176:B176"/>
    <mergeCell ref="A175:B175"/>
    <mergeCell ref="A174:B174"/>
    <mergeCell ref="A184:B184"/>
    <mergeCell ref="A183:B183"/>
    <mergeCell ref="A182:B182"/>
    <mergeCell ref="A181:B181"/>
    <mergeCell ref="A188:B188"/>
    <mergeCell ref="A187:B187"/>
    <mergeCell ref="A201:B201"/>
    <mergeCell ref="A200:B200"/>
    <mergeCell ref="A199:B199"/>
    <mergeCell ref="A198:B198"/>
    <mergeCell ref="A197:B197"/>
    <mergeCell ref="A196:B196"/>
    <mergeCell ref="A195:B195"/>
    <mergeCell ref="A194:B194"/>
    <mergeCell ref="A143:B144"/>
    <mergeCell ref="A151:B153"/>
    <mergeCell ref="A186:B186"/>
    <mergeCell ref="A185:B185"/>
    <mergeCell ref="A173:B173"/>
    <mergeCell ref="A180:B180"/>
    <mergeCell ref="A179:B179"/>
    <mergeCell ref="A178:B178"/>
    <mergeCell ref="A177:B177"/>
    <mergeCell ref="A169:B170"/>
    <mergeCell ref="A149:B149"/>
    <mergeCell ref="A146:B146"/>
    <mergeCell ref="A145:B145"/>
    <mergeCell ref="A193:B193"/>
    <mergeCell ref="A192:B192"/>
    <mergeCell ref="A191:B191"/>
    <mergeCell ref="A190:B190"/>
    <mergeCell ref="A189:B189"/>
    <mergeCell ref="A172:B172"/>
    <mergeCell ref="A171:B171"/>
    <mergeCell ref="A137:B137"/>
    <mergeCell ref="A136:B136"/>
    <mergeCell ref="A135:B135"/>
    <mergeCell ref="A134:B134"/>
    <mergeCell ref="H151:H152"/>
    <mergeCell ref="I151:I152"/>
    <mergeCell ref="J151:J152"/>
    <mergeCell ref="A125:B126"/>
    <mergeCell ref="A130:B130"/>
    <mergeCell ref="A132:B133"/>
    <mergeCell ref="A141:B141"/>
    <mergeCell ref="A140:B140"/>
    <mergeCell ref="A139:B139"/>
    <mergeCell ref="A138:B138"/>
    <mergeCell ref="C151:C152"/>
    <mergeCell ref="D151:D152"/>
    <mergeCell ref="E151:E152"/>
    <mergeCell ref="E143:E144"/>
    <mergeCell ref="C143:C144"/>
    <mergeCell ref="D143:D144"/>
    <mergeCell ref="H143:H144"/>
    <mergeCell ref="I143:I144"/>
    <mergeCell ref="J143:J144"/>
    <mergeCell ref="I125:I126"/>
    <mergeCell ref="J125:J126"/>
    <mergeCell ref="I132:I133"/>
    <mergeCell ref="J132:J133"/>
    <mergeCell ref="H125:H126"/>
    <mergeCell ref="H132:H133"/>
    <mergeCell ref="A122:B122"/>
    <mergeCell ref="A121:B121"/>
    <mergeCell ref="A120:B120"/>
    <mergeCell ref="A129:B129"/>
    <mergeCell ref="A128:B128"/>
    <mergeCell ref="A127:B127"/>
    <mergeCell ref="A92:B93"/>
    <mergeCell ref="A109:B109"/>
    <mergeCell ref="A108:B108"/>
    <mergeCell ref="A107:B107"/>
    <mergeCell ref="A106:B106"/>
    <mergeCell ref="A105:B105"/>
    <mergeCell ref="A100:B100"/>
    <mergeCell ref="A99:B99"/>
    <mergeCell ref="A98:B98"/>
    <mergeCell ref="A104:B104"/>
    <mergeCell ref="A88:B88"/>
    <mergeCell ref="A89:B89"/>
    <mergeCell ref="A90:B90"/>
    <mergeCell ref="A103:B103"/>
    <mergeCell ref="A102:B102"/>
    <mergeCell ref="A101:B101"/>
    <mergeCell ref="A96:B96"/>
    <mergeCell ref="A95:B95"/>
    <mergeCell ref="A94:B94"/>
    <mergeCell ref="A97:B97"/>
    <mergeCell ref="A83:B83"/>
    <mergeCell ref="A84:B84"/>
    <mergeCell ref="A85:A86"/>
    <mergeCell ref="A87:B87"/>
    <mergeCell ref="A79:B79"/>
    <mergeCell ref="A80:B80"/>
    <mergeCell ref="A81:B81"/>
    <mergeCell ref="A82:B82"/>
    <mergeCell ref="A74:B74"/>
    <mergeCell ref="A75:A76"/>
    <mergeCell ref="A77:B77"/>
    <mergeCell ref="A78:B78"/>
    <mergeCell ref="A64:A66"/>
    <mergeCell ref="A67:B67"/>
    <mergeCell ref="A68:A72"/>
    <mergeCell ref="A73:B73"/>
    <mergeCell ref="A60:B60"/>
    <mergeCell ref="A61:B61"/>
    <mergeCell ref="A62:B62"/>
    <mergeCell ref="A63:B63"/>
    <mergeCell ref="A56:B56"/>
    <mergeCell ref="A57:B57"/>
    <mergeCell ref="A58:B58"/>
    <mergeCell ref="A59:B59"/>
    <mergeCell ref="A51:B51"/>
    <mergeCell ref="A52:A53"/>
    <mergeCell ref="A54:B54"/>
    <mergeCell ref="A55:B55"/>
    <mergeCell ref="A42:B42"/>
    <mergeCell ref="A43:A46"/>
    <mergeCell ref="A47:B47"/>
    <mergeCell ref="A48:A50"/>
    <mergeCell ref="A29:A32"/>
    <mergeCell ref="A33:B33"/>
    <mergeCell ref="A34:A40"/>
    <mergeCell ref="A41:B41"/>
    <mergeCell ref="A25:B25"/>
    <mergeCell ref="A26:B26"/>
    <mergeCell ref="A27:B27"/>
    <mergeCell ref="A28:B28"/>
    <mergeCell ref="A20:B20"/>
    <mergeCell ref="A22:B22"/>
    <mergeCell ref="A23:B23"/>
    <mergeCell ref="A24:B24"/>
    <mergeCell ref="E5:E6"/>
    <mergeCell ref="A17:B17"/>
    <mergeCell ref="A18:B18"/>
    <mergeCell ref="A19:B19"/>
    <mergeCell ref="I4:J4"/>
    <mergeCell ref="A8:B8"/>
    <mergeCell ref="A9:A12"/>
    <mergeCell ref="A13:B13"/>
    <mergeCell ref="A4:B6"/>
    <mergeCell ref="C4:E4"/>
    <mergeCell ref="F4:H4"/>
    <mergeCell ref="A7:B7"/>
    <mergeCell ref="J5:J6"/>
    <mergeCell ref="H5:H6"/>
    <mergeCell ref="I5:I6"/>
    <mergeCell ref="A119:C119"/>
    <mergeCell ref="A114:B114"/>
    <mergeCell ref="A113:B113"/>
    <mergeCell ref="A112:B112"/>
    <mergeCell ref="A111:B111"/>
    <mergeCell ref="A110:B110"/>
    <mergeCell ref="A15:A16"/>
    <mergeCell ref="A14:B14"/>
    <mergeCell ref="C92:C93"/>
    <mergeCell ref="E125:E126"/>
    <mergeCell ref="C132:C133"/>
    <mergeCell ref="D132:D133"/>
    <mergeCell ref="E132:E133"/>
    <mergeCell ref="C125:C126"/>
    <mergeCell ref="D125:D126"/>
    <mergeCell ref="A233:A236"/>
    <mergeCell ref="A237:A242"/>
    <mergeCell ref="A219:B219"/>
    <mergeCell ref="A220:A224"/>
    <mergeCell ref="A225:A230"/>
    <mergeCell ref="A232:B232"/>
  </mergeCells>
  <printOptions horizontalCentered="1"/>
  <pageMargins left="0.17" right="0.17" top="0.27" bottom="0.34" header="0.17" footer="0.17"/>
  <pageSetup horizontalDpi="600" verticalDpi="600" orientation="portrait" paperSize="9" scale="68" r:id="rId2"/>
  <headerFooter alignWithMargins="0">
    <oddFooter>&amp;C&amp;8Stránka &amp;P z &amp;N</oddFooter>
  </headerFooter>
  <rowBreaks count="2" manualBreakCount="2">
    <brk id="90" max="9" man="1"/>
    <brk id="167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T267"/>
  <sheetViews>
    <sheetView showGridLines="0" workbookViewId="0" topLeftCell="A178">
      <selection activeCell="F100" sqref="F100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8" width="10.625" style="3" customWidth="1"/>
    <col min="9" max="9" width="10.875" style="3" customWidth="1"/>
    <col min="10" max="10" width="11.25390625" style="110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12</v>
      </c>
    </row>
    <row r="2" spans="8:13" ht="6.75" customHeight="1">
      <c r="H2" s="4"/>
      <c r="M2" s="4"/>
    </row>
    <row r="3" spans="1:13" ht="16.5" thickBot="1">
      <c r="A3" s="5" t="s">
        <v>313</v>
      </c>
      <c r="B3" s="8"/>
      <c r="C3" s="8"/>
      <c r="D3" s="8"/>
      <c r="H3" s="4"/>
      <c r="J3" s="121" t="s">
        <v>208</v>
      </c>
      <c r="M3" s="4"/>
    </row>
    <row r="4" spans="1:10" s="70" customFormat="1" ht="11.25">
      <c r="A4" s="888" t="s">
        <v>23</v>
      </c>
      <c r="B4" s="889"/>
      <c r="C4" s="881" t="s">
        <v>107</v>
      </c>
      <c r="D4" s="882"/>
      <c r="E4" s="883"/>
      <c r="F4" s="881" t="s">
        <v>108</v>
      </c>
      <c r="G4" s="882"/>
      <c r="H4" s="883"/>
      <c r="I4" s="708" t="s">
        <v>52</v>
      </c>
      <c r="J4" s="709"/>
    </row>
    <row r="5" spans="1:10" s="70" customFormat="1" ht="11.25">
      <c r="A5" s="890"/>
      <c r="B5" s="891"/>
      <c r="C5" s="71" t="s">
        <v>24</v>
      </c>
      <c r="D5" s="72" t="s">
        <v>25</v>
      </c>
      <c r="E5" s="884" t="s">
        <v>0</v>
      </c>
      <c r="F5" s="71" t="s">
        <v>24</v>
      </c>
      <c r="G5" s="72" t="s">
        <v>25</v>
      </c>
      <c r="H5" s="884" t="s">
        <v>0</v>
      </c>
      <c r="I5" s="698" t="s">
        <v>53</v>
      </c>
      <c r="J5" s="723" t="s">
        <v>2</v>
      </c>
    </row>
    <row r="6" spans="1:10" s="70" customFormat="1" ht="12" thickBot="1">
      <c r="A6" s="892"/>
      <c r="B6" s="893"/>
      <c r="C6" s="73" t="s">
        <v>1</v>
      </c>
      <c r="D6" s="74" t="s">
        <v>1</v>
      </c>
      <c r="E6" s="885"/>
      <c r="F6" s="73" t="s">
        <v>1</v>
      </c>
      <c r="G6" s="74" t="s">
        <v>1</v>
      </c>
      <c r="H6" s="885"/>
      <c r="I6" s="699"/>
      <c r="J6" s="912"/>
    </row>
    <row r="7" spans="1:10" s="82" customFormat="1" ht="11.25" customHeight="1">
      <c r="A7" s="729" t="s">
        <v>109</v>
      </c>
      <c r="B7" s="730"/>
      <c r="C7" s="78">
        <v>3.64148</v>
      </c>
      <c r="D7" s="79">
        <v>1297.03889</v>
      </c>
      <c r="E7" s="246">
        <f aca="true" t="shared" si="0" ref="E7:E38">SUM(C7:D7)</f>
        <v>1300.68037</v>
      </c>
      <c r="F7" s="80">
        <v>0</v>
      </c>
      <c r="G7" s="81">
        <v>773.969</v>
      </c>
      <c r="H7" s="254">
        <f aca="true" t="shared" si="1" ref="H7:H38">SUM(F7:G7)</f>
        <v>773.969</v>
      </c>
      <c r="I7" s="75">
        <f aca="true" t="shared" si="2" ref="I7:I38">+H7-E7</f>
        <v>-526.71137</v>
      </c>
      <c r="J7" s="470">
        <f aca="true" t="shared" si="3" ref="J7:J12">+H7/E7</f>
        <v>0.5950493432910039</v>
      </c>
    </row>
    <row r="8" spans="1:10" s="82" customFormat="1" ht="11.25" customHeight="1">
      <c r="A8" s="731" t="s">
        <v>110</v>
      </c>
      <c r="B8" s="732"/>
      <c r="C8" s="83">
        <v>613888.22115</v>
      </c>
      <c r="D8" s="84">
        <v>4369.84236</v>
      </c>
      <c r="E8" s="247">
        <f t="shared" si="0"/>
        <v>618258.06351</v>
      </c>
      <c r="F8" s="85">
        <v>603820.5809949999</v>
      </c>
      <c r="G8" s="86">
        <v>3538.758</v>
      </c>
      <c r="H8" s="255">
        <f t="shared" si="1"/>
        <v>607359.3389949999</v>
      </c>
      <c r="I8" s="76">
        <f t="shared" si="2"/>
        <v>-10898.724515000125</v>
      </c>
      <c r="J8" s="112">
        <f t="shared" si="3"/>
        <v>0.9823718845604287</v>
      </c>
    </row>
    <row r="9" spans="1:10" s="218" customFormat="1" ht="11.25">
      <c r="A9" s="733" t="s">
        <v>111</v>
      </c>
      <c r="B9" s="211" t="s">
        <v>112</v>
      </c>
      <c r="C9" s="212">
        <v>591626.74</v>
      </c>
      <c r="D9" s="213">
        <v>0</v>
      </c>
      <c r="E9" s="248">
        <f t="shared" si="0"/>
        <v>591626.74</v>
      </c>
      <c r="F9" s="214">
        <v>582753.494995</v>
      </c>
      <c r="G9" s="215">
        <v>0</v>
      </c>
      <c r="H9" s="256">
        <f t="shared" si="1"/>
        <v>582753.494995</v>
      </c>
      <c r="I9" s="216">
        <f t="shared" si="2"/>
        <v>-8873.245005000033</v>
      </c>
      <c r="J9" s="217">
        <f t="shared" si="3"/>
        <v>0.9850019540952458</v>
      </c>
    </row>
    <row r="10" spans="1:10" s="218" customFormat="1" ht="11.25" customHeight="1">
      <c r="A10" s="733"/>
      <c r="B10" s="211" t="s">
        <v>113</v>
      </c>
      <c r="C10" s="219">
        <v>2479.47257</v>
      </c>
      <c r="D10" s="213">
        <v>0</v>
      </c>
      <c r="E10" s="248">
        <f t="shared" si="0"/>
        <v>2479.47257</v>
      </c>
      <c r="F10" s="220">
        <v>2086.382</v>
      </c>
      <c r="G10" s="215">
        <v>0</v>
      </c>
      <c r="H10" s="256">
        <f t="shared" si="1"/>
        <v>2086.382</v>
      </c>
      <c r="I10" s="216">
        <f t="shared" si="2"/>
        <v>-393.09056999999984</v>
      </c>
      <c r="J10" s="217">
        <f t="shared" si="3"/>
        <v>0.8414620210942685</v>
      </c>
    </row>
    <row r="11" spans="1:10" s="218" customFormat="1" ht="11.25">
      <c r="A11" s="733"/>
      <c r="B11" s="211" t="s">
        <v>114</v>
      </c>
      <c r="C11" s="219">
        <v>166.425</v>
      </c>
      <c r="D11" s="213">
        <v>0</v>
      </c>
      <c r="E11" s="248">
        <f t="shared" si="0"/>
        <v>166.425</v>
      </c>
      <c r="F11" s="220">
        <v>1284.531</v>
      </c>
      <c r="G11" s="215">
        <v>0</v>
      </c>
      <c r="H11" s="256">
        <f t="shared" si="1"/>
        <v>1284.531</v>
      </c>
      <c r="I11" s="216">
        <f t="shared" si="2"/>
        <v>1118.106</v>
      </c>
      <c r="J11" s="217">
        <f t="shared" si="3"/>
        <v>7.718377647589003</v>
      </c>
    </row>
    <row r="12" spans="1:10" s="218" customFormat="1" ht="11.25">
      <c r="A12" s="733"/>
      <c r="B12" s="211" t="s">
        <v>115</v>
      </c>
      <c r="C12" s="219">
        <v>19615.583580000002</v>
      </c>
      <c r="D12" s="213">
        <v>4369.84236</v>
      </c>
      <c r="E12" s="248">
        <f t="shared" si="0"/>
        <v>23985.42594</v>
      </c>
      <c r="F12" s="220">
        <v>17696.173</v>
      </c>
      <c r="G12" s="215">
        <v>3538.758</v>
      </c>
      <c r="H12" s="256">
        <f t="shared" si="1"/>
        <v>21234.930999999997</v>
      </c>
      <c r="I12" s="216">
        <f t="shared" si="2"/>
        <v>-2750.494940000004</v>
      </c>
      <c r="J12" s="217">
        <f t="shared" si="3"/>
        <v>0.8853264083414478</v>
      </c>
    </row>
    <row r="13" spans="1:10" s="82" customFormat="1" ht="11.25">
      <c r="A13" s="731" t="s">
        <v>116</v>
      </c>
      <c r="B13" s="732"/>
      <c r="C13" s="89">
        <v>0</v>
      </c>
      <c r="D13" s="84">
        <v>0</v>
      </c>
      <c r="E13" s="247">
        <f t="shared" si="0"/>
        <v>0</v>
      </c>
      <c r="F13" s="90">
        <v>1125.663106</v>
      </c>
      <c r="G13" s="86">
        <v>8.81489</v>
      </c>
      <c r="H13" s="255">
        <f t="shared" si="1"/>
        <v>1134.477996</v>
      </c>
      <c r="I13" s="76">
        <f t="shared" si="2"/>
        <v>1134.477996</v>
      </c>
      <c r="J13" s="112"/>
    </row>
    <row r="14" spans="1:10" s="82" customFormat="1" ht="11.25">
      <c r="A14" s="731" t="s">
        <v>117</v>
      </c>
      <c r="B14" s="732"/>
      <c r="C14" s="89">
        <v>0</v>
      </c>
      <c r="D14" s="84">
        <v>70101.9962</v>
      </c>
      <c r="E14" s="247">
        <f t="shared" si="0"/>
        <v>70101.9962</v>
      </c>
      <c r="F14" s="90">
        <v>0</v>
      </c>
      <c r="G14" s="86">
        <v>58178.46</v>
      </c>
      <c r="H14" s="255">
        <f t="shared" si="1"/>
        <v>58178.46</v>
      </c>
      <c r="I14" s="76">
        <f t="shared" si="2"/>
        <v>-11923.536199999995</v>
      </c>
      <c r="J14" s="112">
        <f>+H14/E14</f>
        <v>0.8299116024316581</v>
      </c>
    </row>
    <row r="15" spans="1:10" s="218" customFormat="1" ht="11.25">
      <c r="A15" s="733" t="s">
        <v>118</v>
      </c>
      <c r="B15" s="221" t="s">
        <v>119</v>
      </c>
      <c r="C15" s="219">
        <v>0</v>
      </c>
      <c r="D15" s="213">
        <v>66468.34055</v>
      </c>
      <c r="E15" s="248">
        <f t="shared" si="0"/>
        <v>66468.34055</v>
      </c>
      <c r="F15" s="220">
        <v>0</v>
      </c>
      <c r="G15" s="215">
        <v>54978.6447</v>
      </c>
      <c r="H15" s="256">
        <f t="shared" si="1"/>
        <v>54978.6447</v>
      </c>
      <c r="I15" s="216">
        <f t="shared" si="2"/>
        <v>-11489.695849999996</v>
      </c>
      <c r="J15" s="112">
        <f>+H15/E15</f>
        <v>0.8271403234242471</v>
      </c>
    </row>
    <row r="16" spans="1:10" s="218" customFormat="1" ht="11.25">
      <c r="A16" s="733"/>
      <c r="B16" s="221" t="s">
        <v>120</v>
      </c>
      <c r="C16" s="219">
        <v>0</v>
      </c>
      <c r="D16" s="213">
        <v>2492.19061</v>
      </c>
      <c r="E16" s="248">
        <f t="shared" si="0"/>
        <v>2492.19061</v>
      </c>
      <c r="F16" s="220">
        <v>0</v>
      </c>
      <c r="G16" s="215">
        <v>2187.510096</v>
      </c>
      <c r="H16" s="256">
        <f t="shared" si="1"/>
        <v>2187.510096</v>
      </c>
      <c r="I16" s="216">
        <f t="shared" si="2"/>
        <v>-304.68051400000013</v>
      </c>
      <c r="J16" s="112">
        <f>+H16/E16</f>
        <v>0.8777459024291886</v>
      </c>
    </row>
    <row r="17" spans="1:10" s="82" customFormat="1" ht="11.25">
      <c r="A17" s="731" t="s">
        <v>121</v>
      </c>
      <c r="B17" s="732"/>
      <c r="C17" s="89">
        <v>0</v>
      </c>
      <c r="D17" s="84">
        <v>0</v>
      </c>
      <c r="E17" s="247">
        <f t="shared" si="0"/>
        <v>0</v>
      </c>
      <c r="F17" s="90">
        <v>0</v>
      </c>
      <c r="G17" s="86">
        <v>0</v>
      </c>
      <c r="H17" s="255">
        <f t="shared" si="1"/>
        <v>0</v>
      </c>
      <c r="I17" s="76">
        <f t="shared" si="2"/>
        <v>0</v>
      </c>
      <c r="J17" s="112"/>
    </row>
    <row r="18" spans="1:10" s="82" customFormat="1" ht="11.25">
      <c r="A18" s="731" t="s">
        <v>122</v>
      </c>
      <c r="B18" s="732"/>
      <c r="C18" s="89">
        <v>0.3203</v>
      </c>
      <c r="D18" s="84">
        <v>0</v>
      </c>
      <c r="E18" s="247">
        <f t="shared" si="0"/>
        <v>0.3203</v>
      </c>
      <c r="F18" s="90">
        <v>0</v>
      </c>
      <c r="G18" s="86">
        <v>0</v>
      </c>
      <c r="H18" s="255">
        <f t="shared" si="1"/>
        <v>0</v>
      </c>
      <c r="I18" s="76">
        <f t="shared" si="2"/>
        <v>-0.3203</v>
      </c>
      <c r="J18" s="112">
        <f>+H18/E18</f>
        <v>0</v>
      </c>
    </row>
    <row r="19" spans="1:10" s="82" customFormat="1" ht="11.25">
      <c r="A19" s="731" t="s">
        <v>123</v>
      </c>
      <c r="B19" s="732"/>
      <c r="C19" s="89">
        <v>560.6650999999999</v>
      </c>
      <c r="D19" s="84">
        <v>107.37538</v>
      </c>
      <c r="E19" s="247">
        <f t="shared" si="0"/>
        <v>668.0404799999999</v>
      </c>
      <c r="F19" s="90">
        <v>530.42</v>
      </c>
      <c r="G19" s="86">
        <v>0</v>
      </c>
      <c r="H19" s="255">
        <f t="shared" si="1"/>
        <v>530.42</v>
      </c>
      <c r="I19" s="76">
        <f t="shared" si="2"/>
        <v>-137.62047999999993</v>
      </c>
      <c r="J19" s="112">
        <f>+H19/E19</f>
        <v>0.7939938010942093</v>
      </c>
    </row>
    <row r="20" spans="1:10" s="82" customFormat="1" ht="11.25">
      <c r="A20" s="731" t="s">
        <v>190</v>
      </c>
      <c r="B20" s="732"/>
      <c r="C20" s="89">
        <v>1786.53143</v>
      </c>
      <c r="D20" s="84">
        <v>8.7847</v>
      </c>
      <c r="E20" s="247">
        <f t="shared" si="0"/>
        <v>1795.31613</v>
      </c>
      <c r="F20" s="90">
        <v>4149.1650304</v>
      </c>
      <c r="G20" s="86">
        <v>15.826969599999757</v>
      </c>
      <c r="H20" s="255">
        <f t="shared" si="1"/>
        <v>4164.992</v>
      </c>
      <c r="I20" s="76">
        <f t="shared" si="2"/>
        <v>2369.67587</v>
      </c>
      <c r="J20" s="112">
        <f>+H20/E20</f>
        <v>2.3199212274664966</v>
      </c>
    </row>
    <row r="21" spans="1:10" s="218" customFormat="1" ht="11.25">
      <c r="A21" s="210" t="s">
        <v>118</v>
      </c>
      <c r="B21" s="211" t="s">
        <v>124</v>
      </c>
      <c r="C21" s="219">
        <v>0</v>
      </c>
      <c r="D21" s="213">
        <v>0</v>
      </c>
      <c r="E21" s="248">
        <f t="shared" si="0"/>
        <v>0</v>
      </c>
      <c r="F21" s="220">
        <v>330</v>
      </c>
      <c r="G21" s="215">
        <v>0</v>
      </c>
      <c r="H21" s="256">
        <f t="shared" si="1"/>
        <v>330</v>
      </c>
      <c r="I21" s="216">
        <f t="shared" si="2"/>
        <v>330</v>
      </c>
      <c r="J21" s="112"/>
    </row>
    <row r="22" spans="1:10" s="82" customFormat="1" ht="11.25">
      <c r="A22" s="731" t="s">
        <v>125</v>
      </c>
      <c r="B22" s="732"/>
      <c r="C22" s="89">
        <v>0</v>
      </c>
      <c r="D22" s="84">
        <v>0</v>
      </c>
      <c r="E22" s="247">
        <f t="shared" si="0"/>
        <v>0</v>
      </c>
      <c r="F22" s="90">
        <v>92.465</v>
      </c>
      <c r="G22" s="86">
        <v>0</v>
      </c>
      <c r="H22" s="255">
        <f t="shared" si="1"/>
        <v>92.465</v>
      </c>
      <c r="I22" s="76">
        <f t="shared" si="2"/>
        <v>92.465</v>
      </c>
      <c r="J22" s="112"/>
    </row>
    <row r="23" spans="1:10" s="82" customFormat="1" ht="11.25">
      <c r="A23" s="731" t="s">
        <v>191</v>
      </c>
      <c r="B23" s="732"/>
      <c r="C23" s="87">
        <v>32826.70312</v>
      </c>
      <c r="D23" s="84">
        <v>0</v>
      </c>
      <c r="E23" s="247">
        <f t="shared" si="0"/>
        <v>32826.70312</v>
      </c>
      <c r="F23" s="88">
        <f>E115/1000</f>
        <v>15824.7</v>
      </c>
      <c r="G23" s="86">
        <v>0</v>
      </c>
      <c r="H23" s="255">
        <f t="shared" si="1"/>
        <v>15824.7</v>
      </c>
      <c r="I23" s="76">
        <f t="shared" si="2"/>
        <v>-17002.003119999998</v>
      </c>
      <c r="J23" s="112">
        <f aca="true" t="shared" si="4" ref="J23:J40">+H23/E23</f>
        <v>0.4820679049660227</v>
      </c>
    </row>
    <row r="24" spans="1:10" s="82" customFormat="1" ht="11.25">
      <c r="A24" s="734" t="s">
        <v>126</v>
      </c>
      <c r="B24" s="735"/>
      <c r="C24" s="89">
        <v>507.724</v>
      </c>
      <c r="D24" s="84">
        <v>0</v>
      </c>
      <c r="E24" s="247">
        <f t="shared" si="0"/>
        <v>507.724</v>
      </c>
      <c r="F24" s="90">
        <v>267.7</v>
      </c>
      <c r="G24" s="86">
        <v>0</v>
      </c>
      <c r="H24" s="255">
        <f t="shared" si="1"/>
        <v>267.7</v>
      </c>
      <c r="I24" s="76">
        <f t="shared" si="2"/>
        <v>-240.024</v>
      </c>
      <c r="J24" s="112">
        <f t="shared" si="4"/>
        <v>0.5272549652961057</v>
      </c>
    </row>
    <row r="25" spans="1:10" s="82" customFormat="1" ht="12" thickBot="1">
      <c r="A25" s="736" t="s">
        <v>192</v>
      </c>
      <c r="B25" s="737"/>
      <c r="C25" s="91">
        <v>32318.979120000004</v>
      </c>
      <c r="D25" s="92">
        <v>0</v>
      </c>
      <c r="E25" s="249">
        <f t="shared" si="0"/>
        <v>32318.979120000004</v>
      </c>
      <c r="F25" s="93">
        <f>F23-F24</f>
        <v>15557</v>
      </c>
      <c r="G25" s="94">
        <v>0</v>
      </c>
      <c r="H25" s="257">
        <f t="shared" si="1"/>
        <v>15557</v>
      </c>
      <c r="I25" s="77">
        <f t="shared" si="2"/>
        <v>-16761.979120000004</v>
      </c>
      <c r="J25" s="113">
        <f t="shared" si="4"/>
        <v>0.4813580262618146</v>
      </c>
    </row>
    <row r="26" spans="1:10" s="237" customFormat="1" ht="12" thickBot="1">
      <c r="A26" s="738" t="s">
        <v>3</v>
      </c>
      <c r="B26" s="739"/>
      <c r="C26" s="229">
        <f>SUM(C7,C8,C13,C14,C17,C18,C19,C20,C22,C23)</f>
        <v>649066.0825799999</v>
      </c>
      <c r="D26" s="230">
        <f>SUM(D7,D8,D13,D14,D17,D18,D19,D20,D22,D23)</f>
        <v>75885.03753</v>
      </c>
      <c r="E26" s="231">
        <f t="shared" si="0"/>
        <v>724951.1201099999</v>
      </c>
      <c r="F26" s="232">
        <f>SUM(F7,F8,F13,F14,F17,F18,F19,F20,F22,F23)</f>
        <v>625542.9941313999</v>
      </c>
      <c r="G26" s="233">
        <f>SUM(G7,G8,G13,G14,G17,G18,G19,G20,G22,G23)</f>
        <v>62515.8288596</v>
      </c>
      <c r="H26" s="234">
        <f t="shared" si="1"/>
        <v>688058.8229909999</v>
      </c>
      <c r="I26" s="235">
        <f t="shared" si="2"/>
        <v>-36892.297118999995</v>
      </c>
      <c r="J26" s="236">
        <f t="shared" si="4"/>
        <v>0.9491106419514157</v>
      </c>
    </row>
    <row r="27" spans="1:10" s="82" customFormat="1" ht="11.25">
      <c r="A27" s="740" t="s">
        <v>127</v>
      </c>
      <c r="B27" s="741"/>
      <c r="C27" s="95">
        <v>161714.09352999998</v>
      </c>
      <c r="D27" s="96">
        <v>792.1059500000065</v>
      </c>
      <c r="E27" s="250">
        <f t="shared" si="0"/>
        <v>162506.19947999998</v>
      </c>
      <c r="F27" s="97">
        <f>150684.466744</f>
        <v>150684.466744</v>
      </c>
      <c r="G27" s="98">
        <v>737.5332559999952</v>
      </c>
      <c r="H27" s="258">
        <f t="shared" si="1"/>
        <v>151422</v>
      </c>
      <c r="I27" s="97">
        <f t="shared" si="2"/>
        <v>-11084.199479999981</v>
      </c>
      <c r="J27" s="114">
        <f t="shared" si="4"/>
        <v>0.931792143835324</v>
      </c>
    </row>
    <row r="28" spans="1:10" s="82" customFormat="1" ht="11.25">
      <c r="A28" s="742" t="s">
        <v>128</v>
      </c>
      <c r="B28" s="743"/>
      <c r="C28" s="89">
        <v>68873.37138</v>
      </c>
      <c r="D28" s="84">
        <v>526.82446</v>
      </c>
      <c r="E28" s="251">
        <f t="shared" si="0"/>
        <v>69400.19584</v>
      </c>
      <c r="F28" s="90">
        <v>51880.56200544645</v>
      </c>
      <c r="G28" s="86">
        <v>474.246398041716</v>
      </c>
      <c r="H28" s="259">
        <f t="shared" si="1"/>
        <v>52354.80840348817</v>
      </c>
      <c r="I28" s="99">
        <f t="shared" si="2"/>
        <v>-17045.38743651183</v>
      </c>
      <c r="J28" s="115">
        <f t="shared" si="4"/>
        <v>0.7543899231090148</v>
      </c>
    </row>
    <row r="29" spans="1:10" s="218" customFormat="1" ht="11.25">
      <c r="A29" s="744" t="s">
        <v>118</v>
      </c>
      <c r="B29" s="211" t="s">
        <v>129</v>
      </c>
      <c r="C29" s="219">
        <v>837.39623</v>
      </c>
      <c r="D29" s="213">
        <v>0</v>
      </c>
      <c r="E29" s="252">
        <f t="shared" si="0"/>
        <v>837.39623</v>
      </c>
      <c r="F29" s="220">
        <v>988.324706203755</v>
      </c>
      <c r="G29" s="215">
        <v>0</v>
      </c>
      <c r="H29" s="260">
        <f t="shared" si="1"/>
        <v>988.324706203755</v>
      </c>
      <c r="I29" s="222">
        <f t="shared" si="2"/>
        <v>150.92847620375505</v>
      </c>
      <c r="J29" s="223">
        <f t="shared" si="4"/>
        <v>1.1802354378927107</v>
      </c>
    </row>
    <row r="30" spans="1:10" s="218" customFormat="1" ht="11.25">
      <c r="A30" s="744"/>
      <c r="B30" s="211" t="s">
        <v>130</v>
      </c>
      <c r="C30" s="219">
        <v>1587.07774</v>
      </c>
      <c r="D30" s="213">
        <v>0</v>
      </c>
      <c r="E30" s="252">
        <f t="shared" si="0"/>
        <v>1587.07774</v>
      </c>
      <c r="F30" s="220">
        <v>1431.1771834822457</v>
      </c>
      <c r="G30" s="215">
        <v>0</v>
      </c>
      <c r="H30" s="260">
        <f t="shared" si="1"/>
        <v>1431.1771834822457</v>
      </c>
      <c r="I30" s="222">
        <f t="shared" si="2"/>
        <v>-155.90055651775424</v>
      </c>
      <c r="J30" s="223">
        <f t="shared" si="4"/>
        <v>0.9017687964562126</v>
      </c>
    </row>
    <row r="31" spans="1:10" s="218" customFormat="1" ht="11.25">
      <c r="A31" s="744"/>
      <c r="B31" s="211" t="s">
        <v>131</v>
      </c>
      <c r="C31" s="219">
        <v>10489.466059999999</v>
      </c>
      <c r="D31" s="213">
        <v>0</v>
      </c>
      <c r="E31" s="252">
        <f t="shared" si="0"/>
        <v>10489.466059999999</v>
      </c>
      <c r="F31" s="220">
        <v>1559.010888263666</v>
      </c>
      <c r="G31" s="215">
        <v>0</v>
      </c>
      <c r="H31" s="260">
        <f t="shared" si="1"/>
        <v>1559.010888263666</v>
      </c>
      <c r="I31" s="222">
        <f t="shared" si="2"/>
        <v>-8930.455171736332</v>
      </c>
      <c r="J31" s="223">
        <f t="shared" si="4"/>
        <v>0.14862633420481902</v>
      </c>
    </row>
    <row r="32" spans="1:10" s="218" customFormat="1" ht="11.25">
      <c r="A32" s="744"/>
      <c r="B32" s="211" t="s">
        <v>132</v>
      </c>
      <c r="C32" s="219">
        <v>1860.78363</v>
      </c>
      <c r="D32" s="213">
        <v>0</v>
      </c>
      <c r="E32" s="252">
        <f t="shared" si="0"/>
        <v>1860.78363</v>
      </c>
      <c r="F32" s="220">
        <v>1996.9347121516394</v>
      </c>
      <c r="G32" s="215">
        <v>0</v>
      </c>
      <c r="H32" s="260">
        <f t="shared" si="1"/>
        <v>1996.9347121516394</v>
      </c>
      <c r="I32" s="222">
        <f t="shared" si="2"/>
        <v>136.15108215163946</v>
      </c>
      <c r="J32" s="223">
        <f t="shared" si="4"/>
        <v>1.073168680096159</v>
      </c>
    </row>
    <row r="33" spans="1:10" s="82" customFormat="1" ht="11.25">
      <c r="A33" s="742" t="s">
        <v>133</v>
      </c>
      <c r="B33" s="743"/>
      <c r="C33" s="89">
        <v>49783.41748</v>
      </c>
      <c r="D33" s="84">
        <v>0</v>
      </c>
      <c r="E33" s="251">
        <f t="shared" si="0"/>
        <v>49783.41748</v>
      </c>
      <c r="F33" s="90">
        <v>66621.55384055502</v>
      </c>
      <c r="G33" s="86">
        <v>0</v>
      </c>
      <c r="H33" s="259">
        <f t="shared" si="1"/>
        <v>66621.55384055502</v>
      </c>
      <c r="I33" s="99">
        <f t="shared" si="2"/>
        <v>16838.13636055502</v>
      </c>
      <c r="J33" s="115">
        <f t="shared" si="4"/>
        <v>1.3382278118475812</v>
      </c>
    </row>
    <row r="34" spans="1:10" s="218" customFormat="1" ht="11.25">
      <c r="A34" s="744" t="s">
        <v>118</v>
      </c>
      <c r="B34" s="211" t="s">
        <v>134</v>
      </c>
      <c r="C34" s="219">
        <v>493.31136</v>
      </c>
      <c r="D34" s="213">
        <v>0</v>
      </c>
      <c r="E34" s="252">
        <f t="shared" si="0"/>
        <v>493.31136</v>
      </c>
      <c r="F34" s="220">
        <v>647.760701776178</v>
      </c>
      <c r="G34" s="215">
        <v>0</v>
      </c>
      <c r="H34" s="260">
        <f t="shared" si="1"/>
        <v>647.760701776178</v>
      </c>
      <c r="I34" s="222">
        <f t="shared" si="2"/>
        <v>154.44934177617807</v>
      </c>
      <c r="J34" s="223">
        <f t="shared" si="4"/>
        <v>1.313086935148175</v>
      </c>
    </row>
    <row r="35" spans="1:10" s="218" customFormat="1" ht="11.25">
      <c r="A35" s="744"/>
      <c r="B35" s="211" t="s">
        <v>135</v>
      </c>
      <c r="C35" s="219">
        <v>485.18955</v>
      </c>
      <c r="D35" s="213">
        <v>0</v>
      </c>
      <c r="E35" s="252">
        <f t="shared" si="0"/>
        <v>485.18955</v>
      </c>
      <c r="F35" s="220">
        <v>317.46103106778236</v>
      </c>
      <c r="G35" s="215">
        <v>0</v>
      </c>
      <c r="H35" s="260">
        <f t="shared" si="1"/>
        <v>317.46103106778236</v>
      </c>
      <c r="I35" s="222">
        <f t="shared" si="2"/>
        <v>-167.72851893221764</v>
      </c>
      <c r="J35" s="223">
        <f t="shared" si="4"/>
        <v>0.654303109099902</v>
      </c>
    </row>
    <row r="36" spans="1:10" s="218" customFormat="1" ht="11.25">
      <c r="A36" s="744"/>
      <c r="B36" s="211" t="s">
        <v>136</v>
      </c>
      <c r="C36" s="219">
        <v>13366.28322</v>
      </c>
      <c r="D36" s="213">
        <v>0</v>
      </c>
      <c r="E36" s="252">
        <f t="shared" si="0"/>
        <v>13366.28322</v>
      </c>
      <c r="F36" s="220">
        <v>11629.458438407284</v>
      </c>
      <c r="G36" s="215">
        <v>0</v>
      </c>
      <c r="H36" s="260">
        <f t="shared" si="1"/>
        <v>11629.458438407284</v>
      </c>
      <c r="I36" s="222">
        <f t="shared" si="2"/>
        <v>-1736.8247815927152</v>
      </c>
      <c r="J36" s="223">
        <f t="shared" si="4"/>
        <v>0.8700592563388228</v>
      </c>
    </row>
    <row r="37" spans="1:10" s="218" customFormat="1" ht="11.25">
      <c r="A37" s="744"/>
      <c r="B37" s="211" t="s">
        <v>137</v>
      </c>
      <c r="C37" s="219">
        <v>1000.70653</v>
      </c>
      <c r="D37" s="213">
        <v>0</v>
      </c>
      <c r="E37" s="252">
        <f t="shared" si="0"/>
        <v>1000.70653</v>
      </c>
      <c r="F37" s="220">
        <v>2993.4463193192023</v>
      </c>
      <c r="G37" s="215">
        <v>0</v>
      </c>
      <c r="H37" s="260">
        <f t="shared" si="1"/>
        <v>2993.4463193192023</v>
      </c>
      <c r="I37" s="222">
        <f t="shared" si="2"/>
        <v>1992.7397893192024</v>
      </c>
      <c r="J37" s="223">
        <f t="shared" si="4"/>
        <v>2.9913328529186294</v>
      </c>
    </row>
    <row r="38" spans="1:10" s="218" customFormat="1" ht="11.25">
      <c r="A38" s="744"/>
      <c r="B38" s="211" t="s">
        <v>138</v>
      </c>
      <c r="C38" s="219">
        <v>1262.34384</v>
      </c>
      <c r="D38" s="213">
        <v>0</v>
      </c>
      <c r="E38" s="252">
        <f t="shared" si="0"/>
        <v>1262.34384</v>
      </c>
      <c r="F38" s="220">
        <v>1991.1117174772837</v>
      </c>
      <c r="G38" s="215">
        <v>0</v>
      </c>
      <c r="H38" s="260">
        <f t="shared" si="1"/>
        <v>1991.1117174772837</v>
      </c>
      <c r="I38" s="222">
        <f t="shared" si="2"/>
        <v>728.7678774772837</v>
      </c>
      <c r="J38" s="223">
        <f t="shared" si="4"/>
        <v>1.5773132916601262</v>
      </c>
    </row>
    <row r="39" spans="1:10" s="218" customFormat="1" ht="11.25">
      <c r="A39" s="744"/>
      <c r="B39" s="211" t="s">
        <v>139</v>
      </c>
      <c r="C39" s="219">
        <v>1162.29536</v>
      </c>
      <c r="D39" s="213">
        <v>0</v>
      </c>
      <c r="E39" s="252">
        <f aca="true" t="shared" si="5" ref="E39:E70">SUM(C39:D39)</f>
        <v>1162.29536</v>
      </c>
      <c r="F39" s="220">
        <v>2281.1086791898356</v>
      </c>
      <c r="G39" s="215">
        <v>0</v>
      </c>
      <c r="H39" s="260">
        <f aca="true" t="shared" si="6" ref="H39:H70">SUM(F39:G39)</f>
        <v>2281.1086791898356</v>
      </c>
      <c r="I39" s="222">
        <f aca="true" t="shared" si="7" ref="I39:I70">+H39-E39</f>
        <v>1118.8133191898355</v>
      </c>
      <c r="J39" s="223">
        <f t="shared" si="4"/>
        <v>1.9625895083929745</v>
      </c>
    </row>
    <row r="40" spans="1:10" s="218" customFormat="1" ht="11.25">
      <c r="A40" s="744"/>
      <c r="B40" s="211" t="s">
        <v>140</v>
      </c>
      <c r="C40" s="219">
        <v>6798.67276</v>
      </c>
      <c r="D40" s="213">
        <v>0</v>
      </c>
      <c r="E40" s="252">
        <f t="shared" si="5"/>
        <v>6798.67276</v>
      </c>
      <c r="F40" s="220">
        <v>5159.652804600232</v>
      </c>
      <c r="G40" s="215">
        <v>0</v>
      </c>
      <c r="H40" s="260">
        <f t="shared" si="6"/>
        <v>5159.652804600232</v>
      </c>
      <c r="I40" s="222">
        <f t="shared" si="7"/>
        <v>-1639.0199553997682</v>
      </c>
      <c r="J40" s="223">
        <f t="shared" si="4"/>
        <v>0.758920599172982</v>
      </c>
    </row>
    <row r="41" spans="1:10" s="82" customFormat="1" ht="11.25">
      <c r="A41" s="742" t="s">
        <v>141</v>
      </c>
      <c r="B41" s="743"/>
      <c r="C41" s="89">
        <v>124.04917</v>
      </c>
      <c r="D41" s="84">
        <v>0</v>
      </c>
      <c r="E41" s="251">
        <f t="shared" si="5"/>
        <v>124.04917</v>
      </c>
      <c r="F41" s="90">
        <v>188.73837868772497</v>
      </c>
      <c r="G41" s="86">
        <v>0</v>
      </c>
      <c r="H41" s="259">
        <f t="shared" si="6"/>
        <v>188.73837868772497</v>
      </c>
      <c r="I41" s="99">
        <f t="shared" si="7"/>
        <v>64.68920868772497</v>
      </c>
      <c r="J41" s="115">
        <f aca="true" t="shared" si="8" ref="J41:J51">+H41/E41</f>
        <v>1.5214803830426675</v>
      </c>
    </row>
    <row r="42" spans="1:10" s="82" customFormat="1" ht="11.25" customHeight="1">
      <c r="A42" s="742" t="s">
        <v>142</v>
      </c>
      <c r="B42" s="745"/>
      <c r="C42" s="89">
        <v>7255.2033</v>
      </c>
      <c r="D42" s="84">
        <v>5.9535</v>
      </c>
      <c r="E42" s="251">
        <f t="shared" si="5"/>
        <v>7261.1568</v>
      </c>
      <c r="F42" s="90">
        <v>8152.694908327251</v>
      </c>
      <c r="G42" s="86">
        <v>13.367844726749354</v>
      </c>
      <c r="H42" s="259">
        <f t="shared" si="6"/>
        <v>8166.0627530540005</v>
      </c>
      <c r="I42" s="99"/>
      <c r="J42" s="115">
        <f t="shared" si="8"/>
        <v>1.1246228359996304</v>
      </c>
    </row>
    <row r="43" spans="1:10" s="218" customFormat="1" ht="11.25">
      <c r="A43" s="744" t="s">
        <v>118</v>
      </c>
      <c r="B43" s="224" t="s">
        <v>143</v>
      </c>
      <c r="C43" s="219">
        <v>2761.6461400000003</v>
      </c>
      <c r="D43" s="213">
        <v>2.25101</v>
      </c>
      <c r="E43" s="252">
        <f t="shared" si="5"/>
        <v>2763.8971500000002</v>
      </c>
      <c r="F43" s="220">
        <v>1196.8156125424405</v>
      </c>
      <c r="G43" s="215">
        <v>4.373958794592388</v>
      </c>
      <c r="H43" s="260">
        <f t="shared" si="6"/>
        <v>1201.189571337033</v>
      </c>
      <c r="I43" s="222">
        <f t="shared" si="7"/>
        <v>-1562.7075786629673</v>
      </c>
      <c r="J43" s="223">
        <f t="shared" si="8"/>
        <v>0.4345999529458008</v>
      </c>
    </row>
    <row r="44" spans="1:10" s="218" customFormat="1" ht="11.25">
      <c r="A44" s="744"/>
      <c r="B44" s="211" t="s">
        <v>144</v>
      </c>
      <c r="C44" s="219">
        <v>0</v>
      </c>
      <c r="D44" s="213">
        <v>0</v>
      </c>
      <c r="E44" s="252">
        <f t="shared" si="5"/>
        <v>0</v>
      </c>
      <c r="F44" s="220">
        <v>22.550354116433176</v>
      </c>
      <c r="G44" s="215">
        <v>0</v>
      </c>
      <c r="H44" s="260">
        <f t="shared" si="6"/>
        <v>22.550354116433176</v>
      </c>
      <c r="I44" s="222">
        <f t="shared" si="7"/>
        <v>22.550354116433176</v>
      </c>
      <c r="J44" s="223"/>
    </row>
    <row r="45" spans="1:10" s="218" customFormat="1" ht="11.25">
      <c r="A45" s="744"/>
      <c r="B45" s="211" t="s">
        <v>145</v>
      </c>
      <c r="C45" s="219">
        <v>0</v>
      </c>
      <c r="D45" s="213">
        <v>0</v>
      </c>
      <c r="E45" s="252">
        <f t="shared" si="5"/>
        <v>0</v>
      </c>
      <c r="F45" s="220">
        <v>1827.7282134131615</v>
      </c>
      <c r="G45" s="215">
        <v>0</v>
      </c>
      <c r="H45" s="260">
        <f t="shared" si="6"/>
        <v>1827.7282134131615</v>
      </c>
      <c r="I45" s="222">
        <f t="shared" si="7"/>
        <v>1827.7282134131615</v>
      </c>
      <c r="J45" s="223"/>
    </row>
    <row r="46" spans="1:10" s="218" customFormat="1" ht="11.25">
      <c r="A46" s="744"/>
      <c r="B46" s="211" t="s">
        <v>146</v>
      </c>
      <c r="C46" s="219">
        <v>0</v>
      </c>
      <c r="D46" s="213">
        <v>0</v>
      </c>
      <c r="E46" s="252">
        <f t="shared" si="5"/>
        <v>0</v>
      </c>
      <c r="F46" s="220">
        <v>0.002</v>
      </c>
      <c r="G46" s="215">
        <v>0</v>
      </c>
      <c r="H46" s="260">
        <f t="shared" si="6"/>
        <v>0.002</v>
      </c>
      <c r="I46" s="222">
        <f t="shared" si="7"/>
        <v>0.002</v>
      </c>
      <c r="J46" s="223"/>
    </row>
    <row r="47" spans="1:10" s="82" customFormat="1" ht="11.25">
      <c r="A47" s="742" t="s">
        <v>147</v>
      </c>
      <c r="B47" s="743"/>
      <c r="C47" s="89">
        <v>6252.9635499999995</v>
      </c>
      <c r="D47" s="84">
        <v>0</v>
      </c>
      <c r="E47" s="251">
        <f t="shared" si="5"/>
        <v>6252.9635499999995</v>
      </c>
      <c r="F47" s="90">
        <v>2120.1493645060814</v>
      </c>
      <c r="G47" s="86">
        <v>0</v>
      </c>
      <c r="H47" s="259">
        <f t="shared" si="6"/>
        <v>2120.1493645060814</v>
      </c>
      <c r="I47" s="99">
        <f t="shared" si="7"/>
        <v>-4132.814185493919</v>
      </c>
      <c r="J47" s="115">
        <f t="shared" si="8"/>
        <v>0.33906312543691086</v>
      </c>
    </row>
    <row r="48" spans="1:10" s="218" customFormat="1" ht="11.25">
      <c r="A48" s="733" t="s">
        <v>118</v>
      </c>
      <c r="B48" s="211" t="s">
        <v>148</v>
      </c>
      <c r="C48" s="219">
        <v>2512.59</v>
      </c>
      <c r="D48" s="213">
        <v>0</v>
      </c>
      <c r="E48" s="252">
        <f t="shared" si="5"/>
        <v>2512.59</v>
      </c>
      <c r="F48" s="220">
        <v>631.8045106228122</v>
      </c>
      <c r="G48" s="215">
        <v>0</v>
      </c>
      <c r="H48" s="260">
        <f t="shared" si="6"/>
        <v>631.8045106228122</v>
      </c>
      <c r="I48" s="222">
        <f t="shared" si="7"/>
        <v>-1880.7854893771878</v>
      </c>
      <c r="J48" s="223">
        <f t="shared" si="8"/>
        <v>0.2514554744796454</v>
      </c>
    </row>
    <row r="49" spans="1:10" s="218" customFormat="1" ht="11.25">
      <c r="A49" s="733"/>
      <c r="B49" s="211" t="s">
        <v>149</v>
      </c>
      <c r="C49" s="219">
        <v>1720</v>
      </c>
      <c r="D49" s="213">
        <v>0</v>
      </c>
      <c r="E49" s="252">
        <f t="shared" si="5"/>
        <v>1720</v>
      </c>
      <c r="F49" s="220">
        <v>244.56558964387</v>
      </c>
      <c r="G49" s="215">
        <v>0</v>
      </c>
      <c r="H49" s="260">
        <f t="shared" si="6"/>
        <v>244.56558964387</v>
      </c>
      <c r="I49" s="222">
        <f t="shared" si="7"/>
        <v>-1475.43441035613</v>
      </c>
      <c r="J49" s="223">
        <f t="shared" si="8"/>
        <v>0.14218929630457558</v>
      </c>
    </row>
    <row r="50" spans="1:10" s="218" customFormat="1" ht="11.25">
      <c r="A50" s="733"/>
      <c r="B50" s="211" t="s">
        <v>150</v>
      </c>
      <c r="C50" s="219">
        <v>2020.36713</v>
      </c>
      <c r="D50" s="213">
        <v>0</v>
      </c>
      <c r="E50" s="252">
        <f t="shared" si="5"/>
        <v>2020.36713</v>
      </c>
      <c r="F50" s="220">
        <v>301.4852396327648</v>
      </c>
      <c r="G50" s="215">
        <v>0</v>
      </c>
      <c r="H50" s="260">
        <f t="shared" si="6"/>
        <v>301.4852396327648</v>
      </c>
      <c r="I50" s="222">
        <f t="shared" si="7"/>
        <v>-1718.8818903672354</v>
      </c>
      <c r="J50" s="223">
        <f t="shared" si="8"/>
        <v>0.14922299771960987</v>
      </c>
    </row>
    <row r="51" spans="1:10" s="82" customFormat="1" ht="11.25">
      <c r="A51" s="734" t="s">
        <v>151</v>
      </c>
      <c r="B51" s="735"/>
      <c r="C51" s="89">
        <v>2024.58225</v>
      </c>
      <c r="D51" s="84">
        <v>0.72</v>
      </c>
      <c r="E51" s="251">
        <f t="shared" si="5"/>
        <v>2025.30225</v>
      </c>
      <c r="F51" s="90">
        <v>1588.6567151601046</v>
      </c>
      <c r="G51" s="86">
        <v>0</v>
      </c>
      <c r="H51" s="259">
        <f t="shared" si="6"/>
        <v>1588.6567151601046</v>
      </c>
      <c r="I51" s="99">
        <f t="shared" si="7"/>
        <v>-436.6455348398954</v>
      </c>
      <c r="J51" s="115">
        <f t="shared" si="8"/>
        <v>0.7844047549742783</v>
      </c>
    </row>
    <row r="52" spans="1:10" s="218" customFormat="1" ht="11.25">
      <c r="A52" s="733" t="s">
        <v>118</v>
      </c>
      <c r="B52" s="211" t="s">
        <v>152</v>
      </c>
      <c r="C52" s="219">
        <v>881.46285</v>
      </c>
      <c r="D52" s="213">
        <v>0</v>
      </c>
      <c r="E52" s="252">
        <f t="shared" si="5"/>
        <v>881.46285</v>
      </c>
      <c r="F52" s="220">
        <v>714.895521822047</v>
      </c>
      <c r="G52" s="215">
        <v>0</v>
      </c>
      <c r="H52" s="260">
        <f t="shared" si="6"/>
        <v>714.895521822047</v>
      </c>
      <c r="I52" s="222">
        <f t="shared" si="7"/>
        <v>-166.56732817795296</v>
      </c>
      <c r="J52" s="223">
        <f aca="true" t="shared" si="9" ref="J52:J59">+H52/E52</f>
        <v>0.8110330705622444</v>
      </c>
    </row>
    <row r="53" spans="1:10" s="218" customFormat="1" ht="11.25">
      <c r="A53" s="733"/>
      <c r="B53" s="211" t="s">
        <v>153</v>
      </c>
      <c r="C53" s="219">
        <v>1143.1194</v>
      </c>
      <c r="D53" s="213">
        <v>0.72</v>
      </c>
      <c r="E53" s="252">
        <f t="shared" si="5"/>
        <v>1143.8394</v>
      </c>
      <c r="F53" s="220">
        <v>873.7611933380576</v>
      </c>
      <c r="G53" s="215">
        <v>0</v>
      </c>
      <c r="H53" s="260">
        <f t="shared" si="6"/>
        <v>873.7611933380576</v>
      </c>
      <c r="I53" s="222">
        <f t="shared" si="7"/>
        <v>-270.07820666194243</v>
      </c>
      <c r="J53" s="223">
        <f t="shared" si="9"/>
        <v>0.7638845045362641</v>
      </c>
    </row>
    <row r="54" spans="1:10" s="82" customFormat="1" ht="11.25">
      <c r="A54" s="734" t="s">
        <v>154</v>
      </c>
      <c r="B54" s="735"/>
      <c r="C54" s="89">
        <v>361.85217</v>
      </c>
      <c r="D54" s="84">
        <v>0</v>
      </c>
      <c r="E54" s="251">
        <f t="shared" si="5"/>
        <v>361.85217</v>
      </c>
      <c r="F54" s="90">
        <v>132.904672255</v>
      </c>
      <c r="G54" s="86">
        <v>0</v>
      </c>
      <c r="H54" s="259">
        <f t="shared" si="6"/>
        <v>132.904672255</v>
      </c>
      <c r="I54" s="99">
        <f t="shared" si="7"/>
        <v>-228.947497745</v>
      </c>
      <c r="J54" s="115">
        <f t="shared" si="9"/>
        <v>0.3672899688704368</v>
      </c>
    </row>
    <row r="55" spans="1:10" s="82" customFormat="1" ht="11.25">
      <c r="A55" s="746" t="s">
        <v>155</v>
      </c>
      <c r="B55" s="747"/>
      <c r="C55" s="100">
        <v>28233.4131</v>
      </c>
      <c r="D55" s="101">
        <v>506.31286</v>
      </c>
      <c r="E55" s="251">
        <f t="shared" si="5"/>
        <v>28739.725960000003</v>
      </c>
      <c r="F55" s="102">
        <v>27160.5741998</v>
      </c>
      <c r="G55" s="103">
        <v>430.7748001999987</v>
      </c>
      <c r="H55" s="259">
        <f t="shared" si="6"/>
        <v>27591.349</v>
      </c>
      <c r="I55" s="99">
        <f t="shared" si="7"/>
        <v>-1148.376960000005</v>
      </c>
      <c r="J55" s="115">
        <f t="shared" si="9"/>
        <v>0.9600421743200225</v>
      </c>
    </row>
    <row r="56" spans="1:10" s="218" customFormat="1" ht="11.25" customHeight="1">
      <c r="A56" s="878" t="s">
        <v>156</v>
      </c>
      <c r="B56" s="879"/>
      <c r="C56" s="219">
        <v>11575.70806</v>
      </c>
      <c r="D56" s="213">
        <v>166.48614</v>
      </c>
      <c r="E56" s="252">
        <f t="shared" si="5"/>
        <v>11742.194200000002</v>
      </c>
      <c r="F56" s="220">
        <v>9285.711350000001</v>
      </c>
      <c r="G56" s="215">
        <v>117.540649999999</v>
      </c>
      <c r="H56" s="260">
        <f t="shared" si="6"/>
        <v>9403.252</v>
      </c>
      <c r="I56" s="222">
        <f t="shared" si="7"/>
        <v>-2338.9422000000013</v>
      </c>
      <c r="J56" s="223">
        <f t="shared" si="9"/>
        <v>0.8008087619603497</v>
      </c>
    </row>
    <row r="57" spans="1:10" s="218" customFormat="1" ht="11.25" customHeight="1">
      <c r="A57" s="878" t="s">
        <v>157</v>
      </c>
      <c r="B57" s="879"/>
      <c r="C57" s="219">
        <v>4458.11141</v>
      </c>
      <c r="D57" s="213">
        <v>71.70277</v>
      </c>
      <c r="E57" s="252">
        <f t="shared" si="5"/>
        <v>4529.81418</v>
      </c>
      <c r="F57" s="220">
        <v>3695.3643894</v>
      </c>
      <c r="G57" s="215">
        <v>52.089610600000015</v>
      </c>
      <c r="H57" s="260">
        <f t="shared" si="6"/>
        <v>3747.454</v>
      </c>
      <c r="I57" s="222">
        <f t="shared" si="7"/>
        <v>-782.3601800000001</v>
      </c>
      <c r="J57" s="223">
        <f t="shared" si="9"/>
        <v>0.827286473812928</v>
      </c>
    </row>
    <row r="58" spans="1:10" s="218" customFormat="1" ht="11.25" customHeight="1">
      <c r="A58" s="878" t="s">
        <v>158</v>
      </c>
      <c r="B58" s="880"/>
      <c r="C58" s="219">
        <v>11396.63468</v>
      </c>
      <c r="D58" s="213">
        <v>268.12395</v>
      </c>
      <c r="E58" s="252">
        <f t="shared" si="5"/>
        <v>11664.758629999998</v>
      </c>
      <c r="F58" s="220">
        <v>13617.7912332</v>
      </c>
      <c r="G58" s="215">
        <v>260.9197667999997</v>
      </c>
      <c r="H58" s="260">
        <f t="shared" si="6"/>
        <v>13878.711</v>
      </c>
      <c r="I58" s="222">
        <f t="shared" si="7"/>
        <v>2213.952370000001</v>
      </c>
      <c r="J58" s="223">
        <f t="shared" si="9"/>
        <v>1.1897983867669624</v>
      </c>
    </row>
    <row r="59" spans="1:10" s="218" customFormat="1" ht="11.25" customHeight="1">
      <c r="A59" s="878" t="s">
        <v>159</v>
      </c>
      <c r="B59" s="879"/>
      <c r="C59" s="219">
        <v>802.95895</v>
      </c>
      <c r="D59" s="213">
        <v>0</v>
      </c>
      <c r="E59" s="252">
        <f t="shared" si="5"/>
        <v>802.95895</v>
      </c>
      <c r="F59" s="220">
        <v>561.7072272</v>
      </c>
      <c r="G59" s="215">
        <v>0.22477279999998245</v>
      </c>
      <c r="H59" s="260">
        <f t="shared" si="6"/>
        <v>561.932</v>
      </c>
      <c r="I59" s="222">
        <f t="shared" si="7"/>
        <v>-241.02694999999994</v>
      </c>
      <c r="J59" s="223">
        <f t="shared" si="9"/>
        <v>0.6998265602494375</v>
      </c>
    </row>
    <row r="60" spans="1:10" s="106" customFormat="1" ht="11.25" customHeight="1">
      <c r="A60" s="750" t="s">
        <v>160</v>
      </c>
      <c r="B60" s="751"/>
      <c r="C60" s="89">
        <v>0</v>
      </c>
      <c r="D60" s="84">
        <v>0</v>
      </c>
      <c r="E60" s="251">
        <f t="shared" si="5"/>
        <v>0</v>
      </c>
      <c r="F60" s="90">
        <v>0</v>
      </c>
      <c r="G60" s="86">
        <v>0</v>
      </c>
      <c r="H60" s="259">
        <f t="shared" si="6"/>
        <v>0</v>
      </c>
      <c r="I60" s="99">
        <f t="shared" si="7"/>
        <v>0</v>
      </c>
      <c r="J60" s="115"/>
    </row>
    <row r="61" spans="1:10" s="82" customFormat="1" ht="11.25">
      <c r="A61" s="752" t="s">
        <v>161</v>
      </c>
      <c r="B61" s="753"/>
      <c r="C61" s="89">
        <v>0</v>
      </c>
      <c r="D61" s="84">
        <v>60891.706</v>
      </c>
      <c r="E61" s="251">
        <f t="shared" si="5"/>
        <v>60891.706</v>
      </c>
      <c r="F61" s="90">
        <v>0</v>
      </c>
      <c r="G61" s="86">
        <v>49451.691</v>
      </c>
      <c r="H61" s="259">
        <f t="shared" si="6"/>
        <v>49451.691</v>
      </c>
      <c r="I61" s="99">
        <f t="shared" si="7"/>
        <v>-11440.015</v>
      </c>
      <c r="J61" s="115">
        <f aca="true" t="shared" si="10" ref="J61:J70">+H61/E61</f>
        <v>0.8121252342642526</v>
      </c>
    </row>
    <row r="62" spans="1:10" s="82" customFormat="1" ht="11.25">
      <c r="A62" s="754" t="s">
        <v>162</v>
      </c>
      <c r="B62" s="755"/>
      <c r="C62" s="89">
        <v>80956.00035</v>
      </c>
      <c r="D62" s="84">
        <v>264.63584000000003</v>
      </c>
      <c r="E62" s="251">
        <f t="shared" si="5"/>
        <v>81220.63619</v>
      </c>
      <c r="F62" s="90">
        <v>69331.2140299</v>
      </c>
      <c r="G62" s="86">
        <v>265</v>
      </c>
      <c r="H62" s="259">
        <f t="shared" si="6"/>
        <v>69596.2140299</v>
      </c>
      <c r="I62" s="99">
        <f t="shared" si="7"/>
        <v>-11624.422160100003</v>
      </c>
      <c r="J62" s="115">
        <f t="shared" si="10"/>
        <v>0.8568784645701751</v>
      </c>
    </row>
    <row r="63" spans="1:10" s="82" customFormat="1" ht="11.25">
      <c r="A63" s="756" t="s">
        <v>163</v>
      </c>
      <c r="B63" s="757"/>
      <c r="C63" s="100">
        <v>14169.34537</v>
      </c>
      <c r="D63" s="101">
        <v>8.117</v>
      </c>
      <c r="E63" s="251">
        <f t="shared" si="5"/>
        <v>14177.46237</v>
      </c>
      <c r="F63" s="102">
        <v>14880</v>
      </c>
      <c r="G63" s="103">
        <v>0</v>
      </c>
      <c r="H63" s="259">
        <f t="shared" si="6"/>
        <v>14880</v>
      </c>
      <c r="I63" s="99">
        <f t="shared" si="7"/>
        <v>702.5376300000007</v>
      </c>
      <c r="J63" s="115">
        <f t="shared" si="10"/>
        <v>1.0495531295845013</v>
      </c>
    </row>
    <row r="64" spans="1:10" s="218" customFormat="1" ht="11.25">
      <c r="A64" s="758" t="s">
        <v>118</v>
      </c>
      <c r="B64" s="211" t="s">
        <v>164</v>
      </c>
      <c r="C64" s="212">
        <v>3925.75981</v>
      </c>
      <c r="D64" s="225">
        <v>0</v>
      </c>
      <c r="E64" s="252">
        <f t="shared" si="5"/>
        <v>3925.75981</v>
      </c>
      <c r="F64" s="214">
        <v>3020</v>
      </c>
      <c r="G64" s="215">
        <v>0</v>
      </c>
      <c r="H64" s="260">
        <f t="shared" si="6"/>
        <v>3020</v>
      </c>
      <c r="I64" s="222">
        <f t="shared" si="7"/>
        <v>-905.75981</v>
      </c>
      <c r="J64" s="223">
        <f t="shared" si="10"/>
        <v>0.7692778331234686</v>
      </c>
    </row>
    <row r="65" spans="1:10" s="218" customFormat="1" ht="11.25">
      <c r="A65" s="759"/>
      <c r="B65" s="211" t="s">
        <v>165</v>
      </c>
      <c r="C65" s="212">
        <v>8976.51901</v>
      </c>
      <c r="D65" s="213"/>
      <c r="E65" s="252">
        <f t="shared" si="5"/>
        <v>8976.51901</v>
      </c>
      <c r="F65" s="214">
        <v>9460</v>
      </c>
      <c r="G65" s="215">
        <v>0</v>
      </c>
      <c r="H65" s="260">
        <f t="shared" si="6"/>
        <v>9460</v>
      </c>
      <c r="I65" s="222">
        <f t="shared" si="7"/>
        <v>483.48099</v>
      </c>
      <c r="J65" s="223">
        <f t="shared" si="10"/>
        <v>1.0538606323299036</v>
      </c>
    </row>
    <row r="66" spans="1:10" s="218" customFormat="1" ht="11.25">
      <c r="A66" s="759"/>
      <c r="B66" s="211" t="s">
        <v>166</v>
      </c>
      <c r="C66" s="212">
        <v>1267.0665500000002</v>
      </c>
      <c r="D66" s="225">
        <v>8.117</v>
      </c>
      <c r="E66" s="252">
        <f t="shared" si="5"/>
        <v>1275.1835500000002</v>
      </c>
      <c r="F66" s="214">
        <v>2400</v>
      </c>
      <c r="G66" s="226">
        <v>0</v>
      </c>
      <c r="H66" s="260">
        <f t="shared" si="6"/>
        <v>2400</v>
      </c>
      <c r="I66" s="222">
        <f t="shared" si="7"/>
        <v>1124.8164499999998</v>
      </c>
      <c r="J66" s="223">
        <f t="shared" si="10"/>
        <v>1.882081995176302</v>
      </c>
    </row>
    <row r="67" spans="1:10" s="82" customFormat="1" ht="11.25">
      <c r="A67" s="756" t="s">
        <v>167</v>
      </c>
      <c r="B67" s="757"/>
      <c r="C67" s="89">
        <v>65917.53855</v>
      </c>
      <c r="D67" s="84">
        <v>256.51884</v>
      </c>
      <c r="E67" s="251">
        <f t="shared" si="5"/>
        <v>66174.05739</v>
      </c>
      <c r="F67" s="90">
        <v>53671.750029899995</v>
      </c>
      <c r="G67" s="86">
        <v>199</v>
      </c>
      <c r="H67" s="259">
        <f t="shared" si="6"/>
        <v>53870.750029899995</v>
      </c>
      <c r="I67" s="99">
        <f t="shared" si="7"/>
        <v>-12303.307360100007</v>
      </c>
      <c r="J67" s="115">
        <f t="shared" si="10"/>
        <v>0.8140765755439496</v>
      </c>
    </row>
    <row r="68" spans="1:10" s="218" customFormat="1" ht="11.25">
      <c r="A68" s="760" t="s">
        <v>118</v>
      </c>
      <c r="B68" s="227" t="s">
        <v>168</v>
      </c>
      <c r="C68" s="219">
        <v>5705.924999999999</v>
      </c>
      <c r="D68" s="213">
        <v>0</v>
      </c>
      <c r="E68" s="252">
        <f t="shared" si="5"/>
        <v>5705.924999999999</v>
      </c>
      <c r="F68" s="220">
        <v>5748.36</v>
      </c>
      <c r="G68" s="215">
        <v>0</v>
      </c>
      <c r="H68" s="260">
        <f t="shared" si="6"/>
        <v>5748.36</v>
      </c>
      <c r="I68" s="222">
        <f t="shared" si="7"/>
        <v>42.4350000000004</v>
      </c>
      <c r="J68" s="223">
        <f t="shared" si="10"/>
        <v>1.0074370062697986</v>
      </c>
    </row>
    <row r="69" spans="1:10" s="218" customFormat="1" ht="11.25">
      <c r="A69" s="761"/>
      <c r="B69" s="227" t="s">
        <v>169</v>
      </c>
      <c r="C69" s="219">
        <v>24.24502</v>
      </c>
      <c r="D69" s="213">
        <v>128.1414</v>
      </c>
      <c r="E69" s="252">
        <f t="shared" si="5"/>
        <v>152.38642000000002</v>
      </c>
      <c r="F69" s="220">
        <v>0</v>
      </c>
      <c r="G69" s="215">
        <v>24.078</v>
      </c>
      <c r="H69" s="260">
        <f t="shared" si="6"/>
        <v>24.078</v>
      </c>
      <c r="I69" s="222">
        <f t="shared" si="7"/>
        <v>-128.30842</v>
      </c>
      <c r="J69" s="223">
        <f t="shared" si="10"/>
        <v>0.15800620553983746</v>
      </c>
    </row>
    <row r="70" spans="1:10" s="218" customFormat="1" ht="11.25">
      <c r="A70" s="761"/>
      <c r="B70" s="227" t="s">
        <v>170</v>
      </c>
      <c r="C70" s="219">
        <v>23592.30549</v>
      </c>
      <c r="D70" s="213">
        <v>0</v>
      </c>
      <c r="E70" s="252">
        <f t="shared" si="5"/>
        <v>23592.30549</v>
      </c>
      <c r="F70" s="220">
        <v>23547.595</v>
      </c>
      <c r="G70" s="215">
        <v>0</v>
      </c>
      <c r="H70" s="260">
        <f t="shared" si="6"/>
        <v>23547.595</v>
      </c>
      <c r="I70" s="222">
        <f t="shared" si="7"/>
        <v>-44.71048999999766</v>
      </c>
      <c r="J70" s="223">
        <f t="shared" si="10"/>
        <v>0.9981048698263529</v>
      </c>
    </row>
    <row r="71" spans="1:10" s="218" customFormat="1" ht="11.25">
      <c r="A71" s="761"/>
      <c r="B71" s="227" t="s">
        <v>171</v>
      </c>
      <c r="C71" s="219">
        <v>2509.11706</v>
      </c>
      <c r="D71" s="213">
        <v>0</v>
      </c>
      <c r="E71" s="252">
        <f aca="true" t="shared" si="11" ref="E71:E89">SUM(C71:D71)</f>
        <v>2509.11706</v>
      </c>
      <c r="F71" s="220">
        <v>2247.097</v>
      </c>
      <c r="G71" s="215">
        <v>0</v>
      </c>
      <c r="H71" s="260">
        <f aca="true" t="shared" si="12" ref="H71:H90">SUM(F71:G71)</f>
        <v>2247.097</v>
      </c>
      <c r="I71" s="222">
        <f aca="true" t="shared" si="13" ref="I71:I90">+H71-E71</f>
        <v>-262.02005999999983</v>
      </c>
      <c r="J71" s="223">
        <f aca="true" t="shared" si="14" ref="J71:J76">+H71/E71</f>
        <v>0.8955728036060622</v>
      </c>
    </row>
    <row r="72" spans="1:10" s="218" customFormat="1" ht="11.25">
      <c r="A72" s="762"/>
      <c r="B72" s="227" t="s">
        <v>172</v>
      </c>
      <c r="C72" s="219">
        <v>1253.4638499999999</v>
      </c>
      <c r="D72" s="213">
        <v>0</v>
      </c>
      <c r="E72" s="252">
        <f t="shared" si="11"/>
        <v>1253.4638499999999</v>
      </c>
      <c r="F72" s="220">
        <v>1518.468</v>
      </c>
      <c r="G72" s="215">
        <v>0</v>
      </c>
      <c r="H72" s="260">
        <f t="shared" si="12"/>
        <v>1518.468</v>
      </c>
      <c r="I72" s="222">
        <f t="shared" si="13"/>
        <v>265.0041500000002</v>
      </c>
      <c r="J72" s="223">
        <f t="shared" si="14"/>
        <v>1.2114174652902836</v>
      </c>
    </row>
    <row r="73" spans="1:10" s="82" customFormat="1" ht="11.25">
      <c r="A73" s="754" t="s">
        <v>173</v>
      </c>
      <c r="B73" s="755"/>
      <c r="C73" s="100">
        <v>400531.506</v>
      </c>
      <c r="D73" s="101">
        <v>279.45783</v>
      </c>
      <c r="E73" s="251">
        <f t="shared" si="11"/>
        <v>400810.96383</v>
      </c>
      <c r="F73" s="102">
        <v>407414.569</v>
      </c>
      <c r="G73" s="103">
        <v>400</v>
      </c>
      <c r="H73" s="259">
        <f t="shared" si="12"/>
        <v>407814.569</v>
      </c>
      <c r="I73" s="99">
        <f t="shared" si="13"/>
        <v>7003.605169999995</v>
      </c>
      <c r="J73" s="115">
        <f t="shared" si="14"/>
        <v>1.0174735868077962</v>
      </c>
    </row>
    <row r="74" spans="1:10" s="82" customFormat="1" ht="11.25">
      <c r="A74" s="763" t="s">
        <v>174</v>
      </c>
      <c r="B74" s="764"/>
      <c r="C74" s="89">
        <v>296075.806</v>
      </c>
      <c r="D74" s="84">
        <v>210.078</v>
      </c>
      <c r="E74" s="251">
        <f t="shared" si="11"/>
        <v>296285.88399999996</v>
      </c>
      <c r="F74" s="90">
        <v>299165.934</v>
      </c>
      <c r="G74" s="86">
        <v>296</v>
      </c>
      <c r="H74" s="259">
        <f t="shared" si="12"/>
        <v>299461.934</v>
      </c>
      <c r="I74" s="99">
        <f t="shared" si="13"/>
        <v>3176.0500000000466</v>
      </c>
      <c r="J74" s="115">
        <f t="shared" si="14"/>
        <v>1.0107195454509066</v>
      </c>
    </row>
    <row r="75" spans="1:10" s="218" customFormat="1" ht="11.25">
      <c r="A75" s="765" t="s">
        <v>118</v>
      </c>
      <c r="B75" s="228" t="s">
        <v>175</v>
      </c>
      <c r="C75" s="219">
        <v>290779.279</v>
      </c>
      <c r="D75" s="213">
        <v>210.078</v>
      </c>
      <c r="E75" s="252">
        <f t="shared" si="11"/>
        <v>290989.35699999996</v>
      </c>
      <c r="F75" s="220">
        <v>293369.655</v>
      </c>
      <c r="G75" s="215">
        <v>296</v>
      </c>
      <c r="H75" s="260">
        <f t="shared" si="12"/>
        <v>293665.655</v>
      </c>
      <c r="I75" s="222">
        <f t="shared" si="13"/>
        <v>2676.298000000068</v>
      </c>
      <c r="J75" s="223">
        <f t="shared" si="14"/>
        <v>1.009197236722304</v>
      </c>
    </row>
    <row r="76" spans="1:10" s="218" customFormat="1" ht="11.25">
      <c r="A76" s="766"/>
      <c r="B76" s="227" t="s">
        <v>176</v>
      </c>
      <c r="C76" s="219">
        <v>5296.527</v>
      </c>
      <c r="D76" s="213">
        <v>0</v>
      </c>
      <c r="E76" s="252">
        <f t="shared" si="11"/>
        <v>5296.527</v>
      </c>
      <c r="F76" s="220">
        <v>5796.279</v>
      </c>
      <c r="G76" s="215">
        <v>0</v>
      </c>
      <c r="H76" s="260">
        <f t="shared" si="12"/>
        <v>5796.279</v>
      </c>
      <c r="I76" s="222">
        <f t="shared" si="13"/>
        <v>499.7520000000004</v>
      </c>
      <c r="J76" s="223">
        <f t="shared" si="14"/>
        <v>1.0943546591946005</v>
      </c>
    </row>
    <row r="77" spans="1:10" s="82" customFormat="1" ht="11.25">
      <c r="A77" s="734" t="s">
        <v>177</v>
      </c>
      <c r="B77" s="735"/>
      <c r="C77" s="89">
        <v>0</v>
      </c>
      <c r="D77" s="84">
        <v>0</v>
      </c>
      <c r="E77" s="251">
        <f t="shared" si="11"/>
        <v>0</v>
      </c>
      <c r="F77" s="90">
        <v>0</v>
      </c>
      <c r="G77" s="86">
        <v>0</v>
      </c>
      <c r="H77" s="259">
        <f t="shared" si="12"/>
        <v>0</v>
      </c>
      <c r="I77" s="99">
        <f t="shared" si="13"/>
        <v>0</v>
      </c>
      <c r="J77" s="115"/>
    </row>
    <row r="78" spans="1:10" s="82" customFormat="1" ht="11.25">
      <c r="A78" s="756" t="s">
        <v>178</v>
      </c>
      <c r="B78" s="757"/>
      <c r="C78" s="89">
        <v>104455.7</v>
      </c>
      <c r="D78" s="84">
        <v>69.37983</v>
      </c>
      <c r="E78" s="251">
        <f t="shared" si="11"/>
        <v>104525.07983</v>
      </c>
      <c r="F78" s="90">
        <v>108248.63500000001</v>
      </c>
      <c r="G78" s="86">
        <v>104</v>
      </c>
      <c r="H78" s="259">
        <f t="shared" si="12"/>
        <v>108352.63500000001</v>
      </c>
      <c r="I78" s="99">
        <f t="shared" si="13"/>
        <v>3827.555170000007</v>
      </c>
      <c r="J78" s="115">
        <f>+H78/E78</f>
        <v>1.0366185338124128</v>
      </c>
    </row>
    <row r="79" spans="1:10" s="82" customFormat="1" ht="11.25">
      <c r="A79" s="754" t="s">
        <v>179</v>
      </c>
      <c r="B79" s="755"/>
      <c r="C79" s="89">
        <v>17.69612</v>
      </c>
      <c r="D79" s="84">
        <v>0</v>
      </c>
      <c r="E79" s="251">
        <f t="shared" si="11"/>
        <v>17.69612</v>
      </c>
      <c r="F79" s="90">
        <v>0</v>
      </c>
      <c r="G79" s="86">
        <v>0</v>
      </c>
      <c r="H79" s="259">
        <f t="shared" si="12"/>
        <v>0</v>
      </c>
      <c r="I79" s="99">
        <f t="shared" si="13"/>
        <v>-17.69612</v>
      </c>
      <c r="J79" s="115">
        <f>+H79/E79</f>
        <v>0</v>
      </c>
    </row>
    <row r="80" spans="1:10" s="82" customFormat="1" ht="11.25">
      <c r="A80" s="767" t="s">
        <v>180</v>
      </c>
      <c r="B80" s="768"/>
      <c r="C80" s="89">
        <v>3773.1596799999998</v>
      </c>
      <c r="D80" s="84">
        <v>0</v>
      </c>
      <c r="E80" s="251">
        <f t="shared" si="11"/>
        <v>3773.1596799999998</v>
      </c>
      <c r="F80" s="90">
        <v>4914.095047</v>
      </c>
      <c r="G80" s="86">
        <v>12.80995299999995</v>
      </c>
      <c r="H80" s="259">
        <f t="shared" si="12"/>
        <v>4926.905</v>
      </c>
      <c r="I80" s="99">
        <f t="shared" si="13"/>
        <v>1153.74532</v>
      </c>
      <c r="J80" s="115">
        <f>+H80/E80</f>
        <v>1.3057769662162828</v>
      </c>
    </row>
    <row r="81" spans="1:10" s="218" customFormat="1" ht="11.25">
      <c r="A81" s="876" t="s">
        <v>181</v>
      </c>
      <c r="B81" s="877"/>
      <c r="C81" s="219">
        <v>0</v>
      </c>
      <c r="D81" s="213">
        <v>0</v>
      </c>
      <c r="E81" s="252">
        <f t="shared" si="11"/>
        <v>0</v>
      </c>
      <c r="F81" s="220">
        <v>66.04543743168</v>
      </c>
      <c r="G81" s="215">
        <v>0</v>
      </c>
      <c r="H81" s="260">
        <f t="shared" si="12"/>
        <v>66.04543743168</v>
      </c>
      <c r="I81" s="222">
        <f t="shared" si="13"/>
        <v>66.04543743168</v>
      </c>
      <c r="J81" s="223"/>
    </row>
    <row r="82" spans="1:10" s="218" customFormat="1" ht="11.25">
      <c r="A82" s="876" t="s">
        <v>182</v>
      </c>
      <c r="B82" s="877"/>
      <c r="C82" s="219">
        <v>0</v>
      </c>
      <c r="D82" s="213">
        <v>0</v>
      </c>
      <c r="E82" s="252">
        <f t="shared" si="11"/>
        <v>0</v>
      </c>
      <c r="F82" s="220">
        <v>0</v>
      </c>
      <c r="G82" s="215">
        <v>0</v>
      </c>
      <c r="H82" s="260">
        <f t="shared" si="12"/>
        <v>0</v>
      </c>
      <c r="I82" s="222">
        <f t="shared" si="13"/>
        <v>0</v>
      </c>
      <c r="J82" s="223"/>
    </row>
    <row r="83" spans="1:10" s="106" customFormat="1" ht="11.25" customHeight="1">
      <c r="A83" s="754" t="s">
        <v>183</v>
      </c>
      <c r="B83" s="755"/>
      <c r="C83" s="89">
        <v>0</v>
      </c>
      <c r="D83" s="84">
        <v>0</v>
      </c>
      <c r="E83" s="251">
        <f t="shared" si="11"/>
        <v>0</v>
      </c>
      <c r="F83" s="90">
        <v>8399.6599</v>
      </c>
      <c r="G83" s="86">
        <v>0</v>
      </c>
      <c r="H83" s="259">
        <f t="shared" si="12"/>
        <v>8399.6599</v>
      </c>
      <c r="I83" s="99">
        <f t="shared" si="13"/>
        <v>8399.6599</v>
      </c>
      <c r="J83" s="115"/>
    </row>
    <row r="84" spans="1:10" s="82" customFormat="1" ht="11.25">
      <c r="A84" s="756" t="s">
        <v>184</v>
      </c>
      <c r="B84" s="757"/>
      <c r="C84" s="89">
        <v>0</v>
      </c>
      <c r="D84" s="84">
        <v>0</v>
      </c>
      <c r="E84" s="251">
        <f t="shared" si="11"/>
        <v>0</v>
      </c>
      <c r="F84" s="88">
        <v>8375.5399</v>
      </c>
      <c r="G84" s="86">
        <v>0</v>
      </c>
      <c r="H84" s="259">
        <f t="shared" si="12"/>
        <v>8375.5399</v>
      </c>
      <c r="I84" s="99">
        <f t="shared" si="13"/>
        <v>8375.5399</v>
      </c>
      <c r="J84" s="115"/>
    </row>
    <row r="85" spans="1:10" s="218" customFormat="1" ht="11.25">
      <c r="A85" s="758" t="s">
        <v>118</v>
      </c>
      <c r="B85" s="227" t="s">
        <v>185</v>
      </c>
      <c r="C85" s="219">
        <v>0</v>
      </c>
      <c r="D85" s="213">
        <v>0</v>
      </c>
      <c r="E85" s="252">
        <f t="shared" si="11"/>
        <v>0</v>
      </c>
      <c r="F85" s="220">
        <v>417.9909</v>
      </c>
      <c r="G85" s="215">
        <v>0</v>
      </c>
      <c r="H85" s="260">
        <f t="shared" si="12"/>
        <v>417.9909</v>
      </c>
      <c r="I85" s="222">
        <f t="shared" si="13"/>
        <v>417.9909</v>
      </c>
      <c r="J85" s="223"/>
    </row>
    <row r="86" spans="1:10" s="218" customFormat="1" ht="11.25">
      <c r="A86" s="758"/>
      <c r="B86" s="227" t="s">
        <v>186</v>
      </c>
      <c r="C86" s="219">
        <v>0</v>
      </c>
      <c r="D86" s="213">
        <v>0</v>
      </c>
      <c r="E86" s="252">
        <f t="shared" si="11"/>
        <v>0</v>
      </c>
      <c r="F86" s="220">
        <v>7957.549</v>
      </c>
      <c r="G86" s="215">
        <v>0</v>
      </c>
      <c r="H86" s="260">
        <f t="shared" si="12"/>
        <v>7957.549</v>
      </c>
      <c r="I86" s="222">
        <f t="shared" si="13"/>
        <v>7957.549</v>
      </c>
      <c r="J86" s="223"/>
    </row>
    <row r="87" spans="1:10" s="106" customFormat="1" ht="11.25">
      <c r="A87" s="771" t="s">
        <v>187</v>
      </c>
      <c r="B87" s="772"/>
      <c r="C87" s="89">
        <v>0</v>
      </c>
      <c r="D87" s="84">
        <v>0</v>
      </c>
      <c r="E87" s="251">
        <f t="shared" si="11"/>
        <v>0</v>
      </c>
      <c r="F87" s="90">
        <v>244.488</v>
      </c>
      <c r="G87" s="86">
        <v>0</v>
      </c>
      <c r="H87" s="259">
        <f t="shared" si="12"/>
        <v>244.488</v>
      </c>
      <c r="I87" s="99">
        <f t="shared" si="13"/>
        <v>244.488</v>
      </c>
      <c r="J87" s="115"/>
    </row>
    <row r="88" spans="1:10" s="106" customFormat="1" ht="12" thickBot="1">
      <c r="A88" s="773" t="s">
        <v>188</v>
      </c>
      <c r="B88" s="774"/>
      <c r="C88" s="91">
        <v>0</v>
      </c>
      <c r="D88" s="92">
        <v>0</v>
      </c>
      <c r="E88" s="253">
        <f t="shared" si="11"/>
        <v>0</v>
      </c>
      <c r="F88" s="93">
        <v>0</v>
      </c>
      <c r="G88" s="94">
        <v>0</v>
      </c>
      <c r="H88" s="261">
        <f t="shared" si="12"/>
        <v>0</v>
      </c>
      <c r="I88" s="109">
        <f t="shared" si="13"/>
        <v>0</v>
      </c>
      <c r="J88" s="116"/>
    </row>
    <row r="89" spans="1:10" s="237" customFormat="1" ht="12" thickBot="1">
      <c r="A89" s="775" t="s">
        <v>5</v>
      </c>
      <c r="B89" s="776"/>
      <c r="C89" s="229">
        <f>SUM(C27,C55,C60,C61,C62,C73,C79,C80,C83,C87,C88)</f>
        <v>675225.86878</v>
      </c>
      <c r="D89" s="230">
        <f>SUM(D27,D55,D60,D61,D62,D73,D79,D80,D83,D87,D88)</f>
        <v>62734.21848000001</v>
      </c>
      <c r="E89" s="231">
        <f t="shared" si="11"/>
        <v>737960.0872600001</v>
      </c>
      <c r="F89" s="232">
        <f>SUM(F27,F55,F60,F61,F62,F73,F79,F80,F83,F87,F88)</f>
        <v>668149.0669207</v>
      </c>
      <c r="G89" s="233">
        <f>SUM(G27,G55,G60,G61,G62,G73,G79,G80,G83,G87,G88)</f>
        <v>51297.80900919999</v>
      </c>
      <c r="H89" s="234">
        <f t="shared" si="12"/>
        <v>719446.8759299</v>
      </c>
      <c r="I89" s="238">
        <f t="shared" si="13"/>
        <v>-18513.21133010008</v>
      </c>
      <c r="J89" s="236">
        <f>+H89/E89</f>
        <v>0.9749129910279586</v>
      </c>
    </row>
    <row r="90" spans="1:10" s="237" customFormat="1" ht="12" thickBot="1">
      <c r="A90" s="777" t="s">
        <v>189</v>
      </c>
      <c r="B90" s="778"/>
      <c r="C90" s="239">
        <f>+C26-C89</f>
        <v>-26159.78620000009</v>
      </c>
      <c r="D90" s="240">
        <f>+D26-D89</f>
        <v>13150.819049999991</v>
      </c>
      <c r="E90" s="241">
        <f>+E26-E89</f>
        <v>-13008.967150000157</v>
      </c>
      <c r="F90" s="242">
        <f>+F26-F89</f>
        <v>-42606.07278930012</v>
      </c>
      <c r="G90" s="243">
        <f>+G26-G89</f>
        <v>11218.019850400007</v>
      </c>
      <c r="H90" s="244">
        <f t="shared" si="12"/>
        <v>-31388.05293890011</v>
      </c>
      <c r="I90" s="242">
        <f t="shared" si="13"/>
        <v>-18379.085788899953</v>
      </c>
      <c r="J90" s="245">
        <f>+H90/E90</f>
        <v>2.412801306743228</v>
      </c>
    </row>
    <row r="91" spans="1:14" ht="15.75" customHeight="1" thickBot="1">
      <c r="A91"/>
      <c r="B91"/>
      <c r="C91"/>
      <c r="D91"/>
      <c r="E91"/>
      <c r="F91"/>
      <c r="G91"/>
      <c r="H91"/>
      <c r="I91" s="641"/>
      <c r="J91" s="117"/>
      <c r="K91"/>
      <c r="L91"/>
      <c r="M91"/>
      <c r="N91"/>
    </row>
    <row r="92" spans="1:10" s="137" customFormat="1" ht="12.75" customHeight="1">
      <c r="A92" s="710" t="s">
        <v>194</v>
      </c>
      <c r="B92" s="711"/>
      <c r="C92" s="725" t="s">
        <v>193</v>
      </c>
      <c r="D92" s="201" t="s">
        <v>29</v>
      </c>
      <c r="E92" s="136" t="s">
        <v>30</v>
      </c>
      <c r="G92" s="867" t="s">
        <v>295</v>
      </c>
      <c r="H92" s="867" t="s">
        <v>193</v>
      </c>
      <c r="I92" s="840" t="s">
        <v>296</v>
      </c>
      <c r="J92" s="842" t="s">
        <v>297</v>
      </c>
    </row>
    <row r="93" spans="1:10" s="137" customFormat="1" ht="12" thickBot="1">
      <c r="A93" s="712"/>
      <c r="B93" s="713"/>
      <c r="C93" s="726"/>
      <c r="D93" s="202" t="s">
        <v>195</v>
      </c>
      <c r="E93" s="138" t="s">
        <v>196</v>
      </c>
      <c r="G93" s="868"/>
      <c r="H93" s="868"/>
      <c r="I93" s="841"/>
      <c r="J93" s="793"/>
    </row>
    <row r="94" spans="1:10" s="123" customFormat="1" ht="11.25" customHeight="1">
      <c r="A94" s="782" t="s">
        <v>31</v>
      </c>
      <c r="B94" s="783"/>
      <c r="C94" s="423" t="s">
        <v>32</v>
      </c>
      <c r="D94" s="419">
        <v>1431000</v>
      </c>
      <c r="E94" s="122">
        <v>1557000</v>
      </c>
      <c r="F94" s="289"/>
      <c r="G94" s="491" t="s">
        <v>343</v>
      </c>
      <c r="H94" s="492"/>
      <c r="I94" s="494">
        <v>10165868.79</v>
      </c>
      <c r="J94" s="495">
        <v>0</v>
      </c>
    </row>
    <row r="95" spans="1:10" s="123" customFormat="1" ht="11.25" customHeight="1">
      <c r="A95" s="704" t="s">
        <v>33</v>
      </c>
      <c r="B95" s="705"/>
      <c r="C95" s="424">
        <v>51</v>
      </c>
      <c r="D95" s="419">
        <v>19608300</v>
      </c>
      <c r="E95" s="122">
        <v>9400000</v>
      </c>
      <c r="G95" s="432" t="s">
        <v>298</v>
      </c>
      <c r="H95" s="437" t="s">
        <v>32</v>
      </c>
      <c r="I95" s="496"/>
      <c r="J95" s="124">
        <v>467200</v>
      </c>
    </row>
    <row r="96" spans="1:10" s="123" customFormat="1" ht="11.25" customHeight="1">
      <c r="A96" s="704" t="s">
        <v>34</v>
      </c>
      <c r="B96" s="705"/>
      <c r="C96" s="424">
        <v>52</v>
      </c>
      <c r="D96" s="419">
        <v>662339.12</v>
      </c>
      <c r="E96" s="291"/>
      <c r="G96" s="432" t="s">
        <v>33</v>
      </c>
      <c r="H96" s="437">
        <v>51</v>
      </c>
      <c r="I96" s="496"/>
      <c r="J96" s="124"/>
    </row>
    <row r="97" spans="1:10" s="123" customFormat="1" ht="11.25" customHeight="1">
      <c r="A97" s="704" t="s">
        <v>70</v>
      </c>
      <c r="B97" s="705"/>
      <c r="C97" s="424">
        <v>55</v>
      </c>
      <c r="D97" s="419"/>
      <c r="E97" s="122"/>
      <c r="G97" s="432" t="s">
        <v>429</v>
      </c>
      <c r="H97" s="437">
        <v>52</v>
      </c>
      <c r="I97" s="497"/>
      <c r="J97" s="124"/>
    </row>
    <row r="98" spans="1:10" s="123" customFormat="1" ht="11.25" customHeight="1">
      <c r="A98" s="704" t="s">
        <v>35</v>
      </c>
      <c r="B98" s="705"/>
      <c r="C98" s="424">
        <v>57</v>
      </c>
      <c r="D98" s="419">
        <v>218240</v>
      </c>
      <c r="E98" s="122"/>
      <c r="G98" s="432" t="s">
        <v>301</v>
      </c>
      <c r="H98" s="437">
        <v>54</v>
      </c>
      <c r="I98" s="496">
        <v>8967131.21</v>
      </c>
      <c r="J98" s="124"/>
    </row>
    <row r="99" spans="1:10" s="123" customFormat="1" ht="11.25" customHeight="1">
      <c r="A99" s="704" t="s">
        <v>22</v>
      </c>
      <c r="B99" s="705"/>
      <c r="C99" s="424">
        <v>58</v>
      </c>
      <c r="D99" s="420">
        <v>4000000</v>
      </c>
      <c r="E99" s="124">
        <v>4000000</v>
      </c>
      <c r="G99" s="432" t="s">
        <v>299</v>
      </c>
      <c r="H99" s="437">
        <v>55</v>
      </c>
      <c r="I99" s="496">
        <v>0</v>
      </c>
      <c r="J99" s="124"/>
    </row>
    <row r="100" spans="1:10" s="123" customFormat="1" ht="11.25" customHeight="1" thickBot="1">
      <c r="A100" s="779" t="s">
        <v>197</v>
      </c>
      <c r="B100" s="780"/>
      <c r="C100" s="425">
        <v>501</v>
      </c>
      <c r="D100" s="420"/>
      <c r="E100" s="124"/>
      <c r="G100" s="432" t="s">
        <v>202</v>
      </c>
      <c r="H100" s="425">
        <v>166</v>
      </c>
      <c r="I100" s="500">
        <v>498720</v>
      </c>
      <c r="J100" s="394"/>
    </row>
    <row r="101" spans="1:10" s="123" customFormat="1" ht="11.25" customHeight="1" thickBot="1">
      <c r="A101" s="779" t="s">
        <v>198</v>
      </c>
      <c r="B101" s="780"/>
      <c r="C101" s="425">
        <v>35015</v>
      </c>
      <c r="D101" s="420">
        <v>57943</v>
      </c>
      <c r="E101" s="124">
        <v>142700</v>
      </c>
      <c r="G101" s="503" t="s">
        <v>0</v>
      </c>
      <c r="H101" s="504"/>
      <c r="I101" s="505">
        <f>SUM(I94:I100)</f>
        <v>19631720</v>
      </c>
      <c r="J101" s="506">
        <f>SUM(J94:J100)</f>
        <v>467200</v>
      </c>
    </row>
    <row r="102" spans="1:10" s="123" customFormat="1" ht="11.25" customHeight="1">
      <c r="A102" s="779" t="s">
        <v>199</v>
      </c>
      <c r="B102" s="780"/>
      <c r="C102" s="425">
        <v>35442</v>
      </c>
      <c r="D102" s="420">
        <v>354000</v>
      </c>
      <c r="E102" s="124"/>
      <c r="G102" s="508"/>
      <c r="H102" s="517"/>
      <c r="I102" s="518"/>
      <c r="J102" s="518"/>
    </row>
    <row r="103" spans="1:5" s="123" customFormat="1" ht="11.25" customHeight="1" thickBot="1">
      <c r="A103" s="704" t="s">
        <v>54</v>
      </c>
      <c r="B103" s="705"/>
      <c r="C103" s="426" t="s">
        <v>200</v>
      </c>
      <c r="D103" s="420">
        <v>95781</v>
      </c>
      <c r="E103" s="124">
        <v>125000</v>
      </c>
    </row>
    <row r="104" spans="1:10" s="123" customFormat="1" ht="11.25" customHeight="1">
      <c r="A104" s="704" t="s">
        <v>201</v>
      </c>
      <c r="B104" s="705"/>
      <c r="C104" s="426" t="s">
        <v>32</v>
      </c>
      <c r="D104" s="420"/>
      <c r="E104" s="124"/>
      <c r="G104" s="509" t="s">
        <v>434</v>
      </c>
      <c r="H104" s="510"/>
      <c r="I104" s="511" t="s">
        <v>435</v>
      </c>
      <c r="J104" s="512" t="s">
        <v>436</v>
      </c>
    </row>
    <row r="105" spans="1:10" s="123" customFormat="1" ht="11.25" customHeight="1" thickBot="1">
      <c r="A105" s="704" t="s">
        <v>202</v>
      </c>
      <c r="B105" s="705"/>
      <c r="C105" s="426" t="s">
        <v>203</v>
      </c>
      <c r="D105" s="420"/>
      <c r="E105" s="124">
        <v>600000</v>
      </c>
      <c r="G105" s="513" t="s">
        <v>20</v>
      </c>
      <c r="H105" s="514"/>
      <c r="I105" s="515" t="s">
        <v>195</v>
      </c>
      <c r="J105" s="516" t="s">
        <v>196</v>
      </c>
    </row>
    <row r="106" spans="1:10" s="123" customFormat="1" ht="11.25" customHeight="1">
      <c r="A106" s="704" t="s">
        <v>204</v>
      </c>
      <c r="B106" s="705"/>
      <c r="C106" s="426" t="s">
        <v>32</v>
      </c>
      <c r="D106" s="420"/>
      <c r="E106" s="124"/>
      <c r="G106" s="501" t="s">
        <v>344</v>
      </c>
      <c r="H106" s="507"/>
      <c r="I106" s="502"/>
      <c r="J106" s="476">
        <v>2000</v>
      </c>
    </row>
    <row r="107" spans="1:10" s="123" customFormat="1" ht="11.25" customHeight="1">
      <c r="A107" s="704" t="s">
        <v>91</v>
      </c>
      <c r="B107" s="705"/>
      <c r="C107" s="426" t="s">
        <v>32</v>
      </c>
      <c r="D107" s="420">
        <v>6399100</v>
      </c>
      <c r="E107" s="124"/>
      <c r="G107" s="433" t="s">
        <v>345</v>
      </c>
      <c r="H107" s="493"/>
      <c r="I107" s="496"/>
      <c r="J107" s="124">
        <v>1500</v>
      </c>
    </row>
    <row r="108" spans="1:10" s="123" customFormat="1" ht="11.25" customHeight="1">
      <c r="A108" s="704" t="s">
        <v>205</v>
      </c>
      <c r="B108" s="705"/>
      <c r="C108" s="426" t="s">
        <v>206</v>
      </c>
      <c r="D108" s="420"/>
      <c r="E108" s="124"/>
      <c r="G108" s="433" t="s">
        <v>346</v>
      </c>
      <c r="H108" s="493"/>
      <c r="I108" s="496"/>
      <c r="J108" s="124">
        <v>15000</v>
      </c>
    </row>
    <row r="109" spans="1:10" s="123" customFormat="1" ht="11.25" customHeight="1">
      <c r="A109" s="704" t="s">
        <v>209</v>
      </c>
      <c r="B109" s="705"/>
      <c r="C109" s="426" t="s">
        <v>32</v>
      </c>
      <c r="D109" s="420"/>
      <c r="E109" s="124"/>
      <c r="G109" s="433" t="s">
        <v>347</v>
      </c>
      <c r="H109" s="493"/>
      <c r="I109" s="496"/>
      <c r="J109" s="124">
        <v>5000</v>
      </c>
    </row>
    <row r="110" spans="1:10" s="123" customFormat="1" ht="11.25" customHeight="1" thickBot="1">
      <c r="A110" s="706" t="s">
        <v>209</v>
      </c>
      <c r="B110" s="707"/>
      <c r="C110" s="426"/>
      <c r="D110" s="420"/>
      <c r="E110" s="124"/>
      <c r="G110" s="433" t="s">
        <v>348</v>
      </c>
      <c r="H110" s="493"/>
      <c r="I110" s="496"/>
      <c r="J110" s="124">
        <v>42418.98</v>
      </c>
    </row>
    <row r="111" spans="1:10" s="123" customFormat="1" ht="11.25" customHeight="1" thickBot="1">
      <c r="A111" s="704" t="s">
        <v>207</v>
      </c>
      <c r="B111" s="705"/>
      <c r="C111" s="426"/>
      <c r="D111" s="421"/>
      <c r="E111" s="125"/>
      <c r="G111" s="435" t="s">
        <v>0</v>
      </c>
      <c r="H111" s="435"/>
      <c r="I111" s="431"/>
      <c r="J111" s="395">
        <f>SUM(J106:J110)</f>
        <v>65918.98000000001</v>
      </c>
    </row>
    <row r="112" spans="1:6" s="123" customFormat="1" ht="11.25" customHeight="1">
      <c r="A112" s="704" t="s">
        <v>207</v>
      </c>
      <c r="B112" s="705"/>
      <c r="C112" s="426"/>
      <c r="D112" s="421"/>
      <c r="E112" s="125"/>
      <c r="F112" s="289"/>
    </row>
    <row r="113" spans="1:5" s="123" customFormat="1" ht="11.25" customHeight="1">
      <c r="A113" s="704"/>
      <c r="B113" s="705"/>
      <c r="C113" s="426"/>
      <c r="D113" s="421"/>
      <c r="E113" s="125"/>
    </row>
    <row r="114" spans="1:6" s="123" customFormat="1" ht="11.25" customHeight="1" thickBot="1">
      <c r="A114" s="702"/>
      <c r="B114" s="703"/>
      <c r="C114" s="426"/>
      <c r="D114" s="421"/>
      <c r="E114" s="125"/>
      <c r="F114" s="289"/>
    </row>
    <row r="115" spans="1:10" s="265" customFormat="1" ht="11.25" customHeight="1" thickBot="1">
      <c r="A115" s="869" t="s">
        <v>0</v>
      </c>
      <c r="B115" s="870"/>
      <c r="C115" s="478"/>
      <c r="D115" s="477">
        <f>SUM(D94:D114)</f>
        <v>32826703.12</v>
      </c>
      <c r="E115" s="264">
        <f>SUM(E94:E114)</f>
        <v>15824700</v>
      </c>
      <c r="F115" s="290"/>
      <c r="G115" s="903" t="s">
        <v>433</v>
      </c>
      <c r="H115" s="904"/>
      <c r="I115" s="489">
        <f>SUM(I101,I111)</f>
        <v>19631720</v>
      </c>
      <c r="J115" s="490">
        <f>SUM(J101,J111)</f>
        <v>533118.98</v>
      </c>
    </row>
    <row r="116" ht="4.5" customHeight="1"/>
    <row r="117" spans="1:14" ht="7.5" customHeight="1">
      <c r="A117"/>
      <c r="B117"/>
      <c r="C117"/>
      <c r="D117"/>
      <c r="E117"/>
      <c r="F117"/>
      <c r="G117"/>
      <c r="H117"/>
      <c r="I117"/>
      <c r="L117"/>
      <c r="M117"/>
      <c r="N117"/>
    </row>
    <row r="118" spans="1:14" ht="18.75" customHeight="1" thickBot="1">
      <c r="A118" s="2" t="s">
        <v>11</v>
      </c>
      <c r="B118" s="1"/>
      <c r="C118" s="1"/>
      <c r="D118"/>
      <c r="E118" s="387" t="s">
        <v>349</v>
      </c>
      <c r="F118"/>
      <c r="G118"/>
      <c r="H118" s="464">
        <v>10165868.79</v>
      </c>
      <c r="I118"/>
      <c r="J118" s="642"/>
      <c r="L118"/>
      <c r="M118"/>
      <c r="N118"/>
    </row>
    <row r="119" spans="1:10" s="6" customFormat="1" ht="11.25" customHeight="1" thickBot="1">
      <c r="A119" s="663" t="s">
        <v>218</v>
      </c>
      <c r="B119" s="700"/>
      <c r="C119" s="701"/>
      <c r="E119" s="387" t="s">
        <v>350</v>
      </c>
      <c r="H119" s="464">
        <v>13707826.59</v>
      </c>
      <c r="J119" s="643"/>
    </row>
    <row r="120" spans="1:10" s="58" customFormat="1" ht="11.25" customHeight="1">
      <c r="A120" s="788" t="s">
        <v>9</v>
      </c>
      <c r="B120" s="789"/>
      <c r="C120" s="139">
        <f>E115/1000</f>
        <v>15824.7</v>
      </c>
      <c r="E120" s="463" t="s">
        <v>351</v>
      </c>
      <c r="H120" s="465">
        <v>-3541957.8</v>
      </c>
      <c r="J120" s="126"/>
    </row>
    <row r="121" spans="1:10" s="58" customFormat="1" ht="11.25" customHeight="1">
      <c r="A121" s="786" t="s">
        <v>6</v>
      </c>
      <c r="B121" s="787"/>
      <c r="C121" s="140">
        <f>I178/1000</f>
        <v>467.2</v>
      </c>
      <c r="E121" s="913" t="s">
        <v>352</v>
      </c>
      <c r="F121" s="913"/>
      <c r="G121" s="913"/>
      <c r="J121" s="126"/>
    </row>
    <row r="122" spans="1:10" s="58" customFormat="1" ht="11.25" customHeight="1" thickBot="1">
      <c r="A122" s="784" t="s">
        <v>10</v>
      </c>
      <c r="B122" s="785"/>
      <c r="C122" s="141">
        <f>F75</f>
        <v>293369.655</v>
      </c>
      <c r="E122" s="914" t="s">
        <v>353</v>
      </c>
      <c r="F122" s="914"/>
      <c r="G122" s="914"/>
      <c r="H122" s="468">
        <v>1192776.4</v>
      </c>
      <c r="J122" s="126"/>
    </row>
    <row r="123" spans="1:10" s="58" customFormat="1" ht="11.25" customHeight="1">
      <c r="A123" s="466"/>
      <c r="B123" s="466"/>
      <c r="C123" s="467"/>
      <c r="E123" s="914" t="s">
        <v>354</v>
      </c>
      <c r="F123" s="914"/>
      <c r="G123" s="914"/>
      <c r="H123" s="468">
        <v>300000</v>
      </c>
      <c r="J123" s="126"/>
    </row>
    <row r="124" spans="1:10" s="58" customFormat="1" ht="11.25" customHeight="1">
      <c r="A124" s="466"/>
      <c r="B124" s="466"/>
      <c r="C124" s="467"/>
      <c r="E124" s="914" t="s">
        <v>355</v>
      </c>
      <c r="F124" s="914"/>
      <c r="G124" s="914"/>
      <c r="H124" s="468">
        <v>959590</v>
      </c>
      <c r="J124" s="126"/>
    </row>
    <row r="125" spans="1:10" s="58" customFormat="1" ht="11.25" customHeight="1">
      <c r="A125" s="466"/>
      <c r="B125" s="466"/>
      <c r="C125" s="467"/>
      <c r="E125" s="914" t="s">
        <v>356</v>
      </c>
      <c r="F125" s="914"/>
      <c r="G125" s="914"/>
      <c r="H125" s="468">
        <v>900000</v>
      </c>
      <c r="J125" s="126"/>
    </row>
    <row r="126" spans="1:10" s="58" customFormat="1" ht="11.25" customHeight="1">
      <c r="A126" s="466"/>
      <c r="B126" s="466"/>
      <c r="C126" s="467"/>
      <c r="E126" s="914" t="s">
        <v>357</v>
      </c>
      <c r="F126" s="914"/>
      <c r="G126" s="914"/>
      <c r="H126" s="468">
        <v>498410</v>
      </c>
      <c r="J126" s="126"/>
    </row>
    <row r="127" spans="1:10" s="58" customFormat="1" ht="11.25" customHeight="1">
      <c r="A127" s="466"/>
      <c r="B127" s="466"/>
      <c r="C127" s="467"/>
      <c r="E127" s="914" t="s">
        <v>358</v>
      </c>
      <c r="F127" s="914"/>
      <c r="G127" s="914"/>
      <c r="H127" s="468">
        <v>-217538.6</v>
      </c>
      <c r="J127" s="126"/>
    </row>
    <row r="128" spans="1:10" s="58" customFormat="1" ht="11.25" customHeight="1">
      <c r="A128" s="466"/>
      <c r="B128" s="466"/>
      <c r="C128" s="467"/>
      <c r="E128" s="914" t="s">
        <v>359</v>
      </c>
      <c r="F128" s="914"/>
      <c r="G128" s="914"/>
      <c r="H128" s="468">
        <v>-90000</v>
      </c>
      <c r="J128" s="126"/>
    </row>
    <row r="129" spans="1:14" ht="11.25" customHeight="1">
      <c r="A129" s="14"/>
      <c r="B129" s="21"/>
      <c r="C129" s="10"/>
      <c r="D129"/>
      <c r="E129" s="6" t="s">
        <v>360</v>
      </c>
      <c r="F129"/>
      <c r="G129"/>
      <c r="H129" s="469">
        <v>-1280</v>
      </c>
      <c r="I129"/>
      <c r="J129" s="117"/>
      <c r="K129"/>
      <c r="L129"/>
      <c r="M129"/>
      <c r="N129"/>
    </row>
    <row r="130" spans="1:14" ht="11.25" customHeight="1">
      <c r="A130" s="14"/>
      <c r="B130" s="21"/>
      <c r="C130" s="10"/>
      <c r="D130"/>
      <c r="E130" s="6"/>
      <c r="F130"/>
      <c r="G130"/>
      <c r="H130" s="469">
        <v>3541957.8</v>
      </c>
      <c r="I130"/>
      <c r="J130" s="117"/>
      <c r="K130"/>
      <c r="L130"/>
      <c r="M130"/>
      <c r="N130"/>
    </row>
    <row r="131" spans="1:14" ht="18.75" customHeight="1" thickBot="1">
      <c r="A131" s="2" t="s">
        <v>41</v>
      </c>
      <c r="B131"/>
      <c r="C131"/>
      <c r="D131"/>
      <c r="E131"/>
      <c r="F131"/>
      <c r="G131"/>
      <c r="I131"/>
      <c r="J131" s="117"/>
      <c r="K131"/>
      <c r="L131"/>
      <c r="M131"/>
      <c r="N131"/>
    </row>
    <row r="132" spans="1:11" s="145" customFormat="1" ht="22.5" customHeight="1">
      <c r="A132" s="690" t="s">
        <v>21</v>
      </c>
      <c r="B132" s="691"/>
      <c r="C132" s="681" t="s">
        <v>37</v>
      </c>
      <c r="D132" s="681" t="s">
        <v>210</v>
      </c>
      <c r="E132" s="681" t="s">
        <v>211</v>
      </c>
      <c r="F132" s="142" t="s">
        <v>38</v>
      </c>
      <c r="G132" s="143" t="s">
        <v>39</v>
      </c>
      <c r="H132" s="696" t="s">
        <v>212</v>
      </c>
      <c r="I132" s="792" t="s">
        <v>40</v>
      </c>
      <c r="J132" s="681" t="s">
        <v>8</v>
      </c>
      <c r="K132" s="144"/>
    </row>
    <row r="133" spans="1:11" s="145" customFormat="1" ht="11.25" customHeight="1" thickBot="1">
      <c r="A133" s="692"/>
      <c r="B133" s="693"/>
      <c r="C133" s="682"/>
      <c r="D133" s="683"/>
      <c r="E133" s="781"/>
      <c r="F133" s="146" t="s">
        <v>213</v>
      </c>
      <c r="G133" s="147" t="s">
        <v>214</v>
      </c>
      <c r="H133" s="697"/>
      <c r="I133" s="793"/>
      <c r="J133" s="682"/>
      <c r="K133" s="144"/>
    </row>
    <row r="134" spans="1:11" s="120" customFormat="1" ht="11.25" customHeight="1">
      <c r="A134" s="908" t="s">
        <v>316</v>
      </c>
      <c r="B134" s="909"/>
      <c r="C134" s="28">
        <v>110000</v>
      </c>
      <c r="D134" s="19"/>
      <c r="E134" s="19"/>
      <c r="F134" s="15"/>
      <c r="G134" s="16"/>
      <c r="H134" s="127"/>
      <c r="I134" s="20">
        <f aca="true" t="shared" si="15" ref="I134:I139">SUM(F134:H134)</f>
        <v>0</v>
      </c>
      <c r="J134" s="128">
        <f aca="true" t="shared" si="16" ref="J134:J139">SUM(C134:E134,I134)</f>
        <v>110000</v>
      </c>
      <c r="K134" s="129"/>
    </row>
    <row r="135" spans="1:11" s="120" customFormat="1" ht="11.25" customHeight="1">
      <c r="A135" s="910" t="s">
        <v>317</v>
      </c>
      <c r="B135" s="911"/>
      <c r="C135" s="18">
        <v>120000</v>
      </c>
      <c r="D135" s="19"/>
      <c r="E135" s="19"/>
      <c r="F135" s="15"/>
      <c r="G135" s="16"/>
      <c r="H135" s="127"/>
      <c r="I135" s="20">
        <f t="shared" si="15"/>
        <v>0</v>
      </c>
      <c r="J135" s="128">
        <f t="shared" si="16"/>
        <v>120000</v>
      </c>
      <c r="K135" s="129"/>
    </row>
    <row r="136" spans="1:11" s="120" customFormat="1" ht="11.25" customHeight="1">
      <c r="A136" s="910" t="s">
        <v>318</v>
      </c>
      <c r="B136" s="911"/>
      <c r="C136" s="18">
        <v>150000</v>
      </c>
      <c r="D136" s="19"/>
      <c r="E136" s="19"/>
      <c r="F136" s="15"/>
      <c r="G136" s="16"/>
      <c r="H136" s="127"/>
      <c r="I136" s="20">
        <f t="shared" si="15"/>
        <v>0</v>
      </c>
      <c r="J136" s="128">
        <f t="shared" si="16"/>
        <v>150000</v>
      </c>
      <c r="K136" s="129"/>
    </row>
    <row r="137" spans="1:11" s="120" customFormat="1" ht="11.25" customHeight="1">
      <c r="A137" s="910" t="s">
        <v>319</v>
      </c>
      <c r="B137" s="911"/>
      <c r="C137" s="18">
        <v>357000</v>
      </c>
      <c r="D137" s="19"/>
      <c r="E137" s="19"/>
      <c r="F137" s="15"/>
      <c r="G137" s="16"/>
      <c r="H137" s="127"/>
      <c r="I137" s="20">
        <f t="shared" si="15"/>
        <v>0</v>
      </c>
      <c r="J137" s="128">
        <f t="shared" si="16"/>
        <v>357000</v>
      </c>
      <c r="K137" s="129"/>
    </row>
    <row r="138" spans="1:11" s="120" customFormat="1" ht="11.25" customHeight="1">
      <c r="A138" s="684"/>
      <c r="B138" s="685"/>
      <c r="C138" s="18"/>
      <c r="D138" s="19"/>
      <c r="E138" s="19"/>
      <c r="F138" s="15"/>
      <c r="G138" s="16"/>
      <c r="H138" s="127"/>
      <c r="I138" s="20">
        <f t="shared" si="15"/>
        <v>0</v>
      </c>
      <c r="J138" s="128">
        <f t="shared" si="16"/>
        <v>0</v>
      </c>
      <c r="K138" s="129"/>
    </row>
    <row r="139" spans="1:11" s="120" customFormat="1" ht="11.25" customHeight="1">
      <c r="A139" s="684"/>
      <c r="B139" s="685"/>
      <c r="C139" s="18"/>
      <c r="D139" s="19"/>
      <c r="E139" s="19"/>
      <c r="F139" s="15"/>
      <c r="G139" s="16"/>
      <c r="H139" s="127"/>
      <c r="I139" s="20">
        <f t="shared" si="15"/>
        <v>0</v>
      </c>
      <c r="J139" s="128">
        <f t="shared" si="16"/>
        <v>0</v>
      </c>
      <c r="K139" s="129"/>
    </row>
    <row r="140" spans="1:11" s="133" customFormat="1" ht="11.25" customHeight="1" thickBot="1">
      <c r="A140" s="686" t="s">
        <v>97</v>
      </c>
      <c r="B140" s="687"/>
      <c r="C140" s="60">
        <f aca="true" t="shared" si="17" ref="C140:J140">SUM(C134:C139)</f>
        <v>737000</v>
      </c>
      <c r="D140" s="60">
        <f t="shared" si="17"/>
        <v>0</v>
      </c>
      <c r="E140" s="60">
        <f t="shared" si="17"/>
        <v>0</v>
      </c>
      <c r="F140" s="61">
        <f t="shared" si="17"/>
        <v>0</v>
      </c>
      <c r="G140" s="62">
        <f t="shared" si="17"/>
        <v>0</v>
      </c>
      <c r="H140" s="62">
        <f t="shared" si="17"/>
        <v>0</v>
      </c>
      <c r="I140" s="63">
        <f t="shared" si="17"/>
        <v>0</v>
      </c>
      <c r="J140" s="60">
        <f t="shared" si="17"/>
        <v>737000</v>
      </c>
      <c r="K140" s="132"/>
    </row>
    <row r="141" spans="1:11" s="120" customFormat="1" ht="13.5" thickBo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29"/>
    </row>
    <row r="142" spans="1:11" s="149" customFormat="1" ht="22.5" customHeight="1">
      <c r="A142" s="690" t="s">
        <v>215</v>
      </c>
      <c r="B142" s="691"/>
      <c r="C142" s="681" t="s">
        <v>37</v>
      </c>
      <c r="D142" s="681" t="s">
        <v>210</v>
      </c>
      <c r="E142" s="681" t="s">
        <v>211</v>
      </c>
      <c r="F142" s="142" t="s">
        <v>38</v>
      </c>
      <c r="G142" s="143" t="s">
        <v>39</v>
      </c>
      <c r="H142" s="696" t="s">
        <v>212</v>
      </c>
      <c r="I142" s="792" t="s">
        <v>40</v>
      </c>
      <c r="J142" s="681" t="s">
        <v>8</v>
      </c>
      <c r="K142" s="148"/>
    </row>
    <row r="143" spans="1:11" s="149" customFormat="1" ht="11.25" customHeight="1" thickBot="1">
      <c r="A143" s="692"/>
      <c r="B143" s="693"/>
      <c r="C143" s="682"/>
      <c r="D143" s="683"/>
      <c r="E143" s="781"/>
      <c r="F143" s="146" t="s">
        <v>213</v>
      </c>
      <c r="G143" s="147" t="s">
        <v>214</v>
      </c>
      <c r="H143" s="697"/>
      <c r="I143" s="793"/>
      <c r="J143" s="682"/>
      <c r="K143" s="148"/>
    </row>
    <row r="144" spans="1:11" s="149" customFormat="1" ht="11.25" customHeight="1">
      <c r="A144" s="790" t="s">
        <v>320</v>
      </c>
      <c r="B144" s="791"/>
      <c r="C144" s="28"/>
      <c r="D144" s="19">
        <v>149846</v>
      </c>
      <c r="E144" s="19"/>
      <c r="F144" s="15"/>
      <c r="G144" s="59"/>
      <c r="H144" s="127"/>
      <c r="I144" s="20">
        <f>SUM(F144:H144)</f>
        <v>0</v>
      </c>
      <c r="J144" s="128">
        <f>SUM(C144:E144,I144)</f>
        <v>149846</v>
      </c>
      <c r="K144" s="148"/>
    </row>
    <row r="145" spans="1:11" s="149" customFormat="1" ht="11.25" customHeight="1">
      <c r="A145" s="684" t="s">
        <v>321</v>
      </c>
      <c r="B145" s="685"/>
      <c r="C145" s="18">
        <v>328900</v>
      </c>
      <c r="D145" s="19"/>
      <c r="E145" s="19"/>
      <c r="F145" s="15"/>
      <c r="G145" s="59"/>
      <c r="H145" s="127"/>
      <c r="I145" s="20">
        <f aca="true" t="shared" si="18" ref="I145:I163">SUM(F145:H145)</f>
        <v>0</v>
      </c>
      <c r="J145" s="128">
        <f aca="true" t="shared" si="19" ref="J145:J163">SUM(C145:E145,I145)</f>
        <v>328900</v>
      </c>
      <c r="K145" s="148"/>
    </row>
    <row r="146" spans="1:11" s="149" customFormat="1" ht="11.25" customHeight="1">
      <c r="A146" s="684" t="s">
        <v>322</v>
      </c>
      <c r="B146" s="685"/>
      <c r="C146" s="18">
        <v>2097900</v>
      </c>
      <c r="D146" s="19"/>
      <c r="E146" s="19"/>
      <c r="F146" s="15"/>
      <c r="G146" s="16"/>
      <c r="H146" s="127"/>
      <c r="I146" s="20">
        <f t="shared" si="18"/>
        <v>0</v>
      </c>
      <c r="J146" s="128">
        <f t="shared" si="19"/>
        <v>2097900</v>
      </c>
      <c r="K146" s="148"/>
    </row>
    <row r="147" spans="1:11" s="149" customFormat="1" ht="11.25" customHeight="1">
      <c r="A147" s="684" t="s">
        <v>323</v>
      </c>
      <c r="B147" s="685"/>
      <c r="C147" s="18">
        <v>689700</v>
      </c>
      <c r="D147" s="19"/>
      <c r="E147" s="19"/>
      <c r="F147" s="15"/>
      <c r="G147" s="16"/>
      <c r="H147" s="127"/>
      <c r="I147" s="20">
        <f t="shared" si="18"/>
        <v>0</v>
      </c>
      <c r="J147" s="128">
        <f t="shared" si="19"/>
        <v>689700</v>
      </c>
      <c r="K147" s="148"/>
    </row>
    <row r="148" spans="1:11" s="149" customFormat="1" ht="11.25" customHeight="1">
      <c r="A148" s="684" t="s">
        <v>324</v>
      </c>
      <c r="B148" s="685"/>
      <c r="C148" s="18">
        <v>136180</v>
      </c>
      <c r="D148" s="19"/>
      <c r="E148" s="19"/>
      <c r="F148" s="15"/>
      <c r="G148" s="16"/>
      <c r="H148" s="127"/>
      <c r="I148" s="20">
        <f t="shared" si="18"/>
        <v>0</v>
      </c>
      <c r="J148" s="128">
        <f t="shared" si="19"/>
        <v>136180</v>
      </c>
      <c r="K148" s="148"/>
    </row>
    <row r="149" spans="1:11" s="149" customFormat="1" ht="11.25" customHeight="1">
      <c r="A149" s="684" t="s">
        <v>325</v>
      </c>
      <c r="B149" s="685"/>
      <c r="C149" s="18">
        <v>869000</v>
      </c>
      <c r="D149" s="19"/>
      <c r="E149" s="19"/>
      <c r="F149" s="15"/>
      <c r="G149" s="16"/>
      <c r="H149" s="127"/>
      <c r="I149" s="20">
        <f t="shared" si="18"/>
        <v>0</v>
      </c>
      <c r="J149" s="128">
        <f t="shared" si="19"/>
        <v>869000</v>
      </c>
      <c r="K149" s="148"/>
    </row>
    <row r="150" spans="1:11" s="149" customFormat="1" ht="11.25" customHeight="1">
      <c r="A150" s="684" t="s">
        <v>326</v>
      </c>
      <c r="B150" s="685"/>
      <c r="C150" s="18">
        <v>706200</v>
      </c>
      <c r="D150" s="19"/>
      <c r="E150" s="19"/>
      <c r="F150" s="15"/>
      <c r="G150" s="16"/>
      <c r="H150" s="127"/>
      <c r="I150" s="20">
        <f t="shared" si="18"/>
        <v>0</v>
      </c>
      <c r="J150" s="128">
        <f t="shared" si="19"/>
        <v>706200</v>
      </c>
      <c r="K150" s="148"/>
    </row>
    <row r="151" spans="1:11" s="149" customFormat="1" ht="11.25" customHeight="1">
      <c r="A151" s="684" t="s">
        <v>327</v>
      </c>
      <c r="B151" s="685"/>
      <c r="C151" s="18">
        <v>990000</v>
      </c>
      <c r="D151" s="19"/>
      <c r="E151" s="19"/>
      <c r="F151" s="15"/>
      <c r="G151" s="16"/>
      <c r="H151" s="127"/>
      <c r="I151" s="20">
        <f t="shared" si="18"/>
        <v>0</v>
      </c>
      <c r="J151" s="128">
        <f t="shared" si="19"/>
        <v>990000</v>
      </c>
      <c r="K151" s="148"/>
    </row>
    <row r="152" spans="1:11" s="149" customFormat="1" ht="11.25" customHeight="1">
      <c r="A152" s="684" t="s">
        <v>328</v>
      </c>
      <c r="B152" s="685"/>
      <c r="C152" s="18">
        <v>498410</v>
      </c>
      <c r="D152" s="19">
        <v>100000</v>
      </c>
      <c r="E152" s="19"/>
      <c r="F152" s="15"/>
      <c r="G152" s="16"/>
      <c r="H152" s="127"/>
      <c r="I152" s="20">
        <f t="shared" si="18"/>
        <v>0</v>
      </c>
      <c r="J152" s="128">
        <f t="shared" si="19"/>
        <v>598410</v>
      </c>
      <c r="K152" s="148"/>
    </row>
    <row r="153" spans="1:11" s="149" customFormat="1" ht="11.25" customHeight="1">
      <c r="A153" s="684" t="s">
        <v>329</v>
      </c>
      <c r="B153" s="685"/>
      <c r="C153" s="18">
        <v>222281.57</v>
      </c>
      <c r="D153" s="19"/>
      <c r="E153" s="19"/>
      <c r="F153" s="15"/>
      <c r="G153" s="16"/>
      <c r="H153" s="127"/>
      <c r="I153" s="20">
        <f t="shared" si="18"/>
        <v>0</v>
      </c>
      <c r="J153" s="128">
        <f t="shared" si="19"/>
        <v>222281.57</v>
      </c>
      <c r="K153" s="148"/>
    </row>
    <row r="154" spans="1:11" s="149" customFormat="1" ht="11.25" customHeight="1">
      <c r="A154" s="684" t="s">
        <v>330</v>
      </c>
      <c r="B154" s="685"/>
      <c r="C154" s="18">
        <v>1880381.02</v>
      </c>
      <c r="D154" s="19">
        <v>42418.98</v>
      </c>
      <c r="E154" s="19"/>
      <c r="F154" s="15"/>
      <c r="G154" s="16"/>
      <c r="H154" s="127"/>
      <c r="I154" s="20">
        <f t="shared" si="18"/>
        <v>0</v>
      </c>
      <c r="J154" s="128">
        <f t="shared" si="19"/>
        <v>1922800</v>
      </c>
      <c r="K154" s="148"/>
    </row>
    <row r="155" spans="1:11" s="149" customFormat="1" ht="11.25" customHeight="1">
      <c r="A155" s="684" t="s">
        <v>331</v>
      </c>
      <c r="B155" s="685"/>
      <c r="C155" s="18">
        <v>2893000</v>
      </c>
      <c r="D155" s="19"/>
      <c r="E155" s="19"/>
      <c r="F155" s="15"/>
      <c r="G155" s="16"/>
      <c r="H155" s="127"/>
      <c r="I155" s="20">
        <f t="shared" si="18"/>
        <v>0</v>
      </c>
      <c r="J155" s="128">
        <f t="shared" si="19"/>
        <v>2893000</v>
      </c>
      <c r="K155" s="148"/>
    </row>
    <row r="156" spans="1:11" s="149" customFormat="1" ht="11.25" customHeight="1">
      <c r="A156" s="684" t="s">
        <v>332</v>
      </c>
      <c r="B156" s="685"/>
      <c r="C156" s="18">
        <v>500000</v>
      </c>
      <c r="D156" s="19"/>
      <c r="E156" s="19"/>
      <c r="F156" s="15"/>
      <c r="G156" s="16"/>
      <c r="H156" s="127"/>
      <c r="I156" s="20">
        <f t="shared" si="18"/>
        <v>0</v>
      </c>
      <c r="J156" s="128">
        <f t="shared" si="19"/>
        <v>500000</v>
      </c>
      <c r="K156" s="148"/>
    </row>
    <row r="157" spans="1:11" s="149" customFormat="1" ht="11.25" customHeight="1">
      <c r="A157" s="826" t="s">
        <v>333</v>
      </c>
      <c r="B157" s="827"/>
      <c r="C157" s="18">
        <v>660000</v>
      </c>
      <c r="D157" s="19"/>
      <c r="E157" s="19"/>
      <c r="F157" s="15"/>
      <c r="G157" s="16"/>
      <c r="H157" s="127"/>
      <c r="I157" s="20">
        <f t="shared" si="18"/>
        <v>0</v>
      </c>
      <c r="J157" s="128">
        <f t="shared" si="19"/>
        <v>660000</v>
      </c>
      <c r="K157" s="148"/>
    </row>
    <row r="158" spans="1:11" s="149" customFormat="1" ht="11.25" customHeight="1">
      <c r="A158" s="684" t="s">
        <v>334</v>
      </c>
      <c r="B158" s="685"/>
      <c r="C158" s="18"/>
      <c r="D158" s="19">
        <v>50535</v>
      </c>
      <c r="E158" s="19">
        <v>1289465</v>
      </c>
      <c r="F158" s="15"/>
      <c r="G158" s="16"/>
      <c r="H158" s="127"/>
      <c r="I158" s="20">
        <f t="shared" si="18"/>
        <v>0</v>
      </c>
      <c r="J158" s="128">
        <f t="shared" si="19"/>
        <v>1340000</v>
      </c>
      <c r="K158" s="148"/>
    </row>
    <row r="159" spans="1:11" s="149" customFormat="1" ht="11.25" customHeight="1">
      <c r="A159" s="684" t="s">
        <v>335</v>
      </c>
      <c r="B159" s="685"/>
      <c r="C159" s="18"/>
      <c r="D159" s="19">
        <v>69334716</v>
      </c>
      <c r="E159" s="19"/>
      <c r="F159" s="15"/>
      <c r="G159" s="16"/>
      <c r="H159" s="127"/>
      <c r="I159" s="20">
        <f t="shared" si="18"/>
        <v>0</v>
      </c>
      <c r="J159" s="128">
        <f t="shared" si="19"/>
        <v>69334716</v>
      </c>
      <c r="K159" s="148"/>
    </row>
    <row r="160" spans="1:11" s="149" customFormat="1" ht="11.25" customHeight="1">
      <c r="A160" s="684" t="s">
        <v>336</v>
      </c>
      <c r="B160" s="685"/>
      <c r="C160" s="18"/>
      <c r="D160" s="19"/>
      <c r="E160" s="19"/>
      <c r="F160" s="15"/>
      <c r="G160" s="16"/>
      <c r="H160" s="127"/>
      <c r="I160" s="20">
        <f t="shared" si="18"/>
        <v>0</v>
      </c>
      <c r="J160" s="128">
        <f t="shared" si="19"/>
        <v>0</v>
      </c>
      <c r="K160" s="148"/>
    </row>
    <row r="161" spans="1:11" s="149" customFormat="1" ht="11.25" customHeight="1">
      <c r="A161" s="684" t="s">
        <v>337</v>
      </c>
      <c r="B161" s="685"/>
      <c r="C161" s="18"/>
      <c r="D161" s="19"/>
      <c r="E161" s="19"/>
      <c r="F161" s="15"/>
      <c r="G161" s="16"/>
      <c r="H161" s="127"/>
      <c r="I161" s="20">
        <f t="shared" si="18"/>
        <v>0</v>
      </c>
      <c r="J161" s="128">
        <f t="shared" si="19"/>
        <v>0</v>
      </c>
      <c r="K161" s="148"/>
    </row>
    <row r="162" spans="1:11" s="149" customFormat="1" ht="11.25" customHeight="1">
      <c r="A162" s="684" t="s">
        <v>338</v>
      </c>
      <c r="B162" s="685"/>
      <c r="C162" s="18"/>
      <c r="D162" s="19"/>
      <c r="E162" s="19"/>
      <c r="F162" s="15"/>
      <c r="G162" s="16"/>
      <c r="H162" s="127"/>
      <c r="I162" s="20">
        <f t="shared" si="18"/>
        <v>0</v>
      </c>
      <c r="J162" s="128">
        <f t="shared" si="19"/>
        <v>0</v>
      </c>
      <c r="K162" s="148"/>
    </row>
    <row r="163" spans="1:11" s="149" customFormat="1" ht="11.25" customHeight="1">
      <c r="A163" s="684"/>
      <c r="B163" s="685"/>
      <c r="C163" s="18"/>
      <c r="D163" s="19"/>
      <c r="E163" s="19"/>
      <c r="F163" s="15"/>
      <c r="G163" s="16"/>
      <c r="H163" s="127"/>
      <c r="I163" s="20">
        <f t="shared" si="18"/>
        <v>0</v>
      </c>
      <c r="J163" s="128">
        <f t="shared" si="19"/>
        <v>0</v>
      </c>
      <c r="K163" s="148"/>
    </row>
    <row r="164" spans="1:11" s="149" customFormat="1" ht="11.25" customHeight="1" thickBot="1">
      <c r="A164" s="686" t="s">
        <v>98</v>
      </c>
      <c r="B164" s="687"/>
      <c r="C164" s="60">
        <f aca="true" t="shared" si="20" ref="C164:J164">SUM(C144:C163)</f>
        <v>12471952.59</v>
      </c>
      <c r="D164" s="64">
        <f t="shared" si="20"/>
        <v>69677515.98</v>
      </c>
      <c r="E164" s="64">
        <f t="shared" si="20"/>
        <v>1289465</v>
      </c>
      <c r="F164" s="61">
        <f t="shared" si="20"/>
        <v>0</v>
      </c>
      <c r="G164" s="62">
        <f t="shared" si="20"/>
        <v>0</v>
      </c>
      <c r="H164" s="62">
        <f t="shared" si="20"/>
        <v>0</v>
      </c>
      <c r="I164" s="63">
        <f t="shared" si="20"/>
        <v>0</v>
      </c>
      <c r="J164" s="60">
        <f t="shared" si="20"/>
        <v>83438933.57</v>
      </c>
      <c r="K164" s="148"/>
    </row>
    <row r="165" spans="1:11" s="458" customFormat="1" ht="11.25" customHeight="1">
      <c r="A165" s="459" t="s">
        <v>339</v>
      </c>
      <c r="B165" s="456"/>
      <c r="C165" s="154"/>
      <c r="D165" s="154"/>
      <c r="E165" s="154"/>
      <c r="F165" s="154"/>
      <c r="G165" s="154"/>
      <c r="H165" s="154"/>
      <c r="I165" s="154"/>
      <c r="J165" s="154"/>
      <c r="K165" s="457"/>
    </row>
    <row r="166" spans="1:11" s="120" customFormat="1" ht="13.5" thickBo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29"/>
    </row>
    <row r="167" spans="1:11" s="149" customFormat="1" ht="22.5" customHeight="1">
      <c r="A167" s="690" t="s">
        <v>216</v>
      </c>
      <c r="B167" s="691"/>
      <c r="C167" s="681" t="s">
        <v>37</v>
      </c>
      <c r="D167" s="681" t="s">
        <v>210</v>
      </c>
      <c r="E167" s="681" t="s">
        <v>211</v>
      </c>
      <c r="F167" s="142" t="s">
        <v>38</v>
      </c>
      <c r="G167" s="143" t="s">
        <v>39</v>
      </c>
      <c r="H167" s="696" t="s">
        <v>212</v>
      </c>
      <c r="I167" s="792" t="s">
        <v>40</v>
      </c>
      <c r="J167" s="681" t="s">
        <v>8</v>
      </c>
      <c r="K167" s="148"/>
    </row>
    <row r="168" spans="1:11" s="149" customFormat="1" ht="11.25" customHeight="1" thickBot="1">
      <c r="A168" s="692"/>
      <c r="B168" s="693"/>
      <c r="C168" s="682"/>
      <c r="D168" s="683"/>
      <c r="E168" s="781"/>
      <c r="F168" s="146" t="s">
        <v>213</v>
      </c>
      <c r="G168" s="147" t="s">
        <v>214</v>
      </c>
      <c r="H168" s="697"/>
      <c r="I168" s="793"/>
      <c r="J168" s="682"/>
      <c r="K168" s="148"/>
    </row>
    <row r="169" spans="1:11" s="149" customFormat="1" ht="11.25" customHeight="1">
      <c r="A169" s="790" t="s">
        <v>340</v>
      </c>
      <c r="B169" s="791"/>
      <c r="C169" s="28"/>
      <c r="D169" s="19"/>
      <c r="E169" s="19">
        <v>300000</v>
      </c>
      <c r="F169" s="15"/>
      <c r="G169" s="59"/>
      <c r="H169" s="127"/>
      <c r="I169" s="20">
        <f>SUM(F169:H169)</f>
        <v>0</v>
      </c>
      <c r="J169" s="128">
        <f>SUM(C169:E169,I169)</f>
        <v>300000</v>
      </c>
      <c r="K169" s="148"/>
    </row>
    <row r="170" spans="1:11" s="149" customFormat="1" ht="11.25" customHeight="1">
      <c r="A170" s="684" t="s">
        <v>341</v>
      </c>
      <c r="B170" s="685"/>
      <c r="C170" s="18">
        <v>498874</v>
      </c>
      <c r="D170" s="19"/>
      <c r="E170" s="19"/>
      <c r="F170" s="15"/>
      <c r="G170" s="59"/>
      <c r="H170" s="127"/>
      <c r="I170" s="20">
        <f>SUM(F170:H170)</f>
        <v>0</v>
      </c>
      <c r="J170" s="128">
        <f>SUM(C170:E170,I170)</f>
        <v>498874</v>
      </c>
      <c r="K170" s="148"/>
    </row>
    <row r="171" spans="1:11" s="149" customFormat="1" ht="11.25" customHeight="1">
      <c r="A171" s="684" t="s">
        <v>342</v>
      </c>
      <c r="B171" s="685"/>
      <c r="C171" s="18"/>
      <c r="D171" s="19"/>
      <c r="E171" s="19"/>
      <c r="F171" s="15"/>
      <c r="G171" s="16"/>
      <c r="H171" s="127">
        <v>467200</v>
      </c>
      <c r="I171" s="20">
        <f>SUM(F171:H171)</f>
        <v>467200</v>
      </c>
      <c r="J171" s="128">
        <f>SUM(C171:E171,I171)</f>
        <v>467200</v>
      </c>
      <c r="K171" s="148"/>
    </row>
    <row r="172" spans="1:11" s="149" customFormat="1" ht="11.25" customHeight="1">
      <c r="A172" s="684"/>
      <c r="B172" s="685"/>
      <c r="C172" s="18"/>
      <c r="D172" s="19"/>
      <c r="E172" s="19"/>
      <c r="F172" s="15"/>
      <c r="G172" s="16"/>
      <c r="H172" s="127"/>
      <c r="I172" s="20">
        <f>SUM(F172:H172)</f>
        <v>0</v>
      </c>
      <c r="J172" s="128">
        <f>SUM(C172:E172,I172)</f>
        <v>0</v>
      </c>
      <c r="K172" s="148"/>
    </row>
    <row r="173" spans="1:11" s="149" customFormat="1" ht="11.25" customHeight="1">
      <c r="A173" s="684"/>
      <c r="B173" s="685"/>
      <c r="C173" s="18"/>
      <c r="D173" s="19"/>
      <c r="E173" s="19"/>
      <c r="F173" s="15"/>
      <c r="G173" s="16"/>
      <c r="H173" s="127"/>
      <c r="I173" s="20">
        <f>SUM(F173:H173)</f>
        <v>0</v>
      </c>
      <c r="J173" s="128">
        <f>SUM(C173:E173,I173)</f>
        <v>0</v>
      </c>
      <c r="K173" s="148"/>
    </row>
    <row r="174" spans="1:11" s="149" customFormat="1" ht="11.25" customHeight="1" thickBot="1">
      <c r="A174" s="686" t="s">
        <v>217</v>
      </c>
      <c r="B174" s="687"/>
      <c r="C174" s="60">
        <f aca="true" t="shared" si="21" ref="C174:J174">SUM(C169:C173)</f>
        <v>498874</v>
      </c>
      <c r="D174" s="60">
        <f t="shared" si="21"/>
        <v>0</v>
      </c>
      <c r="E174" s="60">
        <f t="shared" si="21"/>
        <v>300000</v>
      </c>
      <c r="F174" s="64">
        <f t="shared" si="21"/>
        <v>0</v>
      </c>
      <c r="G174" s="135">
        <f t="shared" si="21"/>
        <v>0</v>
      </c>
      <c r="H174" s="62">
        <f t="shared" si="21"/>
        <v>467200</v>
      </c>
      <c r="I174" s="69">
        <f t="shared" si="21"/>
        <v>467200</v>
      </c>
      <c r="J174" s="60">
        <f t="shared" si="21"/>
        <v>1266074</v>
      </c>
      <c r="K174" s="148"/>
    </row>
    <row r="175" spans="1:11" s="120" customFormat="1" ht="13.5" thickBo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29"/>
    </row>
    <row r="176" spans="1:11" s="149" customFormat="1" ht="22.5" customHeight="1">
      <c r="A176" s="690" t="s">
        <v>8</v>
      </c>
      <c r="B176" s="691"/>
      <c r="C176" s="681" t="s">
        <v>37</v>
      </c>
      <c r="D176" s="681" t="s">
        <v>210</v>
      </c>
      <c r="E176" s="681" t="s">
        <v>211</v>
      </c>
      <c r="F176" s="142" t="s">
        <v>38</v>
      </c>
      <c r="G176" s="143" t="s">
        <v>39</v>
      </c>
      <c r="H176" s="696" t="s">
        <v>212</v>
      </c>
      <c r="I176" s="792" t="s">
        <v>40</v>
      </c>
      <c r="J176" s="681" t="s">
        <v>8</v>
      </c>
      <c r="K176" s="148"/>
    </row>
    <row r="177" spans="1:11" s="149" customFormat="1" ht="11.25" customHeight="1" thickBot="1">
      <c r="A177" s="694"/>
      <c r="B177" s="695"/>
      <c r="C177" s="682"/>
      <c r="D177" s="683"/>
      <c r="E177" s="781"/>
      <c r="F177" s="146" t="s">
        <v>213</v>
      </c>
      <c r="G177" s="147" t="s">
        <v>214</v>
      </c>
      <c r="H177" s="697"/>
      <c r="I177" s="793"/>
      <c r="J177" s="682"/>
      <c r="K177" s="148"/>
    </row>
    <row r="178" spans="1:11" s="149" customFormat="1" ht="11.25" customHeight="1" thickBot="1">
      <c r="A178" s="692"/>
      <c r="B178" s="693"/>
      <c r="C178" s="60">
        <f aca="true" t="shared" si="22" ref="C178:J178">SUM(C174,C164,C140)</f>
        <v>13707826.59</v>
      </c>
      <c r="D178" s="60">
        <f t="shared" si="22"/>
        <v>69677515.98</v>
      </c>
      <c r="E178" s="60">
        <f t="shared" si="22"/>
        <v>1589465</v>
      </c>
      <c r="F178" s="64">
        <f t="shared" si="22"/>
        <v>0</v>
      </c>
      <c r="G178" s="150">
        <f t="shared" si="22"/>
        <v>0</v>
      </c>
      <c r="H178" s="151">
        <f t="shared" si="22"/>
        <v>467200</v>
      </c>
      <c r="I178" s="152">
        <f t="shared" si="22"/>
        <v>467200</v>
      </c>
      <c r="J178" s="60">
        <f t="shared" si="22"/>
        <v>85442007.57</v>
      </c>
      <c r="K178" s="148"/>
    </row>
    <row r="179" spans="1:11" s="149" customFormat="1" ht="11.25" customHeight="1">
      <c r="A179" s="153"/>
      <c r="B179" s="153"/>
      <c r="C179" s="154"/>
      <c r="D179" s="154"/>
      <c r="E179" s="154"/>
      <c r="F179" s="154"/>
      <c r="G179" s="154"/>
      <c r="H179" s="154"/>
      <c r="I179" s="154"/>
      <c r="J179" s="154"/>
      <c r="K179" s="148"/>
    </row>
    <row r="180" spans="1:14" ht="17.25" customHeight="1" thickBot="1">
      <c r="A180" s="2" t="s">
        <v>269</v>
      </c>
      <c r="B180"/>
      <c r="C180"/>
      <c r="D180"/>
      <c r="E180"/>
      <c r="F180"/>
      <c r="G180"/>
      <c r="H180"/>
      <c r="I180"/>
      <c r="J180" s="117"/>
      <c r="K180"/>
      <c r="L180"/>
      <c r="M180"/>
      <c r="N180"/>
    </row>
    <row r="181" spans="1:10" s="17" customFormat="1" ht="11.25" customHeight="1">
      <c r="A181" s="29" t="s">
        <v>55</v>
      </c>
      <c r="B181" s="30" t="s">
        <v>56</v>
      </c>
      <c r="C181" s="31" t="s">
        <v>57</v>
      </c>
      <c r="D181" s="32" t="s">
        <v>58</v>
      </c>
      <c r="E181" s="32" t="s">
        <v>59</v>
      </c>
      <c r="F181" s="33" t="s">
        <v>60</v>
      </c>
      <c r="J181" s="119"/>
    </row>
    <row r="182" spans="1:10" s="17" customFormat="1" ht="11.25" customHeight="1">
      <c r="A182" s="34" t="s">
        <v>61</v>
      </c>
      <c r="B182" s="35" t="s">
        <v>62</v>
      </c>
      <c r="C182" s="36" t="s">
        <v>63</v>
      </c>
      <c r="D182" s="37" t="s">
        <v>219</v>
      </c>
      <c r="E182" s="37" t="s">
        <v>64</v>
      </c>
      <c r="F182" s="38" t="s">
        <v>62</v>
      </c>
      <c r="J182" s="119"/>
    </row>
    <row r="183" spans="1:10" s="17" customFormat="1" ht="11.25" customHeight="1" thickBot="1">
      <c r="A183" s="39"/>
      <c r="B183" s="40" t="s">
        <v>65</v>
      </c>
      <c r="C183" s="41" t="s">
        <v>66</v>
      </c>
      <c r="D183" s="42"/>
      <c r="E183" s="42" t="s">
        <v>220</v>
      </c>
      <c r="F183" s="43" t="s">
        <v>221</v>
      </c>
      <c r="J183" s="119"/>
    </row>
    <row r="184" spans="1:10" s="17" customFormat="1" ht="11.25" customHeight="1">
      <c r="A184" s="44">
        <v>1</v>
      </c>
      <c r="B184" s="155">
        <v>8567.7323</v>
      </c>
      <c r="C184" s="65">
        <v>15</v>
      </c>
      <c r="D184" s="66">
        <v>2176.597</v>
      </c>
      <c r="E184" s="66">
        <v>1084.8889</v>
      </c>
      <c r="F184" s="45">
        <v>5306.2464</v>
      </c>
      <c r="J184" s="119"/>
    </row>
    <row r="185" spans="1:10" s="17" customFormat="1" ht="11.25" customHeight="1">
      <c r="A185" s="46" t="s">
        <v>67</v>
      </c>
      <c r="B185" s="156"/>
      <c r="C185" s="67">
        <v>0</v>
      </c>
      <c r="D185" s="68"/>
      <c r="E185" s="68"/>
      <c r="F185" s="45">
        <v>0</v>
      </c>
      <c r="J185" s="119"/>
    </row>
    <row r="186" spans="1:10" s="17" customFormat="1" ht="11.25" customHeight="1">
      <c r="A186" s="46">
        <v>2</v>
      </c>
      <c r="B186" s="156">
        <v>95429.49939</v>
      </c>
      <c r="C186" s="67">
        <v>8</v>
      </c>
      <c r="D186" s="68">
        <v>5446.949</v>
      </c>
      <c r="E186" s="68">
        <v>7012.815</v>
      </c>
      <c r="F186" s="45">
        <v>82969.73539</v>
      </c>
      <c r="J186" s="119"/>
    </row>
    <row r="187" spans="1:10" s="17" customFormat="1" ht="11.25" customHeight="1">
      <c r="A187" s="46">
        <v>3</v>
      </c>
      <c r="B187" s="156">
        <v>4379.913</v>
      </c>
      <c r="C187" s="67">
        <v>5</v>
      </c>
      <c r="D187" s="68">
        <v>126.1</v>
      </c>
      <c r="E187" s="68">
        <v>219.06</v>
      </c>
      <c r="F187" s="45">
        <v>4034.7529999999992</v>
      </c>
      <c r="J187" s="119"/>
    </row>
    <row r="188" spans="1:10" s="17" customFormat="1" ht="11.25" customHeight="1">
      <c r="A188" s="46">
        <v>4</v>
      </c>
      <c r="B188" s="156">
        <v>498.874</v>
      </c>
      <c r="C188" s="67">
        <v>2.5</v>
      </c>
      <c r="D188" s="68">
        <v>0</v>
      </c>
      <c r="E188" s="68">
        <v>7.28</v>
      </c>
      <c r="F188" s="45">
        <v>491.59400000000005</v>
      </c>
      <c r="J188" s="119"/>
    </row>
    <row r="189" spans="1:10" s="17" customFormat="1" ht="11.25" customHeight="1" thickBot="1">
      <c r="A189" s="46">
        <v>5</v>
      </c>
      <c r="B189" s="156">
        <v>5807.668</v>
      </c>
      <c r="C189" s="67">
        <v>1</v>
      </c>
      <c r="D189" s="68">
        <v>22.78</v>
      </c>
      <c r="E189" s="68">
        <v>51.496</v>
      </c>
      <c r="F189" s="45">
        <v>5733.392</v>
      </c>
      <c r="J189" s="119"/>
    </row>
    <row r="190" spans="1:10" s="17" customFormat="1" ht="11.25" customHeight="1" thickBot="1">
      <c r="A190" s="47" t="s">
        <v>0</v>
      </c>
      <c r="B190" s="157">
        <v>114683.68669</v>
      </c>
      <c r="C190" s="48" t="s">
        <v>314</v>
      </c>
      <c r="D190" s="49">
        <v>7772.426</v>
      </c>
      <c r="E190" s="49">
        <v>8375.5399</v>
      </c>
      <c r="F190" s="50">
        <v>98535.72078999999</v>
      </c>
      <c r="J190" s="119"/>
    </row>
    <row r="191" spans="1:14" ht="6.75" customHeight="1">
      <c r="A191"/>
      <c r="B191"/>
      <c r="C191"/>
      <c r="D191"/>
      <c r="E191"/>
      <c r="F191"/>
      <c r="G191"/>
      <c r="H191"/>
      <c r="I191"/>
      <c r="J191" s="117"/>
      <c r="K191"/>
      <c r="L191"/>
      <c r="M191"/>
      <c r="N191"/>
    </row>
    <row r="192" spans="1:20" s="9" customFormat="1" ht="3.75" customHeight="1">
      <c r="A192" s="12"/>
      <c r="B192" s="13"/>
      <c r="C192" s="13"/>
      <c r="D192" s="13"/>
      <c r="E192" s="13"/>
      <c r="F192" s="13"/>
      <c r="G192" s="13"/>
      <c r="H192" s="13"/>
      <c r="I192" s="13"/>
      <c r="J192" s="110"/>
      <c r="K192" s="3"/>
      <c r="L192" s="3"/>
      <c r="M192" s="3"/>
      <c r="N192"/>
      <c r="O192"/>
      <c r="P192"/>
      <c r="Q192"/>
      <c r="R192"/>
      <c r="S192"/>
      <c r="T192"/>
    </row>
    <row r="193" spans="1:20" s="9" customFormat="1" ht="17.25" customHeight="1" thickBot="1">
      <c r="A193" s="2" t="s">
        <v>270</v>
      </c>
      <c r="B193" s="6"/>
      <c r="C193" s="6"/>
      <c r="D193" s="6"/>
      <c r="E193" s="6"/>
      <c r="F193" s="6"/>
      <c r="G193" s="6"/>
      <c r="H193" s="6"/>
      <c r="I193" s="3"/>
      <c r="J193" s="110"/>
      <c r="K193" s="3"/>
      <c r="L193" s="3"/>
      <c r="M193" s="3"/>
      <c r="N193"/>
      <c r="O193"/>
      <c r="P193"/>
      <c r="Q193"/>
      <c r="R193"/>
      <c r="S193"/>
      <c r="T193"/>
    </row>
    <row r="194" spans="1:10" s="160" customFormat="1" ht="11.25" customHeight="1">
      <c r="A194" s="820" t="s">
        <v>235</v>
      </c>
      <c r="B194" s="821"/>
      <c r="C194" s="190" t="s">
        <v>29</v>
      </c>
      <c r="D194" s="159" t="s">
        <v>30</v>
      </c>
      <c r="F194" s="810" t="s">
        <v>261</v>
      </c>
      <c r="G194" s="811"/>
      <c r="H194" s="812"/>
      <c r="I194" s="190" t="s">
        <v>29</v>
      </c>
      <c r="J194" s="159" t="s">
        <v>30</v>
      </c>
    </row>
    <row r="195" spans="1:10" s="160" customFormat="1" ht="11.25" customHeight="1" thickBot="1">
      <c r="A195" s="822"/>
      <c r="B195" s="823"/>
      <c r="C195" s="191" t="s">
        <v>195</v>
      </c>
      <c r="D195" s="162" t="s">
        <v>196</v>
      </c>
      <c r="F195" s="813"/>
      <c r="G195" s="814"/>
      <c r="H195" s="815"/>
      <c r="I195" s="192" t="s">
        <v>195</v>
      </c>
      <c r="J195" s="193" t="s">
        <v>196</v>
      </c>
    </row>
    <row r="196" spans="1:10" s="160" customFormat="1" ht="11.25" customHeight="1" thickBot="1">
      <c r="A196" s="824" t="s">
        <v>42</v>
      </c>
      <c r="B196" s="825"/>
      <c r="C196" s="178">
        <v>8721.86098</v>
      </c>
      <c r="D196" s="179">
        <f>C237</f>
        <v>13888.189589999998</v>
      </c>
      <c r="F196" s="834" t="s">
        <v>42</v>
      </c>
      <c r="G196" s="835"/>
      <c r="H196" s="836"/>
      <c r="I196" s="194">
        <v>417.55307</v>
      </c>
      <c r="J196" s="195">
        <f>I206</f>
        <v>451.2421</v>
      </c>
    </row>
    <row r="197" spans="1:10" s="160" customFormat="1" ht="11.25" customHeight="1" thickBot="1">
      <c r="A197" s="796" t="s">
        <v>43</v>
      </c>
      <c r="B197" s="797"/>
      <c r="C197" s="188">
        <f>SUM(C198:C207)</f>
        <v>27567.987</v>
      </c>
      <c r="D197" s="189">
        <f>SUM(D198:D207)</f>
        <v>78471.72088000001</v>
      </c>
      <c r="F197" s="837" t="s">
        <v>43</v>
      </c>
      <c r="G197" s="838"/>
      <c r="H197" s="839"/>
      <c r="I197" s="188">
        <f>SUM(I198:I200)</f>
        <v>367.397</v>
      </c>
      <c r="J197" s="189">
        <f>SUM(J198:J200)</f>
        <v>69710</v>
      </c>
    </row>
    <row r="198" spans="1:10" s="160" customFormat="1" ht="11.25" customHeight="1">
      <c r="A198" s="794" t="s">
        <v>44</v>
      </c>
      <c r="B198" s="795"/>
      <c r="C198" s="180">
        <v>7301.187</v>
      </c>
      <c r="D198" s="181">
        <v>8375.5399</v>
      </c>
      <c r="F198" s="794" t="s">
        <v>262</v>
      </c>
      <c r="G198" s="819"/>
      <c r="H198" s="795"/>
      <c r="I198" s="184">
        <v>0</v>
      </c>
      <c r="J198" s="185">
        <v>0</v>
      </c>
    </row>
    <row r="199" spans="1:10" s="160" customFormat="1" ht="11.25" customHeight="1">
      <c r="A199" s="688" t="s">
        <v>236</v>
      </c>
      <c r="B199" s="689"/>
      <c r="C199" s="174">
        <v>0</v>
      </c>
      <c r="D199" s="164">
        <v>0</v>
      </c>
      <c r="E199" s="165"/>
      <c r="F199" s="688" t="s">
        <v>259</v>
      </c>
      <c r="G199" s="818"/>
      <c r="H199" s="689"/>
      <c r="I199" s="175">
        <v>0</v>
      </c>
      <c r="J199" s="167">
        <v>69350</v>
      </c>
    </row>
    <row r="200" spans="1:10" s="160" customFormat="1" ht="11.25" customHeight="1" thickBot="1">
      <c r="A200" s="688" t="s">
        <v>237</v>
      </c>
      <c r="B200" s="689"/>
      <c r="C200" s="174">
        <v>0</v>
      </c>
      <c r="D200" s="164">
        <v>0</v>
      </c>
      <c r="F200" s="798" t="s">
        <v>260</v>
      </c>
      <c r="G200" s="817"/>
      <c r="H200" s="799"/>
      <c r="I200" s="196">
        <v>367.397</v>
      </c>
      <c r="J200" s="197">
        <v>360</v>
      </c>
    </row>
    <row r="201" spans="1:10" s="160" customFormat="1" ht="11.25" customHeight="1" thickBot="1">
      <c r="A201" s="688" t="s">
        <v>238</v>
      </c>
      <c r="B201" s="689"/>
      <c r="C201" s="174">
        <v>19133</v>
      </c>
      <c r="D201" s="164">
        <v>0</v>
      </c>
      <c r="F201" s="796" t="s">
        <v>45</v>
      </c>
      <c r="G201" s="816"/>
      <c r="H201" s="797"/>
      <c r="I201" s="188">
        <f>SUM(I202:I205)</f>
        <v>333.70797</v>
      </c>
      <c r="J201" s="189">
        <f>SUM(J202:J205)</f>
        <v>69664.716</v>
      </c>
    </row>
    <row r="202" spans="1:10" s="160" customFormat="1" ht="11.25" customHeight="1">
      <c r="A202" s="688" t="s">
        <v>239</v>
      </c>
      <c r="B202" s="689"/>
      <c r="C202" s="174">
        <v>0</v>
      </c>
      <c r="D202" s="164">
        <v>0</v>
      </c>
      <c r="F202" s="794" t="s">
        <v>48</v>
      </c>
      <c r="G202" s="819"/>
      <c r="H202" s="795"/>
      <c r="I202" s="184">
        <v>333.70797</v>
      </c>
      <c r="J202" s="185">
        <v>330</v>
      </c>
    </row>
    <row r="203" spans="1:10" s="160" customFormat="1" ht="11.25" customHeight="1">
      <c r="A203" s="688" t="s">
        <v>240</v>
      </c>
      <c r="B203" s="689"/>
      <c r="C203" s="174">
        <v>498.72</v>
      </c>
      <c r="D203" s="164">
        <v>0</v>
      </c>
      <c r="F203" s="688" t="s">
        <v>49</v>
      </c>
      <c r="G203" s="818"/>
      <c r="H203" s="689"/>
      <c r="I203" s="175">
        <v>0</v>
      </c>
      <c r="J203" s="167">
        <v>0</v>
      </c>
    </row>
    <row r="204" spans="1:10" s="160" customFormat="1" ht="11.25" customHeight="1">
      <c r="A204" s="688" t="s">
        <v>241</v>
      </c>
      <c r="B204" s="689"/>
      <c r="C204" s="174">
        <v>0</v>
      </c>
      <c r="D204" s="164">
        <v>467.2</v>
      </c>
      <c r="F204" s="688" t="s">
        <v>50</v>
      </c>
      <c r="G204" s="818"/>
      <c r="H204" s="689"/>
      <c r="I204" s="175">
        <v>0</v>
      </c>
      <c r="J204" s="167">
        <v>69334.716</v>
      </c>
    </row>
    <row r="205" spans="1:10" s="160" customFormat="1" ht="11.25" customHeight="1" thickBot="1">
      <c r="A205" s="688" t="s">
        <v>222</v>
      </c>
      <c r="B205" s="689"/>
      <c r="C205" s="174">
        <v>0</v>
      </c>
      <c r="D205" s="164">
        <v>0</v>
      </c>
      <c r="F205" s="798" t="s">
        <v>51</v>
      </c>
      <c r="G205" s="817"/>
      <c r="H205" s="799"/>
      <c r="I205" s="196">
        <v>0</v>
      </c>
      <c r="J205" s="197">
        <v>0</v>
      </c>
    </row>
    <row r="206" spans="1:10" s="160" customFormat="1" ht="11.25" customHeight="1" thickBot="1">
      <c r="A206" s="688" t="s">
        <v>20</v>
      </c>
      <c r="B206" s="689"/>
      <c r="C206" s="174">
        <v>635.08</v>
      </c>
      <c r="D206" s="164">
        <v>294.26498</v>
      </c>
      <c r="F206" s="796" t="s">
        <v>47</v>
      </c>
      <c r="G206" s="816"/>
      <c r="H206" s="797"/>
      <c r="I206" s="188">
        <f>SUM(I196+I197-I201)</f>
        <v>451.2421</v>
      </c>
      <c r="J206" s="189">
        <f>SUM(J196+J197-J201)</f>
        <v>496.52610000000277</v>
      </c>
    </row>
    <row r="207" spans="1:6" s="160" customFormat="1" ht="11.25" customHeight="1" thickBot="1">
      <c r="A207" s="798" t="s">
        <v>223</v>
      </c>
      <c r="B207" s="799"/>
      <c r="C207" s="182">
        <v>0</v>
      </c>
      <c r="D207" s="183">
        <v>69334.716</v>
      </c>
      <c r="F207" s="165"/>
    </row>
    <row r="208" spans="1:10" s="160" customFormat="1" ht="11.25" customHeight="1" thickBot="1">
      <c r="A208" s="796" t="s">
        <v>45</v>
      </c>
      <c r="B208" s="797"/>
      <c r="C208" s="188">
        <f>SUM(C209:C236)</f>
        <v>22401.65839</v>
      </c>
      <c r="D208" s="189">
        <f>SUM(D209:D236)</f>
        <v>92228.08247</v>
      </c>
      <c r="E208" s="166"/>
      <c r="F208" s="858" t="s">
        <v>263</v>
      </c>
      <c r="G208" s="859"/>
      <c r="H208" s="860"/>
      <c r="I208" s="201" t="s">
        <v>29</v>
      </c>
      <c r="J208" s="136" t="s">
        <v>30</v>
      </c>
    </row>
    <row r="209" spans="1:10" s="160" customFormat="1" ht="11.25" customHeight="1" thickBot="1">
      <c r="A209" s="794" t="s">
        <v>224</v>
      </c>
      <c r="B209" s="795"/>
      <c r="C209" s="184">
        <v>0</v>
      </c>
      <c r="D209" s="185">
        <v>1289.465</v>
      </c>
      <c r="E209" s="168"/>
      <c r="F209" s="861"/>
      <c r="G209" s="862"/>
      <c r="H209" s="863"/>
      <c r="I209" s="202" t="s">
        <v>195</v>
      </c>
      <c r="J209" s="138" t="s">
        <v>196</v>
      </c>
    </row>
    <row r="210" spans="1:10" s="160" customFormat="1" ht="11.25" customHeight="1">
      <c r="A210" s="688" t="s">
        <v>242</v>
      </c>
      <c r="B210" s="689"/>
      <c r="C210" s="175">
        <v>0</v>
      </c>
      <c r="D210" s="167">
        <v>0</v>
      </c>
      <c r="E210" s="163"/>
      <c r="F210" s="831" t="s">
        <v>42</v>
      </c>
      <c r="G210" s="832"/>
      <c r="H210" s="833"/>
      <c r="I210" s="460">
        <v>0</v>
      </c>
      <c r="J210" s="198">
        <f>+I213</f>
        <v>0</v>
      </c>
    </row>
    <row r="211" spans="1:10" s="160" customFormat="1" ht="11.25" customHeight="1">
      <c r="A211" s="688" t="s">
        <v>243</v>
      </c>
      <c r="B211" s="689"/>
      <c r="C211" s="175">
        <v>0</v>
      </c>
      <c r="D211" s="167">
        <v>0</v>
      </c>
      <c r="E211" s="163"/>
      <c r="F211" s="828" t="s">
        <v>43</v>
      </c>
      <c r="G211" s="829"/>
      <c r="H211" s="830"/>
      <c r="I211" s="204">
        <v>0</v>
      </c>
      <c r="J211" s="199">
        <v>0</v>
      </c>
    </row>
    <row r="212" spans="1:10" s="160" customFormat="1" ht="11.25" customHeight="1">
      <c r="A212" s="688" t="s">
        <v>244</v>
      </c>
      <c r="B212" s="689"/>
      <c r="C212" s="176">
        <v>4535.16467</v>
      </c>
      <c r="D212" s="169">
        <v>0</v>
      </c>
      <c r="E212" s="163"/>
      <c r="F212" s="828" t="s">
        <v>45</v>
      </c>
      <c r="G212" s="829"/>
      <c r="H212" s="830"/>
      <c r="I212" s="204">
        <v>0</v>
      </c>
      <c r="J212" s="199">
        <v>0</v>
      </c>
    </row>
    <row r="213" spans="1:10" s="160" customFormat="1" ht="11.25" customHeight="1" thickBot="1">
      <c r="A213" s="688" t="s">
        <v>245</v>
      </c>
      <c r="B213" s="689"/>
      <c r="C213" s="176">
        <v>0</v>
      </c>
      <c r="D213" s="169">
        <v>69334.716</v>
      </c>
      <c r="E213" s="163"/>
      <c r="F213" s="864" t="s">
        <v>47</v>
      </c>
      <c r="G213" s="865"/>
      <c r="H213" s="866"/>
      <c r="I213" s="205">
        <f>+I210+I211-I212</f>
        <v>0</v>
      </c>
      <c r="J213" s="200">
        <f>SUM(J210+J211-J212)</f>
        <v>0</v>
      </c>
    </row>
    <row r="214" spans="1:6" s="160" customFormat="1" ht="11.25" customHeight="1" thickBot="1">
      <c r="A214" s="688" t="s">
        <v>246</v>
      </c>
      <c r="B214" s="689"/>
      <c r="C214" s="176">
        <v>0</v>
      </c>
      <c r="D214" s="169">
        <v>0</v>
      </c>
      <c r="E214" s="163"/>
      <c r="F214" s="163"/>
    </row>
    <row r="215" spans="1:10" s="160" customFormat="1" ht="11.25" customHeight="1">
      <c r="A215" s="688" t="s">
        <v>225</v>
      </c>
      <c r="B215" s="689"/>
      <c r="C215" s="176">
        <v>588.752</v>
      </c>
      <c r="D215" s="169">
        <v>342.79998</v>
      </c>
      <c r="E215" s="163"/>
      <c r="F215" s="843" t="s">
        <v>264</v>
      </c>
      <c r="G215" s="844"/>
      <c r="H215" s="845"/>
      <c r="I215" s="158" t="s">
        <v>29</v>
      </c>
      <c r="J215" s="159" t="s">
        <v>30</v>
      </c>
    </row>
    <row r="216" spans="1:10" s="160" customFormat="1" ht="11.25" customHeight="1" thickBot="1">
      <c r="A216" s="688" t="s">
        <v>226</v>
      </c>
      <c r="B216" s="689"/>
      <c r="C216" s="176">
        <v>3049.26462</v>
      </c>
      <c r="D216" s="169">
        <v>12471.952589999999</v>
      </c>
      <c r="E216" s="163"/>
      <c r="F216" s="846"/>
      <c r="G216" s="847"/>
      <c r="H216" s="848"/>
      <c r="I216" s="161" t="s">
        <v>195</v>
      </c>
      <c r="J216" s="162" t="s">
        <v>196</v>
      </c>
    </row>
    <row r="217" spans="1:10" s="160" customFormat="1" ht="11.25" customHeight="1">
      <c r="A217" s="688" t="s">
        <v>227</v>
      </c>
      <c r="B217" s="689"/>
      <c r="C217" s="175">
        <v>0</v>
      </c>
      <c r="D217" s="167">
        <v>300</v>
      </c>
      <c r="E217" s="168"/>
      <c r="F217" s="855" t="s">
        <v>42</v>
      </c>
      <c r="G217" s="856"/>
      <c r="H217" s="857"/>
      <c r="I217" s="206">
        <v>3693.73503</v>
      </c>
      <c r="J217" s="207">
        <f>+I220</f>
        <v>4297.420150000002</v>
      </c>
    </row>
    <row r="218" spans="1:10" s="160" customFormat="1" ht="11.25" customHeight="1">
      <c r="A218" s="688" t="s">
        <v>247</v>
      </c>
      <c r="B218" s="689"/>
      <c r="C218" s="175">
        <v>0</v>
      </c>
      <c r="D218" s="167">
        <v>0</v>
      </c>
      <c r="E218" s="163"/>
      <c r="F218" s="852" t="s">
        <v>43</v>
      </c>
      <c r="G218" s="853"/>
      <c r="H218" s="854"/>
      <c r="I218" s="208">
        <v>5823.906480000001</v>
      </c>
      <c r="J218" s="209">
        <v>5873.2</v>
      </c>
    </row>
    <row r="219" spans="1:10" s="160" customFormat="1" ht="11.25" customHeight="1">
      <c r="A219" s="688" t="s">
        <v>248</v>
      </c>
      <c r="B219" s="689"/>
      <c r="C219" s="175">
        <v>0</v>
      </c>
      <c r="D219" s="167">
        <v>0</v>
      </c>
      <c r="E219" s="163"/>
      <c r="F219" s="852" t="s">
        <v>45</v>
      </c>
      <c r="G219" s="853"/>
      <c r="H219" s="854"/>
      <c r="I219" s="170">
        <v>5220.22136</v>
      </c>
      <c r="J219" s="171">
        <v>5726.22</v>
      </c>
    </row>
    <row r="220" spans="1:10" s="160" customFormat="1" ht="11.25" customHeight="1" thickBot="1">
      <c r="A220" s="688" t="s">
        <v>249</v>
      </c>
      <c r="B220" s="689"/>
      <c r="C220" s="176">
        <v>1831.8902</v>
      </c>
      <c r="D220" s="169">
        <v>0</v>
      </c>
      <c r="E220" s="163"/>
      <c r="F220" s="849" t="s">
        <v>47</v>
      </c>
      <c r="G220" s="850"/>
      <c r="H220" s="851"/>
      <c r="I220" s="172">
        <f>+I217+I218-I219</f>
        <v>4297.420150000002</v>
      </c>
      <c r="J220" s="173">
        <f>SUM(J217+J218-J219)</f>
        <v>4444.400150000002</v>
      </c>
    </row>
    <row r="221" spans="1:6" s="160" customFormat="1" ht="11.25" customHeight="1">
      <c r="A221" s="688" t="s">
        <v>250</v>
      </c>
      <c r="B221" s="689"/>
      <c r="C221" s="176">
        <v>0</v>
      </c>
      <c r="D221" s="169">
        <v>0</v>
      </c>
      <c r="E221" s="163"/>
      <c r="F221" s="163"/>
    </row>
    <row r="222" spans="1:6" s="160" customFormat="1" ht="11.25" customHeight="1">
      <c r="A222" s="688" t="s">
        <v>251</v>
      </c>
      <c r="B222" s="689"/>
      <c r="C222" s="176">
        <v>0</v>
      </c>
      <c r="D222" s="169">
        <v>467.2</v>
      </c>
      <c r="E222" s="163"/>
      <c r="F222" s="163"/>
    </row>
    <row r="223" spans="1:6" s="160" customFormat="1" ht="11.25" customHeight="1">
      <c r="A223" s="688" t="s">
        <v>252</v>
      </c>
      <c r="B223" s="689"/>
      <c r="C223" s="176">
        <v>498.72</v>
      </c>
      <c r="D223" s="169">
        <v>0</v>
      </c>
      <c r="E223" s="163"/>
      <c r="F223" s="163"/>
    </row>
    <row r="224" spans="1:6" s="160" customFormat="1" ht="11.25" customHeight="1">
      <c r="A224" s="688" t="s">
        <v>228</v>
      </c>
      <c r="B224" s="689"/>
      <c r="C224" s="176">
        <v>0</v>
      </c>
      <c r="D224" s="169">
        <v>0</v>
      </c>
      <c r="E224" s="163"/>
      <c r="F224" s="163"/>
    </row>
    <row r="225" spans="1:6" s="160" customFormat="1" ht="11.25" customHeight="1">
      <c r="A225" s="688" t="s">
        <v>229</v>
      </c>
      <c r="B225" s="689"/>
      <c r="C225" s="176">
        <v>184.3909</v>
      </c>
      <c r="D225" s="169">
        <v>498.874</v>
      </c>
      <c r="E225" s="163"/>
      <c r="F225" s="163"/>
    </row>
    <row r="226" spans="1:6" s="160" customFormat="1" ht="11.25" customHeight="1">
      <c r="A226" s="688" t="s">
        <v>230</v>
      </c>
      <c r="B226" s="689"/>
      <c r="C226" s="176">
        <v>0</v>
      </c>
      <c r="D226" s="169">
        <v>0</v>
      </c>
      <c r="E226" s="163"/>
      <c r="F226" s="163"/>
    </row>
    <row r="227" spans="1:6" s="160" customFormat="1" ht="11.25" customHeight="1">
      <c r="A227" s="688" t="s">
        <v>253</v>
      </c>
      <c r="B227" s="689"/>
      <c r="C227" s="176">
        <v>0</v>
      </c>
      <c r="D227" s="169">
        <v>0</v>
      </c>
      <c r="E227" s="163"/>
      <c r="F227" s="163"/>
    </row>
    <row r="228" spans="1:6" s="160" customFormat="1" ht="11.25" customHeight="1">
      <c r="A228" s="688" t="s">
        <v>254</v>
      </c>
      <c r="B228" s="689"/>
      <c r="C228" s="177">
        <v>0</v>
      </c>
      <c r="D228" s="171">
        <v>0</v>
      </c>
      <c r="E228" s="163"/>
      <c r="F228" s="163"/>
    </row>
    <row r="229" spans="1:6" s="160" customFormat="1" ht="11.25" customHeight="1">
      <c r="A229" s="688" t="s">
        <v>255</v>
      </c>
      <c r="B229" s="689"/>
      <c r="C229" s="175">
        <v>2908.89494</v>
      </c>
      <c r="D229" s="167">
        <v>0</v>
      </c>
      <c r="E229" s="163"/>
      <c r="F229" s="163"/>
    </row>
    <row r="230" spans="1:6" s="160" customFormat="1" ht="11.25" customHeight="1">
      <c r="A230" s="688" t="s">
        <v>256</v>
      </c>
      <c r="B230" s="689"/>
      <c r="C230" s="175">
        <v>0</v>
      </c>
      <c r="D230" s="167">
        <v>0</v>
      </c>
      <c r="E230" s="163"/>
      <c r="F230" s="163"/>
    </row>
    <row r="231" spans="1:6" s="160" customFormat="1" ht="11.25" customHeight="1">
      <c r="A231" s="688" t="s">
        <v>257</v>
      </c>
      <c r="B231" s="689"/>
      <c r="C231" s="175">
        <v>0</v>
      </c>
      <c r="D231" s="167">
        <v>0</v>
      </c>
      <c r="E231" s="163"/>
      <c r="F231" s="163"/>
    </row>
    <row r="232" spans="1:6" s="160" customFormat="1" ht="11.25" customHeight="1">
      <c r="A232" s="688" t="s">
        <v>231</v>
      </c>
      <c r="B232" s="689"/>
      <c r="C232" s="175">
        <v>0</v>
      </c>
      <c r="D232" s="167">
        <v>0</v>
      </c>
      <c r="E232" s="163"/>
      <c r="F232" s="163"/>
    </row>
    <row r="233" spans="1:6" s="160" customFormat="1" ht="11.25" customHeight="1">
      <c r="A233" s="688" t="s">
        <v>232</v>
      </c>
      <c r="B233" s="689"/>
      <c r="C233" s="175">
        <v>1503.39406</v>
      </c>
      <c r="D233" s="167">
        <v>737</v>
      </c>
      <c r="E233" s="163"/>
      <c r="F233" s="163"/>
    </row>
    <row r="234" spans="1:6" s="160" customFormat="1" ht="11.25" customHeight="1">
      <c r="A234" s="802" t="s">
        <v>46</v>
      </c>
      <c r="B234" s="803"/>
      <c r="C234" s="175">
        <v>0</v>
      </c>
      <c r="D234" s="167">
        <v>0</v>
      </c>
      <c r="E234" s="163"/>
      <c r="F234" s="163"/>
    </row>
    <row r="235" spans="1:6" s="160" customFormat="1" ht="11.25" customHeight="1">
      <c r="A235" s="802" t="s">
        <v>233</v>
      </c>
      <c r="B235" s="803"/>
      <c r="C235" s="175">
        <v>7301.187</v>
      </c>
      <c r="D235" s="167">
        <v>6786.0749</v>
      </c>
      <c r="E235" s="163"/>
      <c r="F235" s="163"/>
    </row>
    <row r="236" spans="1:6" s="160" customFormat="1" ht="11.25" customHeight="1" thickBot="1">
      <c r="A236" s="800" t="s">
        <v>234</v>
      </c>
      <c r="B236" s="801"/>
      <c r="C236" s="186">
        <v>0</v>
      </c>
      <c r="D236" s="187">
        <v>0</v>
      </c>
      <c r="F236" s="163"/>
    </row>
    <row r="237" spans="1:6" s="160" customFormat="1" ht="11.25" customHeight="1" thickBot="1">
      <c r="A237" s="796" t="s">
        <v>47</v>
      </c>
      <c r="B237" s="797"/>
      <c r="C237" s="188">
        <f>SUM(C196+C197-C208)</f>
        <v>13888.189589999998</v>
      </c>
      <c r="D237" s="189">
        <f>SUM(D196+D197-D208)</f>
        <v>131.82800000000861</v>
      </c>
      <c r="E237" s="165"/>
      <c r="F237" s="163"/>
    </row>
    <row r="238" spans="1:20" s="9" customFormat="1" ht="1.5" customHeight="1">
      <c r="A238" s="2"/>
      <c r="B238" s="6"/>
      <c r="C238" s="6"/>
      <c r="D238" s="6"/>
      <c r="E238" s="6"/>
      <c r="F238" s="6"/>
      <c r="G238" s="6"/>
      <c r="H238" s="6"/>
      <c r="I238" s="3"/>
      <c r="J238" s="110"/>
      <c r="K238" s="3"/>
      <c r="L238" s="3"/>
      <c r="M238" s="3"/>
      <c r="N238"/>
      <c r="O238"/>
      <c r="P238"/>
      <c r="Q238"/>
      <c r="R238"/>
      <c r="S238"/>
      <c r="T238"/>
    </row>
    <row r="239" spans="1:14" ht="15.75" thickBot="1">
      <c r="A239" s="26" t="s">
        <v>68</v>
      </c>
      <c r="B239" s="27"/>
      <c r="C239" s="27"/>
      <c r="D239" s="3"/>
      <c r="M239"/>
      <c r="N239"/>
    </row>
    <row r="240" spans="1:14" ht="11.25" customHeight="1">
      <c r="A240" s="804" t="s">
        <v>23</v>
      </c>
      <c r="B240" s="805"/>
      <c r="C240" s="22" t="s">
        <v>29</v>
      </c>
      <c r="D240" s="23" t="s">
        <v>30</v>
      </c>
      <c r="J240" s="3"/>
      <c r="K240" s="110"/>
      <c r="N240"/>
    </row>
    <row r="241" spans="1:14" ht="11.25" customHeight="1" thickBot="1">
      <c r="A241" s="806"/>
      <c r="B241" s="807"/>
      <c r="C241" s="24">
        <v>2009</v>
      </c>
      <c r="D241" s="25">
        <v>2010</v>
      </c>
      <c r="J241" s="3"/>
      <c r="K241" s="110"/>
      <c r="N241"/>
    </row>
    <row r="242" spans="1:14" ht="11.25" customHeight="1" thickBot="1">
      <c r="A242" s="808" t="s">
        <v>258</v>
      </c>
      <c r="B242" s="907"/>
      <c r="C242" s="461">
        <v>957.049</v>
      </c>
      <c r="D242" s="462">
        <v>937</v>
      </c>
      <c r="J242" s="3"/>
      <c r="K242" s="110"/>
      <c r="N242"/>
    </row>
    <row r="243" spans="4:14" ht="13.5" thickBot="1">
      <c r="D243" s="3"/>
      <c r="M243"/>
      <c r="N243"/>
    </row>
    <row r="244" spans="1:9" s="387" customFormat="1" ht="12" thickBot="1">
      <c r="A244" s="679" t="s">
        <v>308</v>
      </c>
      <c r="B244" s="680"/>
      <c r="C244" s="400">
        <v>2005</v>
      </c>
      <c r="D244" s="401">
        <v>2006</v>
      </c>
      <c r="E244" s="401">
        <v>2007</v>
      </c>
      <c r="F244" s="401">
        <v>2008</v>
      </c>
      <c r="G244" s="401">
        <v>2009</v>
      </c>
      <c r="H244" s="402" t="s">
        <v>294</v>
      </c>
      <c r="I244" s="388"/>
    </row>
    <row r="245" spans="1:9" s="387" customFormat="1" ht="11.25">
      <c r="A245" s="676" t="s">
        <v>99</v>
      </c>
      <c r="B245" s="407" t="s">
        <v>288</v>
      </c>
      <c r="C245" s="408">
        <v>73404.99</v>
      </c>
      <c r="D245" s="409">
        <v>72622.155</v>
      </c>
      <c r="E245" s="409">
        <v>71765.71374</v>
      </c>
      <c r="F245" s="409">
        <v>49392.97007</v>
      </c>
      <c r="G245" s="409">
        <v>65460.35731</v>
      </c>
      <c r="H245" s="410">
        <v>98018.17311</v>
      </c>
      <c r="I245" s="388"/>
    </row>
    <row r="246" spans="1:9" s="387" customFormat="1" ht="11.25">
      <c r="A246" s="677"/>
      <c r="B246" s="398" t="s">
        <v>289</v>
      </c>
      <c r="C246" s="396">
        <v>395.78</v>
      </c>
      <c r="D246" s="390">
        <v>383.564</v>
      </c>
      <c r="E246" s="390">
        <v>250.6466</v>
      </c>
      <c r="F246" s="390">
        <v>1220.91</v>
      </c>
      <c r="G246" s="390">
        <v>271.2635</v>
      </c>
      <c r="H246" s="391">
        <v>852.866</v>
      </c>
      <c r="I246" s="388"/>
    </row>
    <row r="247" spans="1:9" s="387" customFormat="1" ht="11.25">
      <c r="A247" s="677"/>
      <c r="B247" s="398" t="s">
        <v>290</v>
      </c>
      <c r="C247" s="396">
        <v>0.5</v>
      </c>
      <c r="D247" s="390"/>
      <c r="E247" s="390"/>
      <c r="F247" s="390">
        <v>0.04</v>
      </c>
      <c r="G247" s="390">
        <v>1037.72</v>
      </c>
      <c r="H247" s="391"/>
      <c r="I247" s="388"/>
    </row>
    <row r="248" spans="1:9" s="387" customFormat="1" ht="11.25">
      <c r="A248" s="677"/>
      <c r="B248" s="398" t="s">
        <v>291</v>
      </c>
      <c r="C248" s="396">
        <v>694.32</v>
      </c>
      <c r="D248" s="390">
        <v>1183.825</v>
      </c>
      <c r="E248" s="390">
        <v>362.07704</v>
      </c>
      <c r="F248" s="390">
        <v>30601.80151</v>
      </c>
      <c r="G248" s="390">
        <v>35763.35951</v>
      </c>
      <c r="H248" s="391">
        <v>51.24263</v>
      </c>
      <c r="I248" s="388"/>
    </row>
    <row r="249" spans="1:9" s="387" customFormat="1" ht="12" thickBot="1">
      <c r="A249" s="678"/>
      <c r="B249" s="411" t="s">
        <v>99</v>
      </c>
      <c r="C249" s="412">
        <v>74495.59</v>
      </c>
      <c r="D249" s="413">
        <v>74189.544</v>
      </c>
      <c r="E249" s="413">
        <v>72899.16969</v>
      </c>
      <c r="F249" s="413">
        <v>81309.34658</v>
      </c>
      <c r="G249" s="413">
        <v>102623.20532</v>
      </c>
      <c r="H249" s="414">
        <v>99082.25574</v>
      </c>
      <c r="I249" s="388"/>
    </row>
    <row r="250" spans="1:9" s="387" customFormat="1" ht="11.25">
      <c r="A250" s="677" t="s">
        <v>100</v>
      </c>
      <c r="B250" s="403" t="s">
        <v>101</v>
      </c>
      <c r="C250" s="404">
        <v>6076.36</v>
      </c>
      <c r="D250" s="405">
        <v>3615.245</v>
      </c>
      <c r="E250" s="405">
        <v>306.70195</v>
      </c>
      <c r="F250" s="405">
        <v>295.87152</v>
      </c>
      <c r="G250" s="405">
        <v>1302.76814</v>
      </c>
      <c r="H250" s="406">
        <v>694.08291</v>
      </c>
      <c r="I250" s="388"/>
    </row>
    <row r="251" spans="1:9" s="387" customFormat="1" ht="11.25">
      <c r="A251" s="677"/>
      <c r="B251" s="398" t="s">
        <v>102</v>
      </c>
      <c r="C251" s="396">
        <v>3354.76</v>
      </c>
      <c r="D251" s="390">
        <v>409.118</v>
      </c>
      <c r="E251" s="390">
        <v>153.43674</v>
      </c>
      <c r="F251" s="390">
        <v>484.20742</v>
      </c>
      <c r="G251" s="390">
        <v>217.55531</v>
      </c>
      <c r="H251" s="391">
        <v>-2337.06263</v>
      </c>
      <c r="I251" s="388"/>
    </row>
    <row r="252" spans="1:9" s="387" customFormat="1" ht="11.25">
      <c r="A252" s="677"/>
      <c r="B252" s="398" t="s">
        <v>292</v>
      </c>
      <c r="C252" s="396">
        <v>110.97</v>
      </c>
      <c r="D252" s="390">
        <v>165.727</v>
      </c>
      <c r="E252" s="390">
        <v>181.54967</v>
      </c>
      <c r="F252" s="390">
        <v>427.75681</v>
      </c>
      <c r="G252" s="390">
        <v>99.47828</v>
      </c>
      <c r="H252" s="391">
        <v>774.16187</v>
      </c>
      <c r="I252" s="388"/>
    </row>
    <row r="253" spans="1:9" s="387" customFormat="1" ht="11.25">
      <c r="A253" s="677"/>
      <c r="B253" s="398" t="s">
        <v>293</v>
      </c>
      <c r="C253" s="396">
        <v>302.99</v>
      </c>
      <c r="D253" s="390">
        <v>2983.076</v>
      </c>
      <c r="E253" s="390">
        <v>57.06918</v>
      </c>
      <c r="F253" s="390">
        <v>598.27936</v>
      </c>
      <c r="G253" s="390">
        <v>131.2097</v>
      </c>
      <c r="H253" s="391">
        <v>194.16456</v>
      </c>
      <c r="I253" s="388"/>
    </row>
    <row r="254" spans="1:9" s="387" customFormat="1" ht="11.25">
      <c r="A254" s="677"/>
      <c r="B254" s="398" t="s">
        <v>103</v>
      </c>
      <c r="C254" s="396">
        <v>584.39</v>
      </c>
      <c r="D254" s="390">
        <v>453.43</v>
      </c>
      <c r="E254" s="390">
        <v>504.20741</v>
      </c>
      <c r="F254" s="390">
        <v>450.25887</v>
      </c>
      <c r="G254" s="390">
        <v>521.88799</v>
      </c>
      <c r="H254" s="391">
        <v>575.69258</v>
      </c>
      <c r="I254" s="388"/>
    </row>
    <row r="255" spans="1:9" s="387" customFormat="1" ht="12" thickBot="1">
      <c r="A255" s="678"/>
      <c r="B255" s="399" t="s">
        <v>99</v>
      </c>
      <c r="C255" s="397">
        <v>10429.47</v>
      </c>
      <c r="D255" s="392">
        <v>7626.596</v>
      </c>
      <c r="E255" s="392">
        <v>1202.96495</v>
      </c>
      <c r="F255" s="392">
        <v>2256.37398</v>
      </c>
      <c r="G255" s="392">
        <v>2272.89942</v>
      </c>
      <c r="H255" s="393">
        <v>-98.9607099999997</v>
      </c>
      <c r="I255" s="388"/>
    </row>
    <row r="256" spans="3:9" s="387" customFormat="1" ht="12" thickBot="1">
      <c r="C256" s="389"/>
      <c r="D256" s="389"/>
      <c r="E256" s="389"/>
      <c r="F256" s="389"/>
      <c r="G256" s="389"/>
      <c r="H256" s="389"/>
      <c r="I256" s="388"/>
    </row>
    <row r="257" spans="1:9" s="387" customFormat="1" ht="12" thickBot="1">
      <c r="A257" s="679" t="s">
        <v>309</v>
      </c>
      <c r="B257" s="680"/>
      <c r="C257" s="400">
        <v>2005</v>
      </c>
      <c r="D257" s="401">
        <v>2006</v>
      </c>
      <c r="E257" s="401">
        <v>2007</v>
      </c>
      <c r="F257" s="401">
        <v>2008</v>
      </c>
      <c r="G257" s="401">
        <v>2009</v>
      </c>
      <c r="H257" s="402" t="s">
        <v>294</v>
      </c>
      <c r="I257" s="388"/>
    </row>
    <row r="258" spans="1:9" s="387" customFormat="1" ht="11.25">
      <c r="A258" s="676" t="s">
        <v>99</v>
      </c>
      <c r="B258" s="407" t="s">
        <v>104</v>
      </c>
      <c r="C258" s="408">
        <v>88109.46</v>
      </c>
      <c r="D258" s="409">
        <v>56992.328</v>
      </c>
      <c r="E258" s="409">
        <v>98009.68508</v>
      </c>
      <c r="F258" s="409">
        <v>96960.89176</v>
      </c>
      <c r="G258" s="409">
        <v>123452.70284</v>
      </c>
      <c r="H258" s="410">
        <v>134845.66217</v>
      </c>
      <c r="I258" s="388"/>
    </row>
    <row r="259" spans="1:9" s="387" customFormat="1" ht="11.25">
      <c r="A259" s="677"/>
      <c r="B259" s="398" t="s">
        <v>105</v>
      </c>
      <c r="C259" s="396"/>
      <c r="D259" s="390"/>
      <c r="E259" s="390"/>
      <c r="F259" s="390"/>
      <c r="G259" s="390"/>
      <c r="H259" s="391">
        <v>46.712</v>
      </c>
      <c r="I259" s="388"/>
    </row>
    <row r="260" spans="1:9" s="387" customFormat="1" ht="11.25">
      <c r="A260" s="677"/>
      <c r="B260" s="398" t="s">
        <v>106</v>
      </c>
      <c r="C260" s="396">
        <v>3.8</v>
      </c>
      <c r="D260" s="390">
        <v>3.768</v>
      </c>
      <c r="E260" s="390">
        <v>3.55126</v>
      </c>
      <c r="F260" s="390">
        <v>1.97176</v>
      </c>
      <c r="G260" s="390"/>
      <c r="H260" s="391"/>
      <c r="I260" s="388"/>
    </row>
    <row r="261" spans="1:9" s="387" customFormat="1" ht="12" thickBot="1">
      <c r="A261" s="678"/>
      <c r="B261" s="411" t="s">
        <v>99</v>
      </c>
      <c r="C261" s="412">
        <v>92168.33</v>
      </c>
      <c r="D261" s="413">
        <v>61575.995</v>
      </c>
      <c r="E261" s="413">
        <v>126537.78764</v>
      </c>
      <c r="F261" s="413">
        <v>127137.92282</v>
      </c>
      <c r="G261" s="413">
        <v>159581.87775</v>
      </c>
      <c r="H261" s="414">
        <v>167818.84096</v>
      </c>
      <c r="I261" s="388"/>
    </row>
    <row r="262" spans="1:9" s="387" customFormat="1" ht="11.25">
      <c r="A262" s="677" t="s">
        <v>100</v>
      </c>
      <c r="B262" s="403" t="s">
        <v>101</v>
      </c>
      <c r="C262" s="404">
        <v>14644.69</v>
      </c>
      <c r="D262" s="405">
        <v>7218.784</v>
      </c>
      <c r="E262" s="405">
        <v>18845.73706</v>
      </c>
      <c r="F262" s="405">
        <v>16646.47992</v>
      </c>
      <c r="G262" s="405">
        <v>12349.45608</v>
      </c>
      <c r="H262" s="406">
        <v>13132.43944</v>
      </c>
      <c r="I262" s="388"/>
    </row>
    <row r="263" spans="1:9" s="387" customFormat="1" ht="11.25">
      <c r="A263" s="677"/>
      <c r="B263" s="398" t="s">
        <v>102</v>
      </c>
      <c r="C263" s="396">
        <v>21112.11</v>
      </c>
      <c r="D263" s="390">
        <v>13003.503</v>
      </c>
      <c r="E263" s="390">
        <v>18848.73112</v>
      </c>
      <c r="F263" s="390">
        <v>19405.68231</v>
      </c>
      <c r="G263" s="390">
        <v>20227.33568</v>
      </c>
      <c r="H263" s="391">
        <v>28302.99734</v>
      </c>
      <c r="I263" s="388"/>
    </row>
    <row r="264" spans="1:9" s="387" customFormat="1" ht="11.25">
      <c r="A264" s="677"/>
      <c r="B264" s="398" t="s">
        <v>292</v>
      </c>
      <c r="C264" s="396">
        <v>22416.34</v>
      </c>
      <c r="D264" s="390">
        <v>2295.792</v>
      </c>
      <c r="E264" s="390">
        <v>15751.45483</v>
      </c>
      <c r="F264" s="390">
        <v>14822.08776</v>
      </c>
      <c r="G264" s="390">
        <v>19326.17275</v>
      </c>
      <c r="H264" s="391">
        <v>30524.36445</v>
      </c>
      <c r="I264" s="388"/>
    </row>
    <row r="265" spans="1:9" s="387" customFormat="1" ht="11.25">
      <c r="A265" s="677"/>
      <c r="B265" s="398" t="s">
        <v>293</v>
      </c>
      <c r="C265" s="396">
        <v>4091.47</v>
      </c>
      <c r="D265" s="390"/>
      <c r="E265" s="390">
        <v>1838.65849</v>
      </c>
      <c r="F265" s="390">
        <v>1351.42411</v>
      </c>
      <c r="G265" s="390">
        <v>7556.74905</v>
      </c>
      <c r="H265" s="391">
        <v>11180.24913</v>
      </c>
      <c r="I265" s="388"/>
    </row>
    <row r="266" spans="1:9" s="387" customFormat="1" ht="11.25">
      <c r="A266" s="677"/>
      <c r="B266" s="398" t="s">
        <v>103</v>
      </c>
      <c r="C266" s="396"/>
      <c r="D266" s="390"/>
      <c r="E266" s="390"/>
      <c r="F266" s="390"/>
      <c r="G266" s="390">
        <v>15.61467</v>
      </c>
      <c r="H266" s="391">
        <v>19.575</v>
      </c>
      <c r="I266" s="388"/>
    </row>
    <row r="267" spans="1:9" s="387" customFormat="1" ht="12" thickBot="1">
      <c r="A267" s="678"/>
      <c r="B267" s="399" t="s">
        <v>99</v>
      </c>
      <c r="C267" s="397">
        <v>62264.6</v>
      </c>
      <c r="D267" s="392">
        <v>22518.079</v>
      </c>
      <c r="E267" s="392">
        <v>55284.5815</v>
      </c>
      <c r="F267" s="392">
        <v>52225.6741</v>
      </c>
      <c r="G267" s="392">
        <v>59475.32823</v>
      </c>
      <c r="H267" s="393">
        <v>83159.62536</v>
      </c>
      <c r="I267" s="388"/>
    </row>
  </sheetData>
  <sheetProtection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96 C198:D207 D211 D213:D214 D228 D230:D231 D234:D236 D219 D221:D223 C209:C236" name="Oblast1_2"/>
    <protectedRange password="A131" sqref="I196 I198:J200 I202:J205" name="Oblast1_3"/>
    <protectedRange password="A131" sqref="I210:I212" name="Oblast1_4"/>
    <protectedRange password="A131" sqref="I217:I219 J218:J219" name="Oblast1_5"/>
  </protectedRanges>
  <mergeCells count="240">
    <mergeCell ref="I92:I93"/>
    <mergeCell ref="J92:J93"/>
    <mergeCell ref="E128:G128"/>
    <mergeCell ref="E127:G127"/>
    <mergeCell ref="E126:G126"/>
    <mergeCell ref="E125:G125"/>
    <mergeCell ref="E124:G124"/>
    <mergeCell ref="E123:G123"/>
    <mergeCell ref="E122:G122"/>
    <mergeCell ref="C142:C143"/>
    <mergeCell ref="D142:D143"/>
    <mergeCell ref="E142:E143"/>
    <mergeCell ref="G92:G93"/>
    <mergeCell ref="E121:G121"/>
    <mergeCell ref="G115:H115"/>
    <mergeCell ref="E132:E133"/>
    <mergeCell ref="H132:H133"/>
    <mergeCell ref="H142:H143"/>
    <mergeCell ref="H92:H93"/>
    <mergeCell ref="A111:B111"/>
    <mergeCell ref="A110:B110"/>
    <mergeCell ref="C132:C133"/>
    <mergeCell ref="D132:D133"/>
    <mergeCell ref="A115:B115"/>
    <mergeCell ref="A122:B122"/>
    <mergeCell ref="A121:B121"/>
    <mergeCell ref="A120:B120"/>
    <mergeCell ref="A119:C119"/>
    <mergeCell ref="A114:B114"/>
    <mergeCell ref="A113:B113"/>
    <mergeCell ref="A112:B112"/>
    <mergeCell ref="A15:A16"/>
    <mergeCell ref="C92:C93"/>
    <mergeCell ref="A17:B17"/>
    <mergeCell ref="A18:B18"/>
    <mergeCell ref="A19:B19"/>
    <mergeCell ref="A20:B20"/>
    <mergeCell ref="A22:B22"/>
    <mergeCell ref="A23:B23"/>
    <mergeCell ref="A9:A12"/>
    <mergeCell ref="A13:B13"/>
    <mergeCell ref="A14:B14"/>
    <mergeCell ref="A4:B6"/>
    <mergeCell ref="A8:B8"/>
    <mergeCell ref="C4:E4"/>
    <mergeCell ref="F4:H4"/>
    <mergeCell ref="A7:B7"/>
    <mergeCell ref="J5:J6"/>
    <mergeCell ref="H5:H6"/>
    <mergeCell ref="E5:E6"/>
    <mergeCell ref="I4:J4"/>
    <mergeCell ref="I5:I6"/>
    <mergeCell ref="A24:B24"/>
    <mergeCell ref="A25:B25"/>
    <mergeCell ref="A26:B26"/>
    <mergeCell ref="A27:B27"/>
    <mergeCell ref="A28:B28"/>
    <mergeCell ref="A29:A32"/>
    <mergeCell ref="A33:B33"/>
    <mergeCell ref="A34:A40"/>
    <mergeCell ref="A41:B41"/>
    <mergeCell ref="A42:B42"/>
    <mergeCell ref="A43:A46"/>
    <mergeCell ref="A47:B47"/>
    <mergeCell ref="A48:A50"/>
    <mergeCell ref="A51:B51"/>
    <mergeCell ref="A52:A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A66"/>
    <mergeCell ref="A67:B67"/>
    <mergeCell ref="A68:A72"/>
    <mergeCell ref="A73:B73"/>
    <mergeCell ref="A74:B74"/>
    <mergeCell ref="A75:A76"/>
    <mergeCell ref="A77:B77"/>
    <mergeCell ref="A78:B78"/>
    <mergeCell ref="A79:B79"/>
    <mergeCell ref="A80:B80"/>
    <mergeCell ref="A81:B81"/>
    <mergeCell ref="A82:B82"/>
    <mergeCell ref="A83:B83"/>
    <mergeCell ref="A84:B84"/>
    <mergeCell ref="A85:A86"/>
    <mergeCell ref="A87:B87"/>
    <mergeCell ref="A88:B88"/>
    <mergeCell ref="A89:B89"/>
    <mergeCell ref="A90:B90"/>
    <mergeCell ref="A95:B95"/>
    <mergeCell ref="A94:B94"/>
    <mergeCell ref="A97:B97"/>
    <mergeCell ref="A92:B93"/>
    <mergeCell ref="A96:B96"/>
    <mergeCell ref="A109:B109"/>
    <mergeCell ref="A108:B108"/>
    <mergeCell ref="A107:B107"/>
    <mergeCell ref="A106:B106"/>
    <mergeCell ref="A105:B105"/>
    <mergeCell ref="A100:B100"/>
    <mergeCell ref="A99:B99"/>
    <mergeCell ref="A98:B98"/>
    <mergeCell ref="A104:B104"/>
    <mergeCell ref="A103:B103"/>
    <mergeCell ref="A102:B102"/>
    <mergeCell ref="A101:B101"/>
    <mergeCell ref="A162:B162"/>
    <mergeCell ref="A161:B161"/>
    <mergeCell ref="A160:B160"/>
    <mergeCell ref="A159:B159"/>
    <mergeCell ref="I167:I168"/>
    <mergeCell ref="J167:J168"/>
    <mergeCell ref="A164:B164"/>
    <mergeCell ref="A163:B163"/>
    <mergeCell ref="C167:C168"/>
    <mergeCell ref="D167:D168"/>
    <mergeCell ref="E167:E168"/>
    <mergeCell ref="H167:H168"/>
    <mergeCell ref="A167:B168"/>
    <mergeCell ref="I132:I133"/>
    <mergeCell ref="J132:J133"/>
    <mergeCell ref="I142:I143"/>
    <mergeCell ref="J142:J143"/>
    <mergeCell ref="I176:I177"/>
    <mergeCell ref="J176:J177"/>
    <mergeCell ref="C176:C177"/>
    <mergeCell ref="D176:D177"/>
    <mergeCell ref="H176:H177"/>
    <mergeCell ref="E176:E177"/>
    <mergeCell ref="A132:B133"/>
    <mergeCell ref="A140:B140"/>
    <mergeCell ref="A139:B139"/>
    <mergeCell ref="A142:B143"/>
    <mergeCell ref="A134:B134"/>
    <mergeCell ref="A138:B138"/>
    <mergeCell ref="A137:B137"/>
    <mergeCell ref="A136:B136"/>
    <mergeCell ref="A135:B135"/>
    <mergeCell ref="A158:B158"/>
    <mergeCell ref="A157:B157"/>
    <mergeCell ref="A156:B156"/>
    <mergeCell ref="A155:B155"/>
    <mergeCell ref="A154:B154"/>
    <mergeCell ref="A153:B153"/>
    <mergeCell ref="A152:B152"/>
    <mergeCell ref="A151:B151"/>
    <mergeCell ref="A146:B146"/>
    <mergeCell ref="A145:B145"/>
    <mergeCell ref="A144:B144"/>
    <mergeCell ref="A174:B174"/>
    <mergeCell ref="A173:B173"/>
    <mergeCell ref="A172:B172"/>
    <mergeCell ref="A150:B150"/>
    <mergeCell ref="A149:B149"/>
    <mergeCell ref="A148:B148"/>
    <mergeCell ref="A147:B147"/>
    <mergeCell ref="A171:B171"/>
    <mergeCell ref="A218:B218"/>
    <mergeCell ref="A170:B170"/>
    <mergeCell ref="A169:B169"/>
    <mergeCell ref="A217:B217"/>
    <mergeCell ref="A216:B216"/>
    <mergeCell ref="A215:B215"/>
    <mergeCell ref="A214:B214"/>
    <mergeCell ref="A197:B197"/>
    <mergeCell ref="A196:B196"/>
    <mergeCell ref="A176:B178"/>
    <mergeCell ref="A211:B211"/>
    <mergeCell ref="A210:B210"/>
    <mergeCell ref="A198:B198"/>
    <mergeCell ref="A205:B205"/>
    <mergeCell ref="A204:B204"/>
    <mergeCell ref="A203:B203"/>
    <mergeCell ref="A202:B202"/>
    <mergeCell ref="A194:B195"/>
    <mergeCell ref="A222:B222"/>
    <mergeCell ref="A221:B221"/>
    <mergeCell ref="A220:B220"/>
    <mergeCell ref="A219:B219"/>
    <mergeCell ref="A226:B226"/>
    <mergeCell ref="A225:B225"/>
    <mergeCell ref="A224:B224"/>
    <mergeCell ref="A223:B223"/>
    <mergeCell ref="A230:B230"/>
    <mergeCell ref="A201:B201"/>
    <mergeCell ref="A200:B200"/>
    <mergeCell ref="A199:B199"/>
    <mergeCell ref="A209:B209"/>
    <mergeCell ref="A208:B208"/>
    <mergeCell ref="A207:B207"/>
    <mergeCell ref="A206:B206"/>
    <mergeCell ref="A213:B213"/>
    <mergeCell ref="A212:B212"/>
    <mergeCell ref="A233:B233"/>
    <mergeCell ref="A232:B232"/>
    <mergeCell ref="A231:B231"/>
    <mergeCell ref="A240:B241"/>
    <mergeCell ref="A237:B237"/>
    <mergeCell ref="A236:B236"/>
    <mergeCell ref="A235:B235"/>
    <mergeCell ref="A234:B234"/>
    <mergeCell ref="A242:B242"/>
    <mergeCell ref="F194:H195"/>
    <mergeCell ref="F206:H206"/>
    <mergeCell ref="F205:H205"/>
    <mergeCell ref="F204:H204"/>
    <mergeCell ref="F203:H203"/>
    <mergeCell ref="A229:B229"/>
    <mergeCell ref="A228:B228"/>
    <mergeCell ref="A227:B227"/>
    <mergeCell ref="F198:H198"/>
    <mergeCell ref="F196:H196"/>
    <mergeCell ref="F197:H197"/>
    <mergeCell ref="F202:H202"/>
    <mergeCell ref="F201:H201"/>
    <mergeCell ref="F200:H200"/>
    <mergeCell ref="F199:H199"/>
    <mergeCell ref="F208:H209"/>
    <mergeCell ref="F213:H213"/>
    <mergeCell ref="F212:H212"/>
    <mergeCell ref="F211:H211"/>
    <mergeCell ref="F210:H210"/>
    <mergeCell ref="F215:H216"/>
    <mergeCell ref="F220:H220"/>
    <mergeCell ref="F219:H219"/>
    <mergeCell ref="F218:H218"/>
    <mergeCell ref="F217:H217"/>
    <mergeCell ref="A258:A261"/>
    <mergeCell ref="A262:A267"/>
    <mergeCell ref="A244:B244"/>
    <mergeCell ref="A245:A249"/>
    <mergeCell ref="A250:A255"/>
    <mergeCell ref="A257:B257"/>
  </mergeCells>
  <printOptions horizontalCentered="1"/>
  <pageMargins left="0.17" right="0.17" top="0.26" bottom="0.34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2" manualBreakCount="2">
    <brk id="90" max="9" man="1"/>
    <brk id="19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T2019"/>
  <sheetViews>
    <sheetView showGridLines="0" workbookViewId="0" topLeftCell="A1">
      <selection activeCell="J1" sqref="J1"/>
    </sheetView>
  </sheetViews>
  <sheetFormatPr defaultColWidth="9.00390625" defaultRowHeight="12.75"/>
  <cols>
    <col min="1" max="1" width="7.375" style="520" customWidth="1"/>
    <col min="2" max="2" width="43.625" style="520" customWidth="1"/>
    <col min="3" max="3" width="12.00390625" style="520" customWidth="1"/>
    <col min="4" max="4" width="11.75390625" style="520" customWidth="1"/>
    <col min="5" max="8" width="12.00390625" style="520" customWidth="1"/>
    <col min="9" max="9" width="11.625" style="520" customWidth="1"/>
    <col min="10" max="10" width="12.75390625" style="520" customWidth="1"/>
    <col min="11" max="11" width="12.875" style="520" customWidth="1"/>
    <col min="12" max="13" width="10.00390625" style="520" customWidth="1"/>
    <col min="14" max="14" width="18.75390625" style="520" bestFit="1" customWidth="1"/>
    <col min="15" max="15" width="12.875" style="520" customWidth="1"/>
    <col min="16" max="16" width="9.125" style="520" customWidth="1"/>
    <col min="17" max="17" width="12.00390625" style="520" bestFit="1" customWidth="1"/>
    <col min="18" max="16384" width="9.125" style="520" customWidth="1"/>
  </cols>
  <sheetData>
    <row r="1" ht="15" customHeight="1">
      <c r="A1" s="637" t="s">
        <v>444</v>
      </c>
    </row>
    <row r="2" ht="4.5" customHeight="1"/>
    <row r="3" spans="1:13" ht="15" customHeight="1" thickBot="1">
      <c r="A3" s="521" t="s">
        <v>490</v>
      </c>
      <c r="B3" s="521"/>
      <c r="C3" s="522"/>
      <c r="D3" s="522"/>
      <c r="E3" s="522"/>
      <c r="F3" s="522"/>
      <c r="G3" s="522"/>
      <c r="H3" s="522"/>
      <c r="I3" s="522"/>
      <c r="J3" s="523"/>
      <c r="K3" s="523"/>
      <c r="L3" s="523"/>
      <c r="M3" s="523"/>
    </row>
    <row r="4" spans="1:10" ht="13.5" customHeight="1">
      <c r="A4" s="955" t="s">
        <v>23</v>
      </c>
      <c r="B4" s="956"/>
      <c r="C4" s="939" t="s">
        <v>107</v>
      </c>
      <c r="D4" s="940"/>
      <c r="E4" s="941"/>
      <c r="F4" s="939" t="s">
        <v>108</v>
      </c>
      <c r="G4" s="940"/>
      <c r="H4" s="941"/>
      <c r="I4" s="929" t="s">
        <v>52</v>
      </c>
      <c r="J4" s="930"/>
    </row>
    <row r="5" spans="1:10" ht="12.75">
      <c r="A5" s="957"/>
      <c r="B5" s="958"/>
      <c r="C5" s="524" t="s">
        <v>24</v>
      </c>
      <c r="D5" s="525" t="s">
        <v>25</v>
      </c>
      <c r="E5" s="526" t="s">
        <v>0</v>
      </c>
      <c r="F5" s="524" t="s">
        <v>24</v>
      </c>
      <c r="G5" s="525" t="s">
        <v>25</v>
      </c>
      <c r="H5" s="526" t="s">
        <v>0</v>
      </c>
      <c r="I5" s="931" t="s">
        <v>53</v>
      </c>
      <c r="J5" s="933" t="s">
        <v>2</v>
      </c>
    </row>
    <row r="6" spans="1:10" ht="12.75" customHeight="1" thickBot="1">
      <c r="A6" s="957"/>
      <c r="B6" s="958"/>
      <c r="C6" s="527" t="s">
        <v>1</v>
      </c>
      <c r="D6" s="528" t="s">
        <v>1</v>
      </c>
      <c r="E6" s="529"/>
      <c r="F6" s="527" t="s">
        <v>1</v>
      </c>
      <c r="G6" s="528" t="s">
        <v>1</v>
      </c>
      <c r="H6" s="529"/>
      <c r="I6" s="932"/>
      <c r="J6" s="934"/>
    </row>
    <row r="7" spans="1:10" ht="12" customHeight="1">
      <c r="A7" s="944" t="s">
        <v>109</v>
      </c>
      <c r="B7" s="945"/>
      <c r="C7" s="530"/>
      <c r="D7" s="531"/>
      <c r="E7" s="532">
        <v>0</v>
      </c>
      <c r="F7" s="530"/>
      <c r="G7" s="531"/>
      <c r="H7" s="532">
        <f>SUM(F7:G7)</f>
        <v>0</v>
      </c>
      <c r="I7" s="533">
        <f aca="true" t="shared" si="0" ref="I7:I38">+H7-E7</f>
        <v>0</v>
      </c>
      <c r="J7" s="534"/>
    </row>
    <row r="8" spans="1:10" ht="12" customHeight="1">
      <c r="A8" s="915" t="s">
        <v>110</v>
      </c>
      <c r="B8" s="916"/>
      <c r="C8" s="535">
        <v>596578</v>
      </c>
      <c r="D8" s="536">
        <v>6241</v>
      </c>
      <c r="E8" s="537">
        <v>602819</v>
      </c>
      <c r="F8" s="535">
        <v>605354.9111599999</v>
      </c>
      <c r="G8" s="536">
        <v>6200</v>
      </c>
      <c r="H8" s="537">
        <f>SUM(F8:G8)</f>
        <v>611554.9111599999</v>
      </c>
      <c r="I8" s="538">
        <f t="shared" si="0"/>
        <v>8735.911159999901</v>
      </c>
      <c r="J8" s="539">
        <f>+H8/E8</f>
        <v>1.0144917647917533</v>
      </c>
    </row>
    <row r="9" spans="1:10" s="546" customFormat="1" ht="12" customHeight="1">
      <c r="A9" s="925" t="s">
        <v>111</v>
      </c>
      <c r="B9" s="540" t="s">
        <v>112</v>
      </c>
      <c r="C9" s="541">
        <v>568587.71</v>
      </c>
      <c r="D9" s="542"/>
      <c r="E9" s="543">
        <v>568587.71</v>
      </c>
      <c r="F9" s="541">
        <v>577324.9111599999</v>
      </c>
      <c r="G9" s="542"/>
      <c r="H9" s="543">
        <f aca="true" t="shared" si="1" ref="H9:H25">SUM(F9:G9)</f>
        <v>577324.9111599999</v>
      </c>
      <c r="I9" s="544">
        <f t="shared" si="0"/>
        <v>8737.201159999939</v>
      </c>
      <c r="J9" s="545">
        <f>+H9/E9</f>
        <v>1.0153664966835108</v>
      </c>
    </row>
    <row r="10" spans="1:10" s="546" customFormat="1" ht="12" customHeight="1">
      <c r="A10" s="926"/>
      <c r="B10" s="547" t="s">
        <v>113</v>
      </c>
      <c r="C10" s="541">
        <v>15681.58</v>
      </c>
      <c r="D10" s="542">
        <v>6241</v>
      </c>
      <c r="E10" s="543">
        <v>21922.58</v>
      </c>
      <c r="F10" s="541">
        <v>15730</v>
      </c>
      <c r="G10" s="542">
        <v>6200</v>
      </c>
      <c r="H10" s="543">
        <f t="shared" si="1"/>
        <v>21930</v>
      </c>
      <c r="I10" s="544">
        <f t="shared" si="0"/>
        <v>7.419999999998254</v>
      </c>
      <c r="J10" s="545">
        <f>+H10/E10</f>
        <v>1.0003384638121973</v>
      </c>
    </row>
    <row r="11" spans="1:11" s="546" customFormat="1" ht="12" customHeight="1">
      <c r="A11" s="926"/>
      <c r="B11" s="547" t="s">
        <v>114</v>
      </c>
      <c r="C11" s="541">
        <v>4793.16</v>
      </c>
      <c r="D11" s="542"/>
      <c r="E11" s="543">
        <v>4793.16</v>
      </c>
      <c r="F11" s="541">
        <v>4800</v>
      </c>
      <c r="G11" s="542"/>
      <c r="H11" s="543">
        <f t="shared" si="1"/>
        <v>4800</v>
      </c>
      <c r="I11" s="544">
        <f t="shared" si="0"/>
        <v>6.8400000000001455</v>
      </c>
      <c r="J11" s="545">
        <f>+H11/E11</f>
        <v>1.00142703352277</v>
      </c>
      <c r="K11" s="548"/>
    </row>
    <row r="12" spans="1:11" s="546" customFormat="1" ht="12" customHeight="1">
      <c r="A12" s="926"/>
      <c r="B12" s="547" t="s">
        <v>115</v>
      </c>
      <c r="C12" s="541">
        <v>7515.55</v>
      </c>
      <c r="D12" s="542"/>
      <c r="E12" s="543">
        <v>7515.55</v>
      </c>
      <c r="F12" s="541">
        <v>7500</v>
      </c>
      <c r="G12" s="542"/>
      <c r="H12" s="543">
        <f t="shared" si="1"/>
        <v>7500</v>
      </c>
      <c r="I12" s="544">
        <f t="shared" si="0"/>
        <v>-15.550000000000182</v>
      </c>
      <c r="J12" s="545">
        <f>+H12/E12</f>
        <v>0.9979309564835575</v>
      </c>
      <c r="K12" s="548"/>
    </row>
    <row r="13" spans="1:11" ht="12" customHeight="1">
      <c r="A13" s="923" t="s">
        <v>116</v>
      </c>
      <c r="B13" s="924"/>
      <c r="C13" s="535"/>
      <c r="D13" s="536"/>
      <c r="E13" s="537">
        <v>0</v>
      </c>
      <c r="F13" s="535"/>
      <c r="G13" s="536"/>
      <c r="H13" s="537">
        <f t="shared" si="1"/>
        <v>0</v>
      </c>
      <c r="I13" s="538">
        <f t="shared" si="0"/>
        <v>0</v>
      </c>
      <c r="J13" s="539"/>
      <c r="K13" s="549"/>
    </row>
    <row r="14" spans="1:18" ht="12" customHeight="1">
      <c r="A14" s="915" t="s">
        <v>117</v>
      </c>
      <c r="B14" s="916"/>
      <c r="C14" s="535"/>
      <c r="D14" s="536">
        <v>73988</v>
      </c>
      <c r="E14" s="537">
        <v>73988</v>
      </c>
      <c r="F14" s="535"/>
      <c r="G14" s="536">
        <v>71180</v>
      </c>
      <c r="H14" s="537">
        <f t="shared" si="1"/>
        <v>71180</v>
      </c>
      <c r="I14" s="538">
        <f t="shared" si="0"/>
        <v>-2808</v>
      </c>
      <c r="J14" s="539">
        <f>+H14/E14</f>
        <v>0.9620478996594042</v>
      </c>
      <c r="K14" s="550"/>
      <c r="L14" s="551"/>
      <c r="M14" s="551"/>
      <c r="N14" s="551"/>
      <c r="O14" s="551"/>
      <c r="P14" s="551"/>
      <c r="Q14" s="551"/>
      <c r="R14" s="551"/>
    </row>
    <row r="15" spans="1:18" s="546" customFormat="1" ht="12" customHeight="1">
      <c r="A15" s="925" t="s">
        <v>118</v>
      </c>
      <c r="B15" s="540" t="s">
        <v>119</v>
      </c>
      <c r="C15" s="541"/>
      <c r="D15" s="542">
        <v>73408</v>
      </c>
      <c r="E15" s="543">
        <v>73408</v>
      </c>
      <c r="F15" s="541"/>
      <c r="G15" s="542">
        <v>68180</v>
      </c>
      <c r="H15" s="543">
        <f t="shared" si="1"/>
        <v>68180</v>
      </c>
      <c r="I15" s="544">
        <f t="shared" si="0"/>
        <v>-5228</v>
      </c>
      <c r="J15" s="545">
        <f>+H15/E15</f>
        <v>0.92878160418483</v>
      </c>
      <c r="K15" s="552"/>
      <c r="L15" s="553"/>
      <c r="M15" s="553"/>
      <c r="N15" s="553"/>
      <c r="O15" s="553"/>
      <c r="P15" s="553"/>
      <c r="Q15" s="553"/>
      <c r="R15" s="553"/>
    </row>
    <row r="16" spans="1:18" s="546" customFormat="1" ht="12" customHeight="1">
      <c r="A16" s="926"/>
      <c r="B16" s="540" t="s">
        <v>120</v>
      </c>
      <c r="C16" s="541"/>
      <c r="D16" s="542">
        <v>580</v>
      </c>
      <c r="E16" s="543">
        <v>580</v>
      </c>
      <c r="F16" s="541"/>
      <c r="G16" s="542">
        <v>3000</v>
      </c>
      <c r="H16" s="543">
        <f t="shared" si="1"/>
        <v>3000</v>
      </c>
      <c r="I16" s="544">
        <f t="shared" si="0"/>
        <v>2420</v>
      </c>
      <c r="J16" s="545">
        <f>+H16/E16</f>
        <v>5.172413793103448</v>
      </c>
      <c r="K16" s="554"/>
      <c r="L16" s="553"/>
      <c r="M16" s="553"/>
      <c r="N16" s="553"/>
      <c r="O16" s="553"/>
      <c r="P16" s="553"/>
      <c r="Q16" s="553"/>
      <c r="R16" s="553"/>
    </row>
    <row r="17" spans="1:18" ht="12" customHeight="1">
      <c r="A17" s="915" t="s">
        <v>445</v>
      </c>
      <c r="B17" s="916"/>
      <c r="C17" s="535"/>
      <c r="D17" s="536"/>
      <c r="E17" s="537">
        <v>0</v>
      </c>
      <c r="F17" s="535"/>
      <c r="G17" s="536"/>
      <c r="H17" s="537">
        <f t="shared" si="1"/>
        <v>0</v>
      </c>
      <c r="I17" s="538">
        <f t="shared" si="0"/>
        <v>0</v>
      </c>
      <c r="J17" s="539"/>
      <c r="K17" s="551"/>
      <c r="L17" s="551"/>
      <c r="M17" s="551"/>
      <c r="N17" s="551"/>
      <c r="O17" s="551"/>
      <c r="P17" s="551"/>
      <c r="Q17" s="551"/>
      <c r="R17" s="551"/>
    </row>
    <row r="18" spans="1:18" ht="12" customHeight="1">
      <c r="A18" s="915" t="s">
        <v>122</v>
      </c>
      <c r="B18" s="916"/>
      <c r="C18" s="535"/>
      <c r="D18" s="536"/>
      <c r="E18" s="537">
        <v>0</v>
      </c>
      <c r="F18" s="535"/>
      <c r="G18" s="536"/>
      <c r="H18" s="537">
        <f t="shared" si="1"/>
        <v>0</v>
      </c>
      <c r="I18" s="538">
        <f t="shared" si="0"/>
        <v>0</v>
      </c>
      <c r="J18" s="539"/>
      <c r="K18" s="551"/>
      <c r="L18" s="551"/>
      <c r="M18" s="551"/>
      <c r="N18" s="551"/>
      <c r="O18" s="551"/>
      <c r="P18" s="551"/>
      <c r="Q18" s="551"/>
      <c r="R18" s="551"/>
    </row>
    <row r="19" spans="1:18" ht="12" customHeight="1">
      <c r="A19" s="915" t="s">
        <v>123</v>
      </c>
      <c r="B19" s="916"/>
      <c r="C19" s="555">
        <v>8957.17</v>
      </c>
      <c r="D19" s="536"/>
      <c r="E19" s="537">
        <v>8957.17</v>
      </c>
      <c r="F19" s="555">
        <v>9000</v>
      </c>
      <c r="G19" s="536"/>
      <c r="H19" s="537">
        <f t="shared" si="1"/>
        <v>9000</v>
      </c>
      <c r="I19" s="538">
        <f t="shared" si="0"/>
        <v>42.82999999999993</v>
      </c>
      <c r="J19" s="539">
        <f>+H19/E19</f>
        <v>1.004781644202354</v>
      </c>
      <c r="K19" s="551"/>
      <c r="L19" s="551"/>
      <c r="M19" s="551"/>
      <c r="N19" s="551"/>
      <c r="O19" s="551"/>
      <c r="P19" s="551"/>
      <c r="Q19" s="551"/>
      <c r="R19" s="551"/>
    </row>
    <row r="20" spans="1:18" s="561" customFormat="1" ht="12.75">
      <c r="A20" s="927" t="s">
        <v>190</v>
      </c>
      <c r="B20" s="928"/>
      <c r="C20" s="555">
        <v>4030.93</v>
      </c>
      <c r="D20" s="556">
        <v>574</v>
      </c>
      <c r="E20" s="557">
        <v>4604.93</v>
      </c>
      <c r="F20" s="555">
        <v>9100</v>
      </c>
      <c r="G20" s="556">
        <v>600</v>
      </c>
      <c r="H20" s="537">
        <f t="shared" si="1"/>
        <v>9700</v>
      </c>
      <c r="I20" s="558">
        <f t="shared" si="0"/>
        <v>5095.07</v>
      </c>
      <c r="J20" s="559">
        <f>+H20/E20</f>
        <v>2.1064381000362653</v>
      </c>
      <c r="K20" s="560"/>
      <c r="L20" s="560"/>
      <c r="M20" s="560"/>
      <c r="N20" s="560"/>
      <c r="O20" s="560"/>
      <c r="P20" s="560"/>
      <c r="Q20" s="560"/>
      <c r="R20" s="560"/>
    </row>
    <row r="21" spans="1:18" s="546" customFormat="1" ht="12.75" customHeight="1">
      <c r="A21" s="562" t="s">
        <v>118</v>
      </c>
      <c r="B21" s="540" t="s">
        <v>124</v>
      </c>
      <c r="C21" s="563"/>
      <c r="D21" s="564"/>
      <c r="E21" s="543">
        <v>0</v>
      </c>
      <c r="F21" s="563">
        <v>3000</v>
      </c>
      <c r="G21" s="542"/>
      <c r="H21" s="543">
        <f t="shared" si="1"/>
        <v>3000</v>
      </c>
      <c r="I21" s="544">
        <f t="shared" si="0"/>
        <v>3000</v>
      </c>
      <c r="J21" s="545"/>
      <c r="K21" s="553"/>
      <c r="L21" s="553"/>
      <c r="M21" s="553"/>
      <c r="N21" s="553"/>
      <c r="O21" s="553"/>
      <c r="P21" s="553"/>
      <c r="Q21" s="553"/>
      <c r="R21" s="553"/>
    </row>
    <row r="22" spans="1:10" ht="12.75" customHeight="1">
      <c r="A22" s="915" t="s">
        <v>446</v>
      </c>
      <c r="B22" s="916"/>
      <c r="C22" s="565">
        <v>2720</v>
      </c>
      <c r="D22" s="566">
        <v>8</v>
      </c>
      <c r="E22" s="537">
        <v>2728</v>
      </c>
      <c r="F22" s="565"/>
      <c r="G22" s="536"/>
      <c r="H22" s="537">
        <f t="shared" si="1"/>
        <v>0</v>
      </c>
      <c r="I22" s="538">
        <f t="shared" si="0"/>
        <v>-2728</v>
      </c>
      <c r="J22" s="539">
        <f>+H22/E22</f>
        <v>0</v>
      </c>
    </row>
    <row r="23" spans="1:10" ht="12.75" customHeight="1">
      <c r="A23" s="915" t="s">
        <v>191</v>
      </c>
      <c r="B23" s="916"/>
      <c r="C23" s="565">
        <v>22095.8952</v>
      </c>
      <c r="D23" s="566"/>
      <c r="E23" s="537">
        <v>22095.8952</v>
      </c>
      <c r="F23" s="565">
        <f>E115/1000</f>
        <v>16619.813</v>
      </c>
      <c r="G23" s="536"/>
      <c r="H23" s="537">
        <f t="shared" si="1"/>
        <v>16619.813</v>
      </c>
      <c r="I23" s="538">
        <f t="shared" si="0"/>
        <v>-5476.082200000001</v>
      </c>
      <c r="J23" s="539">
        <f>+H23/E23</f>
        <v>0.7521674432996043</v>
      </c>
    </row>
    <row r="24" spans="1:10" s="546" customFormat="1" ht="12.75" customHeight="1">
      <c r="A24" s="567" t="s">
        <v>126</v>
      </c>
      <c r="B24" s="540"/>
      <c r="C24" s="563"/>
      <c r="D24" s="564"/>
      <c r="E24" s="543">
        <v>0</v>
      </c>
      <c r="F24" s="563"/>
      <c r="G24" s="542"/>
      <c r="H24" s="543">
        <f t="shared" si="1"/>
        <v>0</v>
      </c>
      <c r="I24" s="544">
        <f t="shared" si="0"/>
        <v>0</v>
      </c>
      <c r="J24" s="545"/>
    </row>
    <row r="25" spans="1:10" s="546" customFormat="1" ht="12.75" customHeight="1" thickBot="1">
      <c r="A25" s="568" t="s">
        <v>447</v>
      </c>
      <c r="B25" s="569"/>
      <c r="C25" s="570">
        <v>22095.9</v>
      </c>
      <c r="D25" s="571"/>
      <c r="E25" s="572">
        <v>22095.9</v>
      </c>
      <c r="F25" s="570"/>
      <c r="G25" s="573"/>
      <c r="H25" s="543">
        <f t="shared" si="1"/>
        <v>0</v>
      </c>
      <c r="I25" s="574">
        <f t="shared" si="0"/>
        <v>-22095.9</v>
      </c>
      <c r="J25" s="575">
        <f aca="true" t="shared" si="2" ref="J25:J40">+H25/E25</f>
        <v>0</v>
      </c>
    </row>
    <row r="26" spans="1:10" s="581" customFormat="1" ht="12.75" customHeight="1" thickBot="1">
      <c r="A26" s="942" t="s">
        <v>3</v>
      </c>
      <c r="B26" s="943"/>
      <c r="C26" s="576">
        <f>SUM(C7,C8,C13,C14,C17,C18,C19,C20,C22,C23)</f>
        <v>634381.9952000001</v>
      </c>
      <c r="D26" s="577">
        <f>SUM(D7,D8,D13,D14,D17,D18,D19,D20,D22,D23)</f>
        <v>80811</v>
      </c>
      <c r="E26" s="578">
        <f>SUM(E7,E8,E13,E14,E17,E18,E19,E20,E22,E23)</f>
        <v>715192.9952000001</v>
      </c>
      <c r="F26" s="646">
        <f>SUM(F7,F8,F13:F14,F17:F20,F22:F23)</f>
        <v>640074.7241599999</v>
      </c>
      <c r="G26" s="647">
        <f>SUM(G7,G8,G13:G14,G17:G20,G22:G23)</f>
        <v>77980</v>
      </c>
      <c r="H26" s="578">
        <f>SUM(F26:G26)</f>
        <v>718054.7241599999</v>
      </c>
      <c r="I26" s="579">
        <f t="shared" si="0"/>
        <v>2861.7289599997457</v>
      </c>
      <c r="J26" s="580">
        <f t="shared" si="2"/>
        <v>1.0040013380712705</v>
      </c>
    </row>
    <row r="27" spans="1:10" ht="12.75" customHeight="1">
      <c r="A27" s="944" t="s">
        <v>127</v>
      </c>
      <c r="B27" s="945"/>
      <c r="C27" s="582">
        <v>151755</v>
      </c>
      <c r="D27" s="583">
        <v>830</v>
      </c>
      <c r="E27" s="532">
        <v>152585</v>
      </c>
      <c r="F27" s="582">
        <f>158135-0.30884-74.968</f>
        <v>158059.72316</v>
      </c>
      <c r="G27" s="531">
        <v>800</v>
      </c>
      <c r="H27" s="532">
        <f>SUM(F27:G27)</f>
        <v>158859.72316</v>
      </c>
      <c r="I27" s="584">
        <f t="shared" si="0"/>
        <v>6274.723159999994</v>
      </c>
      <c r="J27" s="534">
        <f t="shared" si="2"/>
        <v>1.0411228047317889</v>
      </c>
    </row>
    <row r="28" spans="1:10" ht="12.75" customHeight="1">
      <c r="A28" s="915" t="s">
        <v>128</v>
      </c>
      <c r="B28" s="916"/>
      <c r="C28" s="565">
        <v>45268</v>
      </c>
      <c r="D28" s="566"/>
      <c r="E28" s="537">
        <v>45268</v>
      </c>
      <c r="F28" s="565">
        <v>43450</v>
      </c>
      <c r="G28" s="536"/>
      <c r="H28" s="537">
        <f>SUM(F28:G28)</f>
        <v>43450</v>
      </c>
      <c r="I28" s="585">
        <f t="shared" si="0"/>
        <v>-1818</v>
      </c>
      <c r="J28" s="539">
        <f t="shared" si="2"/>
        <v>0.9598391799946983</v>
      </c>
    </row>
    <row r="29" spans="1:10" s="546" customFormat="1" ht="12.75" customHeight="1">
      <c r="A29" s="952" t="s">
        <v>118</v>
      </c>
      <c r="B29" s="540" t="s">
        <v>129</v>
      </c>
      <c r="C29" s="563">
        <v>2958</v>
      </c>
      <c r="D29" s="564"/>
      <c r="E29" s="543">
        <v>2958</v>
      </c>
      <c r="F29" s="563">
        <v>2360</v>
      </c>
      <c r="G29" s="542"/>
      <c r="H29" s="543">
        <f aca="true" t="shared" si="3" ref="H29:H88">SUM(F29:G29)</f>
        <v>2360</v>
      </c>
      <c r="I29" s="586">
        <f t="shared" si="0"/>
        <v>-598</v>
      </c>
      <c r="J29" s="545">
        <f t="shared" si="2"/>
        <v>0.7978363759296823</v>
      </c>
    </row>
    <row r="30" spans="1:10" s="546" customFormat="1" ht="12.75" customHeight="1">
      <c r="A30" s="952"/>
      <c r="B30" s="540" t="s">
        <v>130</v>
      </c>
      <c r="C30" s="563">
        <v>1869.9</v>
      </c>
      <c r="D30" s="564"/>
      <c r="E30" s="543">
        <v>1869.9</v>
      </c>
      <c r="F30" s="563">
        <v>1870</v>
      </c>
      <c r="G30" s="542"/>
      <c r="H30" s="543">
        <f t="shared" si="3"/>
        <v>1870</v>
      </c>
      <c r="I30" s="586">
        <f t="shared" si="0"/>
        <v>0.09999999999990905</v>
      </c>
      <c r="J30" s="545">
        <f t="shared" si="2"/>
        <v>1.0000534787956574</v>
      </c>
    </row>
    <row r="31" spans="1:10" s="546" customFormat="1" ht="12.75" customHeight="1">
      <c r="A31" s="952"/>
      <c r="B31" s="540" t="s">
        <v>131</v>
      </c>
      <c r="C31" s="563">
        <v>1805</v>
      </c>
      <c r="D31" s="564"/>
      <c r="E31" s="543">
        <v>1805</v>
      </c>
      <c r="F31" s="563">
        <v>1805</v>
      </c>
      <c r="G31" s="542"/>
      <c r="H31" s="543">
        <f t="shared" si="3"/>
        <v>1805</v>
      </c>
      <c r="I31" s="586">
        <f t="shared" si="0"/>
        <v>0</v>
      </c>
      <c r="J31" s="545">
        <f t="shared" si="2"/>
        <v>1</v>
      </c>
    </row>
    <row r="32" spans="1:10" s="546" customFormat="1" ht="12.75" customHeight="1">
      <c r="A32" s="952"/>
      <c r="B32" s="540" t="s">
        <v>132</v>
      </c>
      <c r="C32" s="563">
        <v>1449</v>
      </c>
      <c r="D32" s="564"/>
      <c r="E32" s="543">
        <v>1449</v>
      </c>
      <c r="F32" s="563">
        <v>2050</v>
      </c>
      <c r="G32" s="542"/>
      <c r="H32" s="543">
        <f t="shared" si="3"/>
        <v>2050</v>
      </c>
      <c r="I32" s="586">
        <f t="shared" si="0"/>
        <v>601</v>
      </c>
      <c r="J32" s="545">
        <f t="shared" si="2"/>
        <v>1.4147688060731538</v>
      </c>
    </row>
    <row r="33" spans="1:10" ht="12.75" customHeight="1">
      <c r="A33" s="915" t="s">
        <v>133</v>
      </c>
      <c r="B33" s="916"/>
      <c r="C33" s="565">
        <v>70553</v>
      </c>
      <c r="D33" s="566"/>
      <c r="E33" s="537">
        <v>70553</v>
      </c>
      <c r="F33" s="565">
        <v>70500</v>
      </c>
      <c r="G33" s="536"/>
      <c r="H33" s="537">
        <f t="shared" si="3"/>
        <v>70500</v>
      </c>
      <c r="I33" s="585">
        <f t="shared" si="0"/>
        <v>-53</v>
      </c>
      <c r="J33" s="539">
        <f t="shared" si="2"/>
        <v>0.9992487916885179</v>
      </c>
    </row>
    <row r="34" spans="1:10" s="546" customFormat="1" ht="12.75" customHeight="1">
      <c r="A34" s="952" t="s">
        <v>118</v>
      </c>
      <c r="B34" s="540" t="s">
        <v>134</v>
      </c>
      <c r="C34" s="563">
        <v>1081.16</v>
      </c>
      <c r="D34" s="564"/>
      <c r="E34" s="543">
        <v>1081.16</v>
      </c>
      <c r="F34" s="563">
        <v>480</v>
      </c>
      <c r="G34" s="542"/>
      <c r="H34" s="543">
        <f t="shared" si="3"/>
        <v>480</v>
      </c>
      <c r="I34" s="586">
        <f t="shared" si="0"/>
        <v>-601.1600000000001</v>
      </c>
      <c r="J34" s="545">
        <f t="shared" si="2"/>
        <v>0.4439675903659033</v>
      </c>
    </row>
    <row r="35" spans="1:10" s="546" customFormat="1" ht="12.75" customHeight="1">
      <c r="A35" s="952"/>
      <c r="B35" s="540" t="s">
        <v>135</v>
      </c>
      <c r="C35" s="563">
        <v>22009</v>
      </c>
      <c r="D35" s="564"/>
      <c r="E35" s="543">
        <v>22009</v>
      </c>
      <c r="F35" s="563">
        <v>22000</v>
      </c>
      <c r="G35" s="542"/>
      <c r="H35" s="543">
        <f t="shared" si="3"/>
        <v>22000</v>
      </c>
      <c r="I35" s="586">
        <f t="shared" si="0"/>
        <v>-9</v>
      </c>
      <c r="J35" s="545">
        <f t="shared" si="2"/>
        <v>0.9995910763778454</v>
      </c>
    </row>
    <row r="36" spans="1:10" s="546" customFormat="1" ht="12.75" customHeight="1">
      <c r="A36" s="952"/>
      <c r="B36" s="540" t="s">
        <v>136</v>
      </c>
      <c r="C36" s="563">
        <v>3284.21</v>
      </c>
      <c r="D36" s="564"/>
      <c r="E36" s="543">
        <v>3284.21</v>
      </c>
      <c r="F36" s="563">
        <v>12600</v>
      </c>
      <c r="G36" s="542"/>
      <c r="H36" s="543">
        <f t="shared" si="3"/>
        <v>12600</v>
      </c>
      <c r="I36" s="586">
        <f t="shared" si="0"/>
        <v>9315.79</v>
      </c>
      <c r="J36" s="545">
        <f t="shared" si="2"/>
        <v>3.8365390763684415</v>
      </c>
    </row>
    <row r="37" spans="1:10" s="546" customFormat="1" ht="12.75" customHeight="1">
      <c r="A37" s="952"/>
      <c r="B37" s="540" t="s">
        <v>137</v>
      </c>
      <c r="C37" s="563">
        <v>2209</v>
      </c>
      <c r="D37" s="564"/>
      <c r="E37" s="587">
        <v>2209</v>
      </c>
      <c r="F37" s="563">
        <v>2210</v>
      </c>
      <c r="G37" s="542"/>
      <c r="H37" s="543">
        <f t="shared" si="3"/>
        <v>2210</v>
      </c>
      <c r="I37" s="586">
        <f t="shared" si="0"/>
        <v>1</v>
      </c>
      <c r="J37" s="545">
        <f t="shared" si="2"/>
        <v>1.0004526935264826</v>
      </c>
    </row>
    <row r="38" spans="1:10" s="546" customFormat="1" ht="12.75" customHeight="1">
      <c r="A38" s="952"/>
      <c r="B38" s="540" t="s">
        <v>138</v>
      </c>
      <c r="C38" s="563">
        <v>1217</v>
      </c>
      <c r="D38" s="564"/>
      <c r="E38" s="543">
        <v>1217</v>
      </c>
      <c r="F38" s="563">
        <v>1200</v>
      </c>
      <c r="G38" s="542"/>
      <c r="H38" s="543">
        <f t="shared" si="3"/>
        <v>1200</v>
      </c>
      <c r="I38" s="586">
        <f t="shared" si="0"/>
        <v>-17</v>
      </c>
      <c r="J38" s="545">
        <f t="shared" si="2"/>
        <v>0.9860312243221035</v>
      </c>
    </row>
    <row r="39" spans="1:10" s="546" customFormat="1" ht="12.75" customHeight="1">
      <c r="A39" s="952"/>
      <c r="B39" s="540" t="s">
        <v>139</v>
      </c>
      <c r="C39" s="563">
        <v>1371</v>
      </c>
      <c r="D39" s="564"/>
      <c r="E39" s="543">
        <v>1371</v>
      </c>
      <c r="F39" s="563">
        <v>1300</v>
      </c>
      <c r="G39" s="542"/>
      <c r="H39" s="543">
        <f t="shared" si="3"/>
        <v>1300</v>
      </c>
      <c r="I39" s="586">
        <f aca="true" t="shared" si="4" ref="I39:I70">+H39-E39</f>
        <v>-71</v>
      </c>
      <c r="J39" s="545">
        <f t="shared" si="2"/>
        <v>0.9482129832239241</v>
      </c>
    </row>
    <row r="40" spans="1:10" s="546" customFormat="1" ht="12.75" customHeight="1">
      <c r="A40" s="952"/>
      <c r="B40" s="540" t="s">
        <v>140</v>
      </c>
      <c r="C40" s="563">
        <v>5306</v>
      </c>
      <c r="D40" s="564"/>
      <c r="E40" s="543">
        <v>5306</v>
      </c>
      <c r="F40" s="563">
        <v>5300</v>
      </c>
      <c r="G40" s="542"/>
      <c r="H40" s="543">
        <f t="shared" si="3"/>
        <v>5300</v>
      </c>
      <c r="I40" s="586">
        <f t="shared" si="4"/>
        <v>-6</v>
      </c>
      <c r="J40" s="545">
        <f t="shared" si="2"/>
        <v>0.998869204673954</v>
      </c>
    </row>
    <row r="41" spans="1:10" ht="12.75" customHeight="1">
      <c r="A41" s="915" t="s">
        <v>141</v>
      </c>
      <c r="B41" s="916"/>
      <c r="C41" s="565">
        <v>2140</v>
      </c>
      <c r="D41" s="566">
        <v>10</v>
      </c>
      <c r="E41" s="537">
        <v>2150</v>
      </c>
      <c r="F41" s="565">
        <v>2150</v>
      </c>
      <c r="G41" s="536">
        <v>10</v>
      </c>
      <c r="H41" s="537">
        <f t="shared" si="3"/>
        <v>2160</v>
      </c>
      <c r="I41" s="585">
        <f t="shared" si="4"/>
        <v>10</v>
      </c>
      <c r="J41" s="539"/>
    </row>
    <row r="42" spans="1:10" ht="12.75" customHeight="1">
      <c r="A42" s="915" t="s">
        <v>142</v>
      </c>
      <c r="B42" s="916"/>
      <c r="C42" s="565">
        <v>22435</v>
      </c>
      <c r="D42" s="566">
        <v>816</v>
      </c>
      <c r="E42" s="537">
        <v>23251</v>
      </c>
      <c r="F42" s="565">
        <v>21737</v>
      </c>
      <c r="G42" s="536">
        <v>790</v>
      </c>
      <c r="H42" s="537">
        <f t="shared" si="3"/>
        <v>22527</v>
      </c>
      <c r="I42" s="585">
        <f t="shared" si="4"/>
        <v>-724</v>
      </c>
      <c r="J42" s="539">
        <f>+H42/E42</f>
        <v>0.9688615543417487</v>
      </c>
    </row>
    <row r="43" spans="1:10" s="546" customFormat="1" ht="12.75" customHeight="1">
      <c r="A43" s="952" t="s">
        <v>118</v>
      </c>
      <c r="B43" s="540" t="s">
        <v>143</v>
      </c>
      <c r="C43" s="563">
        <v>1964.38</v>
      </c>
      <c r="D43" s="564">
        <v>35</v>
      </c>
      <c r="E43" s="543">
        <v>1999.38</v>
      </c>
      <c r="F43" s="563">
        <v>1964</v>
      </c>
      <c r="G43" s="542">
        <v>35</v>
      </c>
      <c r="H43" s="543">
        <f t="shared" si="3"/>
        <v>1999</v>
      </c>
      <c r="I43" s="586">
        <f t="shared" si="4"/>
        <v>-0.38000000000010914</v>
      </c>
      <c r="J43" s="545">
        <f>+H43/E43</f>
        <v>0.9998099410817353</v>
      </c>
    </row>
    <row r="44" spans="1:10" s="546" customFormat="1" ht="12.75" customHeight="1">
      <c r="A44" s="952"/>
      <c r="B44" s="540" t="s">
        <v>144</v>
      </c>
      <c r="C44" s="563"/>
      <c r="D44" s="564"/>
      <c r="E44" s="543">
        <v>0</v>
      </c>
      <c r="F44" s="563"/>
      <c r="G44" s="542"/>
      <c r="H44" s="543">
        <f t="shared" si="3"/>
        <v>0</v>
      </c>
      <c r="I44" s="586">
        <f t="shared" si="4"/>
        <v>0</v>
      </c>
      <c r="J44" s="545"/>
    </row>
    <row r="45" spans="1:10" s="546" customFormat="1" ht="12.75" customHeight="1">
      <c r="A45" s="952"/>
      <c r="B45" s="540" t="s">
        <v>145</v>
      </c>
      <c r="C45" s="563">
        <v>324.95</v>
      </c>
      <c r="D45" s="564">
        <v>6</v>
      </c>
      <c r="E45" s="543">
        <v>330.95</v>
      </c>
      <c r="F45" s="563">
        <v>330</v>
      </c>
      <c r="G45" s="542"/>
      <c r="H45" s="543">
        <f t="shared" si="3"/>
        <v>330</v>
      </c>
      <c r="I45" s="586">
        <f t="shared" si="4"/>
        <v>-0.9499999999999886</v>
      </c>
      <c r="J45" s="545">
        <f>+H45/E45</f>
        <v>0.9971294757516241</v>
      </c>
    </row>
    <row r="46" spans="1:11" s="546" customFormat="1" ht="12.75" customHeight="1">
      <c r="A46" s="952"/>
      <c r="B46" s="588" t="s">
        <v>146</v>
      </c>
      <c r="C46" s="563"/>
      <c r="D46" s="564"/>
      <c r="E46" s="543">
        <v>0</v>
      </c>
      <c r="F46" s="563"/>
      <c r="G46" s="564"/>
      <c r="H46" s="543">
        <f t="shared" si="3"/>
        <v>0</v>
      </c>
      <c r="I46" s="586">
        <f t="shared" si="4"/>
        <v>0</v>
      </c>
      <c r="J46" s="545"/>
      <c r="K46" s="589"/>
    </row>
    <row r="47" spans="1:11" ht="12.75" customHeight="1">
      <c r="A47" s="915" t="s">
        <v>147</v>
      </c>
      <c r="B47" s="916"/>
      <c r="C47" s="565">
        <v>8537</v>
      </c>
      <c r="D47" s="566">
        <v>1</v>
      </c>
      <c r="E47" s="537">
        <v>8538</v>
      </c>
      <c r="F47" s="565">
        <v>17698</v>
      </c>
      <c r="G47" s="566"/>
      <c r="H47" s="537">
        <f t="shared" si="3"/>
        <v>17698</v>
      </c>
      <c r="I47" s="585">
        <f t="shared" si="4"/>
        <v>9160</v>
      </c>
      <c r="J47" s="539">
        <f aca="true" t="shared" si="5" ref="J47:J59">+H47/E47</f>
        <v>2.0728507847271023</v>
      </c>
      <c r="K47" s="590"/>
    </row>
    <row r="48" spans="1:11" s="546" customFormat="1" ht="12.75" customHeight="1">
      <c r="A48" s="952" t="s">
        <v>118</v>
      </c>
      <c r="B48" s="588" t="s">
        <v>148</v>
      </c>
      <c r="C48" s="563">
        <v>2134.39</v>
      </c>
      <c r="D48" s="564">
        <v>0.6</v>
      </c>
      <c r="E48" s="543">
        <v>2134.99</v>
      </c>
      <c r="F48" s="563">
        <v>5000</v>
      </c>
      <c r="G48" s="564"/>
      <c r="H48" s="543">
        <f t="shared" si="3"/>
        <v>5000</v>
      </c>
      <c r="I48" s="586">
        <f t="shared" si="4"/>
        <v>2865.01</v>
      </c>
      <c r="J48" s="545">
        <f t="shared" si="5"/>
        <v>2.3419313439407214</v>
      </c>
      <c r="K48" s="589"/>
    </row>
    <row r="49" spans="1:11" s="546" customFormat="1" ht="12.75" customHeight="1">
      <c r="A49" s="952"/>
      <c r="B49" s="588" t="s">
        <v>149</v>
      </c>
      <c r="C49" s="563">
        <v>4611.4</v>
      </c>
      <c r="D49" s="564"/>
      <c r="E49" s="543">
        <v>4611.4</v>
      </c>
      <c r="F49" s="563">
        <v>10000</v>
      </c>
      <c r="G49" s="564"/>
      <c r="H49" s="543">
        <f t="shared" si="3"/>
        <v>10000</v>
      </c>
      <c r="I49" s="586">
        <f t="shared" si="4"/>
        <v>5388.6</v>
      </c>
      <c r="J49" s="545">
        <f t="shared" si="5"/>
        <v>2.168538838530598</v>
      </c>
      <c r="K49" s="589"/>
    </row>
    <row r="50" spans="1:10" s="546" customFormat="1" ht="12.75" customHeight="1">
      <c r="A50" s="952"/>
      <c r="B50" s="588" t="s">
        <v>150</v>
      </c>
      <c r="C50" s="563">
        <v>1791.21</v>
      </c>
      <c r="D50" s="564">
        <v>0.4</v>
      </c>
      <c r="E50" s="543">
        <v>1791.61</v>
      </c>
      <c r="F50" s="563">
        <v>3000</v>
      </c>
      <c r="G50" s="564"/>
      <c r="H50" s="543">
        <f t="shared" si="3"/>
        <v>3000</v>
      </c>
      <c r="I50" s="586">
        <f t="shared" si="4"/>
        <v>1208.39</v>
      </c>
      <c r="J50" s="545">
        <f t="shared" si="5"/>
        <v>1.6744715646820458</v>
      </c>
    </row>
    <row r="51" spans="1:11" ht="12.75" customHeight="1">
      <c r="A51" s="915" t="s">
        <v>151</v>
      </c>
      <c r="B51" s="916"/>
      <c r="C51" s="565">
        <v>1698</v>
      </c>
      <c r="D51" s="566">
        <v>1</v>
      </c>
      <c r="E51" s="537">
        <v>1699</v>
      </c>
      <c r="F51" s="565">
        <v>1600</v>
      </c>
      <c r="G51" s="536"/>
      <c r="H51" s="537">
        <f t="shared" si="3"/>
        <v>1600</v>
      </c>
      <c r="I51" s="585">
        <f t="shared" si="4"/>
        <v>-99</v>
      </c>
      <c r="J51" s="539">
        <f t="shared" si="5"/>
        <v>0.9417304296645085</v>
      </c>
      <c r="K51" s="590"/>
    </row>
    <row r="52" spans="1:11" s="546" customFormat="1" ht="12.75" customHeight="1">
      <c r="A52" s="952" t="s">
        <v>118</v>
      </c>
      <c r="B52" s="588" t="s">
        <v>152</v>
      </c>
      <c r="C52" s="563">
        <v>478.67</v>
      </c>
      <c r="D52" s="564">
        <v>1</v>
      </c>
      <c r="E52" s="543">
        <v>479.67</v>
      </c>
      <c r="F52" s="563">
        <v>450</v>
      </c>
      <c r="G52" s="542"/>
      <c r="H52" s="543">
        <f t="shared" si="3"/>
        <v>450</v>
      </c>
      <c r="I52" s="586">
        <f t="shared" si="4"/>
        <v>-29.670000000000016</v>
      </c>
      <c r="J52" s="545">
        <f t="shared" si="5"/>
        <v>0.9381449746700856</v>
      </c>
      <c r="K52" s="589"/>
    </row>
    <row r="53" spans="1:10" s="546" customFormat="1" ht="12.75" customHeight="1">
      <c r="A53" s="952"/>
      <c r="B53" s="588" t="s">
        <v>153</v>
      </c>
      <c r="C53" s="563">
        <v>1219</v>
      </c>
      <c r="D53" s="564"/>
      <c r="E53" s="543">
        <v>1219</v>
      </c>
      <c r="F53" s="563">
        <v>1150</v>
      </c>
      <c r="G53" s="542"/>
      <c r="H53" s="543">
        <f t="shared" si="3"/>
        <v>1150</v>
      </c>
      <c r="I53" s="586">
        <f t="shared" si="4"/>
        <v>-69</v>
      </c>
      <c r="J53" s="545">
        <f t="shared" si="5"/>
        <v>0.9433962264150944</v>
      </c>
    </row>
    <row r="54" spans="1:10" ht="12.75" customHeight="1">
      <c r="A54" s="915" t="s">
        <v>154</v>
      </c>
      <c r="B54" s="916"/>
      <c r="C54" s="565">
        <v>1124</v>
      </c>
      <c r="D54" s="566">
        <v>2</v>
      </c>
      <c r="E54" s="537">
        <v>1126</v>
      </c>
      <c r="F54" s="565">
        <v>1000</v>
      </c>
      <c r="G54" s="536"/>
      <c r="H54" s="537">
        <f t="shared" si="3"/>
        <v>1000</v>
      </c>
      <c r="I54" s="585">
        <f t="shared" si="4"/>
        <v>-126</v>
      </c>
      <c r="J54" s="539">
        <f t="shared" si="5"/>
        <v>0.8880994671403197</v>
      </c>
    </row>
    <row r="55" spans="1:10" ht="12.75" customHeight="1">
      <c r="A55" s="915" t="s">
        <v>155</v>
      </c>
      <c r="B55" s="916"/>
      <c r="C55" s="565">
        <v>28570</v>
      </c>
      <c r="D55" s="566">
        <v>1558</v>
      </c>
      <c r="E55" s="537">
        <v>30128</v>
      </c>
      <c r="F55" s="565">
        <v>27022</v>
      </c>
      <c r="G55" s="536">
        <v>1606</v>
      </c>
      <c r="H55" s="537">
        <f t="shared" si="3"/>
        <v>28628</v>
      </c>
      <c r="I55" s="585">
        <f t="shared" si="4"/>
        <v>-1500</v>
      </c>
      <c r="J55" s="539">
        <f t="shared" si="5"/>
        <v>0.9502124269782263</v>
      </c>
    </row>
    <row r="56" spans="1:10" ht="12.75" customHeight="1">
      <c r="A56" s="915" t="s">
        <v>156</v>
      </c>
      <c r="B56" s="916"/>
      <c r="C56" s="565">
        <v>11147</v>
      </c>
      <c r="D56" s="566">
        <v>4</v>
      </c>
      <c r="E56" s="537">
        <v>11151</v>
      </c>
      <c r="F56" s="565">
        <v>11147</v>
      </c>
      <c r="G56" s="536">
        <v>4</v>
      </c>
      <c r="H56" s="537">
        <f t="shared" si="3"/>
        <v>11151</v>
      </c>
      <c r="I56" s="585">
        <f t="shared" si="4"/>
        <v>0</v>
      </c>
      <c r="J56" s="539">
        <f t="shared" si="5"/>
        <v>1</v>
      </c>
    </row>
    <row r="57" spans="1:10" s="546" customFormat="1" ht="12.75" customHeight="1">
      <c r="A57" s="953" t="s">
        <v>157</v>
      </c>
      <c r="B57" s="954"/>
      <c r="C57" s="563">
        <v>3840</v>
      </c>
      <c r="D57" s="564">
        <v>2</v>
      </c>
      <c r="E57" s="543">
        <v>3842</v>
      </c>
      <c r="F57" s="563">
        <v>3840</v>
      </c>
      <c r="G57" s="542">
        <v>2</v>
      </c>
      <c r="H57" s="543">
        <f t="shared" si="3"/>
        <v>3842</v>
      </c>
      <c r="I57" s="586">
        <f t="shared" si="4"/>
        <v>0</v>
      </c>
      <c r="J57" s="545">
        <f t="shared" si="5"/>
        <v>1</v>
      </c>
    </row>
    <row r="58" spans="1:10" s="546" customFormat="1" ht="12.75" customHeight="1">
      <c r="A58" s="953" t="s">
        <v>158</v>
      </c>
      <c r="B58" s="954"/>
      <c r="C58" s="563">
        <v>29</v>
      </c>
      <c r="D58" s="564"/>
      <c r="E58" s="543">
        <v>29</v>
      </c>
      <c r="F58" s="563">
        <v>29</v>
      </c>
      <c r="G58" s="542"/>
      <c r="H58" s="543">
        <f t="shared" si="3"/>
        <v>29</v>
      </c>
      <c r="I58" s="586">
        <f t="shared" si="4"/>
        <v>0</v>
      </c>
      <c r="J58" s="545">
        <f t="shared" si="5"/>
        <v>1</v>
      </c>
    </row>
    <row r="59" spans="1:10" s="546" customFormat="1" ht="12.75" customHeight="1">
      <c r="A59" s="953" t="s">
        <v>159</v>
      </c>
      <c r="B59" s="954"/>
      <c r="C59" s="563">
        <v>13554</v>
      </c>
      <c r="D59" s="564">
        <v>1552</v>
      </c>
      <c r="E59" s="543">
        <v>15106</v>
      </c>
      <c r="F59" s="563">
        <v>12006</v>
      </c>
      <c r="G59" s="542">
        <v>1600</v>
      </c>
      <c r="H59" s="543">
        <f t="shared" si="3"/>
        <v>13606</v>
      </c>
      <c r="I59" s="586">
        <f t="shared" si="4"/>
        <v>-1500</v>
      </c>
      <c r="J59" s="545">
        <f t="shared" si="5"/>
        <v>0.9007017079306235</v>
      </c>
    </row>
    <row r="60" spans="1:10" ht="12.75" customHeight="1">
      <c r="A60" s="915" t="s">
        <v>160</v>
      </c>
      <c r="B60" s="916"/>
      <c r="C60" s="565"/>
      <c r="D60" s="566"/>
      <c r="E60" s="537">
        <v>0</v>
      </c>
      <c r="F60" s="565"/>
      <c r="G60" s="536"/>
      <c r="H60" s="537">
        <f t="shared" si="3"/>
        <v>0</v>
      </c>
      <c r="I60" s="585">
        <f t="shared" si="4"/>
        <v>0</v>
      </c>
      <c r="J60" s="539"/>
    </row>
    <row r="61" spans="1:10" ht="12.75" customHeight="1">
      <c r="A61" s="915" t="s">
        <v>161</v>
      </c>
      <c r="B61" s="916"/>
      <c r="C61" s="565"/>
      <c r="D61" s="566">
        <v>62928</v>
      </c>
      <c r="E61" s="537">
        <v>62928</v>
      </c>
      <c r="F61" s="565"/>
      <c r="G61" s="536">
        <v>62000</v>
      </c>
      <c r="H61" s="537">
        <f t="shared" si="3"/>
        <v>62000</v>
      </c>
      <c r="I61" s="585">
        <f t="shared" si="4"/>
        <v>-928</v>
      </c>
      <c r="J61" s="539">
        <f aca="true" t="shared" si="6" ref="J61:J68">+H61/E61</f>
        <v>0.9852529875413171</v>
      </c>
    </row>
    <row r="62" spans="1:10" ht="12.75" customHeight="1">
      <c r="A62" s="915" t="s">
        <v>448</v>
      </c>
      <c r="B62" s="916"/>
      <c r="C62" s="565">
        <v>60105</v>
      </c>
      <c r="D62" s="566">
        <v>17</v>
      </c>
      <c r="E62" s="537">
        <v>60122</v>
      </c>
      <c r="F62" s="565">
        <v>45773</v>
      </c>
      <c r="G62" s="536"/>
      <c r="H62" s="537">
        <f t="shared" si="3"/>
        <v>45773</v>
      </c>
      <c r="I62" s="585">
        <f t="shared" si="4"/>
        <v>-14349</v>
      </c>
      <c r="J62" s="539">
        <f t="shared" si="6"/>
        <v>0.7613352849206613</v>
      </c>
    </row>
    <row r="63" spans="1:10" ht="12.75" customHeight="1">
      <c r="A63" s="915" t="s">
        <v>163</v>
      </c>
      <c r="B63" s="916"/>
      <c r="C63" s="565">
        <v>13104.39735</v>
      </c>
      <c r="D63" s="566">
        <v>2.8945999999999996</v>
      </c>
      <c r="E63" s="537">
        <v>13107.291949999999</v>
      </c>
      <c r="F63" s="565">
        <v>19000</v>
      </c>
      <c r="G63" s="536">
        <v>0</v>
      </c>
      <c r="H63" s="537">
        <f t="shared" si="3"/>
        <v>19000</v>
      </c>
      <c r="I63" s="585">
        <f t="shared" si="4"/>
        <v>5892.708050000001</v>
      </c>
      <c r="J63" s="539">
        <f t="shared" si="6"/>
        <v>1.4495747918394388</v>
      </c>
    </row>
    <row r="64" spans="1:10" s="546" customFormat="1" ht="12.75" customHeight="1">
      <c r="A64" s="952" t="s">
        <v>118</v>
      </c>
      <c r="B64" s="588" t="s">
        <v>164</v>
      </c>
      <c r="C64" s="563">
        <v>6463.14963</v>
      </c>
      <c r="D64" s="564">
        <v>1.0385199999999999</v>
      </c>
      <c r="E64" s="543">
        <v>6464.18815</v>
      </c>
      <c r="F64" s="563">
        <v>3000</v>
      </c>
      <c r="G64" s="542">
        <v>0</v>
      </c>
      <c r="H64" s="543">
        <f t="shared" si="3"/>
        <v>3000</v>
      </c>
      <c r="I64" s="586">
        <f t="shared" si="4"/>
        <v>-3464.18815</v>
      </c>
      <c r="J64" s="545">
        <f t="shared" si="6"/>
        <v>0.464095402297348</v>
      </c>
    </row>
    <row r="65" spans="1:10" s="546" customFormat="1" ht="12.75" customHeight="1">
      <c r="A65" s="952"/>
      <c r="B65" s="588" t="s">
        <v>165</v>
      </c>
      <c r="C65" s="563">
        <v>4509.0897</v>
      </c>
      <c r="D65" s="564"/>
      <c r="E65" s="543">
        <v>4509.0897</v>
      </c>
      <c r="F65" s="563">
        <v>12000</v>
      </c>
      <c r="G65" s="542"/>
      <c r="H65" s="543">
        <f t="shared" si="3"/>
        <v>12000</v>
      </c>
      <c r="I65" s="586">
        <f t="shared" si="4"/>
        <v>7490.9103</v>
      </c>
      <c r="J65" s="545">
        <f t="shared" si="6"/>
        <v>2.661291036192959</v>
      </c>
    </row>
    <row r="66" spans="1:10" s="546" customFormat="1" ht="12.75" customHeight="1">
      <c r="A66" s="952"/>
      <c r="B66" s="588" t="s">
        <v>166</v>
      </c>
      <c r="C66" s="563">
        <v>2132.15802</v>
      </c>
      <c r="D66" s="564">
        <v>1.85608</v>
      </c>
      <c r="E66" s="543">
        <v>2134.0141</v>
      </c>
      <c r="F66" s="563">
        <v>4000</v>
      </c>
      <c r="G66" s="542">
        <v>0</v>
      </c>
      <c r="H66" s="543">
        <f t="shared" si="3"/>
        <v>4000</v>
      </c>
      <c r="I66" s="586">
        <f t="shared" si="4"/>
        <v>1865.9859000000001</v>
      </c>
      <c r="J66" s="545">
        <f t="shared" si="6"/>
        <v>1.8744018607937034</v>
      </c>
    </row>
    <row r="67" spans="1:10" ht="12.75" customHeight="1">
      <c r="A67" s="915" t="s">
        <v>167</v>
      </c>
      <c r="B67" s="916"/>
      <c r="C67" s="565">
        <v>46240</v>
      </c>
      <c r="D67" s="566">
        <v>14</v>
      </c>
      <c r="E67" s="537">
        <v>46254</v>
      </c>
      <c r="F67" s="565">
        <v>25405</v>
      </c>
      <c r="G67" s="536"/>
      <c r="H67" s="537">
        <f t="shared" si="3"/>
        <v>25405</v>
      </c>
      <c r="I67" s="585">
        <f t="shared" si="4"/>
        <v>-20849</v>
      </c>
      <c r="J67" s="539">
        <f t="shared" si="6"/>
        <v>0.5492497946123579</v>
      </c>
    </row>
    <row r="68" spans="1:10" s="546" customFormat="1" ht="12.75" customHeight="1">
      <c r="A68" s="952" t="s">
        <v>118</v>
      </c>
      <c r="B68" s="588" t="s">
        <v>168</v>
      </c>
      <c r="C68" s="563">
        <v>5784.3</v>
      </c>
      <c r="D68" s="564">
        <v>0.49</v>
      </c>
      <c r="E68" s="543">
        <v>5784.79</v>
      </c>
      <c r="F68" s="563">
        <v>5800</v>
      </c>
      <c r="G68" s="542"/>
      <c r="H68" s="543">
        <f t="shared" si="3"/>
        <v>5800</v>
      </c>
      <c r="I68" s="586">
        <f t="shared" si="4"/>
        <v>15.210000000000036</v>
      </c>
      <c r="J68" s="545">
        <f t="shared" si="6"/>
        <v>1.0026293089291054</v>
      </c>
    </row>
    <row r="69" spans="1:10" s="546" customFormat="1" ht="12.75" customHeight="1">
      <c r="A69" s="952"/>
      <c r="B69" s="588" t="s">
        <v>169</v>
      </c>
      <c r="C69" s="563"/>
      <c r="D69" s="564"/>
      <c r="E69" s="543">
        <v>0</v>
      </c>
      <c r="F69" s="563"/>
      <c r="G69" s="542"/>
      <c r="H69" s="543">
        <f t="shared" si="3"/>
        <v>0</v>
      </c>
      <c r="I69" s="586">
        <f t="shared" si="4"/>
        <v>0</v>
      </c>
      <c r="J69" s="545"/>
    </row>
    <row r="70" spans="1:10" s="546" customFormat="1" ht="12.75" customHeight="1">
      <c r="A70" s="952"/>
      <c r="B70" s="588" t="s">
        <v>170</v>
      </c>
      <c r="C70" s="563"/>
      <c r="D70" s="564"/>
      <c r="E70" s="543">
        <v>0</v>
      </c>
      <c r="F70" s="563"/>
      <c r="G70" s="542"/>
      <c r="H70" s="543">
        <f t="shared" si="3"/>
        <v>0</v>
      </c>
      <c r="I70" s="586">
        <f t="shared" si="4"/>
        <v>0</v>
      </c>
      <c r="J70" s="545"/>
    </row>
    <row r="71" spans="1:10" s="546" customFormat="1" ht="12.75" customHeight="1">
      <c r="A71" s="952"/>
      <c r="B71" s="588" t="s">
        <v>171</v>
      </c>
      <c r="C71" s="563">
        <v>2996.46</v>
      </c>
      <c r="D71" s="564"/>
      <c r="E71" s="543">
        <v>2996.46</v>
      </c>
      <c r="F71" s="563">
        <v>3000</v>
      </c>
      <c r="G71" s="542"/>
      <c r="H71" s="543">
        <f t="shared" si="3"/>
        <v>3000</v>
      </c>
      <c r="I71" s="586">
        <f aca="true" t="shared" si="7" ref="I71:I86">+H71-E71</f>
        <v>3.5399999999999636</v>
      </c>
      <c r="J71" s="545">
        <f aca="true" t="shared" si="8" ref="J71:J76">+H71/E71</f>
        <v>1.001181394044973</v>
      </c>
    </row>
    <row r="72" spans="1:10" s="546" customFormat="1" ht="12.75" customHeight="1">
      <c r="A72" s="952"/>
      <c r="B72" s="588" t="s">
        <v>172</v>
      </c>
      <c r="C72" s="563">
        <v>739.82</v>
      </c>
      <c r="D72" s="564"/>
      <c r="E72" s="543">
        <v>739.82</v>
      </c>
      <c r="F72" s="563">
        <v>750</v>
      </c>
      <c r="G72" s="542"/>
      <c r="H72" s="543">
        <f t="shared" si="3"/>
        <v>750</v>
      </c>
      <c r="I72" s="586">
        <f t="shared" si="7"/>
        <v>10.17999999999995</v>
      </c>
      <c r="J72" s="545">
        <f t="shared" si="8"/>
        <v>1.0137601038090345</v>
      </c>
    </row>
    <row r="73" spans="1:10" ht="12.75" customHeight="1">
      <c r="A73" s="915" t="s">
        <v>449</v>
      </c>
      <c r="B73" s="916"/>
      <c r="C73" s="565">
        <v>392549</v>
      </c>
      <c r="D73" s="566">
        <v>163</v>
      </c>
      <c r="E73" s="537">
        <v>392712</v>
      </c>
      <c r="F73" s="565">
        <v>406200</v>
      </c>
      <c r="G73" s="536">
        <v>163</v>
      </c>
      <c r="H73" s="537">
        <f t="shared" si="3"/>
        <v>406363</v>
      </c>
      <c r="I73" s="585">
        <f t="shared" si="7"/>
        <v>13651</v>
      </c>
      <c r="J73" s="539">
        <f t="shared" si="8"/>
        <v>1.0347608425512844</v>
      </c>
    </row>
    <row r="74" spans="1:10" ht="12.75" customHeight="1">
      <c r="A74" s="915" t="s">
        <v>174</v>
      </c>
      <c r="B74" s="916"/>
      <c r="C74" s="565">
        <v>290194</v>
      </c>
      <c r="D74" s="566">
        <v>120</v>
      </c>
      <c r="E74" s="537">
        <v>290314</v>
      </c>
      <c r="F74" s="565">
        <v>298677</v>
      </c>
      <c r="G74" s="536">
        <v>120</v>
      </c>
      <c r="H74" s="537">
        <f t="shared" si="3"/>
        <v>298797</v>
      </c>
      <c r="I74" s="585">
        <f t="shared" si="7"/>
        <v>8483</v>
      </c>
      <c r="J74" s="539">
        <f t="shared" si="8"/>
        <v>1.0292200858380927</v>
      </c>
    </row>
    <row r="75" spans="1:10" s="546" customFormat="1" ht="12.75" customHeight="1">
      <c r="A75" s="952" t="s">
        <v>118</v>
      </c>
      <c r="B75" s="588" t="s">
        <v>175</v>
      </c>
      <c r="C75" s="563">
        <v>277320</v>
      </c>
      <c r="D75" s="564">
        <v>118</v>
      </c>
      <c r="E75" s="543">
        <v>277438</v>
      </c>
      <c r="F75" s="563">
        <v>285777</v>
      </c>
      <c r="G75" s="542">
        <v>118</v>
      </c>
      <c r="H75" s="543">
        <f t="shared" si="3"/>
        <v>285895</v>
      </c>
      <c r="I75" s="586">
        <f t="shared" si="7"/>
        <v>8457</v>
      </c>
      <c r="J75" s="545">
        <f t="shared" si="8"/>
        <v>1.0304824861770918</v>
      </c>
    </row>
    <row r="76" spans="1:10" s="546" customFormat="1" ht="12.75" customHeight="1">
      <c r="A76" s="952"/>
      <c r="B76" s="588" t="s">
        <v>176</v>
      </c>
      <c r="C76" s="563">
        <v>12874</v>
      </c>
      <c r="D76" s="564">
        <v>2</v>
      </c>
      <c r="E76" s="543">
        <v>12876</v>
      </c>
      <c r="F76" s="563">
        <v>12900</v>
      </c>
      <c r="G76" s="542">
        <v>2</v>
      </c>
      <c r="H76" s="543">
        <f t="shared" si="3"/>
        <v>12902</v>
      </c>
      <c r="I76" s="586">
        <f t="shared" si="7"/>
        <v>26</v>
      </c>
      <c r="J76" s="545">
        <f t="shared" si="8"/>
        <v>1.0020192606399503</v>
      </c>
    </row>
    <row r="77" spans="1:10" ht="12.75" customHeight="1">
      <c r="A77" s="915" t="s">
        <v>177</v>
      </c>
      <c r="B77" s="916"/>
      <c r="C77" s="565"/>
      <c r="D77" s="566"/>
      <c r="E77" s="537">
        <v>0</v>
      </c>
      <c r="F77" s="565"/>
      <c r="G77" s="536"/>
      <c r="H77" s="537">
        <f t="shared" si="3"/>
        <v>0</v>
      </c>
      <c r="I77" s="585">
        <f t="shared" si="7"/>
        <v>0</v>
      </c>
      <c r="J77" s="539"/>
    </row>
    <row r="78" spans="1:10" ht="12.75" customHeight="1">
      <c r="A78" s="915" t="s">
        <v>178</v>
      </c>
      <c r="B78" s="916"/>
      <c r="C78" s="565">
        <v>102355</v>
      </c>
      <c r="D78" s="566">
        <v>43</v>
      </c>
      <c r="E78" s="537">
        <v>102398</v>
      </c>
      <c r="F78" s="565">
        <v>107523</v>
      </c>
      <c r="G78" s="536">
        <v>43</v>
      </c>
      <c r="H78" s="537">
        <f t="shared" si="3"/>
        <v>107566</v>
      </c>
      <c r="I78" s="585">
        <f t="shared" si="7"/>
        <v>5168</v>
      </c>
      <c r="J78" s="539">
        <f>+H78/E78</f>
        <v>1.050469735737026</v>
      </c>
    </row>
    <row r="79" spans="1:10" ht="12.75" customHeight="1">
      <c r="A79" s="915" t="s">
        <v>450</v>
      </c>
      <c r="B79" s="916"/>
      <c r="C79" s="565">
        <v>2</v>
      </c>
      <c r="D79" s="566"/>
      <c r="E79" s="537">
        <v>2</v>
      </c>
      <c r="F79" s="565"/>
      <c r="G79" s="536"/>
      <c r="H79" s="537">
        <f t="shared" si="3"/>
        <v>0</v>
      </c>
      <c r="I79" s="585">
        <f t="shared" si="7"/>
        <v>-2</v>
      </c>
      <c r="J79" s="539">
        <f>+H79/E79</f>
        <v>0</v>
      </c>
    </row>
    <row r="80" spans="1:10" ht="12.75" customHeight="1">
      <c r="A80" s="915" t="s">
        <v>451</v>
      </c>
      <c r="B80" s="916"/>
      <c r="C80" s="565">
        <v>3436</v>
      </c>
      <c r="D80" s="566">
        <v>1</v>
      </c>
      <c r="E80" s="537">
        <v>3437</v>
      </c>
      <c r="F80" s="565">
        <v>3430</v>
      </c>
      <c r="G80" s="536">
        <v>1</v>
      </c>
      <c r="H80" s="537">
        <f t="shared" si="3"/>
        <v>3431</v>
      </c>
      <c r="I80" s="585">
        <f t="shared" si="7"/>
        <v>-6</v>
      </c>
      <c r="J80" s="539">
        <f>+H80/E80</f>
        <v>0.9982542915333139</v>
      </c>
    </row>
    <row r="81" spans="1:10" s="546" customFormat="1" ht="12.75" customHeight="1">
      <c r="A81" s="953" t="s">
        <v>181</v>
      </c>
      <c r="B81" s="954"/>
      <c r="C81" s="563">
        <v>69.97</v>
      </c>
      <c r="D81" s="564"/>
      <c r="E81" s="543">
        <v>69.97</v>
      </c>
      <c r="F81" s="563"/>
      <c r="G81" s="542"/>
      <c r="H81" s="543">
        <f t="shared" si="3"/>
        <v>0</v>
      </c>
      <c r="I81" s="586">
        <f t="shared" si="7"/>
        <v>-69.97</v>
      </c>
      <c r="J81" s="545">
        <f>+H81/E81</f>
        <v>0</v>
      </c>
    </row>
    <row r="82" spans="1:10" s="546" customFormat="1" ht="12.75" customHeight="1">
      <c r="A82" s="953" t="s">
        <v>182</v>
      </c>
      <c r="B82" s="954"/>
      <c r="C82" s="563"/>
      <c r="D82" s="564"/>
      <c r="E82" s="543">
        <v>0</v>
      </c>
      <c r="F82" s="563"/>
      <c r="G82" s="542"/>
      <c r="H82" s="543">
        <f t="shared" si="3"/>
        <v>0</v>
      </c>
      <c r="I82" s="586">
        <f t="shared" si="7"/>
        <v>0</v>
      </c>
      <c r="J82" s="545"/>
    </row>
    <row r="83" spans="1:10" ht="12.75" customHeight="1">
      <c r="A83" s="915" t="s">
        <v>452</v>
      </c>
      <c r="B83" s="916"/>
      <c r="C83" s="565">
        <v>12747</v>
      </c>
      <c r="D83" s="566">
        <v>5</v>
      </c>
      <c r="E83" s="537">
        <v>12752</v>
      </c>
      <c r="F83" s="565">
        <v>13000</v>
      </c>
      <c r="G83" s="536"/>
      <c r="H83" s="537">
        <f t="shared" si="3"/>
        <v>13000</v>
      </c>
      <c r="I83" s="585">
        <f t="shared" si="7"/>
        <v>248</v>
      </c>
      <c r="J83" s="539">
        <f>+H83/E83</f>
        <v>1.019447929736512</v>
      </c>
    </row>
    <row r="84" spans="1:10" ht="12.75" customHeight="1">
      <c r="A84" s="915" t="s">
        <v>184</v>
      </c>
      <c r="B84" s="916"/>
      <c r="C84" s="565">
        <v>10343.59</v>
      </c>
      <c r="D84" s="566"/>
      <c r="E84" s="537">
        <v>10343.59</v>
      </c>
      <c r="F84" s="565">
        <v>10730.1195</v>
      </c>
      <c r="G84" s="536"/>
      <c r="H84" s="537">
        <f t="shared" si="3"/>
        <v>10730.1195</v>
      </c>
      <c r="I84" s="585">
        <f t="shared" si="7"/>
        <v>386.52950000000055</v>
      </c>
      <c r="J84" s="539">
        <f>+H84/E84</f>
        <v>1.03736898891004</v>
      </c>
    </row>
    <row r="85" spans="1:10" s="546" customFormat="1" ht="12.75" customHeight="1">
      <c r="A85" s="952" t="s">
        <v>118</v>
      </c>
      <c r="B85" s="588" t="s">
        <v>185</v>
      </c>
      <c r="C85" s="563">
        <v>1653.89</v>
      </c>
      <c r="D85" s="564"/>
      <c r="E85" s="543">
        <v>1653.89</v>
      </c>
      <c r="F85" s="563">
        <v>505</v>
      </c>
      <c r="G85" s="542"/>
      <c r="H85" s="543">
        <f t="shared" si="3"/>
        <v>505</v>
      </c>
      <c r="I85" s="586">
        <f t="shared" si="7"/>
        <v>-1148.89</v>
      </c>
      <c r="J85" s="545">
        <f>+H85/E85</f>
        <v>0.3053407421291621</v>
      </c>
    </row>
    <row r="86" spans="1:10" s="546" customFormat="1" ht="12.75" customHeight="1">
      <c r="A86" s="959"/>
      <c r="B86" s="588" t="s">
        <v>186</v>
      </c>
      <c r="C86" s="563">
        <v>8689.7</v>
      </c>
      <c r="D86" s="564"/>
      <c r="E86" s="543">
        <v>8689.7</v>
      </c>
      <c r="F86" s="563">
        <v>10225</v>
      </c>
      <c r="G86" s="542"/>
      <c r="H86" s="543">
        <f t="shared" si="3"/>
        <v>10225</v>
      </c>
      <c r="I86" s="586">
        <f t="shared" si="7"/>
        <v>1535.2999999999993</v>
      </c>
      <c r="J86" s="545">
        <f>+H86/E86</f>
        <v>1.1766804377596465</v>
      </c>
    </row>
    <row r="87" spans="1:10" ht="12.75" customHeight="1">
      <c r="A87" s="915" t="s">
        <v>187</v>
      </c>
      <c r="B87" s="916"/>
      <c r="C87" s="565"/>
      <c r="D87" s="566"/>
      <c r="E87" s="537">
        <v>0</v>
      </c>
      <c r="F87" s="565"/>
      <c r="G87" s="536"/>
      <c r="H87" s="537">
        <f t="shared" si="3"/>
        <v>0</v>
      </c>
      <c r="I87" s="585"/>
      <c r="J87" s="539"/>
    </row>
    <row r="88" spans="1:10" ht="12.75" customHeight="1" thickBot="1">
      <c r="A88" s="950" t="s">
        <v>453</v>
      </c>
      <c r="B88" s="951"/>
      <c r="C88" s="591"/>
      <c r="D88" s="592"/>
      <c r="E88" s="593">
        <v>0</v>
      </c>
      <c r="F88" s="591"/>
      <c r="G88" s="594"/>
      <c r="H88" s="537">
        <f t="shared" si="3"/>
        <v>0</v>
      </c>
      <c r="I88" s="595">
        <f>+H88-E88</f>
        <v>0</v>
      </c>
      <c r="J88" s="596"/>
    </row>
    <row r="89" spans="1:10" s="581" customFormat="1" ht="13.5" thickBot="1">
      <c r="A89" s="948" t="s">
        <v>5</v>
      </c>
      <c r="B89" s="949"/>
      <c r="C89" s="597">
        <f>SUM(C27,C55,C60,C61,C62,C73,C79:C80,C83,C87,C88)</f>
        <v>649164</v>
      </c>
      <c r="D89" s="598">
        <f>SUM(D27,D55,D60,D61,D62,D73,D79:D80,D83,D87,D88)</f>
        <v>65502</v>
      </c>
      <c r="E89" s="599">
        <f>SUM(C89:D89)</f>
        <v>714666</v>
      </c>
      <c r="F89" s="597">
        <f>SUM(F27,F55,F60:F62,F73,F79:F80,F83,F87,F88)</f>
        <v>653484.72316</v>
      </c>
      <c r="G89" s="597">
        <f>SUM(G27,G55,G60:G62,G73,G79:G80,G83,G87,G88)</f>
        <v>64570</v>
      </c>
      <c r="H89" s="599">
        <f>SUM(F89:G89)</f>
        <v>718054.72316</v>
      </c>
      <c r="I89" s="600">
        <f>+H89-E89</f>
        <v>3388.7231600000523</v>
      </c>
      <c r="J89" s="601">
        <f>+H89/E89</f>
        <v>1.0047416879493358</v>
      </c>
    </row>
    <row r="90" spans="1:10" s="581" customFormat="1" ht="13.5" thickBot="1">
      <c r="A90" s="946" t="s">
        <v>189</v>
      </c>
      <c r="B90" s="947"/>
      <c r="C90" s="602">
        <f>C26-C89</f>
        <v>-14782.004799999879</v>
      </c>
      <c r="D90" s="603">
        <f>D26-D89</f>
        <v>15309</v>
      </c>
      <c r="E90" s="604">
        <f>C90+D90</f>
        <v>526.9952000001213</v>
      </c>
      <c r="F90" s="605">
        <f>F26-F89</f>
        <v>-13409.999000000185</v>
      </c>
      <c r="G90" s="603">
        <f>G26-G89</f>
        <v>13410</v>
      </c>
      <c r="H90" s="604">
        <f>F90+G90</f>
        <v>0.0009999998146668077</v>
      </c>
      <c r="I90" s="606">
        <f>+H90-E90</f>
        <v>-526.9942000003066</v>
      </c>
      <c r="J90" s="607">
        <f>+H90/E90</f>
        <v>1.897550138343912E-06</v>
      </c>
    </row>
    <row r="91" s="608" customFormat="1" ht="13.5" thickBot="1"/>
    <row r="92" spans="1:10" s="137" customFormat="1" ht="12.75" customHeight="1">
      <c r="A92" s="710" t="s">
        <v>194</v>
      </c>
      <c r="B92" s="711"/>
      <c r="C92" s="725" t="s">
        <v>193</v>
      </c>
      <c r="D92" s="201" t="s">
        <v>29</v>
      </c>
      <c r="E92" s="136" t="s">
        <v>30</v>
      </c>
      <c r="G92" s="867" t="s">
        <v>295</v>
      </c>
      <c r="H92" s="867" t="s">
        <v>193</v>
      </c>
      <c r="I92" s="840" t="s">
        <v>296</v>
      </c>
      <c r="J92" s="842" t="s">
        <v>297</v>
      </c>
    </row>
    <row r="93" spans="1:10" s="137" customFormat="1" ht="12" thickBot="1">
      <c r="A93" s="712"/>
      <c r="B93" s="713"/>
      <c r="C93" s="726"/>
      <c r="D93" s="202" t="s">
        <v>195</v>
      </c>
      <c r="E93" s="138" t="s">
        <v>196</v>
      </c>
      <c r="G93" s="868"/>
      <c r="H93" s="868"/>
      <c r="I93" s="841"/>
      <c r="J93" s="793"/>
    </row>
    <row r="94" spans="1:10" s="123" customFormat="1" ht="11.25" customHeight="1">
      <c r="A94" s="782" t="s">
        <v>31</v>
      </c>
      <c r="B94" s="783"/>
      <c r="C94" s="423" t="s">
        <v>32</v>
      </c>
      <c r="D94" s="479">
        <v>1020000</v>
      </c>
      <c r="E94" s="291">
        <v>1020000</v>
      </c>
      <c r="F94" s="289"/>
      <c r="G94" s="473" t="s">
        <v>343</v>
      </c>
      <c r="H94" s="474"/>
      <c r="I94" s="475">
        <v>9211995</v>
      </c>
      <c r="J94" s="476"/>
    </row>
    <row r="95" spans="1:10" s="123" customFormat="1" ht="11.25" customHeight="1">
      <c r="A95" s="704" t="s">
        <v>33</v>
      </c>
      <c r="B95" s="705"/>
      <c r="C95" s="424">
        <v>51</v>
      </c>
      <c r="D95" s="419">
        <v>6888330</v>
      </c>
      <c r="E95" s="122">
        <v>8400000</v>
      </c>
      <c r="G95" s="432" t="s">
        <v>298</v>
      </c>
      <c r="H95" s="437" t="s">
        <v>32</v>
      </c>
      <c r="I95" s="428"/>
      <c r="J95" s="124">
        <v>376260</v>
      </c>
    </row>
    <row r="96" spans="1:10" s="123" customFormat="1" ht="11.25" customHeight="1">
      <c r="A96" s="704" t="s">
        <v>34</v>
      </c>
      <c r="B96" s="705"/>
      <c r="C96" s="424">
        <v>52</v>
      </c>
      <c r="D96" s="419">
        <v>37682.2</v>
      </c>
      <c r="E96" s="291"/>
      <c r="G96" s="432" t="s">
        <v>33</v>
      </c>
      <c r="H96" s="437">
        <v>51</v>
      </c>
      <c r="I96" s="428">
        <v>3676005</v>
      </c>
      <c r="J96" s="124"/>
    </row>
    <row r="97" spans="1:10" s="123" customFormat="1" ht="11.25" customHeight="1">
      <c r="A97" s="704" t="s">
        <v>70</v>
      </c>
      <c r="B97" s="705"/>
      <c r="C97" s="424">
        <v>55</v>
      </c>
      <c r="D97" s="419"/>
      <c r="E97" s="122"/>
      <c r="G97" s="432" t="s">
        <v>361</v>
      </c>
      <c r="H97" s="437">
        <v>52</v>
      </c>
      <c r="I97" s="429"/>
      <c r="J97" s="124"/>
    </row>
    <row r="98" spans="1:10" s="123" customFormat="1" ht="11.25" customHeight="1">
      <c r="A98" s="704" t="s">
        <v>35</v>
      </c>
      <c r="B98" s="705"/>
      <c r="C98" s="424">
        <v>57</v>
      </c>
      <c r="D98" s="419"/>
      <c r="E98" s="122"/>
      <c r="G98" s="432" t="s">
        <v>301</v>
      </c>
      <c r="H98" s="437">
        <v>54</v>
      </c>
      <c r="I98" s="428">
        <v>18011000</v>
      </c>
      <c r="J98" s="124"/>
    </row>
    <row r="99" spans="1:10" s="123" customFormat="1" ht="11.25" customHeight="1">
      <c r="A99" s="704" t="s">
        <v>22</v>
      </c>
      <c r="B99" s="705"/>
      <c r="C99" s="424">
        <v>58</v>
      </c>
      <c r="D99" s="420">
        <v>4000000</v>
      </c>
      <c r="E99" s="124">
        <v>4000000</v>
      </c>
      <c r="G99" s="432" t="s">
        <v>299</v>
      </c>
      <c r="H99" s="437">
        <v>55</v>
      </c>
      <c r="I99" s="428"/>
      <c r="J99" s="124"/>
    </row>
    <row r="100" spans="1:10" s="123" customFormat="1" ht="11.25" customHeight="1">
      <c r="A100" s="779" t="s">
        <v>197</v>
      </c>
      <c r="B100" s="780"/>
      <c r="C100" s="425">
        <v>501</v>
      </c>
      <c r="D100" s="420"/>
      <c r="E100" s="125"/>
      <c r="G100" s="432" t="s">
        <v>202</v>
      </c>
      <c r="H100" s="425">
        <v>166</v>
      </c>
      <c r="I100" s="428"/>
      <c r="J100" s="124">
        <v>476500</v>
      </c>
    </row>
    <row r="101" spans="1:10" s="123" customFormat="1" ht="11.25" customHeight="1">
      <c r="A101" s="779" t="s">
        <v>198</v>
      </c>
      <c r="B101" s="780"/>
      <c r="C101" s="425">
        <v>35015</v>
      </c>
      <c r="D101" s="420"/>
      <c r="E101" s="124">
        <v>26813</v>
      </c>
      <c r="G101" s="433" t="s">
        <v>36</v>
      </c>
      <c r="H101" s="480" t="s">
        <v>32</v>
      </c>
      <c r="I101" s="428"/>
      <c r="J101" s="124"/>
    </row>
    <row r="102" spans="1:10" s="123" customFormat="1" ht="11.25" customHeight="1">
      <c r="A102" s="779" t="s">
        <v>199</v>
      </c>
      <c r="B102" s="780"/>
      <c r="C102" s="425">
        <v>35442</v>
      </c>
      <c r="D102" s="420"/>
      <c r="E102" s="124">
        <v>200000</v>
      </c>
      <c r="G102" s="433" t="s">
        <v>36</v>
      </c>
      <c r="H102" s="480" t="s">
        <v>32</v>
      </c>
      <c r="I102" s="428">
        <v>1276000</v>
      </c>
      <c r="J102" s="124"/>
    </row>
    <row r="103" spans="1:10" s="123" customFormat="1" ht="11.25" customHeight="1">
      <c r="A103" s="704" t="s">
        <v>54</v>
      </c>
      <c r="B103" s="705"/>
      <c r="C103" s="426" t="s">
        <v>200</v>
      </c>
      <c r="D103" s="420">
        <v>2755000</v>
      </c>
      <c r="E103" s="124">
        <v>2755000</v>
      </c>
      <c r="G103" s="433"/>
      <c r="H103" s="426" t="s">
        <v>32</v>
      </c>
      <c r="I103" s="428"/>
      <c r="J103" s="124"/>
    </row>
    <row r="104" spans="1:10" s="123" customFormat="1" ht="11.25" customHeight="1">
      <c r="A104" s="704" t="s">
        <v>201</v>
      </c>
      <c r="B104" s="705"/>
      <c r="C104" s="426" t="s">
        <v>32</v>
      </c>
      <c r="D104" s="420"/>
      <c r="E104" s="124">
        <v>72500</v>
      </c>
      <c r="G104" s="433"/>
      <c r="H104" s="426"/>
      <c r="I104" s="428"/>
      <c r="J104" s="124"/>
    </row>
    <row r="105" spans="1:10" s="123" customFormat="1" ht="11.25" customHeight="1">
      <c r="A105" s="704" t="s">
        <v>202</v>
      </c>
      <c r="B105" s="705"/>
      <c r="C105" s="426" t="s">
        <v>203</v>
      </c>
      <c r="D105" s="420"/>
      <c r="E105" s="124">
        <v>123500</v>
      </c>
      <c r="G105" s="433"/>
      <c r="H105" s="426"/>
      <c r="I105" s="428"/>
      <c r="J105" s="124"/>
    </row>
    <row r="106" spans="1:10" s="123" customFormat="1" ht="11.25" customHeight="1">
      <c r="A106" s="704" t="s">
        <v>204</v>
      </c>
      <c r="B106" s="705"/>
      <c r="C106" s="426" t="s">
        <v>32</v>
      </c>
      <c r="D106" s="420"/>
      <c r="E106" s="124">
        <v>10000</v>
      </c>
      <c r="F106" s="289"/>
      <c r="G106" s="433"/>
      <c r="H106" s="426"/>
      <c r="I106" s="428"/>
      <c r="J106" s="124"/>
    </row>
    <row r="107" spans="1:10" s="123" customFormat="1" ht="11.25" customHeight="1">
      <c r="A107" s="704" t="s">
        <v>91</v>
      </c>
      <c r="B107" s="705"/>
      <c r="C107" s="426" t="s">
        <v>32</v>
      </c>
      <c r="D107" s="420">
        <v>6331000</v>
      </c>
      <c r="E107" s="124"/>
      <c r="G107" s="433"/>
      <c r="H107" s="426"/>
      <c r="I107" s="428"/>
      <c r="J107" s="124"/>
    </row>
    <row r="108" spans="1:10" s="123" customFormat="1" ht="11.25" customHeight="1">
      <c r="A108" s="704" t="s">
        <v>205</v>
      </c>
      <c r="B108" s="705"/>
      <c r="C108" s="426" t="s">
        <v>206</v>
      </c>
      <c r="D108" s="420"/>
      <c r="E108" s="124"/>
      <c r="G108" s="433"/>
      <c r="H108" s="426"/>
      <c r="I108" s="428"/>
      <c r="J108" s="124"/>
    </row>
    <row r="109" spans="1:10" s="123" customFormat="1" ht="11.25" customHeight="1">
      <c r="A109" s="704" t="s">
        <v>36</v>
      </c>
      <c r="B109" s="705"/>
      <c r="C109" s="426" t="s">
        <v>32</v>
      </c>
      <c r="D109" s="420">
        <v>1062389</v>
      </c>
      <c r="E109" s="124"/>
      <c r="G109" s="433"/>
      <c r="H109" s="426"/>
      <c r="I109" s="428"/>
      <c r="J109" s="124"/>
    </row>
    <row r="110" spans="1:10" s="123" customFormat="1" ht="11.25" customHeight="1">
      <c r="A110" s="706" t="s">
        <v>36</v>
      </c>
      <c r="B110" s="707"/>
      <c r="C110" s="426" t="s">
        <v>484</v>
      </c>
      <c r="D110" s="420"/>
      <c r="E110" s="124">
        <v>12000</v>
      </c>
      <c r="G110" s="433"/>
      <c r="H110" s="433"/>
      <c r="I110" s="428"/>
      <c r="J110" s="124"/>
    </row>
    <row r="111" spans="1:10" s="123" customFormat="1" ht="11.25" customHeight="1">
      <c r="A111" s="704" t="s">
        <v>207</v>
      </c>
      <c r="B111" s="705"/>
      <c r="C111" s="426"/>
      <c r="D111" s="421"/>
      <c r="E111" s="125"/>
      <c r="G111" s="433"/>
      <c r="H111" s="433"/>
      <c r="I111" s="428"/>
      <c r="J111" s="124"/>
    </row>
    <row r="112" spans="1:10" s="123" customFormat="1" ht="11.25" customHeight="1">
      <c r="A112" s="704" t="s">
        <v>207</v>
      </c>
      <c r="B112" s="705"/>
      <c r="C112" s="426"/>
      <c r="D112" s="421"/>
      <c r="E112" s="125"/>
      <c r="G112" s="433"/>
      <c r="H112" s="433"/>
      <c r="I112" s="428"/>
      <c r="J112" s="124"/>
    </row>
    <row r="113" spans="1:10" s="123" customFormat="1" ht="11.25" customHeight="1">
      <c r="A113" s="704"/>
      <c r="B113" s="705"/>
      <c r="C113" s="426"/>
      <c r="D113" s="421"/>
      <c r="E113" s="125"/>
      <c r="G113" s="433"/>
      <c r="H113" s="433"/>
      <c r="I113" s="428"/>
      <c r="J113" s="124"/>
    </row>
    <row r="114" spans="1:10" s="123" customFormat="1" ht="11.25" customHeight="1" thickBot="1">
      <c r="A114" s="702"/>
      <c r="B114" s="703"/>
      <c r="C114" s="426"/>
      <c r="D114" s="421"/>
      <c r="E114" s="125"/>
      <c r="G114" s="434"/>
      <c r="H114" s="434"/>
      <c r="I114" s="430"/>
      <c r="J114" s="394"/>
    </row>
    <row r="115" spans="1:10" s="263" customFormat="1" ht="11.25" customHeight="1" thickBot="1">
      <c r="A115" s="886" t="s">
        <v>0</v>
      </c>
      <c r="B115" s="887"/>
      <c r="C115" s="427"/>
      <c r="D115" s="477">
        <f>SUM(D94:D114)</f>
        <v>22094401.2</v>
      </c>
      <c r="E115" s="262">
        <f>SUM(E94:E114)</f>
        <v>16619813</v>
      </c>
      <c r="G115" s="435" t="s">
        <v>0</v>
      </c>
      <c r="H115" s="435"/>
      <c r="I115" s="431">
        <f>SUM(I94:I114)</f>
        <v>32175000</v>
      </c>
      <c r="J115" s="395">
        <f>SUM(J94:J114)</f>
        <v>852760</v>
      </c>
    </row>
    <row r="116" ht="7.5" customHeight="1"/>
    <row r="117" spans="1:4" ht="16.5" thickBot="1">
      <c r="A117" s="609" t="s">
        <v>11</v>
      </c>
      <c r="B117" s="609"/>
      <c r="C117" s="610"/>
      <c r="D117" s="610"/>
    </row>
    <row r="118" spans="1:4" ht="13.5" thickBot="1">
      <c r="A118" s="935" t="s">
        <v>218</v>
      </c>
      <c r="B118" s="936"/>
      <c r="C118" s="937"/>
      <c r="D118" s="938"/>
    </row>
    <row r="119" spans="1:4" ht="12.75">
      <c r="A119" s="964" t="s">
        <v>9</v>
      </c>
      <c r="B119" s="965"/>
      <c r="C119" s="917">
        <f>+E115/1000</f>
        <v>16619.813</v>
      </c>
      <c r="D119" s="918"/>
    </row>
    <row r="120" spans="1:4" ht="12.75">
      <c r="A120" s="962" t="s">
        <v>6</v>
      </c>
      <c r="B120" s="963"/>
      <c r="C120" s="919">
        <f>I177/1000</f>
        <v>852.76</v>
      </c>
      <c r="D120" s="920"/>
    </row>
    <row r="121" spans="1:4" ht="13.5" thickBot="1">
      <c r="A121" s="960" t="s">
        <v>10</v>
      </c>
      <c r="B121" s="961"/>
      <c r="C121" s="921">
        <f>F75</f>
        <v>285777</v>
      </c>
      <c r="D121" s="922"/>
    </row>
    <row r="123" spans="1:2" ht="16.5" thickBot="1">
      <c r="A123" s="609" t="s">
        <v>41</v>
      </c>
      <c r="B123" s="609"/>
    </row>
    <row r="124" spans="1:11" s="145" customFormat="1" ht="22.5" customHeight="1">
      <c r="A124" s="690" t="s">
        <v>21</v>
      </c>
      <c r="B124" s="691"/>
      <c r="C124" s="681" t="s">
        <v>37</v>
      </c>
      <c r="D124" s="681" t="s">
        <v>210</v>
      </c>
      <c r="E124" s="681" t="s">
        <v>211</v>
      </c>
      <c r="F124" s="142" t="s">
        <v>38</v>
      </c>
      <c r="G124" s="143" t="s">
        <v>39</v>
      </c>
      <c r="H124" s="696" t="s">
        <v>212</v>
      </c>
      <c r="I124" s="792" t="s">
        <v>40</v>
      </c>
      <c r="J124" s="681" t="s">
        <v>8</v>
      </c>
      <c r="K124" s="144"/>
    </row>
    <row r="125" spans="1:11" s="145" customFormat="1" ht="11.25" customHeight="1" thickBot="1">
      <c r="A125" s="692"/>
      <c r="B125" s="693"/>
      <c r="C125" s="682"/>
      <c r="D125" s="683"/>
      <c r="E125" s="781"/>
      <c r="F125" s="146" t="s">
        <v>213</v>
      </c>
      <c r="G125" s="147" t="s">
        <v>214</v>
      </c>
      <c r="H125" s="697"/>
      <c r="I125" s="793"/>
      <c r="J125" s="682"/>
      <c r="K125" s="144"/>
    </row>
    <row r="126" spans="1:11" s="120" customFormat="1" ht="11.25" customHeight="1">
      <c r="A126" s="790" t="s">
        <v>469</v>
      </c>
      <c r="B126" s="791"/>
      <c r="C126" s="28">
        <v>78107</v>
      </c>
      <c r="D126" s="19"/>
      <c r="E126" s="19"/>
      <c r="F126" s="15"/>
      <c r="G126" s="16"/>
      <c r="H126" s="127"/>
      <c r="I126" s="20">
        <f>SUM(F126:H126)</f>
        <v>0</v>
      </c>
      <c r="J126" s="128">
        <f>SUM(C126:E126,I126)</f>
        <v>78107</v>
      </c>
      <c r="K126" s="129"/>
    </row>
    <row r="127" spans="1:11" s="120" customFormat="1" ht="11.25" customHeight="1">
      <c r="A127" s="684" t="s">
        <v>470</v>
      </c>
      <c r="B127" s="685"/>
      <c r="C127" s="18">
        <v>139100</v>
      </c>
      <c r="D127" s="19"/>
      <c r="E127" s="19"/>
      <c r="F127" s="15"/>
      <c r="G127" s="16"/>
      <c r="H127" s="127"/>
      <c r="I127" s="20">
        <f aca="true" t="shared" si="9" ref="I127:I137">SUM(F127:H127)</f>
        <v>0</v>
      </c>
      <c r="J127" s="128">
        <f aca="true" t="shared" si="10" ref="J127:J137">SUM(C127:E127,I127)</f>
        <v>139100</v>
      </c>
      <c r="K127" s="129"/>
    </row>
    <row r="128" spans="1:11" s="120" customFormat="1" ht="11.25" customHeight="1">
      <c r="A128" s="684" t="s">
        <v>471</v>
      </c>
      <c r="B128" s="685"/>
      <c r="C128" s="18">
        <v>150000</v>
      </c>
      <c r="D128" s="19"/>
      <c r="E128" s="19"/>
      <c r="F128" s="15"/>
      <c r="G128" s="16"/>
      <c r="H128" s="127"/>
      <c r="I128" s="20">
        <f t="shared" si="9"/>
        <v>0</v>
      </c>
      <c r="J128" s="128">
        <f t="shared" si="10"/>
        <v>150000</v>
      </c>
      <c r="K128" s="129"/>
    </row>
    <row r="129" spans="1:11" s="120" customFormat="1" ht="11.25" customHeight="1">
      <c r="A129" s="684" t="s">
        <v>472</v>
      </c>
      <c r="B129" s="685"/>
      <c r="C129" s="18"/>
      <c r="D129" s="19"/>
      <c r="E129" s="19">
        <v>4771000</v>
      </c>
      <c r="F129" s="15"/>
      <c r="G129" s="16"/>
      <c r="H129" s="127"/>
      <c r="I129" s="20">
        <f t="shared" si="9"/>
        <v>0</v>
      </c>
      <c r="J129" s="128">
        <f t="shared" si="10"/>
        <v>4771000</v>
      </c>
      <c r="K129" s="129"/>
    </row>
    <row r="130" spans="1:11" s="120" customFormat="1" ht="11.25" customHeight="1">
      <c r="A130" s="684" t="s">
        <v>473</v>
      </c>
      <c r="B130" s="685"/>
      <c r="C130" s="18"/>
      <c r="D130" s="19"/>
      <c r="E130" s="19">
        <v>247740</v>
      </c>
      <c r="F130" s="15"/>
      <c r="G130" s="16"/>
      <c r="H130" s="127"/>
      <c r="I130" s="20">
        <f t="shared" si="9"/>
        <v>0</v>
      </c>
      <c r="J130" s="128">
        <f t="shared" si="10"/>
        <v>247740</v>
      </c>
      <c r="K130" s="129"/>
    </row>
    <row r="131" spans="1:11" s="120" customFormat="1" ht="11.25" customHeight="1">
      <c r="A131" s="684" t="s">
        <v>474</v>
      </c>
      <c r="B131" s="685"/>
      <c r="C131" s="18"/>
      <c r="D131" s="19"/>
      <c r="E131" s="19">
        <v>112951</v>
      </c>
      <c r="F131" s="15"/>
      <c r="G131" s="16"/>
      <c r="H131" s="127"/>
      <c r="I131" s="20">
        <f t="shared" si="9"/>
        <v>0</v>
      </c>
      <c r="J131" s="128">
        <f t="shared" si="10"/>
        <v>112951</v>
      </c>
      <c r="K131" s="129"/>
    </row>
    <row r="132" spans="1:11" s="131" customFormat="1" ht="11.25" customHeight="1">
      <c r="A132" s="684" t="s">
        <v>470</v>
      </c>
      <c r="B132" s="685"/>
      <c r="C132" s="18"/>
      <c r="D132" s="19"/>
      <c r="E132" s="19">
        <v>100000</v>
      </c>
      <c r="F132" s="15"/>
      <c r="G132" s="16"/>
      <c r="H132" s="127"/>
      <c r="I132" s="20">
        <f t="shared" si="9"/>
        <v>0</v>
      </c>
      <c r="J132" s="128">
        <f t="shared" si="10"/>
        <v>100000</v>
      </c>
      <c r="K132" s="130"/>
    </row>
    <row r="133" spans="1:11" s="120" customFormat="1" ht="11.25" customHeight="1">
      <c r="A133" s="684" t="s">
        <v>475</v>
      </c>
      <c r="B133" s="685"/>
      <c r="C133" s="18"/>
      <c r="D133" s="19"/>
      <c r="E133" s="19">
        <v>75125</v>
      </c>
      <c r="F133" s="15"/>
      <c r="G133" s="16"/>
      <c r="H133" s="127"/>
      <c r="I133" s="20">
        <f t="shared" si="9"/>
        <v>0</v>
      </c>
      <c r="J133" s="128">
        <f t="shared" si="10"/>
        <v>75125</v>
      </c>
      <c r="K133" s="129"/>
    </row>
    <row r="134" spans="1:11" s="120" customFormat="1" ht="11.25" customHeight="1">
      <c r="A134" s="684" t="s">
        <v>476</v>
      </c>
      <c r="B134" s="685"/>
      <c r="C134" s="18"/>
      <c r="D134" s="19"/>
      <c r="E134" s="19">
        <v>490000</v>
      </c>
      <c r="F134" s="15"/>
      <c r="G134" s="16"/>
      <c r="H134" s="127"/>
      <c r="I134" s="20">
        <f t="shared" si="9"/>
        <v>0</v>
      </c>
      <c r="J134" s="128">
        <f t="shared" si="10"/>
        <v>490000</v>
      </c>
      <c r="K134" s="129"/>
    </row>
    <row r="135" spans="1:11" s="120" customFormat="1" ht="11.25" customHeight="1">
      <c r="A135" s="684" t="s">
        <v>485</v>
      </c>
      <c r="B135" s="685"/>
      <c r="C135" s="18"/>
      <c r="D135" s="19"/>
      <c r="E135" s="19">
        <v>194500</v>
      </c>
      <c r="F135" s="15"/>
      <c r="G135" s="16"/>
      <c r="H135" s="127"/>
      <c r="I135" s="20">
        <f t="shared" si="9"/>
        <v>0</v>
      </c>
      <c r="J135" s="128">
        <f t="shared" si="10"/>
        <v>194500</v>
      </c>
      <c r="K135" s="129"/>
    </row>
    <row r="136" spans="1:11" s="120" customFormat="1" ht="11.25" customHeight="1">
      <c r="A136" s="684" t="s">
        <v>477</v>
      </c>
      <c r="B136" s="685"/>
      <c r="C136" s="18"/>
      <c r="D136" s="19"/>
      <c r="E136" s="19">
        <v>59500</v>
      </c>
      <c r="F136" s="15"/>
      <c r="G136" s="16"/>
      <c r="H136" s="127"/>
      <c r="I136" s="20">
        <f t="shared" si="9"/>
        <v>0</v>
      </c>
      <c r="J136" s="128">
        <f t="shared" si="10"/>
        <v>59500</v>
      </c>
      <c r="K136" s="129"/>
    </row>
    <row r="137" spans="1:11" s="120" customFormat="1" ht="11.25" customHeight="1">
      <c r="A137" s="471"/>
      <c r="B137" s="472"/>
      <c r="C137" s="18"/>
      <c r="D137" s="19"/>
      <c r="E137" s="19"/>
      <c r="F137" s="15"/>
      <c r="G137" s="16"/>
      <c r="H137" s="127"/>
      <c r="I137" s="20">
        <f t="shared" si="9"/>
        <v>0</v>
      </c>
      <c r="J137" s="128">
        <f t="shared" si="10"/>
        <v>0</v>
      </c>
      <c r="K137" s="129"/>
    </row>
    <row r="138" spans="1:11" s="133" customFormat="1" ht="11.25" customHeight="1" thickBot="1">
      <c r="A138" s="686" t="s">
        <v>97</v>
      </c>
      <c r="B138" s="687"/>
      <c r="C138" s="60">
        <f aca="true" t="shared" si="11" ref="C138:J138">SUM(C126:C137)</f>
        <v>367207</v>
      </c>
      <c r="D138" s="60">
        <f t="shared" si="11"/>
        <v>0</v>
      </c>
      <c r="E138" s="60">
        <f t="shared" si="11"/>
        <v>6050816</v>
      </c>
      <c r="F138" s="61">
        <f t="shared" si="11"/>
        <v>0</v>
      </c>
      <c r="G138" s="62">
        <f t="shared" si="11"/>
        <v>0</v>
      </c>
      <c r="H138" s="62">
        <f t="shared" si="11"/>
        <v>0</v>
      </c>
      <c r="I138" s="63">
        <f t="shared" si="11"/>
        <v>0</v>
      </c>
      <c r="J138" s="60">
        <f t="shared" si="11"/>
        <v>6418023</v>
      </c>
      <c r="K138" s="132"/>
    </row>
    <row r="139" spans="1:11" s="120" customFormat="1" ht="13.5" thickBo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29"/>
    </row>
    <row r="140" spans="1:11" s="149" customFormat="1" ht="22.5" customHeight="1">
      <c r="A140" s="690" t="s">
        <v>215</v>
      </c>
      <c r="B140" s="691"/>
      <c r="C140" s="681" t="s">
        <v>37</v>
      </c>
      <c r="D140" s="681" t="s">
        <v>210</v>
      </c>
      <c r="E140" s="681" t="s">
        <v>211</v>
      </c>
      <c r="F140" s="142" t="s">
        <v>38</v>
      </c>
      <c r="G140" s="143" t="s">
        <v>39</v>
      </c>
      <c r="H140" s="696" t="s">
        <v>212</v>
      </c>
      <c r="I140" s="792" t="s">
        <v>40</v>
      </c>
      <c r="J140" s="681" t="s">
        <v>8</v>
      </c>
      <c r="K140" s="148"/>
    </row>
    <row r="141" spans="1:11" s="149" customFormat="1" ht="11.25" customHeight="1" thickBot="1">
      <c r="A141" s="692"/>
      <c r="B141" s="693"/>
      <c r="C141" s="682"/>
      <c r="D141" s="683"/>
      <c r="E141" s="781"/>
      <c r="F141" s="146" t="s">
        <v>213</v>
      </c>
      <c r="G141" s="147" t="s">
        <v>214</v>
      </c>
      <c r="H141" s="697"/>
      <c r="I141" s="793"/>
      <c r="J141" s="682"/>
      <c r="K141" s="148"/>
    </row>
    <row r="142" spans="1:11" s="149" customFormat="1" ht="11.25" customHeight="1">
      <c r="A142" s="790" t="s">
        <v>454</v>
      </c>
      <c r="B142" s="791"/>
      <c r="C142" s="28">
        <v>1907500</v>
      </c>
      <c r="D142" s="19"/>
      <c r="E142" s="19"/>
      <c r="F142" s="15"/>
      <c r="G142" s="59"/>
      <c r="H142" s="127"/>
      <c r="I142" s="20">
        <f>SUM(F142:H142)</f>
        <v>0</v>
      </c>
      <c r="J142" s="128">
        <f>SUM(C142:E142,I142)</f>
        <v>1907500</v>
      </c>
      <c r="K142" s="148"/>
    </row>
    <row r="143" spans="1:11" s="149" customFormat="1" ht="11.25" customHeight="1">
      <c r="A143" s="684" t="s">
        <v>455</v>
      </c>
      <c r="B143" s="685"/>
      <c r="C143" s="18">
        <v>1798718</v>
      </c>
      <c r="D143" s="19"/>
      <c r="E143" s="19"/>
      <c r="F143" s="15"/>
      <c r="G143" s="59"/>
      <c r="H143" s="127"/>
      <c r="I143" s="20">
        <f aca="true" t="shared" si="12" ref="I143:I160">SUM(F143:H143)</f>
        <v>0</v>
      </c>
      <c r="J143" s="128">
        <f aca="true" t="shared" si="13" ref="J143:J160">SUM(C143:E143,I143)</f>
        <v>1798718</v>
      </c>
      <c r="K143" s="148"/>
    </row>
    <row r="144" spans="1:11" s="149" customFormat="1" ht="11.25" customHeight="1">
      <c r="A144" s="684" t="s">
        <v>456</v>
      </c>
      <c r="B144" s="685"/>
      <c r="C144" s="18">
        <v>2798143.67</v>
      </c>
      <c r="D144" s="19"/>
      <c r="E144" s="19"/>
      <c r="F144" s="15"/>
      <c r="G144" s="16"/>
      <c r="H144" s="127"/>
      <c r="I144" s="20">
        <f t="shared" si="12"/>
        <v>0</v>
      </c>
      <c r="J144" s="128">
        <f t="shared" si="13"/>
        <v>2798143.67</v>
      </c>
      <c r="K144" s="148"/>
    </row>
    <row r="145" spans="1:11" s="149" customFormat="1" ht="11.25" customHeight="1">
      <c r="A145" s="684" t="s">
        <v>457</v>
      </c>
      <c r="B145" s="685"/>
      <c r="C145" s="18">
        <v>430000</v>
      </c>
      <c r="D145" s="19"/>
      <c r="E145" s="19"/>
      <c r="F145" s="15"/>
      <c r="G145" s="16"/>
      <c r="H145" s="127"/>
      <c r="I145" s="20">
        <f t="shared" si="12"/>
        <v>0</v>
      </c>
      <c r="J145" s="128">
        <f t="shared" si="13"/>
        <v>430000</v>
      </c>
      <c r="K145" s="148"/>
    </row>
    <row r="146" spans="1:11" s="149" customFormat="1" ht="11.25" customHeight="1">
      <c r="A146" s="684" t="s">
        <v>458</v>
      </c>
      <c r="B146" s="685"/>
      <c r="C146" s="18">
        <v>990000</v>
      </c>
      <c r="D146" s="19"/>
      <c r="E146" s="19"/>
      <c r="F146" s="15"/>
      <c r="G146" s="16"/>
      <c r="H146" s="127"/>
      <c r="I146" s="20">
        <f t="shared" si="12"/>
        <v>0</v>
      </c>
      <c r="J146" s="128">
        <f t="shared" si="13"/>
        <v>990000</v>
      </c>
      <c r="K146" s="148"/>
    </row>
    <row r="147" spans="1:11" s="149" customFormat="1" ht="11.25" customHeight="1">
      <c r="A147" s="684" t="s">
        <v>459</v>
      </c>
      <c r="B147" s="685"/>
      <c r="C147" s="18">
        <v>1060000</v>
      </c>
      <c r="D147" s="19"/>
      <c r="E147" s="19"/>
      <c r="F147" s="15"/>
      <c r="G147" s="16"/>
      <c r="H147" s="127"/>
      <c r="I147" s="20">
        <f t="shared" si="12"/>
        <v>0</v>
      </c>
      <c r="J147" s="128">
        <f t="shared" si="13"/>
        <v>1060000</v>
      </c>
      <c r="K147" s="148"/>
    </row>
    <row r="148" spans="1:11" s="149" customFormat="1" ht="11.25" customHeight="1">
      <c r="A148" s="684" t="s">
        <v>460</v>
      </c>
      <c r="B148" s="685"/>
      <c r="C148" s="18">
        <v>370000</v>
      </c>
      <c r="D148" s="19"/>
      <c r="E148" s="19"/>
      <c r="F148" s="15"/>
      <c r="G148" s="16"/>
      <c r="H148" s="127"/>
      <c r="I148" s="20">
        <f t="shared" si="12"/>
        <v>0</v>
      </c>
      <c r="J148" s="128">
        <f t="shared" si="13"/>
        <v>370000</v>
      </c>
      <c r="K148" s="148"/>
    </row>
    <row r="149" spans="1:11" s="149" customFormat="1" ht="11.25" customHeight="1">
      <c r="A149" s="684" t="s">
        <v>461</v>
      </c>
      <c r="B149" s="685"/>
      <c r="C149" s="18">
        <v>433000</v>
      </c>
      <c r="D149" s="19"/>
      <c r="E149" s="19"/>
      <c r="F149" s="15"/>
      <c r="G149" s="16"/>
      <c r="H149" s="127"/>
      <c r="I149" s="20">
        <f t="shared" si="12"/>
        <v>0</v>
      </c>
      <c r="J149" s="128">
        <f t="shared" si="13"/>
        <v>433000</v>
      </c>
      <c r="K149" s="148"/>
    </row>
    <row r="150" spans="1:11" s="149" customFormat="1" ht="11.25" customHeight="1">
      <c r="A150" s="684" t="s">
        <v>462</v>
      </c>
      <c r="B150" s="685"/>
      <c r="C150" s="18">
        <v>160000</v>
      </c>
      <c r="D150" s="19"/>
      <c r="E150" s="19"/>
      <c r="F150" s="15"/>
      <c r="G150" s="16"/>
      <c r="H150" s="127"/>
      <c r="I150" s="20">
        <f t="shared" si="12"/>
        <v>0</v>
      </c>
      <c r="J150" s="128">
        <f t="shared" si="13"/>
        <v>160000</v>
      </c>
      <c r="K150" s="148"/>
    </row>
    <row r="151" spans="1:11" s="149" customFormat="1" ht="11.25" customHeight="1">
      <c r="A151" s="684" t="s">
        <v>463</v>
      </c>
      <c r="B151" s="685"/>
      <c r="C151" s="18"/>
      <c r="D151" s="19"/>
      <c r="E151" s="19">
        <v>882206</v>
      </c>
      <c r="F151" s="15"/>
      <c r="G151" s="16"/>
      <c r="H151" s="127"/>
      <c r="I151" s="20">
        <f t="shared" si="12"/>
        <v>0</v>
      </c>
      <c r="J151" s="128">
        <f t="shared" si="13"/>
        <v>882206</v>
      </c>
      <c r="K151" s="148"/>
    </row>
    <row r="152" spans="1:11" s="149" customFormat="1" ht="11.25" customHeight="1">
      <c r="A152" s="684" t="s">
        <v>464</v>
      </c>
      <c r="B152" s="685"/>
      <c r="C152" s="18"/>
      <c r="D152" s="19"/>
      <c r="E152" s="19">
        <v>19449184</v>
      </c>
      <c r="F152" s="15"/>
      <c r="G152" s="16"/>
      <c r="H152" s="127"/>
      <c r="I152" s="20">
        <f t="shared" si="12"/>
        <v>0</v>
      </c>
      <c r="J152" s="128">
        <f t="shared" si="13"/>
        <v>19449184</v>
      </c>
      <c r="K152" s="148"/>
    </row>
    <row r="153" spans="1:11" s="149" customFormat="1" ht="11.25" customHeight="1">
      <c r="A153" s="684" t="s">
        <v>465</v>
      </c>
      <c r="B153" s="685"/>
      <c r="C153" s="18"/>
      <c r="D153" s="19"/>
      <c r="E153" s="19">
        <v>1200000</v>
      </c>
      <c r="F153" s="15"/>
      <c r="G153" s="16"/>
      <c r="H153" s="127"/>
      <c r="I153" s="20">
        <f t="shared" si="12"/>
        <v>0</v>
      </c>
      <c r="J153" s="128">
        <f t="shared" si="13"/>
        <v>1200000</v>
      </c>
      <c r="K153" s="148"/>
    </row>
    <row r="154" spans="1:11" s="149" customFormat="1" ht="11.25" customHeight="1">
      <c r="A154" s="826" t="s">
        <v>466</v>
      </c>
      <c r="B154" s="827"/>
      <c r="C154" s="18"/>
      <c r="D154" s="19"/>
      <c r="E154" s="19">
        <v>385000</v>
      </c>
      <c r="F154" s="15"/>
      <c r="G154" s="16"/>
      <c r="H154" s="127"/>
      <c r="I154" s="20">
        <f t="shared" si="12"/>
        <v>0</v>
      </c>
      <c r="J154" s="128">
        <f t="shared" si="13"/>
        <v>385000</v>
      </c>
      <c r="K154" s="148"/>
    </row>
    <row r="155" spans="1:11" s="149" customFormat="1" ht="11.25" customHeight="1">
      <c r="A155" s="684" t="s">
        <v>467</v>
      </c>
      <c r="B155" s="685"/>
      <c r="C155" s="18"/>
      <c r="D155" s="19"/>
      <c r="E155" s="19">
        <v>2376000</v>
      </c>
      <c r="F155" s="15"/>
      <c r="G155" s="16"/>
      <c r="H155" s="127"/>
      <c r="I155" s="20">
        <f t="shared" si="12"/>
        <v>0</v>
      </c>
      <c r="J155" s="128">
        <f t="shared" si="13"/>
        <v>2376000</v>
      </c>
      <c r="K155" s="148"/>
    </row>
    <row r="156" spans="1:11" s="149" customFormat="1" ht="11.25" customHeight="1">
      <c r="A156" s="684" t="s">
        <v>468</v>
      </c>
      <c r="B156" s="685"/>
      <c r="C156" s="18"/>
      <c r="D156" s="19"/>
      <c r="E156" s="19">
        <v>370000</v>
      </c>
      <c r="F156" s="15"/>
      <c r="G156" s="16"/>
      <c r="H156" s="127"/>
      <c r="I156" s="20">
        <f t="shared" si="12"/>
        <v>0</v>
      </c>
      <c r="J156" s="128">
        <f t="shared" si="13"/>
        <v>370000</v>
      </c>
      <c r="K156" s="148"/>
    </row>
    <row r="157" spans="1:11" s="149" customFormat="1" ht="11.25" customHeight="1">
      <c r="A157" s="684" t="s">
        <v>486</v>
      </c>
      <c r="B157" s="685"/>
      <c r="C157" s="18"/>
      <c r="D157" s="19"/>
      <c r="E157" s="19">
        <v>500000</v>
      </c>
      <c r="F157" s="15"/>
      <c r="G157" s="16"/>
      <c r="H157" s="127"/>
      <c r="I157" s="20">
        <f t="shared" si="12"/>
        <v>0</v>
      </c>
      <c r="J157" s="128">
        <f t="shared" si="13"/>
        <v>500000</v>
      </c>
      <c r="K157" s="148"/>
    </row>
    <row r="158" spans="1:11" s="149" customFormat="1" ht="11.25" customHeight="1">
      <c r="A158" s="684" t="s">
        <v>487</v>
      </c>
      <c r="B158" s="685"/>
      <c r="C158" s="18"/>
      <c r="D158" s="19"/>
      <c r="E158" s="19">
        <v>1200000</v>
      </c>
      <c r="F158" s="15"/>
      <c r="G158" s="16"/>
      <c r="H158" s="127"/>
      <c r="I158" s="20"/>
      <c r="J158" s="128">
        <f t="shared" si="13"/>
        <v>1200000</v>
      </c>
      <c r="K158" s="148"/>
    </row>
    <row r="159" spans="1:11" s="149" customFormat="1" ht="11.25" customHeight="1">
      <c r="A159" s="684" t="s">
        <v>493</v>
      </c>
      <c r="B159" s="685"/>
      <c r="C159" s="18"/>
      <c r="D159" s="19">
        <v>250000</v>
      </c>
      <c r="E159" s="19"/>
      <c r="F159" s="15"/>
      <c r="G159" s="16"/>
      <c r="H159" s="127"/>
      <c r="I159" s="20"/>
      <c r="J159" s="128">
        <f t="shared" si="13"/>
        <v>250000</v>
      </c>
      <c r="K159" s="148"/>
    </row>
    <row r="160" spans="1:11" s="149" customFormat="1" ht="11.25" customHeight="1">
      <c r="A160" s="684" t="s">
        <v>492</v>
      </c>
      <c r="B160" s="685"/>
      <c r="C160" s="18"/>
      <c r="D160" s="19">
        <v>82725883</v>
      </c>
      <c r="E160" s="19"/>
      <c r="F160" s="15"/>
      <c r="G160" s="16"/>
      <c r="H160" s="127"/>
      <c r="I160" s="20">
        <f t="shared" si="12"/>
        <v>0</v>
      </c>
      <c r="J160" s="128">
        <f t="shared" si="13"/>
        <v>82725883</v>
      </c>
      <c r="K160" s="148"/>
    </row>
    <row r="161" spans="1:11" s="149" customFormat="1" ht="11.25" customHeight="1" thickBot="1">
      <c r="A161" s="686" t="s">
        <v>98</v>
      </c>
      <c r="B161" s="687"/>
      <c r="C161" s="60">
        <f aca="true" t="shared" si="14" ref="C161:J161">SUM(C142:C160)</f>
        <v>9947361.67</v>
      </c>
      <c r="D161" s="64">
        <f t="shared" si="14"/>
        <v>82975883</v>
      </c>
      <c r="E161" s="64">
        <f t="shared" si="14"/>
        <v>26362390</v>
      </c>
      <c r="F161" s="61">
        <f t="shared" si="14"/>
        <v>0</v>
      </c>
      <c r="G161" s="62">
        <f t="shared" si="14"/>
        <v>0</v>
      </c>
      <c r="H161" s="62">
        <f t="shared" si="14"/>
        <v>0</v>
      </c>
      <c r="I161" s="63">
        <f t="shared" si="14"/>
        <v>0</v>
      </c>
      <c r="J161" s="60">
        <f t="shared" si="14"/>
        <v>119285634.67</v>
      </c>
      <c r="K161" s="148"/>
    </row>
    <row r="162" spans="1:11" s="120" customFormat="1" ht="13.5" thickBo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29"/>
    </row>
    <row r="163" spans="1:11" s="149" customFormat="1" ht="22.5" customHeight="1">
      <c r="A163" s="690" t="s">
        <v>216</v>
      </c>
      <c r="B163" s="691"/>
      <c r="C163" s="681" t="s">
        <v>37</v>
      </c>
      <c r="D163" s="681" t="s">
        <v>210</v>
      </c>
      <c r="E163" s="681" t="s">
        <v>211</v>
      </c>
      <c r="F163" s="142" t="s">
        <v>38</v>
      </c>
      <c r="G163" s="143" t="s">
        <v>39</v>
      </c>
      <c r="H163" s="696" t="s">
        <v>212</v>
      </c>
      <c r="I163" s="792" t="s">
        <v>40</v>
      </c>
      <c r="J163" s="681" t="s">
        <v>8</v>
      </c>
      <c r="K163" s="148"/>
    </row>
    <row r="164" spans="1:11" s="149" customFormat="1" ht="11.25" customHeight="1" thickBot="1">
      <c r="A164" s="692"/>
      <c r="B164" s="693"/>
      <c r="C164" s="682"/>
      <c r="D164" s="683"/>
      <c r="E164" s="781"/>
      <c r="F164" s="146" t="s">
        <v>213</v>
      </c>
      <c r="G164" s="147" t="s">
        <v>214</v>
      </c>
      <c r="H164" s="697"/>
      <c r="I164" s="793"/>
      <c r="J164" s="682"/>
      <c r="K164" s="148"/>
    </row>
    <row r="165" spans="1:11" s="149" customFormat="1" ht="11.25" customHeight="1">
      <c r="A165" s="790" t="s">
        <v>488</v>
      </c>
      <c r="B165" s="791"/>
      <c r="C165" s="28"/>
      <c r="D165" s="19"/>
      <c r="E165" s="19"/>
      <c r="F165" s="15"/>
      <c r="G165" s="59"/>
      <c r="H165" s="127">
        <v>476500</v>
      </c>
      <c r="I165" s="20">
        <f>SUM(F165:H165)</f>
        <v>476500</v>
      </c>
      <c r="J165" s="128">
        <f>SUM(C165:E165,I165)</f>
        <v>476500</v>
      </c>
      <c r="K165" s="148"/>
    </row>
    <row r="166" spans="1:11" s="149" customFormat="1" ht="11.25" customHeight="1">
      <c r="A166" s="684" t="s">
        <v>489</v>
      </c>
      <c r="B166" s="685"/>
      <c r="C166" s="18"/>
      <c r="D166" s="19"/>
      <c r="E166" s="19"/>
      <c r="F166" s="15"/>
      <c r="G166" s="59"/>
      <c r="H166" s="127">
        <v>376260</v>
      </c>
      <c r="I166" s="20">
        <f aca="true" t="shared" si="15" ref="I166:I172">SUM(F166:H166)</f>
        <v>376260</v>
      </c>
      <c r="J166" s="128">
        <f aca="true" t="shared" si="16" ref="J166:J172">SUM(C166:E166,I166)</f>
        <v>376260</v>
      </c>
      <c r="K166" s="148"/>
    </row>
    <row r="167" spans="1:11" s="149" customFormat="1" ht="11.25" customHeight="1">
      <c r="A167" s="471"/>
      <c r="B167" s="472"/>
      <c r="C167" s="18"/>
      <c r="D167" s="19"/>
      <c r="E167" s="19"/>
      <c r="F167" s="15"/>
      <c r="G167" s="16"/>
      <c r="H167" s="127"/>
      <c r="I167" s="20">
        <f t="shared" si="15"/>
        <v>0</v>
      </c>
      <c r="J167" s="128">
        <f t="shared" si="16"/>
        <v>0</v>
      </c>
      <c r="K167" s="148"/>
    </row>
    <row r="168" spans="1:11" s="149" customFormat="1" ht="11.25" customHeight="1">
      <c r="A168" s="471"/>
      <c r="B168" s="472"/>
      <c r="C168" s="18"/>
      <c r="D168" s="19"/>
      <c r="E168" s="19"/>
      <c r="F168" s="15"/>
      <c r="G168" s="16"/>
      <c r="H168" s="127"/>
      <c r="I168" s="20">
        <f t="shared" si="15"/>
        <v>0</v>
      </c>
      <c r="J168" s="128">
        <f t="shared" si="16"/>
        <v>0</v>
      </c>
      <c r="K168" s="148"/>
    </row>
    <row r="169" spans="1:11" s="149" customFormat="1" ht="11.25" customHeight="1">
      <c r="A169" s="471"/>
      <c r="B169" s="472"/>
      <c r="C169" s="18"/>
      <c r="D169" s="19"/>
      <c r="E169" s="19"/>
      <c r="F169" s="15"/>
      <c r="G169" s="16"/>
      <c r="H169" s="127"/>
      <c r="I169" s="20">
        <f t="shared" si="15"/>
        <v>0</v>
      </c>
      <c r="J169" s="128">
        <f t="shared" si="16"/>
        <v>0</v>
      </c>
      <c r="K169" s="148"/>
    </row>
    <row r="170" spans="1:11" s="149" customFormat="1" ht="11.25" customHeight="1">
      <c r="A170" s="471"/>
      <c r="B170" s="472"/>
      <c r="C170" s="18"/>
      <c r="D170" s="19"/>
      <c r="E170" s="19"/>
      <c r="F170" s="15"/>
      <c r="G170" s="16"/>
      <c r="H170" s="127"/>
      <c r="I170" s="20">
        <f t="shared" si="15"/>
        <v>0</v>
      </c>
      <c r="J170" s="128">
        <f t="shared" si="16"/>
        <v>0</v>
      </c>
      <c r="K170" s="148"/>
    </row>
    <row r="171" spans="1:11" s="149" customFormat="1" ht="11.25" customHeight="1">
      <c r="A171" s="471"/>
      <c r="B171" s="472"/>
      <c r="C171" s="18"/>
      <c r="D171" s="19"/>
      <c r="E171" s="19"/>
      <c r="F171" s="15"/>
      <c r="G171" s="16"/>
      <c r="H171" s="127"/>
      <c r="I171" s="20">
        <f t="shared" si="15"/>
        <v>0</v>
      </c>
      <c r="J171" s="128">
        <f t="shared" si="16"/>
        <v>0</v>
      </c>
      <c r="K171" s="148"/>
    </row>
    <row r="172" spans="1:11" s="149" customFormat="1" ht="11.25" customHeight="1">
      <c r="A172" s="471"/>
      <c r="B172" s="472"/>
      <c r="C172" s="18"/>
      <c r="D172" s="19"/>
      <c r="E172" s="19"/>
      <c r="F172" s="15"/>
      <c r="G172" s="16"/>
      <c r="H172" s="127"/>
      <c r="I172" s="20">
        <f t="shared" si="15"/>
        <v>0</v>
      </c>
      <c r="J172" s="128">
        <f t="shared" si="16"/>
        <v>0</v>
      </c>
      <c r="K172" s="148"/>
    </row>
    <row r="173" spans="1:11" s="149" customFormat="1" ht="11.25" customHeight="1" thickBot="1">
      <c r="A173" s="686" t="s">
        <v>217</v>
      </c>
      <c r="B173" s="687"/>
      <c r="C173" s="60">
        <f aca="true" t="shared" si="17" ref="C173:J173">SUM(C165:C172)</f>
        <v>0</v>
      </c>
      <c r="D173" s="60">
        <f t="shared" si="17"/>
        <v>0</v>
      </c>
      <c r="E173" s="60">
        <f t="shared" si="17"/>
        <v>0</v>
      </c>
      <c r="F173" s="64">
        <f t="shared" si="17"/>
        <v>0</v>
      </c>
      <c r="G173" s="135">
        <f t="shared" si="17"/>
        <v>0</v>
      </c>
      <c r="H173" s="62">
        <f t="shared" si="17"/>
        <v>852760</v>
      </c>
      <c r="I173" s="69">
        <f t="shared" si="17"/>
        <v>852760</v>
      </c>
      <c r="J173" s="60">
        <f t="shared" si="17"/>
        <v>852760</v>
      </c>
      <c r="K173" s="148"/>
    </row>
    <row r="174" spans="1:11" s="120" customFormat="1" ht="13.5" thickBo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29"/>
    </row>
    <row r="175" spans="1:11" s="149" customFormat="1" ht="22.5" customHeight="1">
      <c r="A175" s="690" t="s">
        <v>8</v>
      </c>
      <c r="B175" s="691"/>
      <c r="C175" s="681" t="s">
        <v>37</v>
      </c>
      <c r="D175" s="681" t="s">
        <v>210</v>
      </c>
      <c r="E175" s="681" t="s">
        <v>211</v>
      </c>
      <c r="F175" s="142" t="s">
        <v>38</v>
      </c>
      <c r="G175" s="143" t="s">
        <v>39</v>
      </c>
      <c r="H175" s="696" t="s">
        <v>212</v>
      </c>
      <c r="I175" s="792" t="s">
        <v>40</v>
      </c>
      <c r="J175" s="681" t="s">
        <v>8</v>
      </c>
      <c r="K175" s="148"/>
    </row>
    <row r="176" spans="1:11" s="149" customFormat="1" ht="11.25" customHeight="1" thickBot="1">
      <c r="A176" s="694"/>
      <c r="B176" s="695"/>
      <c r="C176" s="682"/>
      <c r="D176" s="683"/>
      <c r="E176" s="781"/>
      <c r="F176" s="146" t="s">
        <v>213</v>
      </c>
      <c r="G176" s="147" t="s">
        <v>214</v>
      </c>
      <c r="H176" s="697"/>
      <c r="I176" s="793"/>
      <c r="J176" s="682"/>
      <c r="K176" s="148"/>
    </row>
    <row r="177" spans="1:11" s="149" customFormat="1" ht="11.25" customHeight="1" thickBot="1">
      <c r="A177" s="692"/>
      <c r="B177" s="693"/>
      <c r="C177" s="60">
        <f aca="true" t="shared" si="18" ref="C177:J177">SUM(C173,C161,C138)</f>
        <v>10314568.67</v>
      </c>
      <c r="D177" s="60">
        <f t="shared" si="18"/>
        <v>82975883</v>
      </c>
      <c r="E177" s="60">
        <f t="shared" si="18"/>
        <v>32413206</v>
      </c>
      <c r="F177" s="64">
        <f t="shared" si="18"/>
        <v>0</v>
      </c>
      <c r="G177" s="150">
        <f t="shared" si="18"/>
        <v>0</v>
      </c>
      <c r="H177" s="151">
        <f t="shared" si="18"/>
        <v>852760</v>
      </c>
      <c r="I177" s="152">
        <f t="shared" si="18"/>
        <v>852760</v>
      </c>
      <c r="J177" s="60">
        <f t="shared" si="18"/>
        <v>126556417.67</v>
      </c>
      <c r="K177" s="148"/>
    </row>
    <row r="179" spans="1:7" ht="16.5" thickBot="1">
      <c r="A179" s="609" t="s">
        <v>478</v>
      </c>
      <c r="B179" s="609"/>
      <c r="C179" s="611"/>
      <c r="D179" s="611"/>
      <c r="E179" s="611"/>
      <c r="F179" s="611"/>
      <c r="G179" s="611"/>
    </row>
    <row r="180" spans="1:6" ht="12.75">
      <c r="A180" s="966" t="s">
        <v>479</v>
      </c>
      <c r="B180" s="612" t="s">
        <v>56</v>
      </c>
      <c r="C180" s="613" t="s">
        <v>57</v>
      </c>
      <c r="D180" s="612" t="s">
        <v>58</v>
      </c>
      <c r="E180" s="612" t="s">
        <v>59</v>
      </c>
      <c r="F180" s="614" t="s">
        <v>60</v>
      </c>
    </row>
    <row r="181" spans="1:6" ht="12.75">
      <c r="A181" s="967"/>
      <c r="B181" s="615" t="s">
        <v>62</v>
      </c>
      <c r="C181" s="616" t="s">
        <v>63</v>
      </c>
      <c r="D181" s="615" t="s">
        <v>480</v>
      </c>
      <c r="E181" s="615" t="s">
        <v>64</v>
      </c>
      <c r="F181" s="617" t="s">
        <v>62</v>
      </c>
    </row>
    <row r="182" spans="1:6" ht="13.5" thickBot="1">
      <c r="A182" s="968"/>
      <c r="B182" s="618" t="s">
        <v>65</v>
      </c>
      <c r="C182" s="619" t="s">
        <v>66</v>
      </c>
      <c r="D182" s="618"/>
      <c r="E182" s="618" t="s">
        <v>481</v>
      </c>
      <c r="F182" s="620" t="s">
        <v>482</v>
      </c>
    </row>
    <row r="183" spans="1:6" ht="12.75">
      <c r="A183" s="621">
        <v>1</v>
      </c>
      <c r="B183" s="622">
        <v>38292.076799999995</v>
      </c>
      <c r="C183" s="623">
        <v>15</v>
      </c>
      <c r="D183" s="624">
        <v>28990.8597</v>
      </c>
      <c r="E183" s="624">
        <v>1952.3235</v>
      </c>
      <c r="F183" s="625">
        <v>7348.893599999994</v>
      </c>
    </row>
    <row r="184" spans="1:6" ht="12.75">
      <c r="A184" s="626" t="s">
        <v>67</v>
      </c>
      <c r="B184" s="627"/>
      <c r="C184" s="628">
        <v>0</v>
      </c>
      <c r="D184" s="629"/>
      <c r="E184" s="629"/>
      <c r="F184" s="625">
        <v>0</v>
      </c>
    </row>
    <row r="185" spans="1:6" ht="12.75">
      <c r="A185" s="626">
        <v>2</v>
      </c>
      <c r="B185" s="627">
        <v>244522.17597</v>
      </c>
      <c r="C185" s="628">
        <v>8</v>
      </c>
      <c r="D185" s="629">
        <v>148179.40894999998</v>
      </c>
      <c r="E185" s="630">
        <v>8045.64</v>
      </c>
      <c r="F185" s="625">
        <v>88297.12702000003</v>
      </c>
    </row>
    <row r="186" spans="1:6" ht="12.75">
      <c r="A186" s="626">
        <v>3</v>
      </c>
      <c r="B186" s="627">
        <v>3335.072</v>
      </c>
      <c r="C186" s="628">
        <v>5</v>
      </c>
      <c r="D186" s="629">
        <v>1937.239</v>
      </c>
      <c r="E186" s="629">
        <v>72</v>
      </c>
      <c r="F186" s="625">
        <v>1325.833</v>
      </c>
    </row>
    <row r="187" spans="1:6" ht="12.75">
      <c r="A187" s="626">
        <v>4</v>
      </c>
      <c r="B187" s="627">
        <v>3597.178</v>
      </c>
      <c r="C187" s="628">
        <v>2.5</v>
      </c>
      <c r="D187" s="629">
        <v>67.132</v>
      </c>
      <c r="E187" s="629">
        <v>89.94</v>
      </c>
      <c r="F187" s="625">
        <v>3440.1059999999998</v>
      </c>
    </row>
    <row r="188" spans="1:6" ht="13.5" thickBot="1">
      <c r="A188" s="626">
        <v>5</v>
      </c>
      <c r="B188" s="627">
        <v>57007.0045</v>
      </c>
      <c r="C188" s="628">
        <v>1</v>
      </c>
      <c r="D188" s="629">
        <v>1767.626</v>
      </c>
      <c r="E188" s="629">
        <v>570.216</v>
      </c>
      <c r="F188" s="625">
        <v>54669.162500000006</v>
      </c>
    </row>
    <row r="189" spans="1:6" ht="13.5" thickBot="1">
      <c r="A189" s="631" t="s">
        <v>0</v>
      </c>
      <c r="B189" s="632">
        <v>346753.50727</v>
      </c>
      <c r="C189" s="633" t="s">
        <v>314</v>
      </c>
      <c r="D189" s="634">
        <v>180942.26565</v>
      </c>
      <c r="E189" s="634">
        <v>10730.1195</v>
      </c>
      <c r="F189" s="635">
        <v>155081.12212</v>
      </c>
    </row>
    <row r="191" spans="1:2" ht="16.5" thickBot="1">
      <c r="A191" s="609" t="s">
        <v>483</v>
      </c>
      <c r="B191" s="609"/>
    </row>
    <row r="192" spans="1:10" s="160" customFormat="1" ht="11.25" customHeight="1">
      <c r="A192" s="820" t="s">
        <v>235</v>
      </c>
      <c r="B192" s="821"/>
      <c r="C192" s="190" t="s">
        <v>29</v>
      </c>
      <c r="D192" s="159" t="s">
        <v>30</v>
      </c>
      <c r="F192" s="810" t="s">
        <v>261</v>
      </c>
      <c r="G192" s="811"/>
      <c r="H192" s="812"/>
      <c r="I192" s="190" t="s">
        <v>29</v>
      </c>
      <c r="J192" s="159" t="s">
        <v>30</v>
      </c>
    </row>
    <row r="193" spans="1:10" s="160" customFormat="1" ht="11.25" customHeight="1" thickBot="1">
      <c r="A193" s="822"/>
      <c r="B193" s="823"/>
      <c r="C193" s="191" t="s">
        <v>195</v>
      </c>
      <c r="D193" s="162" t="s">
        <v>196</v>
      </c>
      <c r="F193" s="813"/>
      <c r="G193" s="814"/>
      <c r="H193" s="815"/>
      <c r="I193" s="192" t="s">
        <v>195</v>
      </c>
      <c r="J193" s="193" t="s">
        <v>196</v>
      </c>
    </row>
    <row r="194" spans="1:10" s="160" customFormat="1" ht="11.25" customHeight="1" thickBot="1">
      <c r="A194" s="824" t="s">
        <v>42</v>
      </c>
      <c r="B194" s="825"/>
      <c r="C194" s="178">
        <v>72560</v>
      </c>
      <c r="D194" s="179">
        <f>C235</f>
        <v>86680</v>
      </c>
      <c r="F194" s="834" t="s">
        <v>42</v>
      </c>
      <c r="G194" s="835"/>
      <c r="H194" s="836"/>
      <c r="I194" s="194">
        <v>1842</v>
      </c>
      <c r="J194" s="195">
        <f>I204</f>
        <v>2397</v>
      </c>
    </row>
    <row r="195" spans="1:10" s="160" customFormat="1" ht="11.25" customHeight="1" thickBot="1">
      <c r="A195" s="796" t="s">
        <v>43</v>
      </c>
      <c r="B195" s="797"/>
      <c r="C195" s="188">
        <f>SUM(C196:C205)</f>
        <v>42857</v>
      </c>
      <c r="D195" s="189">
        <f>SUM(D196:D205)</f>
        <v>94558.643</v>
      </c>
      <c r="F195" s="837" t="s">
        <v>43</v>
      </c>
      <c r="G195" s="838"/>
      <c r="H195" s="839"/>
      <c r="I195" s="188">
        <f>SUM(I196:I198)</f>
        <v>574</v>
      </c>
      <c r="J195" s="189">
        <f>SUM(J196:J198)</f>
        <v>83477</v>
      </c>
    </row>
    <row r="196" spans="1:10" s="160" customFormat="1" ht="11.25" customHeight="1">
      <c r="A196" s="794" t="s">
        <v>44</v>
      </c>
      <c r="B196" s="795"/>
      <c r="C196" s="180">
        <v>10344</v>
      </c>
      <c r="D196" s="181">
        <v>10730</v>
      </c>
      <c r="E196" s="165"/>
      <c r="F196" s="794" t="s">
        <v>262</v>
      </c>
      <c r="G196" s="819"/>
      <c r="H196" s="795"/>
      <c r="I196" s="184">
        <v>351</v>
      </c>
      <c r="J196" s="185">
        <v>527</v>
      </c>
    </row>
    <row r="197" spans="1:10" s="160" customFormat="1" ht="11.25" customHeight="1">
      <c r="A197" s="688" t="s">
        <v>236</v>
      </c>
      <c r="B197" s="689"/>
      <c r="C197" s="174">
        <v>12887</v>
      </c>
      <c r="D197" s="164"/>
      <c r="E197" s="165"/>
      <c r="F197" s="688" t="s">
        <v>259</v>
      </c>
      <c r="G197" s="818"/>
      <c r="H197" s="689"/>
      <c r="I197" s="175"/>
      <c r="J197" s="167">
        <v>82750</v>
      </c>
    </row>
    <row r="198" spans="1:10" s="160" customFormat="1" ht="11.25" customHeight="1" thickBot="1">
      <c r="A198" s="688" t="s">
        <v>237</v>
      </c>
      <c r="B198" s="689"/>
      <c r="C198" s="174"/>
      <c r="D198" s="164"/>
      <c r="F198" s="798" t="s">
        <v>260</v>
      </c>
      <c r="G198" s="817"/>
      <c r="H198" s="799"/>
      <c r="I198" s="196">
        <v>223</v>
      </c>
      <c r="J198" s="197">
        <v>200</v>
      </c>
    </row>
    <row r="199" spans="1:10" s="160" customFormat="1" ht="11.25" customHeight="1" thickBot="1">
      <c r="A199" s="688" t="s">
        <v>238</v>
      </c>
      <c r="B199" s="689"/>
      <c r="C199" s="174">
        <v>18011</v>
      </c>
      <c r="D199" s="164"/>
      <c r="F199" s="796" t="s">
        <v>45</v>
      </c>
      <c r="G199" s="816"/>
      <c r="H199" s="797"/>
      <c r="I199" s="188">
        <f>SUM(I200:I203)</f>
        <v>19</v>
      </c>
      <c r="J199" s="189">
        <f>SUM(J200:J203)</f>
        <v>82726</v>
      </c>
    </row>
    <row r="200" spans="1:10" s="160" customFormat="1" ht="11.25" customHeight="1">
      <c r="A200" s="688" t="s">
        <v>239</v>
      </c>
      <c r="B200" s="689"/>
      <c r="C200" s="174"/>
      <c r="D200" s="164"/>
      <c r="F200" s="794" t="s">
        <v>48</v>
      </c>
      <c r="G200" s="819"/>
      <c r="H200" s="795"/>
      <c r="I200" s="184"/>
      <c r="J200" s="185"/>
    </row>
    <row r="201" spans="1:10" s="160" customFormat="1" ht="11.25" customHeight="1">
      <c r="A201" s="688" t="s">
        <v>240</v>
      </c>
      <c r="B201" s="689"/>
      <c r="C201" s="174">
        <v>339</v>
      </c>
      <c r="D201" s="164">
        <f>H165/1000</f>
        <v>476.5</v>
      </c>
      <c r="F201" s="688" t="s">
        <v>49</v>
      </c>
      <c r="G201" s="818"/>
      <c r="H201" s="689"/>
      <c r="I201" s="175"/>
      <c r="J201" s="167"/>
    </row>
    <row r="202" spans="1:10" s="160" customFormat="1" ht="11.25" customHeight="1">
      <c r="A202" s="688" t="s">
        <v>241</v>
      </c>
      <c r="B202" s="689"/>
      <c r="C202" s="174">
        <v>1276</v>
      </c>
      <c r="D202" s="164">
        <f>H166/1000</f>
        <v>376.26</v>
      </c>
      <c r="F202" s="688" t="s">
        <v>50</v>
      </c>
      <c r="G202" s="818"/>
      <c r="H202" s="689"/>
      <c r="I202" s="175">
        <v>19</v>
      </c>
      <c r="J202" s="167">
        <v>82726</v>
      </c>
    </row>
    <row r="203" spans="1:10" s="160" customFormat="1" ht="11.25" customHeight="1" thickBot="1">
      <c r="A203" s="688" t="s">
        <v>222</v>
      </c>
      <c r="B203" s="689"/>
      <c r="C203" s="174"/>
      <c r="D203" s="164"/>
      <c r="F203" s="798" t="s">
        <v>51</v>
      </c>
      <c r="G203" s="817"/>
      <c r="H203" s="799"/>
      <c r="I203" s="196"/>
      <c r="J203" s="197"/>
    </row>
    <row r="204" spans="1:10" s="160" customFormat="1" ht="11.25" customHeight="1" thickBot="1">
      <c r="A204" s="688" t="s">
        <v>20</v>
      </c>
      <c r="B204" s="689"/>
      <c r="C204" s="174"/>
      <c r="D204" s="164">
        <f>D159/1000</f>
        <v>250</v>
      </c>
      <c r="F204" s="796" t="s">
        <v>47</v>
      </c>
      <c r="G204" s="816"/>
      <c r="H204" s="797"/>
      <c r="I204" s="188">
        <f>SUM(I194+I195-I199)</f>
        <v>2397</v>
      </c>
      <c r="J204" s="189">
        <f>SUM(J194+J195-J199)</f>
        <v>3148</v>
      </c>
    </row>
    <row r="205" spans="1:6" s="160" customFormat="1" ht="11.25" customHeight="1" thickBot="1">
      <c r="A205" s="798" t="s">
        <v>223</v>
      </c>
      <c r="B205" s="799"/>
      <c r="C205" s="182"/>
      <c r="D205" s="183">
        <v>82725.883</v>
      </c>
      <c r="F205" s="165"/>
    </row>
    <row r="206" spans="1:10" s="160" customFormat="1" ht="11.25" customHeight="1" thickBot="1">
      <c r="A206" s="796" t="s">
        <v>45</v>
      </c>
      <c r="B206" s="797"/>
      <c r="C206" s="188">
        <f>SUM(C207:C234)</f>
        <v>28737</v>
      </c>
      <c r="D206" s="189">
        <f>SUM(D207:D234)</f>
        <v>126556.41999999998</v>
      </c>
      <c r="E206" s="166"/>
      <c r="F206" s="858" t="s">
        <v>263</v>
      </c>
      <c r="G206" s="859"/>
      <c r="H206" s="860"/>
      <c r="I206" s="201" t="s">
        <v>29</v>
      </c>
      <c r="J206" s="136" t="s">
        <v>30</v>
      </c>
    </row>
    <row r="207" spans="1:10" s="160" customFormat="1" ht="11.25" customHeight="1" thickBot="1">
      <c r="A207" s="794" t="s">
        <v>224</v>
      </c>
      <c r="B207" s="795"/>
      <c r="C207" s="184"/>
      <c r="D207" s="185">
        <v>26362.39</v>
      </c>
      <c r="E207" s="168"/>
      <c r="F207" s="861"/>
      <c r="G207" s="862"/>
      <c r="H207" s="863"/>
      <c r="I207" s="202" t="s">
        <v>195</v>
      </c>
      <c r="J207" s="138" t="s">
        <v>196</v>
      </c>
    </row>
    <row r="208" spans="1:10" s="160" customFormat="1" ht="11.25" customHeight="1">
      <c r="A208" s="688" t="s">
        <v>242</v>
      </c>
      <c r="B208" s="689"/>
      <c r="C208" s="175">
        <v>2324</v>
      </c>
      <c r="D208" s="167"/>
      <c r="E208" s="163"/>
      <c r="F208" s="831" t="s">
        <v>42</v>
      </c>
      <c r="G208" s="832"/>
      <c r="H208" s="833"/>
      <c r="I208" s="460">
        <v>543</v>
      </c>
      <c r="J208" s="198">
        <f>+I211</f>
        <v>0</v>
      </c>
    </row>
    <row r="209" spans="1:10" s="160" customFormat="1" ht="11.25" customHeight="1">
      <c r="A209" s="688" t="s">
        <v>243</v>
      </c>
      <c r="B209" s="689"/>
      <c r="C209" s="175"/>
      <c r="D209" s="167"/>
      <c r="E209" s="163"/>
      <c r="F209" s="828" t="s">
        <v>43</v>
      </c>
      <c r="G209" s="829"/>
      <c r="H209" s="830"/>
      <c r="I209" s="204"/>
      <c r="J209" s="199">
        <v>0</v>
      </c>
    </row>
    <row r="210" spans="1:10" s="160" customFormat="1" ht="11.25" customHeight="1">
      <c r="A210" s="688" t="s">
        <v>244</v>
      </c>
      <c r="B210" s="689"/>
      <c r="C210" s="176"/>
      <c r="D210" s="169"/>
      <c r="E210" s="163"/>
      <c r="F210" s="828" t="s">
        <v>45</v>
      </c>
      <c r="G210" s="829"/>
      <c r="H210" s="830"/>
      <c r="I210" s="204">
        <v>543</v>
      </c>
      <c r="J210" s="199">
        <v>0</v>
      </c>
    </row>
    <row r="211" spans="1:10" s="160" customFormat="1" ht="11.25" customHeight="1" thickBot="1">
      <c r="A211" s="688" t="s">
        <v>245</v>
      </c>
      <c r="B211" s="689"/>
      <c r="C211" s="176">
        <v>10027</v>
      </c>
      <c r="D211" s="169">
        <v>82725.883</v>
      </c>
      <c r="E211" s="163"/>
      <c r="F211" s="864" t="s">
        <v>47</v>
      </c>
      <c r="G211" s="865"/>
      <c r="H211" s="866"/>
      <c r="I211" s="205">
        <f>+I208+I209-I210</f>
        <v>0</v>
      </c>
      <c r="J211" s="200">
        <f>SUM(J208+J209-J210)</f>
        <v>0</v>
      </c>
    </row>
    <row r="212" spans="1:6" s="160" customFormat="1" ht="11.25" customHeight="1" thickBot="1">
      <c r="A212" s="688" t="s">
        <v>246</v>
      </c>
      <c r="B212" s="689"/>
      <c r="C212" s="176">
        <v>294</v>
      </c>
      <c r="D212" s="169"/>
      <c r="E212" s="163"/>
      <c r="F212" s="163"/>
    </row>
    <row r="213" spans="1:10" s="160" customFormat="1" ht="11.25" customHeight="1">
      <c r="A213" s="688" t="s">
        <v>225</v>
      </c>
      <c r="B213" s="689"/>
      <c r="C213" s="176">
        <v>2578</v>
      </c>
      <c r="D213" s="169">
        <f>D159/1000</f>
        <v>250</v>
      </c>
      <c r="E213" s="163"/>
      <c r="F213" s="843" t="s">
        <v>264</v>
      </c>
      <c r="G213" s="844"/>
      <c r="H213" s="845"/>
      <c r="I213" s="158" t="s">
        <v>29</v>
      </c>
      <c r="J213" s="159" t="s">
        <v>30</v>
      </c>
    </row>
    <row r="214" spans="1:10" s="160" customFormat="1" ht="11.25" customHeight="1" thickBot="1">
      <c r="A214" s="688" t="s">
        <v>226</v>
      </c>
      <c r="B214" s="689"/>
      <c r="C214" s="176"/>
      <c r="D214" s="169">
        <v>9947.36</v>
      </c>
      <c r="E214" s="163"/>
      <c r="F214" s="846"/>
      <c r="G214" s="847"/>
      <c r="H214" s="848"/>
      <c r="I214" s="161" t="s">
        <v>195</v>
      </c>
      <c r="J214" s="162" t="s">
        <v>196</v>
      </c>
    </row>
    <row r="215" spans="1:10" s="160" customFormat="1" ht="11.25" customHeight="1">
      <c r="A215" s="688" t="s">
        <v>227</v>
      </c>
      <c r="B215" s="689"/>
      <c r="C215" s="175"/>
      <c r="D215" s="167"/>
      <c r="E215" s="168"/>
      <c r="F215" s="855" t="s">
        <v>42</v>
      </c>
      <c r="G215" s="856"/>
      <c r="H215" s="857"/>
      <c r="I215" s="206">
        <v>1876</v>
      </c>
      <c r="J215" s="207">
        <f>+I218</f>
        <v>2161</v>
      </c>
    </row>
    <row r="216" spans="1:10" s="160" customFormat="1" ht="11.25" customHeight="1">
      <c r="A216" s="688" t="s">
        <v>247</v>
      </c>
      <c r="B216" s="689"/>
      <c r="C216" s="175"/>
      <c r="D216" s="167"/>
      <c r="E216" s="163"/>
      <c r="F216" s="852" t="s">
        <v>43</v>
      </c>
      <c r="G216" s="853"/>
      <c r="H216" s="854"/>
      <c r="I216" s="208">
        <v>5556</v>
      </c>
      <c r="J216" s="209">
        <v>5718</v>
      </c>
    </row>
    <row r="217" spans="1:10" s="160" customFormat="1" ht="11.25" customHeight="1">
      <c r="A217" s="688" t="s">
        <v>248</v>
      </c>
      <c r="B217" s="689"/>
      <c r="C217" s="175"/>
      <c r="D217" s="167"/>
      <c r="E217" s="163"/>
      <c r="F217" s="852" t="s">
        <v>45</v>
      </c>
      <c r="G217" s="853"/>
      <c r="H217" s="854"/>
      <c r="I217" s="170">
        <v>5271</v>
      </c>
      <c r="J217" s="171">
        <v>6000</v>
      </c>
    </row>
    <row r="218" spans="1:10" s="160" customFormat="1" ht="11.25" customHeight="1" thickBot="1">
      <c r="A218" s="688" t="s">
        <v>249</v>
      </c>
      <c r="B218" s="689"/>
      <c r="C218" s="176"/>
      <c r="D218" s="169"/>
      <c r="E218" s="163"/>
      <c r="F218" s="849" t="s">
        <v>47</v>
      </c>
      <c r="G218" s="850"/>
      <c r="H218" s="851"/>
      <c r="I218" s="172">
        <f>+I215+I216-I217</f>
        <v>2161</v>
      </c>
      <c r="J218" s="173">
        <f>SUM(J215+J216-J217)</f>
        <v>1879</v>
      </c>
    </row>
    <row r="219" spans="1:6" s="160" customFormat="1" ht="11.25" customHeight="1">
      <c r="A219" s="688" t="s">
        <v>250</v>
      </c>
      <c r="B219" s="689"/>
      <c r="C219" s="176"/>
      <c r="D219" s="169"/>
      <c r="E219" s="163"/>
      <c r="F219" s="163"/>
    </row>
    <row r="220" spans="1:6" s="160" customFormat="1" ht="11.25" customHeight="1">
      <c r="A220" s="688" t="s">
        <v>251</v>
      </c>
      <c r="B220" s="689"/>
      <c r="C220" s="176"/>
      <c r="D220" s="169">
        <f>H166/1000</f>
        <v>376.26</v>
      </c>
      <c r="E220" s="163"/>
      <c r="F220" s="163"/>
    </row>
    <row r="221" spans="1:6" s="160" customFormat="1" ht="11.25" customHeight="1">
      <c r="A221" s="688" t="s">
        <v>252</v>
      </c>
      <c r="B221" s="689"/>
      <c r="C221" s="176">
        <v>45</v>
      </c>
      <c r="D221" s="169">
        <v>476.5</v>
      </c>
      <c r="E221" s="163"/>
      <c r="F221" s="163"/>
    </row>
    <row r="222" spans="1:6" s="160" customFormat="1" ht="11.25" customHeight="1">
      <c r="A222" s="688" t="s">
        <v>228</v>
      </c>
      <c r="B222" s="689"/>
      <c r="C222" s="176"/>
      <c r="D222" s="169"/>
      <c r="E222" s="163"/>
      <c r="F222" s="163"/>
    </row>
    <row r="223" spans="1:6" s="160" customFormat="1" ht="11.25" customHeight="1">
      <c r="A223" s="688" t="s">
        <v>229</v>
      </c>
      <c r="B223" s="689"/>
      <c r="C223" s="176"/>
      <c r="D223" s="169"/>
      <c r="E223" s="163"/>
      <c r="F223" s="163"/>
    </row>
    <row r="224" spans="1:6" s="160" customFormat="1" ht="11.25" customHeight="1">
      <c r="A224" s="688" t="s">
        <v>230</v>
      </c>
      <c r="B224" s="689"/>
      <c r="C224" s="176">
        <v>3961</v>
      </c>
      <c r="D224" s="169">
        <v>6050.82</v>
      </c>
      <c r="E224" s="163"/>
      <c r="F224" s="163"/>
    </row>
    <row r="225" spans="1:6" s="160" customFormat="1" ht="11.25" customHeight="1">
      <c r="A225" s="688" t="s">
        <v>253</v>
      </c>
      <c r="B225" s="689"/>
      <c r="C225" s="176">
        <v>248</v>
      </c>
      <c r="D225" s="169"/>
      <c r="E225" s="163"/>
      <c r="F225" s="163"/>
    </row>
    <row r="226" spans="1:6" s="160" customFormat="1" ht="11.25" customHeight="1">
      <c r="A226" s="688" t="s">
        <v>254</v>
      </c>
      <c r="B226" s="689"/>
      <c r="C226" s="177"/>
      <c r="D226" s="171"/>
      <c r="E226" s="163"/>
      <c r="F226" s="163"/>
    </row>
    <row r="227" spans="1:6" s="160" customFormat="1" ht="11.25" customHeight="1">
      <c r="A227" s="688" t="s">
        <v>255</v>
      </c>
      <c r="B227" s="689"/>
      <c r="C227" s="175"/>
      <c r="D227" s="167"/>
      <c r="E227" s="163"/>
      <c r="F227" s="163"/>
    </row>
    <row r="228" spans="1:6" s="160" customFormat="1" ht="11.25" customHeight="1">
      <c r="A228" s="688" t="s">
        <v>256</v>
      </c>
      <c r="B228" s="689"/>
      <c r="C228" s="175">
        <v>7984</v>
      </c>
      <c r="D228" s="167"/>
      <c r="E228" s="163"/>
      <c r="F228" s="163"/>
    </row>
    <row r="229" spans="1:6" s="160" customFormat="1" ht="11.25" customHeight="1">
      <c r="A229" s="688" t="s">
        <v>257</v>
      </c>
      <c r="B229" s="689"/>
      <c r="C229" s="175"/>
      <c r="D229" s="167"/>
      <c r="E229" s="163"/>
      <c r="F229" s="163"/>
    </row>
    <row r="230" spans="1:6" s="160" customFormat="1" ht="11.25" customHeight="1">
      <c r="A230" s="688" t="s">
        <v>231</v>
      </c>
      <c r="B230" s="689"/>
      <c r="C230" s="175">
        <v>1276</v>
      </c>
      <c r="D230" s="167"/>
      <c r="E230" s="163"/>
      <c r="F230" s="163"/>
    </row>
    <row r="231" spans="1:6" s="160" customFormat="1" ht="11.25" customHeight="1">
      <c r="A231" s="688" t="s">
        <v>232</v>
      </c>
      <c r="B231" s="689"/>
      <c r="C231" s="175"/>
      <c r="D231" s="167">
        <f>C138/1000</f>
        <v>367.207</v>
      </c>
      <c r="E231" s="163"/>
      <c r="F231" s="163"/>
    </row>
    <row r="232" spans="1:6" s="160" customFormat="1" ht="11.25" customHeight="1">
      <c r="A232" s="802" t="s">
        <v>46</v>
      </c>
      <c r="B232" s="803"/>
      <c r="C232" s="175"/>
      <c r="D232" s="167"/>
      <c r="E232" s="163"/>
      <c r="F232" s="163"/>
    </row>
    <row r="233" spans="1:6" s="160" customFormat="1" ht="11.25" customHeight="1">
      <c r="A233" s="802" t="s">
        <v>233</v>
      </c>
      <c r="B233" s="803"/>
      <c r="C233" s="175"/>
      <c r="D233" s="167"/>
      <c r="E233" s="163"/>
      <c r="F233" s="163"/>
    </row>
    <row r="234" spans="1:6" s="160" customFormat="1" ht="11.25" customHeight="1" thickBot="1">
      <c r="A234" s="800" t="s">
        <v>234</v>
      </c>
      <c r="B234" s="801"/>
      <c r="C234" s="186"/>
      <c r="D234" s="187"/>
      <c r="F234" s="163"/>
    </row>
    <row r="235" spans="1:6" s="160" customFormat="1" ht="11.25" customHeight="1" thickBot="1">
      <c r="A235" s="796" t="s">
        <v>47</v>
      </c>
      <c r="B235" s="797"/>
      <c r="C235" s="188">
        <f>SUM(C194+C195-C206)</f>
        <v>86680</v>
      </c>
      <c r="D235" s="189">
        <f>SUM(D194+D195-D206)</f>
        <v>54682.223</v>
      </c>
      <c r="E235" s="165"/>
      <c r="F235" s="163"/>
    </row>
    <row r="236" spans="1:20" s="9" customFormat="1" ht="1.5" customHeight="1">
      <c r="A236" s="2"/>
      <c r="B236" s="6"/>
      <c r="C236" s="6"/>
      <c r="D236" s="6"/>
      <c r="E236" s="6"/>
      <c r="F236" s="6"/>
      <c r="G236" s="6"/>
      <c r="H236" s="6"/>
      <c r="I236" s="3"/>
      <c r="J236" s="110"/>
      <c r="K236" s="3"/>
      <c r="L236" s="3"/>
      <c r="M236" s="3"/>
      <c r="N236"/>
      <c r="O236"/>
      <c r="P236"/>
      <c r="Q236"/>
      <c r="R236"/>
      <c r="S236"/>
      <c r="T236"/>
    </row>
    <row r="237" spans="1:12" ht="21.75" customHeight="1" thickBot="1">
      <c r="A237" s="26" t="s">
        <v>68</v>
      </c>
      <c r="B237" s="27"/>
      <c r="C237" s="27"/>
      <c r="D237" s="3"/>
      <c r="E237" s="3"/>
      <c r="F237" s="3"/>
      <c r="G237" s="3"/>
      <c r="H237" s="3"/>
      <c r="I237" s="3"/>
      <c r="J237" s="110"/>
      <c r="K237" s="3"/>
      <c r="L237" s="3"/>
    </row>
    <row r="238" spans="1:13" ht="11.25" customHeight="1">
      <c r="A238" s="804" t="s">
        <v>23</v>
      </c>
      <c r="B238" s="805"/>
      <c r="C238" s="22" t="s">
        <v>29</v>
      </c>
      <c r="D238" s="23" t="s">
        <v>30</v>
      </c>
      <c r="E238" s="3"/>
      <c r="F238" s="3"/>
      <c r="G238" s="3"/>
      <c r="H238" s="3"/>
      <c r="I238" s="3"/>
      <c r="J238" s="3"/>
      <c r="K238" s="110"/>
      <c r="L238" s="3"/>
      <c r="M238" s="3"/>
    </row>
    <row r="239" spans="1:13" ht="11.25" customHeight="1" thickBot="1">
      <c r="A239" s="806"/>
      <c r="B239" s="807"/>
      <c r="C239" s="24">
        <v>2009</v>
      </c>
      <c r="D239" s="25">
        <v>2010</v>
      </c>
      <c r="E239" s="3"/>
      <c r="F239" s="3"/>
      <c r="G239" s="3"/>
      <c r="H239" s="3"/>
      <c r="I239" s="3"/>
      <c r="J239" s="3"/>
      <c r="K239" s="110"/>
      <c r="L239" s="3"/>
      <c r="M239" s="3"/>
    </row>
    <row r="240" spans="1:13" ht="11.25" customHeight="1" thickBot="1">
      <c r="A240" s="808" t="s">
        <v>258</v>
      </c>
      <c r="B240" s="907"/>
      <c r="C240" s="461">
        <v>937</v>
      </c>
      <c r="D240" s="462">
        <v>937</v>
      </c>
      <c r="E240" s="3"/>
      <c r="F240" s="3"/>
      <c r="G240" s="3"/>
      <c r="H240" s="3"/>
      <c r="I240" s="3"/>
      <c r="J240" s="3"/>
      <c r="K240" s="110"/>
      <c r="L240" s="3"/>
      <c r="M240" s="3"/>
    </row>
    <row r="241" spans="1:13" ht="11.25" customHeight="1">
      <c r="A241" s="638"/>
      <c r="B241" s="638"/>
      <c r="C241" s="639"/>
      <c r="D241" s="639"/>
      <c r="E241" s="3"/>
      <c r="F241" s="3"/>
      <c r="G241" s="3"/>
      <c r="H241" s="3"/>
      <c r="I241" s="3"/>
      <c r="J241" s="3"/>
      <c r="K241" s="110"/>
      <c r="L241" s="3"/>
      <c r="M241" s="3"/>
    </row>
    <row r="242" spans="1:10" ht="12.75">
      <c r="A242" s="636"/>
      <c r="B242" s="636"/>
      <c r="C242" s="636"/>
      <c r="D242" s="636"/>
      <c r="E242" s="636"/>
      <c r="F242" s="636"/>
      <c r="G242" s="636"/>
      <c r="H242" s="636"/>
      <c r="I242" s="636"/>
      <c r="J242" s="636"/>
    </row>
    <row r="243" spans="1:10" ht="12.75">
      <c r="A243" s="636"/>
      <c r="B243" s="636"/>
      <c r="C243" s="636"/>
      <c r="D243" s="636"/>
      <c r="E243" s="636"/>
      <c r="F243" s="636"/>
      <c r="G243" s="636"/>
      <c r="H243" s="636"/>
      <c r="I243" s="636"/>
      <c r="J243" s="636"/>
    </row>
    <row r="244" spans="1:10" ht="12.75">
      <c r="A244" s="636"/>
      <c r="B244" s="636"/>
      <c r="C244" s="636"/>
      <c r="D244" s="636"/>
      <c r="E244" s="636"/>
      <c r="F244" s="636"/>
      <c r="G244" s="636"/>
      <c r="H244" s="636"/>
      <c r="I244" s="636"/>
      <c r="J244" s="636"/>
    </row>
    <row r="245" spans="1:10" ht="12.75">
      <c r="A245" s="636"/>
      <c r="B245" s="636"/>
      <c r="C245" s="636"/>
      <c r="D245" s="636"/>
      <c r="E245" s="636"/>
      <c r="F245" s="636"/>
      <c r="G245" s="636"/>
      <c r="H245" s="636"/>
      <c r="I245" s="636"/>
      <c r="J245" s="636"/>
    </row>
    <row r="246" spans="1:10" ht="12.75">
      <c r="A246" s="636"/>
      <c r="B246" s="636"/>
      <c r="C246" s="636"/>
      <c r="D246" s="636"/>
      <c r="E246" s="636"/>
      <c r="F246" s="636"/>
      <c r="G246" s="636"/>
      <c r="H246" s="636"/>
      <c r="I246" s="636"/>
      <c r="J246" s="636"/>
    </row>
    <row r="247" spans="1:10" ht="12.75">
      <c r="A247" s="636"/>
      <c r="B247" s="636"/>
      <c r="C247" s="636"/>
      <c r="D247" s="636"/>
      <c r="E247" s="636"/>
      <c r="F247" s="636"/>
      <c r="G247" s="636"/>
      <c r="H247" s="636"/>
      <c r="I247" s="636"/>
      <c r="J247" s="636"/>
    </row>
    <row r="248" spans="1:10" ht="12.75">
      <c r="A248" s="636"/>
      <c r="B248" s="636"/>
      <c r="C248" s="636"/>
      <c r="D248" s="636"/>
      <c r="E248" s="636"/>
      <c r="F248" s="636"/>
      <c r="G248" s="636"/>
      <c r="H248" s="636"/>
      <c r="I248" s="636"/>
      <c r="J248" s="636"/>
    </row>
    <row r="249" spans="1:10" ht="12.75">
      <c r="A249" s="636"/>
      <c r="B249" s="636"/>
      <c r="C249" s="636"/>
      <c r="D249" s="636"/>
      <c r="E249" s="636"/>
      <c r="F249" s="636"/>
      <c r="G249" s="636"/>
      <c r="H249" s="636"/>
      <c r="I249" s="636"/>
      <c r="J249" s="636"/>
    </row>
    <row r="250" spans="1:10" ht="12.75">
      <c r="A250" s="636"/>
      <c r="B250" s="636"/>
      <c r="C250" s="636"/>
      <c r="D250" s="636"/>
      <c r="E250" s="636"/>
      <c r="F250" s="636"/>
      <c r="G250" s="636"/>
      <c r="H250" s="636"/>
      <c r="I250" s="636"/>
      <c r="J250" s="636"/>
    </row>
    <row r="251" spans="1:10" ht="12.75">
      <c r="A251" s="636"/>
      <c r="B251" s="636"/>
      <c r="C251" s="636"/>
      <c r="D251" s="636"/>
      <c r="E251" s="636"/>
      <c r="F251" s="636"/>
      <c r="G251" s="636"/>
      <c r="H251" s="636"/>
      <c r="I251" s="636"/>
      <c r="J251" s="636"/>
    </row>
    <row r="252" spans="1:10" ht="12.75">
      <c r="A252" s="636"/>
      <c r="B252" s="636"/>
      <c r="C252" s="636"/>
      <c r="D252" s="636"/>
      <c r="E252" s="636"/>
      <c r="F252" s="636"/>
      <c r="G252" s="636"/>
      <c r="H252" s="636"/>
      <c r="I252" s="636"/>
      <c r="J252" s="636"/>
    </row>
    <row r="253" spans="1:10" ht="12.75">
      <c r="A253" s="636"/>
      <c r="B253" s="636"/>
      <c r="C253" s="636"/>
      <c r="D253" s="636"/>
      <c r="E253" s="636"/>
      <c r="F253" s="636"/>
      <c r="G253" s="636"/>
      <c r="H253" s="636"/>
      <c r="I253" s="636"/>
      <c r="J253" s="636"/>
    </row>
    <row r="254" spans="1:10" ht="12.75">
      <c r="A254" s="636"/>
      <c r="B254" s="636"/>
      <c r="C254" s="636"/>
      <c r="D254" s="636"/>
      <c r="E254" s="636"/>
      <c r="F254" s="636"/>
      <c r="G254" s="636"/>
      <c r="H254" s="636"/>
      <c r="I254" s="636"/>
      <c r="J254" s="636"/>
    </row>
    <row r="255" spans="1:10" ht="12.75">
      <c r="A255" s="636"/>
      <c r="B255" s="636"/>
      <c r="C255" s="636"/>
      <c r="D255" s="636"/>
      <c r="E255" s="636"/>
      <c r="F255" s="636"/>
      <c r="G255" s="636"/>
      <c r="H255" s="636"/>
      <c r="I255" s="636"/>
      <c r="J255" s="636"/>
    </row>
    <row r="256" spans="1:10" ht="12.75">
      <c r="A256" s="636"/>
      <c r="B256" s="636"/>
      <c r="C256" s="636"/>
      <c r="D256" s="636"/>
      <c r="E256" s="636"/>
      <c r="F256" s="636"/>
      <c r="G256" s="636"/>
      <c r="H256" s="636"/>
      <c r="I256" s="636"/>
      <c r="J256" s="636"/>
    </row>
    <row r="257" spans="1:10" ht="12.75">
      <c r="A257" s="636"/>
      <c r="B257" s="636"/>
      <c r="C257" s="636"/>
      <c r="D257" s="636"/>
      <c r="E257" s="636"/>
      <c r="F257" s="636"/>
      <c r="G257" s="636"/>
      <c r="H257" s="636"/>
      <c r="I257" s="636"/>
      <c r="J257" s="636"/>
    </row>
    <row r="258" spans="1:10" ht="12.75">
      <c r="A258" s="636"/>
      <c r="B258" s="636"/>
      <c r="C258" s="636"/>
      <c r="D258" s="636"/>
      <c r="E258" s="636"/>
      <c r="F258" s="636"/>
      <c r="G258" s="636"/>
      <c r="H258" s="636"/>
      <c r="I258" s="636"/>
      <c r="J258" s="636"/>
    </row>
    <row r="259" spans="1:10" ht="12.75">
      <c r="A259" s="636"/>
      <c r="B259" s="636"/>
      <c r="C259" s="636"/>
      <c r="D259" s="636"/>
      <c r="E259" s="636"/>
      <c r="F259" s="636"/>
      <c r="G259" s="636"/>
      <c r="H259" s="636"/>
      <c r="I259" s="636"/>
      <c r="J259" s="636"/>
    </row>
    <row r="260" spans="1:10" ht="12.75">
      <c r="A260" s="636"/>
      <c r="B260" s="636"/>
      <c r="C260" s="636"/>
      <c r="D260" s="636"/>
      <c r="E260" s="636"/>
      <c r="F260" s="636"/>
      <c r="G260" s="636"/>
      <c r="H260" s="636"/>
      <c r="I260" s="636"/>
      <c r="J260" s="636"/>
    </row>
    <row r="261" spans="1:10" ht="12.75">
      <c r="A261" s="636"/>
      <c r="B261" s="636"/>
      <c r="C261" s="636"/>
      <c r="D261" s="636"/>
      <c r="E261" s="636"/>
      <c r="F261" s="636"/>
      <c r="G261" s="636"/>
      <c r="H261" s="636"/>
      <c r="I261" s="636"/>
      <c r="J261" s="636"/>
    </row>
    <row r="262" spans="1:10" ht="12.75">
      <c r="A262" s="636"/>
      <c r="B262" s="636"/>
      <c r="C262" s="636"/>
      <c r="D262" s="636"/>
      <c r="E262" s="636"/>
      <c r="F262" s="636"/>
      <c r="G262" s="636"/>
      <c r="H262" s="636"/>
      <c r="I262" s="636"/>
      <c r="J262" s="636"/>
    </row>
    <row r="263" spans="1:10" ht="12.75">
      <c r="A263" s="636"/>
      <c r="B263" s="636"/>
      <c r="C263" s="636"/>
      <c r="D263" s="636"/>
      <c r="E263" s="636"/>
      <c r="F263" s="636"/>
      <c r="G263" s="636"/>
      <c r="H263" s="636"/>
      <c r="I263" s="636"/>
      <c r="J263" s="636"/>
    </row>
    <row r="264" spans="1:10" ht="12.75">
      <c r="A264" s="636"/>
      <c r="B264" s="636"/>
      <c r="C264" s="636"/>
      <c r="D264" s="636"/>
      <c r="E264" s="636"/>
      <c r="F264" s="636"/>
      <c r="G264" s="636"/>
      <c r="H264" s="636"/>
      <c r="I264" s="636"/>
      <c r="J264" s="636"/>
    </row>
    <row r="265" spans="1:10" ht="12.75">
      <c r="A265" s="636"/>
      <c r="B265" s="636"/>
      <c r="C265" s="636"/>
      <c r="D265" s="636"/>
      <c r="E265" s="636"/>
      <c r="F265" s="636"/>
      <c r="G265" s="636"/>
      <c r="H265" s="636"/>
      <c r="I265" s="636"/>
      <c r="J265" s="636"/>
    </row>
    <row r="266" spans="1:10" ht="12.75">
      <c r="A266" s="636"/>
      <c r="B266" s="636"/>
      <c r="C266" s="636"/>
      <c r="D266" s="636"/>
      <c r="E266" s="636"/>
      <c r="F266" s="636"/>
      <c r="G266" s="636"/>
      <c r="H266" s="636"/>
      <c r="I266" s="636"/>
      <c r="J266" s="636"/>
    </row>
    <row r="267" spans="1:10" ht="12.75">
      <c r="A267" s="636"/>
      <c r="B267" s="636"/>
      <c r="C267" s="636"/>
      <c r="D267" s="636"/>
      <c r="E267" s="636"/>
      <c r="F267" s="636"/>
      <c r="G267" s="636"/>
      <c r="H267" s="636"/>
      <c r="I267" s="636"/>
      <c r="J267" s="636"/>
    </row>
    <row r="268" spans="1:10" ht="12.75">
      <c r="A268" s="636"/>
      <c r="B268" s="636"/>
      <c r="C268" s="636"/>
      <c r="D268" s="636"/>
      <c r="E268" s="636"/>
      <c r="F268" s="636"/>
      <c r="G268" s="636"/>
      <c r="H268" s="636"/>
      <c r="I268" s="636"/>
      <c r="J268" s="636"/>
    </row>
    <row r="269" spans="1:10" ht="12.75">
      <c r="A269" s="636"/>
      <c r="B269" s="636"/>
      <c r="C269" s="636"/>
      <c r="D269" s="636"/>
      <c r="E269" s="636"/>
      <c r="F269" s="636"/>
      <c r="G269" s="636"/>
      <c r="H269" s="636"/>
      <c r="I269" s="636"/>
      <c r="J269" s="636"/>
    </row>
    <row r="270" spans="1:10" ht="12.75">
      <c r="A270" s="636"/>
      <c r="B270" s="636"/>
      <c r="C270" s="636"/>
      <c r="D270" s="636"/>
      <c r="E270" s="636"/>
      <c r="F270" s="636"/>
      <c r="G270" s="636"/>
      <c r="H270" s="636"/>
      <c r="I270" s="636"/>
      <c r="J270" s="636"/>
    </row>
    <row r="271" spans="1:10" ht="12.75">
      <c r="A271" s="636"/>
      <c r="B271" s="636"/>
      <c r="C271" s="636"/>
      <c r="D271" s="636"/>
      <c r="E271" s="636"/>
      <c r="F271" s="636"/>
      <c r="G271" s="636"/>
      <c r="H271" s="636"/>
      <c r="I271" s="636"/>
      <c r="J271" s="636"/>
    </row>
    <row r="272" spans="1:10" ht="12.75">
      <c r="A272" s="636"/>
      <c r="B272" s="636"/>
      <c r="C272" s="636"/>
      <c r="D272" s="636"/>
      <c r="E272" s="636"/>
      <c r="F272" s="636"/>
      <c r="G272" s="636"/>
      <c r="H272" s="636"/>
      <c r="I272" s="636"/>
      <c r="J272" s="636"/>
    </row>
    <row r="273" spans="1:10" ht="12.75">
      <c r="A273" s="636"/>
      <c r="B273" s="636"/>
      <c r="C273" s="636"/>
      <c r="D273" s="636"/>
      <c r="E273" s="636"/>
      <c r="F273" s="636"/>
      <c r="G273" s="636"/>
      <c r="H273" s="636"/>
      <c r="I273" s="636"/>
      <c r="J273" s="636"/>
    </row>
    <row r="274" spans="1:10" ht="12.75">
      <c r="A274" s="636"/>
      <c r="B274" s="636"/>
      <c r="C274" s="636"/>
      <c r="D274" s="636"/>
      <c r="E274" s="636"/>
      <c r="F274" s="636"/>
      <c r="G274" s="636"/>
      <c r="H274" s="636"/>
      <c r="I274" s="636"/>
      <c r="J274" s="636"/>
    </row>
    <row r="275" spans="1:10" ht="12.75">
      <c r="A275" s="636"/>
      <c r="B275" s="636"/>
      <c r="C275" s="636"/>
      <c r="D275" s="636"/>
      <c r="E275" s="636"/>
      <c r="F275" s="636"/>
      <c r="G275" s="636"/>
      <c r="H275" s="636"/>
      <c r="I275" s="636"/>
      <c r="J275" s="636"/>
    </row>
    <row r="276" spans="1:10" ht="12.75">
      <c r="A276" s="636"/>
      <c r="B276" s="636"/>
      <c r="C276" s="636"/>
      <c r="D276" s="636"/>
      <c r="E276" s="636"/>
      <c r="F276" s="636"/>
      <c r="G276" s="636"/>
      <c r="H276" s="636"/>
      <c r="I276" s="636"/>
      <c r="J276" s="636"/>
    </row>
    <row r="277" spans="1:10" ht="12.75">
      <c r="A277" s="636"/>
      <c r="B277" s="636"/>
      <c r="C277" s="636"/>
      <c r="D277" s="636"/>
      <c r="E277" s="636"/>
      <c r="F277" s="636"/>
      <c r="G277" s="636"/>
      <c r="H277" s="636"/>
      <c r="I277" s="636"/>
      <c r="J277" s="636"/>
    </row>
    <row r="278" spans="1:10" ht="12.75">
      <c r="A278" s="636"/>
      <c r="B278" s="636"/>
      <c r="C278" s="636"/>
      <c r="D278" s="636"/>
      <c r="E278" s="636"/>
      <c r="F278" s="636"/>
      <c r="G278" s="636"/>
      <c r="H278" s="636"/>
      <c r="I278" s="636"/>
      <c r="J278" s="636"/>
    </row>
    <row r="279" spans="1:10" ht="12.75">
      <c r="A279" s="636"/>
      <c r="B279" s="636"/>
      <c r="C279" s="636"/>
      <c r="D279" s="636"/>
      <c r="E279" s="636"/>
      <c r="F279" s="636"/>
      <c r="G279" s="636"/>
      <c r="H279" s="636"/>
      <c r="I279" s="636"/>
      <c r="J279" s="636"/>
    </row>
    <row r="280" spans="1:10" ht="12.75">
      <c r="A280" s="636"/>
      <c r="B280" s="636"/>
      <c r="C280" s="636"/>
      <c r="D280" s="636"/>
      <c r="E280" s="636"/>
      <c r="F280" s="636"/>
      <c r="G280" s="636"/>
      <c r="H280" s="636"/>
      <c r="I280" s="636"/>
      <c r="J280" s="636"/>
    </row>
    <row r="281" spans="1:10" ht="12.75">
      <c r="A281" s="636"/>
      <c r="B281" s="636"/>
      <c r="C281" s="636"/>
      <c r="D281" s="636"/>
      <c r="E281" s="636"/>
      <c r="F281" s="636"/>
      <c r="G281" s="636"/>
      <c r="H281" s="636"/>
      <c r="I281" s="636"/>
      <c r="J281" s="636"/>
    </row>
    <row r="282" spans="1:10" ht="12.75">
      <c r="A282" s="636"/>
      <c r="B282" s="636"/>
      <c r="C282" s="636"/>
      <c r="D282" s="636"/>
      <c r="E282" s="636"/>
      <c r="F282" s="636"/>
      <c r="G282" s="636"/>
      <c r="H282" s="636"/>
      <c r="I282" s="636"/>
      <c r="J282" s="636"/>
    </row>
    <row r="283" spans="1:10" ht="12.75">
      <c r="A283" s="636"/>
      <c r="B283" s="636"/>
      <c r="C283" s="636"/>
      <c r="D283" s="636"/>
      <c r="E283" s="636"/>
      <c r="F283" s="636"/>
      <c r="G283" s="636"/>
      <c r="H283" s="636"/>
      <c r="I283" s="636"/>
      <c r="J283" s="636"/>
    </row>
    <row r="284" spans="1:10" ht="12.75">
      <c r="A284" s="636"/>
      <c r="B284" s="636"/>
      <c r="C284" s="636"/>
      <c r="D284" s="636"/>
      <c r="E284" s="636"/>
      <c r="F284" s="636"/>
      <c r="G284" s="636"/>
      <c r="H284" s="636"/>
      <c r="I284" s="636"/>
      <c r="J284" s="636"/>
    </row>
    <row r="285" spans="1:10" ht="12.75">
      <c r="A285" s="636"/>
      <c r="B285" s="636"/>
      <c r="C285" s="636"/>
      <c r="D285" s="636"/>
      <c r="E285" s="636"/>
      <c r="F285" s="636"/>
      <c r="G285" s="636"/>
      <c r="H285" s="636"/>
      <c r="I285" s="636"/>
      <c r="J285" s="636"/>
    </row>
    <row r="286" spans="1:10" ht="12.75">
      <c r="A286" s="636"/>
      <c r="B286" s="636"/>
      <c r="C286" s="636"/>
      <c r="D286" s="636"/>
      <c r="E286" s="636"/>
      <c r="F286" s="636"/>
      <c r="G286" s="636"/>
      <c r="H286" s="636"/>
      <c r="I286" s="636"/>
      <c r="J286" s="636"/>
    </row>
    <row r="287" spans="1:10" ht="12.75">
      <c r="A287" s="636"/>
      <c r="B287" s="636"/>
      <c r="C287" s="636"/>
      <c r="D287" s="636"/>
      <c r="E287" s="636"/>
      <c r="F287" s="636"/>
      <c r="G287" s="636"/>
      <c r="H287" s="636"/>
      <c r="I287" s="636"/>
      <c r="J287" s="636"/>
    </row>
    <row r="288" spans="1:10" ht="12.75">
      <c r="A288" s="636"/>
      <c r="B288" s="636"/>
      <c r="C288" s="636"/>
      <c r="D288" s="636"/>
      <c r="E288" s="636"/>
      <c r="F288" s="636"/>
      <c r="G288" s="636"/>
      <c r="H288" s="636"/>
      <c r="I288" s="636"/>
      <c r="J288" s="636"/>
    </row>
    <row r="289" spans="1:10" ht="12.75">
      <c r="A289" s="636"/>
      <c r="B289" s="636"/>
      <c r="C289" s="636"/>
      <c r="D289" s="636"/>
      <c r="E289" s="636"/>
      <c r="F289" s="636"/>
      <c r="G289" s="636"/>
      <c r="H289" s="636"/>
      <c r="I289" s="636"/>
      <c r="J289" s="636"/>
    </row>
    <row r="290" spans="1:10" ht="12.75">
      <c r="A290" s="636"/>
      <c r="B290" s="636"/>
      <c r="C290" s="636"/>
      <c r="D290" s="636"/>
      <c r="E290" s="636"/>
      <c r="F290" s="636"/>
      <c r="G290" s="636"/>
      <c r="H290" s="636"/>
      <c r="I290" s="636"/>
      <c r="J290" s="636"/>
    </row>
    <row r="291" spans="1:10" ht="12.75">
      <c r="A291" s="636"/>
      <c r="B291" s="636"/>
      <c r="C291" s="636"/>
      <c r="D291" s="636"/>
      <c r="E291" s="636"/>
      <c r="F291" s="636"/>
      <c r="G291" s="636"/>
      <c r="H291" s="636"/>
      <c r="I291" s="636"/>
      <c r="J291" s="636"/>
    </row>
    <row r="292" spans="1:10" ht="12.75">
      <c r="A292" s="636"/>
      <c r="B292" s="636"/>
      <c r="C292" s="636"/>
      <c r="D292" s="636"/>
      <c r="E292" s="636"/>
      <c r="F292" s="636"/>
      <c r="G292" s="636"/>
      <c r="H292" s="636"/>
      <c r="I292" s="636"/>
      <c r="J292" s="636"/>
    </row>
    <row r="293" spans="1:10" ht="12.75">
      <c r="A293" s="636"/>
      <c r="B293" s="636"/>
      <c r="C293" s="636"/>
      <c r="D293" s="636"/>
      <c r="E293" s="636"/>
      <c r="F293" s="636"/>
      <c r="G293" s="636"/>
      <c r="H293" s="636"/>
      <c r="I293" s="636"/>
      <c r="J293" s="636"/>
    </row>
    <row r="294" spans="1:10" ht="12.75">
      <c r="A294" s="636"/>
      <c r="B294" s="636"/>
      <c r="C294" s="636"/>
      <c r="D294" s="636"/>
      <c r="E294" s="636"/>
      <c r="F294" s="636"/>
      <c r="G294" s="636"/>
      <c r="H294" s="636"/>
      <c r="I294" s="636"/>
      <c r="J294" s="636"/>
    </row>
    <row r="295" spans="1:10" ht="12.75">
      <c r="A295" s="636"/>
      <c r="B295" s="636"/>
      <c r="C295" s="636"/>
      <c r="D295" s="636"/>
      <c r="E295" s="636"/>
      <c r="F295" s="636"/>
      <c r="G295" s="636"/>
      <c r="H295" s="636"/>
      <c r="I295" s="636"/>
      <c r="J295" s="636"/>
    </row>
    <row r="296" spans="1:10" ht="12.75">
      <c r="A296" s="636"/>
      <c r="B296" s="636"/>
      <c r="C296" s="636"/>
      <c r="D296" s="636"/>
      <c r="E296" s="636"/>
      <c r="F296" s="636"/>
      <c r="G296" s="636"/>
      <c r="H296" s="636"/>
      <c r="I296" s="636"/>
      <c r="J296" s="636"/>
    </row>
    <row r="297" spans="1:10" ht="12.75">
      <c r="A297" s="636"/>
      <c r="B297" s="636"/>
      <c r="C297" s="636"/>
      <c r="D297" s="636"/>
      <c r="E297" s="636"/>
      <c r="F297" s="636"/>
      <c r="G297" s="636"/>
      <c r="H297" s="636"/>
      <c r="I297" s="636"/>
      <c r="J297" s="636"/>
    </row>
    <row r="298" spans="1:10" ht="12.75">
      <c r="A298" s="636"/>
      <c r="B298" s="636"/>
      <c r="C298" s="636"/>
      <c r="D298" s="636"/>
      <c r="E298" s="636"/>
      <c r="F298" s="636"/>
      <c r="G298" s="636"/>
      <c r="H298" s="636"/>
      <c r="I298" s="636"/>
      <c r="J298" s="636"/>
    </row>
    <row r="299" spans="1:10" ht="12.75">
      <c r="A299" s="636"/>
      <c r="B299" s="636"/>
      <c r="C299" s="636"/>
      <c r="D299" s="636"/>
      <c r="E299" s="636"/>
      <c r="F299" s="636"/>
      <c r="G299" s="636"/>
      <c r="H299" s="636"/>
      <c r="I299" s="636"/>
      <c r="J299" s="636"/>
    </row>
    <row r="300" spans="1:10" ht="12.75">
      <c r="A300" s="636"/>
      <c r="B300" s="636"/>
      <c r="C300" s="636"/>
      <c r="D300" s="636"/>
      <c r="E300" s="636"/>
      <c r="F300" s="636"/>
      <c r="G300" s="636"/>
      <c r="H300" s="636"/>
      <c r="I300" s="636"/>
      <c r="J300" s="636"/>
    </row>
    <row r="301" spans="1:10" ht="12.75">
      <c r="A301" s="636"/>
      <c r="B301" s="636"/>
      <c r="C301" s="636"/>
      <c r="D301" s="636"/>
      <c r="E301" s="636"/>
      <c r="F301" s="636"/>
      <c r="G301" s="636"/>
      <c r="H301" s="636"/>
      <c r="I301" s="636"/>
      <c r="J301" s="636"/>
    </row>
    <row r="302" spans="1:10" ht="12.75">
      <c r="A302" s="636"/>
      <c r="B302" s="636"/>
      <c r="C302" s="636"/>
      <c r="D302" s="636"/>
      <c r="E302" s="636"/>
      <c r="F302" s="636"/>
      <c r="G302" s="636"/>
      <c r="H302" s="636"/>
      <c r="I302" s="636"/>
      <c r="J302" s="636"/>
    </row>
    <row r="303" spans="1:10" ht="12.75">
      <c r="A303" s="636"/>
      <c r="B303" s="636"/>
      <c r="C303" s="636"/>
      <c r="D303" s="636"/>
      <c r="E303" s="636"/>
      <c r="F303" s="636"/>
      <c r="G303" s="636"/>
      <c r="H303" s="636"/>
      <c r="I303" s="636"/>
      <c r="J303" s="636"/>
    </row>
    <row r="304" spans="1:10" ht="12.75">
      <c r="A304" s="636"/>
      <c r="B304" s="636"/>
      <c r="C304" s="636"/>
      <c r="D304" s="636"/>
      <c r="E304" s="636"/>
      <c r="F304" s="636"/>
      <c r="G304" s="636"/>
      <c r="H304" s="636"/>
      <c r="I304" s="636"/>
      <c r="J304" s="636"/>
    </row>
    <row r="305" spans="1:10" ht="12.75">
      <c r="A305" s="636"/>
      <c r="B305" s="636"/>
      <c r="C305" s="636"/>
      <c r="D305" s="636"/>
      <c r="E305" s="636"/>
      <c r="F305" s="636"/>
      <c r="G305" s="636"/>
      <c r="H305" s="636"/>
      <c r="I305" s="636"/>
      <c r="J305" s="636"/>
    </row>
    <row r="306" spans="1:10" ht="12.75">
      <c r="A306" s="636"/>
      <c r="B306" s="636"/>
      <c r="C306" s="636"/>
      <c r="D306" s="636"/>
      <c r="E306" s="636"/>
      <c r="F306" s="636"/>
      <c r="G306" s="636"/>
      <c r="H306" s="636"/>
      <c r="I306" s="636"/>
      <c r="J306" s="636"/>
    </row>
    <row r="307" spans="1:10" ht="12.75">
      <c r="A307" s="636"/>
      <c r="B307" s="636"/>
      <c r="C307" s="636"/>
      <c r="D307" s="636"/>
      <c r="E307" s="636"/>
      <c r="F307" s="636"/>
      <c r="G307" s="636"/>
      <c r="H307" s="636"/>
      <c r="I307" s="636"/>
      <c r="J307" s="636"/>
    </row>
    <row r="308" spans="1:10" ht="12.75">
      <c r="A308" s="636"/>
      <c r="B308" s="636"/>
      <c r="C308" s="636"/>
      <c r="D308" s="636"/>
      <c r="E308" s="636"/>
      <c r="F308" s="636"/>
      <c r="G308" s="636"/>
      <c r="H308" s="636"/>
      <c r="I308" s="636"/>
      <c r="J308" s="636"/>
    </row>
    <row r="309" spans="1:10" ht="12.75">
      <c r="A309" s="636"/>
      <c r="B309" s="636"/>
      <c r="C309" s="636"/>
      <c r="D309" s="636"/>
      <c r="E309" s="636"/>
      <c r="F309" s="636"/>
      <c r="G309" s="636"/>
      <c r="H309" s="636"/>
      <c r="I309" s="636"/>
      <c r="J309" s="636"/>
    </row>
    <row r="310" spans="1:10" ht="12.75">
      <c r="A310" s="636"/>
      <c r="B310" s="636"/>
      <c r="C310" s="636"/>
      <c r="D310" s="636"/>
      <c r="E310" s="636"/>
      <c r="F310" s="636"/>
      <c r="G310" s="636"/>
      <c r="H310" s="636"/>
      <c r="I310" s="636"/>
      <c r="J310" s="636"/>
    </row>
    <row r="311" spans="1:10" ht="12.75">
      <c r="A311" s="636"/>
      <c r="B311" s="636"/>
      <c r="C311" s="636"/>
      <c r="D311" s="636"/>
      <c r="E311" s="636"/>
      <c r="F311" s="636"/>
      <c r="G311" s="636"/>
      <c r="H311" s="636"/>
      <c r="I311" s="636"/>
      <c r="J311" s="636"/>
    </row>
    <row r="312" spans="1:10" ht="12.75">
      <c r="A312" s="636"/>
      <c r="B312" s="636"/>
      <c r="C312" s="636"/>
      <c r="D312" s="636"/>
      <c r="E312" s="636"/>
      <c r="F312" s="636"/>
      <c r="G312" s="636"/>
      <c r="H312" s="636"/>
      <c r="I312" s="636"/>
      <c r="J312" s="636"/>
    </row>
    <row r="313" spans="1:10" ht="12.75">
      <c r="A313" s="636"/>
      <c r="B313" s="636"/>
      <c r="C313" s="636"/>
      <c r="D313" s="636"/>
      <c r="E313" s="636"/>
      <c r="F313" s="636"/>
      <c r="G313" s="636"/>
      <c r="H313" s="636"/>
      <c r="I313" s="636"/>
      <c r="J313" s="636"/>
    </row>
    <row r="314" spans="1:10" ht="12.75">
      <c r="A314" s="636"/>
      <c r="B314" s="636"/>
      <c r="C314" s="636"/>
      <c r="D314" s="636"/>
      <c r="E314" s="636"/>
      <c r="F314" s="636"/>
      <c r="G314" s="636"/>
      <c r="H314" s="636"/>
      <c r="I314" s="636"/>
      <c r="J314" s="636"/>
    </row>
    <row r="315" spans="1:10" ht="12.75">
      <c r="A315" s="636"/>
      <c r="B315" s="636"/>
      <c r="C315" s="636"/>
      <c r="D315" s="636"/>
      <c r="E315" s="636"/>
      <c r="F315" s="636"/>
      <c r="G315" s="636"/>
      <c r="H315" s="636"/>
      <c r="I315" s="636"/>
      <c r="J315" s="636"/>
    </row>
    <row r="316" spans="1:10" ht="12.75">
      <c r="A316" s="636"/>
      <c r="B316" s="636"/>
      <c r="C316" s="636"/>
      <c r="D316" s="636"/>
      <c r="E316" s="636"/>
      <c r="F316" s="636"/>
      <c r="G316" s="636"/>
      <c r="H316" s="636"/>
      <c r="I316" s="636"/>
      <c r="J316" s="636"/>
    </row>
    <row r="317" spans="1:10" ht="12.75">
      <c r="A317" s="636"/>
      <c r="B317" s="636"/>
      <c r="C317" s="636"/>
      <c r="D317" s="636"/>
      <c r="E317" s="636"/>
      <c r="F317" s="636"/>
      <c r="G317" s="636"/>
      <c r="H317" s="636"/>
      <c r="I317" s="636"/>
      <c r="J317" s="636"/>
    </row>
    <row r="318" spans="1:10" ht="12.75">
      <c r="A318" s="636"/>
      <c r="B318" s="636"/>
      <c r="C318" s="636"/>
      <c r="D318" s="636"/>
      <c r="E318" s="636"/>
      <c r="F318" s="636"/>
      <c r="G318" s="636"/>
      <c r="H318" s="636"/>
      <c r="I318" s="636"/>
      <c r="J318" s="636"/>
    </row>
    <row r="319" spans="1:10" ht="12.75">
      <c r="A319" s="636"/>
      <c r="B319" s="636"/>
      <c r="C319" s="636"/>
      <c r="D319" s="636"/>
      <c r="E319" s="636"/>
      <c r="F319" s="636"/>
      <c r="G319" s="636"/>
      <c r="H319" s="636"/>
      <c r="I319" s="636"/>
      <c r="J319" s="636"/>
    </row>
    <row r="320" spans="1:10" ht="12.75">
      <c r="A320" s="636"/>
      <c r="B320" s="636"/>
      <c r="C320" s="636"/>
      <c r="D320" s="636"/>
      <c r="E320" s="636"/>
      <c r="F320" s="636"/>
      <c r="G320" s="636"/>
      <c r="H320" s="636"/>
      <c r="I320" s="636"/>
      <c r="J320" s="636"/>
    </row>
    <row r="321" spans="1:10" ht="12.75">
      <c r="A321" s="636"/>
      <c r="B321" s="636"/>
      <c r="C321" s="636"/>
      <c r="D321" s="636"/>
      <c r="E321" s="636"/>
      <c r="F321" s="636"/>
      <c r="G321" s="636"/>
      <c r="H321" s="636"/>
      <c r="I321" s="636"/>
      <c r="J321" s="636"/>
    </row>
    <row r="322" spans="1:10" ht="12.75">
      <c r="A322" s="636"/>
      <c r="B322" s="636"/>
      <c r="C322" s="636"/>
      <c r="D322" s="636"/>
      <c r="E322" s="636"/>
      <c r="F322" s="636"/>
      <c r="G322" s="636"/>
      <c r="H322" s="636"/>
      <c r="I322" s="636"/>
      <c r="J322" s="636"/>
    </row>
    <row r="323" spans="1:10" ht="12.75">
      <c r="A323" s="636"/>
      <c r="B323" s="636"/>
      <c r="C323" s="636"/>
      <c r="D323" s="636"/>
      <c r="E323" s="636"/>
      <c r="F323" s="636"/>
      <c r="G323" s="636"/>
      <c r="H323" s="636"/>
      <c r="I323" s="636"/>
      <c r="J323" s="636"/>
    </row>
    <row r="324" spans="1:10" ht="12.75">
      <c r="A324" s="636"/>
      <c r="B324" s="636"/>
      <c r="C324" s="636"/>
      <c r="D324" s="636"/>
      <c r="E324" s="636"/>
      <c r="F324" s="636"/>
      <c r="G324" s="636"/>
      <c r="H324" s="636"/>
      <c r="I324" s="636"/>
      <c r="J324" s="636"/>
    </row>
    <row r="325" spans="1:10" ht="12.75">
      <c r="A325" s="636"/>
      <c r="B325" s="636"/>
      <c r="C325" s="636"/>
      <c r="D325" s="636"/>
      <c r="E325" s="636"/>
      <c r="F325" s="636"/>
      <c r="G325" s="636"/>
      <c r="H325" s="636"/>
      <c r="I325" s="636"/>
      <c r="J325" s="636"/>
    </row>
    <row r="326" spans="1:10" ht="12.75">
      <c r="A326" s="636"/>
      <c r="B326" s="636"/>
      <c r="C326" s="636"/>
      <c r="D326" s="636"/>
      <c r="E326" s="636"/>
      <c r="F326" s="636"/>
      <c r="G326" s="636"/>
      <c r="H326" s="636"/>
      <c r="I326" s="636"/>
      <c r="J326" s="636"/>
    </row>
    <row r="327" spans="1:10" ht="12.75">
      <c r="A327" s="636"/>
      <c r="B327" s="636"/>
      <c r="C327" s="636"/>
      <c r="D327" s="636"/>
      <c r="E327" s="636"/>
      <c r="F327" s="636"/>
      <c r="G327" s="636"/>
      <c r="H327" s="636"/>
      <c r="I327" s="636"/>
      <c r="J327" s="636"/>
    </row>
    <row r="328" spans="1:10" ht="12.75">
      <c r="A328" s="636"/>
      <c r="B328" s="636"/>
      <c r="C328" s="636"/>
      <c r="D328" s="636"/>
      <c r="E328" s="636"/>
      <c r="F328" s="636"/>
      <c r="G328" s="636"/>
      <c r="H328" s="636"/>
      <c r="I328" s="636"/>
      <c r="J328" s="636"/>
    </row>
    <row r="329" spans="1:10" ht="12.75">
      <c r="A329" s="636"/>
      <c r="B329" s="636"/>
      <c r="C329" s="636"/>
      <c r="D329" s="636"/>
      <c r="E329" s="636"/>
      <c r="F329" s="636"/>
      <c r="G329" s="636"/>
      <c r="H329" s="636"/>
      <c r="I329" s="636"/>
      <c r="J329" s="636"/>
    </row>
    <row r="330" spans="1:10" ht="12.75">
      <c r="A330" s="636"/>
      <c r="B330" s="636"/>
      <c r="C330" s="636"/>
      <c r="D330" s="636"/>
      <c r="E330" s="636"/>
      <c r="F330" s="636"/>
      <c r="G330" s="636"/>
      <c r="H330" s="636"/>
      <c r="I330" s="636"/>
      <c r="J330" s="636"/>
    </row>
    <row r="331" spans="1:10" ht="12.75">
      <c r="A331" s="636"/>
      <c r="B331" s="636"/>
      <c r="C331" s="636"/>
      <c r="D331" s="636"/>
      <c r="E331" s="636"/>
      <c r="F331" s="636"/>
      <c r="G331" s="636"/>
      <c r="H331" s="636"/>
      <c r="I331" s="636"/>
      <c r="J331" s="636"/>
    </row>
    <row r="332" spans="1:10" ht="12.75">
      <c r="A332" s="636"/>
      <c r="B332" s="636"/>
      <c r="C332" s="636"/>
      <c r="D332" s="636"/>
      <c r="E332" s="636"/>
      <c r="F332" s="636"/>
      <c r="G332" s="636"/>
      <c r="H332" s="636"/>
      <c r="I332" s="636"/>
      <c r="J332" s="636"/>
    </row>
    <row r="333" spans="1:10" ht="12.75">
      <c r="A333" s="636"/>
      <c r="B333" s="636"/>
      <c r="C333" s="636"/>
      <c r="D333" s="636"/>
      <c r="E333" s="636"/>
      <c r="F333" s="636"/>
      <c r="G333" s="636"/>
      <c r="H333" s="636"/>
      <c r="I333" s="636"/>
      <c r="J333" s="636"/>
    </row>
    <row r="334" spans="1:10" ht="12.75">
      <c r="A334" s="636"/>
      <c r="B334" s="636"/>
      <c r="C334" s="636"/>
      <c r="D334" s="636"/>
      <c r="E334" s="636"/>
      <c r="F334" s="636"/>
      <c r="G334" s="636"/>
      <c r="H334" s="636"/>
      <c r="I334" s="636"/>
      <c r="J334" s="636"/>
    </row>
    <row r="335" spans="1:10" ht="12.75">
      <c r="A335" s="636"/>
      <c r="B335" s="636"/>
      <c r="C335" s="636"/>
      <c r="D335" s="636"/>
      <c r="E335" s="636"/>
      <c r="F335" s="636"/>
      <c r="G335" s="636"/>
      <c r="H335" s="636"/>
      <c r="I335" s="636"/>
      <c r="J335" s="636"/>
    </row>
    <row r="336" spans="1:10" ht="12.75">
      <c r="A336" s="636"/>
      <c r="B336" s="636"/>
      <c r="C336" s="636"/>
      <c r="D336" s="636"/>
      <c r="E336" s="636"/>
      <c r="F336" s="636"/>
      <c r="G336" s="636"/>
      <c r="H336" s="636"/>
      <c r="I336" s="636"/>
      <c r="J336" s="636"/>
    </row>
    <row r="337" spans="1:10" ht="12.75">
      <c r="A337" s="636"/>
      <c r="B337" s="636"/>
      <c r="C337" s="636"/>
      <c r="D337" s="636"/>
      <c r="E337" s="636"/>
      <c r="F337" s="636"/>
      <c r="G337" s="636"/>
      <c r="H337" s="636"/>
      <c r="I337" s="636"/>
      <c r="J337" s="636"/>
    </row>
    <row r="338" spans="1:10" ht="12.75">
      <c r="A338" s="636"/>
      <c r="B338" s="636"/>
      <c r="C338" s="636"/>
      <c r="D338" s="636"/>
      <c r="E338" s="636"/>
      <c r="F338" s="636"/>
      <c r="G338" s="636"/>
      <c r="H338" s="636"/>
      <c r="I338" s="636"/>
      <c r="J338" s="636"/>
    </row>
    <row r="339" spans="1:10" ht="12.75">
      <c r="A339" s="636"/>
      <c r="B339" s="636"/>
      <c r="C339" s="636"/>
      <c r="D339" s="636"/>
      <c r="E339" s="636"/>
      <c r="F339" s="636"/>
      <c r="G339" s="636"/>
      <c r="H339" s="636"/>
      <c r="I339" s="636"/>
      <c r="J339" s="636"/>
    </row>
    <row r="340" spans="1:10" ht="12.75">
      <c r="A340" s="636"/>
      <c r="B340" s="636"/>
      <c r="C340" s="636"/>
      <c r="D340" s="636"/>
      <c r="E340" s="636"/>
      <c r="F340" s="636"/>
      <c r="G340" s="636"/>
      <c r="H340" s="636"/>
      <c r="I340" s="636"/>
      <c r="J340" s="636"/>
    </row>
    <row r="341" spans="1:10" ht="12.75">
      <c r="A341" s="636"/>
      <c r="B341" s="636"/>
      <c r="C341" s="636"/>
      <c r="D341" s="636"/>
      <c r="E341" s="636"/>
      <c r="F341" s="636"/>
      <c r="G341" s="636"/>
      <c r="H341" s="636"/>
      <c r="I341" s="636"/>
      <c r="J341" s="636"/>
    </row>
    <row r="342" spans="1:10" ht="12.75">
      <c r="A342" s="636"/>
      <c r="B342" s="636"/>
      <c r="C342" s="636"/>
      <c r="D342" s="636"/>
      <c r="E342" s="636"/>
      <c r="F342" s="636"/>
      <c r="G342" s="636"/>
      <c r="H342" s="636"/>
      <c r="I342" s="636"/>
      <c r="J342" s="636"/>
    </row>
    <row r="343" spans="1:10" ht="12.75">
      <c r="A343" s="636"/>
      <c r="B343" s="636"/>
      <c r="C343" s="636"/>
      <c r="D343" s="636"/>
      <c r="E343" s="636"/>
      <c r="F343" s="636"/>
      <c r="G343" s="636"/>
      <c r="H343" s="636"/>
      <c r="I343" s="636"/>
      <c r="J343" s="636"/>
    </row>
    <row r="344" spans="1:10" ht="12.75">
      <c r="A344" s="636"/>
      <c r="B344" s="636"/>
      <c r="C344" s="636"/>
      <c r="D344" s="636"/>
      <c r="E344" s="636"/>
      <c r="F344" s="636"/>
      <c r="G344" s="636"/>
      <c r="H344" s="636"/>
      <c r="I344" s="636"/>
      <c r="J344" s="636"/>
    </row>
    <row r="345" spans="1:10" ht="12.75">
      <c r="A345" s="636"/>
      <c r="B345" s="636"/>
      <c r="C345" s="636"/>
      <c r="D345" s="636"/>
      <c r="E345" s="636"/>
      <c r="F345" s="636"/>
      <c r="G345" s="636"/>
      <c r="H345" s="636"/>
      <c r="I345" s="636"/>
      <c r="J345" s="636"/>
    </row>
    <row r="346" spans="1:10" ht="12.75">
      <c r="A346" s="636"/>
      <c r="B346" s="636"/>
      <c r="C346" s="636"/>
      <c r="D346" s="636"/>
      <c r="E346" s="636"/>
      <c r="F346" s="636"/>
      <c r="G346" s="636"/>
      <c r="H346" s="636"/>
      <c r="I346" s="636"/>
      <c r="J346" s="636"/>
    </row>
    <row r="347" spans="1:10" ht="12.75">
      <c r="A347" s="636"/>
      <c r="B347" s="636"/>
      <c r="C347" s="636"/>
      <c r="D347" s="636"/>
      <c r="E347" s="636"/>
      <c r="F347" s="636"/>
      <c r="G347" s="636"/>
      <c r="H347" s="636"/>
      <c r="I347" s="636"/>
      <c r="J347" s="636"/>
    </row>
    <row r="348" spans="1:10" ht="12.75">
      <c r="A348" s="636"/>
      <c r="B348" s="636"/>
      <c r="C348" s="636"/>
      <c r="D348" s="636"/>
      <c r="E348" s="636"/>
      <c r="F348" s="636"/>
      <c r="G348" s="636"/>
      <c r="H348" s="636"/>
      <c r="I348" s="636"/>
      <c r="J348" s="636"/>
    </row>
    <row r="349" spans="1:10" ht="12.75">
      <c r="A349" s="636"/>
      <c r="B349" s="636"/>
      <c r="C349" s="636"/>
      <c r="D349" s="636"/>
      <c r="E349" s="636"/>
      <c r="F349" s="636"/>
      <c r="G349" s="636"/>
      <c r="H349" s="636"/>
      <c r="I349" s="636"/>
      <c r="J349" s="636"/>
    </row>
    <row r="350" spans="1:10" ht="12.75">
      <c r="A350" s="636"/>
      <c r="B350" s="636"/>
      <c r="C350" s="636"/>
      <c r="D350" s="636"/>
      <c r="E350" s="636"/>
      <c r="F350" s="636"/>
      <c r="G350" s="636"/>
      <c r="H350" s="636"/>
      <c r="I350" s="636"/>
      <c r="J350" s="636"/>
    </row>
    <row r="351" spans="1:10" ht="12.75">
      <c r="A351" s="636"/>
      <c r="B351" s="636"/>
      <c r="C351" s="636"/>
      <c r="D351" s="636"/>
      <c r="E351" s="636"/>
      <c r="F351" s="636"/>
      <c r="G351" s="636"/>
      <c r="H351" s="636"/>
      <c r="I351" s="636"/>
      <c r="J351" s="636"/>
    </row>
    <row r="352" spans="1:10" ht="12.75">
      <c r="A352" s="636"/>
      <c r="B352" s="636"/>
      <c r="C352" s="636"/>
      <c r="D352" s="636"/>
      <c r="E352" s="636"/>
      <c r="F352" s="636"/>
      <c r="G352" s="636"/>
      <c r="H352" s="636"/>
      <c r="I352" s="636"/>
      <c r="J352" s="636"/>
    </row>
    <row r="353" spans="1:10" ht="12.75">
      <c r="A353" s="636"/>
      <c r="B353" s="636"/>
      <c r="C353" s="636"/>
      <c r="D353" s="636"/>
      <c r="E353" s="636"/>
      <c r="F353" s="636"/>
      <c r="G353" s="636"/>
      <c r="H353" s="636"/>
      <c r="I353" s="636"/>
      <c r="J353" s="636"/>
    </row>
    <row r="354" spans="1:10" ht="12.75">
      <c r="A354" s="636"/>
      <c r="B354" s="636"/>
      <c r="C354" s="636"/>
      <c r="D354" s="636"/>
      <c r="E354" s="636"/>
      <c r="F354" s="636"/>
      <c r="G354" s="636"/>
      <c r="H354" s="636"/>
      <c r="I354" s="636"/>
      <c r="J354" s="636"/>
    </row>
    <row r="355" spans="1:10" ht="12.75">
      <c r="A355" s="636"/>
      <c r="B355" s="636"/>
      <c r="C355" s="636"/>
      <c r="D355" s="636"/>
      <c r="E355" s="636"/>
      <c r="F355" s="636"/>
      <c r="G355" s="636"/>
      <c r="H355" s="636"/>
      <c r="I355" s="636"/>
      <c r="J355" s="636"/>
    </row>
    <row r="356" spans="1:10" ht="12.75">
      <c r="A356" s="636"/>
      <c r="B356" s="636"/>
      <c r="C356" s="636"/>
      <c r="D356" s="636"/>
      <c r="E356" s="636"/>
      <c r="F356" s="636"/>
      <c r="G356" s="636"/>
      <c r="H356" s="636"/>
      <c r="I356" s="636"/>
      <c r="J356" s="636"/>
    </row>
    <row r="357" spans="1:10" ht="12.75">
      <c r="A357" s="636"/>
      <c r="B357" s="636"/>
      <c r="C357" s="636"/>
      <c r="D357" s="636"/>
      <c r="E357" s="636"/>
      <c r="F357" s="636"/>
      <c r="G357" s="636"/>
      <c r="H357" s="636"/>
      <c r="I357" s="636"/>
      <c r="J357" s="636"/>
    </row>
    <row r="358" spans="1:10" ht="12.75">
      <c r="A358" s="636"/>
      <c r="B358" s="636"/>
      <c r="C358" s="636"/>
      <c r="D358" s="636"/>
      <c r="E358" s="636"/>
      <c r="F358" s="636"/>
      <c r="G358" s="636"/>
      <c r="H358" s="636"/>
      <c r="I358" s="636"/>
      <c r="J358" s="636"/>
    </row>
    <row r="359" spans="1:10" ht="12.75">
      <c r="A359" s="636"/>
      <c r="B359" s="636"/>
      <c r="C359" s="636"/>
      <c r="D359" s="636"/>
      <c r="E359" s="636"/>
      <c r="F359" s="636"/>
      <c r="G359" s="636"/>
      <c r="H359" s="636"/>
      <c r="I359" s="636"/>
      <c r="J359" s="636"/>
    </row>
    <row r="360" spans="1:10" ht="12.75">
      <c r="A360" s="636"/>
      <c r="B360" s="636"/>
      <c r="C360" s="636"/>
      <c r="D360" s="636"/>
      <c r="E360" s="636"/>
      <c r="F360" s="636"/>
      <c r="G360" s="636"/>
      <c r="H360" s="636"/>
      <c r="I360" s="636"/>
      <c r="J360" s="636"/>
    </row>
    <row r="361" spans="1:10" ht="12.75">
      <c r="A361" s="636"/>
      <c r="B361" s="636"/>
      <c r="C361" s="636"/>
      <c r="D361" s="636"/>
      <c r="E361" s="636"/>
      <c r="F361" s="636"/>
      <c r="G361" s="636"/>
      <c r="H361" s="636"/>
      <c r="I361" s="636"/>
      <c r="J361" s="636"/>
    </row>
    <row r="362" spans="1:10" ht="12.75">
      <c r="A362" s="636"/>
      <c r="B362" s="636"/>
      <c r="C362" s="636"/>
      <c r="D362" s="636"/>
      <c r="E362" s="636"/>
      <c r="F362" s="636"/>
      <c r="G362" s="636"/>
      <c r="H362" s="636"/>
      <c r="I362" s="636"/>
      <c r="J362" s="636"/>
    </row>
    <row r="363" spans="1:10" ht="12.75">
      <c r="A363" s="636"/>
      <c r="B363" s="636"/>
      <c r="C363" s="636"/>
      <c r="D363" s="636"/>
      <c r="E363" s="636"/>
      <c r="F363" s="636"/>
      <c r="G363" s="636"/>
      <c r="H363" s="636"/>
      <c r="I363" s="636"/>
      <c r="J363" s="636"/>
    </row>
    <row r="364" spans="1:10" ht="12.75">
      <c r="A364" s="636"/>
      <c r="B364" s="636"/>
      <c r="C364" s="636"/>
      <c r="D364" s="636"/>
      <c r="E364" s="636"/>
      <c r="F364" s="636"/>
      <c r="G364" s="636"/>
      <c r="H364" s="636"/>
      <c r="I364" s="636"/>
      <c r="J364" s="636"/>
    </row>
    <row r="365" spans="1:10" ht="12.75">
      <c r="A365" s="636"/>
      <c r="B365" s="636"/>
      <c r="C365" s="636"/>
      <c r="D365" s="636"/>
      <c r="E365" s="636"/>
      <c r="F365" s="636"/>
      <c r="G365" s="636"/>
      <c r="H365" s="636"/>
      <c r="I365" s="636"/>
      <c r="J365" s="636"/>
    </row>
    <row r="366" spans="1:10" ht="12.75">
      <c r="A366" s="636"/>
      <c r="B366" s="636"/>
      <c r="C366" s="636"/>
      <c r="D366" s="636"/>
      <c r="E366" s="636"/>
      <c r="F366" s="636"/>
      <c r="G366" s="636"/>
      <c r="H366" s="636"/>
      <c r="I366" s="636"/>
      <c r="J366" s="636"/>
    </row>
    <row r="367" spans="1:10" ht="12.75">
      <c r="A367" s="636"/>
      <c r="B367" s="636"/>
      <c r="C367" s="636"/>
      <c r="D367" s="636"/>
      <c r="E367" s="636"/>
      <c r="F367" s="636"/>
      <c r="G367" s="636"/>
      <c r="H367" s="636"/>
      <c r="I367" s="636"/>
      <c r="J367" s="636"/>
    </row>
    <row r="368" spans="1:10" ht="12.75">
      <c r="A368" s="636"/>
      <c r="B368" s="636"/>
      <c r="C368" s="636"/>
      <c r="D368" s="636"/>
      <c r="E368" s="636"/>
      <c r="F368" s="636"/>
      <c r="G368" s="636"/>
      <c r="H368" s="636"/>
      <c r="I368" s="636"/>
      <c r="J368" s="636"/>
    </row>
    <row r="369" spans="1:10" ht="12.75">
      <c r="A369" s="636"/>
      <c r="B369" s="636"/>
      <c r="C369" s="636"/>
      <c r="D369" s="636"/>
      <c r="E369" s="636"/>
      <c r="F369" s="636"/>
      <c r="G369" s="636"/>
      <c r="H369" s="636"/>
      <c r="I369" s="636"/>
      <c r="J369" s="636"/>
    </row>
    <row r="370" spans="1:10" ht="12.75">
      <c r="A370" s="636"/>
      <c r="B370" s="636"/>
      <c r="C370" s="636"/>
      <c r="D370" s="636"/>
      <c r="E370" s="636"/>
      <c r="F370" s="636"/>
      <c r="G370" s="636"/>
      <c r="H370" s="636"/>
      <c r="I370" s="636"/>
      <c r="J370" s="636"/>
    </row>
    <row r="371" spans="1:10" ht="12.75">
      <c r="A371" s="636"/>
      <c r="B371" s="636"/>
      <c r="C371" s="636"/>
      <c r="D371" s="636"/>
      <c r="E371" s="636"/>
      <c r="F371" s="636"/>
      <c r="G371" s="636"/>
      <c r="H371" s="636"/>
      <c r="I371" s="636"/>
      <c r="J371" s="636"/>
    </row>
    <row r="372" spans="1:10" ht="12.75">
      <c r="A372" s="636"/>
      <c r="B372" s="636"/>
      <c r="C372" s="636"/>
      <c r="D372" s="636"/>
      <c r="E372" s="636"/>
      <c r="F372" s="636"/>
      <c r="G372" s="636"/>
      <c r="H372" s="636"/>
      <c r="I372" s="636"/>
      <c r="J372" s="636"/>
    </row>
    <row r="373" spans="1:10" ht="12.75">
      <c r="A373" s="636"/>
      <c r="B373" s="636"/>
      <c r="C373" s="636"/>
      <c r="D373" s="636"/>
      <c r="E373" s="636"/>
      <c r="F373" s="636"/>
      <c r="G373" s="636"/>
      <c r="H373" s="636"/>
      <c r="I373" s="636"/>
      <c r="J373" s="636"/>
    </row>
    <row r="374" spans="1:10" ht="12.75">
      <c r="A374" s="636"/>
      <c r="B374" s="636"/>
      <c r="C374" s="636"/>
      <c r="D374" s="636"/>
      <c r="E374" s="636"/>
      <c r="F374" s="636"/>
      <c r="G374" s="636"/>
      <c r="H374" s="636"/>
      <c r="I374" s="636"/>
      <c r="J374" s="636"/>
    </row>
    <row r="375" spans="1:10" ht="12.75">
      <c r="A375" s="636"/>
      <c r="B375" s="636"/>
      <c r="C375" s="636"/>
      <c r="D375" s="636"/>
      <c r="E375" s="636"/>
      <c r="F375" s="636"/>
      <c r="G375" s="636"/>
      <c r="H375" s="636"/>
      <c r="I375" s="636"/>
      <c r="J375" s="636"/>
    </row>
    <row r="376" spans="1:10" ht="12.75">
      <c r="A376" s="636"/>
      <c r="B376" s="636"/>
      <c r="C376" s="636"/>
      <c r="D376" s="636"/>
      <c r="E376" s="636"/>
      <c r="F376" s="636"/>
      <c r="G376" s="636"/>
      <c r="H376" s="636"/>
      <c r="I376" s="636"/>
      <c r="J376" s="636"/>
    </row>
    <row r="377" spans="1:10" ht="12.75">
      <c r="A377" s="636"/>
      <c r="B377" s="636"/>
      <c r="C377" s="636"/>
      <c r="D377" s="636"/>
      <c r="E377" s="636"/>
      <c r="F377" s="636"/>
      <c r="G377" s="636"/>
      <c r="H377" s="636"/>
      <c r="I377" s="636"/>
      <c r="J377" s="636"/>
    </row>
    <row r="378" spans="1:10" ht="12.75">
      <c r="A378" s="636"/>
      <c r="B378" s="636"/>
      <c r="C378" s="636"/>
      <c r="D378" s="636"/>
      <c r="E378" s="636"/>
      <c r="F378" s="636"/>
      <c r="G378" s="636"/>
      <c r="H378" s="636"/>
      <c r="I378" s="636"/>
      <c r="J378" s="636"/>
    </row>
    <row r="379" spans="1:10" ht="12.75">
      <c r="A379" s="636"/>
      <c r="B379" s="636"/>
      <c r="C379" s="636"/>
      <c r="D379" s="636"/>
      <c r="E379" s="636"/>
      <c r="F379" s="636"/>
      <c r="G379" s="636"/>
      <c r="H379" s="636"/>
      <c r="I379" s="636"/>
      <c r="J379" s="636"/>
    </row>
    <row r="380" spans="1:10" ht="12.75">
      <c r="A380" s="636"/>
      <c r="B380" s="636"/>
      <c r="C380" s="636"/>
      <c r="D380" s="636"/>
      <c r="E380" s="636"/>
      <c r="F380" s="636"/>
      <c r="G380" s="636"/>
      <c r="H380" s="636"/>
      <c r="I380" s="636"/>
      <c r="J380" s="636"/>
    </row>
    <row r="381" spans="1:10" ht="12.75">
      <c r="A381" s="636"/>
      <c r="B381" s="636"/>
      <c r="C381" s="636"/>
      <c r="D381" s="636"/>
      <c r="E381" s="636"/>
      <c r="F381" s="636"/>
      <c r="G381" s="636"/>
      <c r="H381" s="636"/>
      <c r="I381" s="636"/>
      <c r="J381" s="636"/>
    </row>
    <row r="382" spans="1:10" ht="12.75">
      <c r="A382" s="636"/>
      <c r="B382" s="636"/>
      <c r="C382" s="636"/>
      <c r="D382" s="636"/>
      <c r="E382" s="636"/>
      <c r="F382" s="636"/>
      <c r="G382" s="636"/>
      <c r="H382" s="636"/>
      <c r="I382" s="636"/>
      <c r="J382" s="636"/>
    </row>
    <row r="383" spans="1:10" ht="12.75">
      <c r="A383" s="636"/>
      <c r="B383" s="636"/>
      <c r="C383" s="636"/>
      <c r="D383" s="636"/>
      <c r="E383" s="636"/>
      <c r="F383" s="636"/>
      <c r="G383" s="636"/>
      <c r="H383" s="636"/>
      <c r="I383" s="636"/>
      <c r="J383" s="636"/>
    </row>
    <row r="384" spans="1:10" ht="12.75">
      <c r="A384" s="636"/>
      <c r="B384" s="636"/>
      <c r="C384" s="636"/>
      <c r="D384" s="636"/>
      <c r="E384" s="636"/>
      <c r="F384" s="636"/>
      <c r="G384" s="636"/>
      <c r="H384" s="636"/>
      <c r="I384" s="636"/>
      <c r="J384" s="636"/>
    </row>
    <row r="385" spans="1:10" ht="12.75">
      <c r="A385" s="636"/>
      <c r="B385" s="636"/>
      <c r="C385" s="636"/>
      <c r="D385" s="636"/>
      <c r="E385" s="636"/>
      <c r="F385" s="636"/>
      <c r="G385" s="636"/>
      <c r="H385" s="636"/>
      <c r="I385" s="636"/>
      <c r="J385" s="636"/>
    </row>
    <row r="386" spans="1:10" ht="12.75">
      <c r="A386" s="636"/>
      <c r="B386" s="636"/>
      <c r="C386" s="636"/>
      <c r="D386" s="636"/>
      <c r="E386" s="636"/>
      <c r="F386" s="636"/>
      <c r="G386" s="636"/>
      <c r="H386" s="636"/>
      <c r="I386" s="636"/>
      <c r="J386" s="636"/>
    </row>
    <row r="387" spans="1:10" ht="12.75">
      <c r="A387" s="636"/>
      <c r="B387" s="636"/>
      <c r="C387" s="636"/>
      <c r="D387" s="636"/>
      <c r="E387" s="636"/>
      <c r="F387" s="636"/>
      <c r="G387" s="636"/>
      <c r="H387" s="636"/>
      <c r="I387" s="636"/>
      <c r="J387" s="636"/>
    </row>
    <row r="388" spans="1:10" ht="12.75">
      <c r="A388" s="636"/>
      <c r="B388" s="636"/>
      <c r="C388" s="636"/>
      <c r="D388" s="636"/>
      <c r="E388" s="636"/>
      <c r="F388" s="636"/>
      <c r="G388" s="636"/>
      <c r="H388" s="636"/>
      <c r="I388" s="636"/>
      <c r="J388" s="636"/>
    </row>
    <row r="389" spans="1:10" ht="12.75">
      <c r="A389" s="636"/>
      <c r="B389" s="636"/>
      <c r="C389" s="636"/>
      <c r="D389" s="636"/>
      <c r="E389" s="636"/>
      <c r="F389" s="636"/>
      <c r="G389" s="636"/>
      <c r="H389" s="636"/>
      <c r="I389" s="636"/>
      <c r="J389" s="636"/>
    </row>
    <row r="390" spans="1:10" ht="12.75">
      <c r="A390" s="636"/>
      <c r="B390" s="636"/>
      <c r="C390" s="636"/>
      <c r="D390" s="636"/>
      <c r="E390" s="636"/>
      <c r="F390" s="636"/>
      <c r="G390" s="636"/>
      <c r="H390" s="636"/>
      <c r="I390" s="636"/>
      <c r="J390" s="636"/>
    </row>
    <row r="391" spans="1:10" ht="12.75">
      <c r="A391" s="636"/>
      <c r="B391" s="636"/>
      <c r="C391" s="636"/>
      <c r="D391" s="636"/>
      <c r="E391" s="636"/>
      <c r="F391" s="636"/>
      <c r="G391" s="636"/>
      <c r="H391" s="636"/>
      <c r="I391" s="636"/>
      <c r="J391" s="636"/>
    </row>
    <row r="392" spans="1:10" ht="12.75">
      <c r="A392" s="636"/>
      <c r="B392" s="636"/>
      <c r="C392" s="636"/>
      <c r="D392" s="636"/>
      <c r="E392" s="636"/>
      <c r="F392" s="636"/>
      <c r="G392" s="636"/>
      <c r="H392" s="636"/>
      <c r="I392" s="636"/>
      <c r="J392" s="636"/>
    </row>
    <row r="393" spans="1:10" ht="12.75">
      <c r="A393" s="636"/>
      <c r="B393" s="636"/>
      <c r="C393" s="636"/>
      <c r="D393" s="636"/>
      <c r="E393" s="636"/>
      <c r="F393" s="636"/>
      <c r="G393" s="636"/>
      <c r="H393" s="636"/>
      <c r="I393" s="636"/>
      <c r="J393" s="636"/>
    </row>
    <row r="394" spans="1:10" ht="12.75">
      <c r="A394" s="636"/>
      <c r="B394" s="636"/>
      <c r="C394" s="636"/>
      <c r="D394" s="636"/>
      <c r="E394" s="636"/>
      <c r="F394" s="636"/>
      <c r="G394" s="636"/>
      <c r="H394" s="636"/>
      <c r="I394" s="636"/>
      <c r="J394" s="636"/>
    </row>
    <row r="395" spans="1:10" ht="12.75">
      <c r="A395" s="636"/>
      <c r="B395" s="636"/>
      <c r="C395" s="636"/>
      <c r="D395" s="636"/>
      <c r="E395" s="636"/>
      <c r="F395" s="636"/>
      <c r="G395" s="636"/>
      <c r="H395" s="636"/>
      <c r="I395" s="636"/>
      <c r="J395" s="636"/>
    </row>
    <row r="396" spans="1:10" ht="12.75">
      <c r="A396" s="636"/>
      <c r="B396" s="636"/>
      <c r="C396" s="636"/>
      <c r="D396" s="636"/>
      <c r="E396" s="636"/>
      <c r="F396" s="636"/>
      <c r="G396" s="636"/>
      <c r="H396" s="636"/>
      <c r="I396" s="636"/>
      <c r="J396" s="636"/>
    </row>
    <row r="397" spans="1:10" ht="12.75">
      <c r="A397" s="636"/>
      <c r="B397" s="636"/>
      <c r="C397" s="636"/>
      <c r="D397" s="636"/>
      <c r="E397" s="636"/>
      <c r="F397" s="636"/>
      <c r="G397" s="636"/>
      <c r="H397" s="636"/>
      <c r="I397" s="636"/>
      <c r="J397" s="636"/>
    </row>
    <row r="398" spans="1:10" ht="12.75">
      <c r="A398" s="636"/>
      <c r="B398" s="636"/>
      <c r="C398" s="636"/>
      <c r="D398" s="636"/>
      <c r="E398" s="636"/>
      <c r="F398" s="636"/>
      <c r="G398" s="636"/>
      <c r="H398" s="636"/>
      <c r="I398" s="636"/>
      <c r="J398" s="636"/>
    </row>
    <row r="399" spans="1:10" ht="12.75">
      <c r="A399" s="636"/>
      <c r="B399" s="636"/>
      <c r="C399" s="636"/>
      <c r="D399" s="636"/>
      <c r="E399" s="636"/>
      <c r="F399" s="636"/>
      <c r="G399" s="636"/>
      <c r="H399" s="636"/>
      <c r="I399" s="636"/>
      <c r="J399" s="636"/>
    </row>
    <row r="400" spans="1:10" ht="12.75">
      <c r="A400" s="636"/>
      <c r="B400" s="636"/>
      <c r="C400" s="636"/>
      <c r="D400" s="636"/>
      <c r="E400" s="636"/>
      <c r="F400" s="636"/>
      <c r="G400" s="636"/>
      <c r="H400" s="636"/>
      <c r="I400" s="636"/>
      <c r="J400" s="636"/>
    </row>
    <row r="401" spans="1:10" ht="12.75">
      <c r="A401" s="636"/>
      <c r="B401" s="636"/>
      <c r="C401" s="636"/>
      <c r="D401" s="636"/>
      <c r="E401" s="636"/>
      <c r="F401" s="636"/>
      <c r="G401" s="636"/>
      <c r="H401" s="636"/>
      <c r="I401" s="636"/>
      <c r="J401" s="636"/>
    </row>
    <row r="402" spans="1:10" ht="12.75">
      <c r="A402" s="636"/>
      <c r="B402" s="636"/>
      <c r="C402" s="636"/>
      <c r="D402" s="636"/>
      <c r="E402" s="636"/>
      <c r="F402" s="636"/>
      <c r="G402" s="636"/>
      <c r="H402" s="636"/>
      <c r="I402" s="636"/>
      <c r="J402" s="636"/>
    </row>
    <row r="403" spans="1:10" ht="12.75">
      <c r="A403" s="636"/>
      <c r="B403" s="636"/>
      <c r="C403" s="636"/>
      <c r="D403" s="636"/>
      <c r="E403" s="636"/>
      <c r="F403" s="636"/>
      <c r="G403" s="636"/>
      <c r="H403" s="636"/>
      <c r="I403" s="636"/>
      <c r="J403" s="636"/>
    </row>
    <row r="404" spans="1:10" ht="12.75">
      <c r="A404" s="636"/>
      <c r="B404" s="636"/>
      <c r="C404" s="636"/>
      <c r="D404" s="636"/>
      <c r="E404" s="636"/>
      <c r="F404" s="636"/>
      <c r="G404" s="636"/>
      <c r="H404" s="636"/>
      <c r="I404" s="636"/>
      <c r="J404" s="636"/>
    </row>
    <row r="405" spans="1:10" ht="12.75">
      <c r="A405" s="636"/>
      <c r="B405" s="636"/>
      <c r="C405" s="636"/>
      <c r="D405" s="636"/>
      <c r="E405" s="636"/>
      <c r="F405" s="636"/>
      <c r="G405" s="636"/>
      <c r="H405" s="636"/>
      <c r="I405" s="636"/>
      <c r="J405" s="636"/>
    </row>
    <row r="406" spans="1:10" ht="12.75">
      <c r="A406" s="636"/>
      <c r="B406" s="636"/>
      <c r="C406" s="636"/>
      <c r="D406" s="636"/>
      <c r="E406" s="636"/>
      <c r="F406" s="636"/>
      <c r="G406" s="636"/>
      <c r="H406" s="636"/>
      <c r="I406" s="636"/>
      <c r="J406" s="636"/>
    </row>
    <row r="407" spans="1:10" ht="12.75">
      <c r="A407" s="636"/>
      <c r="B407" s="636"/>
      <c r="C407" s="636"/>
      <c r="D407" s="636"/>
      <c r="E407" s="636"/>
      <c r="F407" s="636"/>
      <c r="G407" s="636"/>
      <c r="H407" s="636"/>
      <c r="I407" s="636"/>
      <c r="J407" s="636"/>
    </row>
    <row r="408" spans="1:10" ht="12.75">
      <c r="A408" s="636"/>
      <c r="B408" s="636"/>
      <c r="C408" s="636"/>
      <c r="D408" s="636"/>
      <c r="E408" s="636"/>
      <c r="F408" s="636"/>
      <c r="G408" s="636"/>
      <c r="H408" s="636"/>
      <c r="I408" s="636"/>
      <c r="J408" s="636"/>
    </row>
    <row r="409" spans="1:10" ht="12.75">
      <c r="A409" s="636"/>
      <c r="B409" s="636"/>
      <c r="C409" s="636"/>
      <c r="D409" s="636"/>
      <c r="E409" s="636"/>
      <c r="F409" s="636"/>
      <c r="G409" s="636"/>
      <c r="H409" s="636"/>
      <c r="I409" s="636"/>
      <c r="J409" s="636"/>
    </row>
    <row r="410" spans="1:10" ht="12.75">
      <c r="A410" s="636"/>
      <c r="B410" s="636"/>
      <c r="C410" s="636"/>
      <c r="D410" s="636"/>
      <c r="E410" s="636"/>
      <c r="F410" s="636"/>
      <c r="G410" s="636"/>
      <c r="H410" s="636"/>
      <c r="I410" s="636"/>
      <c r="J410" s="636"/>
    </row>
    <row r="411" spans="1:10" ht="12.75">
      <c r="A411" s="636"/>
      <c r="B411" s="636"/>
      <c r="C411" s="636"/>
      <c r="D411" s="636"/>
      <c r="E411" s="636"/>
      <c r="F411" s="636"/>
      <c r="G411" s="636"/>
      <c r="H411" s="636"/>
      <c r="I411" s="636"/>
      <c r="J411" s="636"/>
    </row>
    <row r="412" spans="1:10" ht="12.75">
      <c r="A412" s="636"/>
      <c r="B412" s="636"/>
      <c r="C412" s="636"/>
      <c r="D412" s="636"/>
      <c r="E412" s="636"/>
      <c r="F412" s="636"/>
      <c r="G412" s="636"/>
      <c r="H412" s="636"/>
      <c r="I412" s="636"/>
      <c r="J412" s="636"/>
    </row>
    <row r="413" spans="1:10" ht="12.75">
      <c r="A413" s="636"/>
      <c r="B413" s="636"/>
      <c r="C413" s="636"/>
      <c r="D413" s="636"/>
      <c r="E413" s="636"/>
      <c r="F413" s="636"/>
      <c r="G413" s="636"/>
      <c r="H413" s="636"/>
      <c r="I413" s="636"/>
      <c r="J413" s="636"/>
    </row>
    <row r="414" spans="1:10" ht="12.75">
      <c r="A414" s="636"/>
      <c r="B414" s="636"/>
      <c r="C414" s="636"/>
      <c r="D414" s="636"/>
      <c r="E414" s="636"/>
      <c r="F414" s="636"/>
      <c r="G414" s="636"/>
      <c r="H414" s="636"/>
      <c r="I414" s="636"/>
      <c r="J414" s="636"/>
    </row>
    <row r="415" spans="1:10" ht="12.75">
      <c r="A415" s="636"/>
      <c r="B415" s="636"/>
      <c r="C415" s="636"/>
      <c r="D415" s="636"/>
      <c r="E415" s="636"/>
      <c r="F415" s="636"/>
      <c r="G415" s="636"/>
      <c r="H415" s="636"/>
      <c r="I415" s="636"/>
      <c r="J415" s="636"/>
    </row>
    <row r="416" spans="1:10" ht="12.75">
      <c r="A416" s="636"/>
      <c r="B416" s="636"/>
      <c r="C416" s="636"/>
      <c r="D416" s="636"/>
      <c r="E416" s="636"/>
      <c r="F416" s="636"/>
      <c r="G416" s="636"/>
      <c r="H416" s="636"/>
      <c r="I416" s="636"/>
      <c r="J416" s="636"/>
    </row>
    <row r="417" spans="1:10" ht="12.75">
      <c r="A417" s="636"/>
      <c r="B417" s="636"/>
      <c r="C417" s="636"/>
      <c r="D417" s="636"/>
      <c r="E417" s="636"/>
      <c r="F417" s="636"/>
      <c r="G417" s="636"/>
      <c r="H417" s="636"/>
      <c r="I417" s="636"/>
      <c r="J417" s="636"/>
    </row>
    <row r="418" spans="1:10" ht="12.75">
      <c r="A418" s="636"/>
      <c r="B418" s="636"/>
      <c r="C418" s="636"/>
      <c r="D418" s="636"/>
      <c r="E418" s="636"/>
      <c r="F418" s="636"/>
      <c r="G418" s="636"/>
      <c r="H418" s="636"/>
      <c r="I418" s="636"/>
      <c r="J418" s="636"/>
    </row>
    <row r="419" spans="1:10" ht="12.75">
      <c r="A419" s="636"/>
      <c r="B419" s="636"/>
      <c r="C419" s="636"/>
      <c r="D419" s="636"/>
      <c r="E419" s="636"/>
      <c r="F419" s="636"/>
      <c r="G419" s="636"/>
      <c r="H419" s="636"/>
      <c r="I419" s="636"/>
      <c r="J419" s="636"/>
    </row>
    <row r="420" spans="1:10" ht="12.75">
      <c r="A420" s="636"/>
      <c r="B420" s="636"/>
      <c r="C420" s="636"/>
      <c r="D420" s="636"/>
      <c r="E420" s="636"/>
      <c r="F420" s="636"/>
      <c r="G420" s="636"/>
      <c r="H420" s="636"/>
      <c r="I420" s="636"/>
      <c r="J420" s="636"/>
    </row>
    <row r="421" spans="1:10" ht="12.75">
      <c r="A421" s="636"/>
      <c r="B421" s="636"/>
      <c r="C421" s="636"/>
      <c r="D421" s="636"/>
      <c r="E421" s="636"/>
      <c r="F421" s="636"/>
      <c r="G421" s="636"/>
      <c r="H421" s="636"/>
      <c r="I421" s="636"/>
      <c r="J421" s="636"/>
    </row>
    <row r="422" spans="1:10" ht="12.75">
      <c r="A422" s="636"/>
      <c r="B422" s="636"/>
      <c r="C422" s="636"/>
      <c r="D422" s="636"/>
      <c r="E422" s="636"/>
      <c r="F422" s="636"/>
      <c r="G422" s="636"/>
      <c r="H422" s="636"/>
      <c r="I422" s="636"/>
      <c r="J422" s="636"/>
    </row>
    <row r="423" spans="1:10" ht="12.75">
      <c r="A423" s="636"/>
      <c r="B423" s="636"/>
      <c r="C423" s="636"/>
      <c r="D423" s="636"/>
      <c r="E423" s="636"/>
      <c r="F423" s="636"/>
      <c r="G423" s="636"/>
      <c r="H423" s="636"/>
      <c r="I423" s="636"/>
      <c r="J423" s="636"/>
    </row>
    <row r="424" spans="1:10" ht="12.75">
      <c r="A424" s="636"/>
      <c r="B424" s="636"/>
      <c r="C424" s="636"/>
      <c r="D424" s="636"/>
      <c r="E424" s="636"/>
      <c r="F424" s="636"/>
      <c r="G424" s="636"/>
      <c r="H424" s="636"/>
      <c r="I424" s="636"/>
      <c r="J424" s="636"/>
    </row>
    <row r="425" spans="1:10" ht="12.75">
      <c r="A425" s="636"/>
      <c r="B425" s="636"/>
      <c r="C425" s="636"/>
      <c r="D425" s="636"/>
      <c r="E425" s="636"/>
      <c r="F425" s="636"/>
      <c r="G425" s="636"/>
      <c r="H425" s="636"/>
      <c r="I425" s="636"/>
      <c r="J425" s="636"/>
    </row>
    <row r="426" spans="1:10" ht="12.75">
      <c r="A426" s="636"/>
      <c r="B426" s="636"/>
      <c r="C426" s="636"/>
      <c r="D426" s="636"/>
      <c r="E426" s="636"/>
      <c r="F426" s="636"/>
      <c r="G426" s="636"/>
      <c r="H426" s="636"/>
      <c r="I426" s="636"/>
      <c r="J426" s="636"/>
    </row>
    <row r="427" spans="1:10" ht="12.75">
      <c r="A427" s="636"/>
      <c r="B427" s="636"/>
      <c r="C427" s="636"/>
      <c r="D427" s="636"/>
      <c r="E427" s="636"/>
      <c r="F427" s="636"/>
      <c r="G427" s="636"/>
      <c r="H427" s="636"/>
      <c r="I427" s="636"/>
      <c r="J427" s="636"/>
    </row>
    <row r="428" spans="1:10" ht="12.75">
      <c r="A428" s="636"/>
      <c r="B428" s="636"/>
      <c r="C428" s="636"/>
      <c r="D428" s="636"/>
      <c r="E428" s="636"/>
      <c r="F428" s="636"/>
      <c r="G428" s="636"/>
      <c r="H428" s="636"/>
      <c r="I428" s="636"/>
      <c r="J428" s="636"/>
    </row>
    <row r="429" spans="1:10" ht="12.75">
      <c r="A429" s="636"/>
      <c r="B429" s="636"/>
      <c r="C429" s="636"/>
      <c r="D429" s="636"/>
      <c r="E429" s="636"/>
      <c r="F429" s="636"/>
      <c r="G429" s="636"/>
      <c r="H429" s="636"/>
      <c r="I429" s="636"/>
      <c r="J429" s="636"/>
    </row>
    <row r="430" spans="1:10" ht="12.75">
      <c r="A430" s="636"/>
      <c r="B430" s="636"/>
      <c r="C430" s="636"/>
      <c r="D430" s="636"/>
      <c r="E430" s="636"/>
      <c r="F430" s="636"/>
      <c r="G430" s="636"/>
      <c r="H430" s="636"/>
      <c r="I430" s="636"/>
      <c r="J430" s="636"/>
    </row>
    <row r="431" spans="1:10" ht="12.75">
      <c r="A431" s="636"/>
      <c r="B431" s="636"/>
      <c r="C431" s="636"/>
      <c r="D431" s="636"/>
      <c r="E431" s="636"/>
      <c r="F431" s="636"/>
      <c r="G431" s="636"/>
      <c r="H431" s="636"/>
      <c r="I431" s="636"/>
      <c r="J431" s="636"/>
    </row>
    <row r="432" spans="1:10" ht="12.75">
      <c r="A432" s="636"/>
      <c r="B432" s="636"/>
      <c r="C432" s="636"/>
      <c r="D432" s="636"/>
      <c r="E432" s="636"/>
      <c r="F432" s="636"/>
      <c r="G432" s="636"/>
      <c r="H432" s="636"/>
      <c r="I432" s="636"/>
      <c r="J432" s="636"/>
    </row>
    <row r="433" spans="1:10" ht="12.75">
      <c r="A433" s="636"/>
      <c r="B433" s="636"/>
      <c r="C433" s="636"/>
      <c r="D433" s="636"/>
      <c r="E433" s="636"/>
      <c r="F433" s="636"/>
      <c r="G433" s="636"/>
      <c r="H433" s="636"/>
      <c r="I433" s="636"/>
      <c r="J433" s="636"/>
    </row>
    <row r="434" spans="1:10" ht="12.75">
      <c r="A434" s="636"/>
      <c r="B434" s="636"/>
      <c r="C434" s="636"/>
      <c r="D434" s="636"/>
      <c r="E434" s="636"/>
      <c r="F434" s="636"/>
      <c r="G434" s="636"/>
      <c r="H434" s="636"/>
      <c r="I434" s="636"/>
      <c r="J434" s="636"/>
    </row>
    <row r="435" spans="1:10" ht="12.75">
      <c r="A435" s="636"/>
      <c r="B435" s="636"/>
      <c r="C435" s="636"/>
      <c r="D435" s="636"/>
      <c r="E435" s="636"/>
      <c r="F435" s="636"/>
      <c r="G435" s="636"/>
      <c r="H435" s="636"/>
      <c r="I435" s="636"/>
      <c r="J435" s="636"/>
    </row>
    <row r="436" spans="1:10" ht="12.75">
      <c r="A436" s="636"/>
      <c r="B436" s="636"/>
      <c r="C436" s="636"/>
      <c r="D436" s="636"/>
      <c r="E436" s="636"/>
      <c r="F436" s="636"/>
      <c r="G436" s="636"/>
      <c r="H436" s="636"/>
      <c r="I436" s="636"/>
      <c r="J436" s="636"/>
    </row>
    <row r="437" spans="1:10" ht="12.75">
      <c r="A437" s="636"/>
      <c r="B437" s="636"/>
      <c r="C437" s="636"/>
      <c r="D437" s="636"/>
      <c r="E437" s="636"/>
      <c r="F437" s="636"/>
      <c r="G437" s="636"/>
      <c r="H437" s="636"/>
      <c r="I437" s="636"/>
      <c r="J437" s="636"/>
    </row>
    <row r="438" spans="1:10" ht="12.75">
      <c r="A438" s="636"/>
      <c r="B438" s="636"/>
      <c r="C438" s="636"/>
      <c r="D438" s="636"/>
      <c r="E438" s="636"/>
      <c r="F438" s="636"/>
      <c r="G438" s="636"/>
      <c r="H438" s="636"/>
      <c r="I438" s="636"/>
      <c r="J438" s="636"/>
    </row>
    <row r="439" spans="1:10" ht="12.75">
      <c r="A439" s="636"/>
      <c r="B439" s="636"/>
      <c r="C439" s="636"/>
      <c r="D439" s="636"/>
      <c r="E439" s="636"/>
      <c r="F439" s="636"/>
      <c r="G439" s="636"/>
      <c r="H439" s="636"/>
      <c r="I439" s="636"/>
      <c r="J439" s="636"/>
    </row>
    <row r="440" spans="1:10" ht="12.75">
      <c r="A440" s="636"/>
      <c r="B440" s="636"/>
      <c r="C440" s="636"/>
      <c r="D440" s="636"/>
      <c r="E440" s="636"/>
      <c r="F440" s="636"/>
      <c r="G440" s="636"/>
      <c r="H440" s="636"/>
      <c r="I440" s="636"/>
      <c r="J440" s="636"/>
    </row>
    <row r="441" spans="1:10" ht="12.75">
      <c r="A441" s="636"/>
      <c r="B441" s="636"/>
      <c r="C441" s="636"/>
      <c r="D441" s="636"/>
      <c r="E441" s="636"/>
      <c r="F441" s="636"/>
      <c r="G441" s="636"/>
      <c r="H441" s="636"/>
      <c r="I441" s="636"/>
      <c r="J441" s="636"/>
    </row>
    <row r="442" spans="1:10" ht="12.75">
      <c r="A442" s="636"/>
      <c r="B442" s="636"/>
      <c r="C442" s="636"/>
      <c r="D442" s="636"/>
      <c r="E442" s="636"/>
      <c r="F442" s="636"/>
      <c r="G442" s="636"/>
      <c r="H442" s="636"/>
      <c r="I442" s="636"/>
      <c r="J442" s="636"/>
    </row>
    <row r="443" spans="1:10" ht="12.75">
      <c r="A443" s="636"/>
      <c r="B443" s="636"/>
      <c r="C443" s="636"/>
      <c r="D443" s="636"/>
      <c r="E443" s="636"/>
      <c r="F443" s="636"/>
      <c r="G443" s="636"/>
      <c r="H443" s="636"/>
      <c r="I443" s="636"/>
      <c r="J443" s="636"/>
    </row>
    <row r="444" spans="1:10" ht="12.75">
      <c r="A444" s="636"/>
      <c r="B444" s="636"/>
      <c r="C444" s="636"/>
      <c r="D444" s="636"/>
      <c r="E444" s="636"/>
      <c r="F444" s="636"/>
      <c r="G444" s="636"/>
      <c r="H444" s="636"/>
      <c r="I444" s="636"/>
      <c r="J444" s="636"/>
    </row>
    <row r="445" spans="1:10" ht="12.75">
      <c r="A445" s="636"/>
      <c r="B445" s="636"/>
      <c r="C445" s="636"/>
      <c r="D445" s="636"/>
      <c r="E445" s="636"/>
      <c r="F445" s="636"/>
      <c r="G445" s="636"/>
      <c r="H445" s="636"/>
      <c r="I445" s="636"/>
      <c r="J445" s="636"/>
    </row>
    <row r="446" spans="1:10" ht="12.75">
      <c r="A446" s="636"/>
      <c r="B446" s="636"/>
      <c r="C446" s="636"/>
      <c r="D446" s="636"/>
      <c r="E446" s="636"/>
      <c r="F446" s="636"/>
      <c r="G446" s="636"/>
      <c r="H446" s="636"/>
      <c r="I446" s="636"/>
      <c r="J446" s="636"/>
    </row>
    <row r="447" spans="1:10" ht="12.75">
      <c r="A447" s="636"/>
      <c r="B447" s="636"/>
      <c r="C447" s="636"/>
      <c r="D447" s="636"/>
      <c r="E447" s="636"/>
      <c r="F447" s="636"/>
      <c r="G447" s="636"/>
      <c r="H447" s="636"/>
      <c r="I447" s="636"/>
      <c r="J447" s="636"/>
    </row>
    <row r="448" spans="1:10" ht="12.75">
      <c r="A448" s="636"/>
      <c r="B448" s="636"/>
      <c r="C448" s="636"/>
      <c r="D448" s="636"/>
      <c r="E448" s="636"/>
      <c r="F448" s="636"/>
      <c r="G448" s="636"/>
      <c r="H448" s="636"/>
      <c r="I448" s="636"/>
      <c r="J448" s="636"/>
    </row>
    <row r="449" spans="1:10" ht="12.75">
      <c r="A449" s="636"/>
      <c r="B449" s="636"/>
      <c r="C449" s="636"/>
      <c r="D449" s="636"/>
      <c r="E449" s="636"/>
      <c r="F449" s="636"/>
      <c r="G449" s="636"/>
      <c r="H449" s="636"/>
      <c r="I449" s="636"/>
      <c r="J449" s="636"/>
    </row>
    <row r="450" spans="1:10" ht="12.75">
      <c r="A450" s="636"/>
      <c r="B450" s="636"/>
      <c r="C450" s="636"/>
      <c r="D450" s="636"/>
      <c r="E450" s="636"/>
      <c r="F450" s="636"/>
      <c r="G450" s="636"/>
      <c r="H450" s="636"/>
      <c r="I450" s="636"/>
      <c r="J450" s="636"/>
    </row>
    <row r="451" spans="1:10" ht="12.75">
      <c r="A451" s="636"/>
      <c r="B451" s="636"/>
      <c r="C451" s="636"/>
      <c r="D451" s="636"/>
      <c r="E451" s="636"/>
      <c r="F451" s="636"/>
      <c r="G451" s="636"/>
      <c r="H451" s="636"/>
      <c r="I451" s="636"/>
      <c r="J451" s="636"/>
    </row>
    <row r="452" spans="1:10" ht="12.75">
      <c r="A452" s="636"/>
      <c r="B452" s="636"/>
      <c r="C452" s="636"/>
      <c r="D452" s="636"/>
      <c r="E452" s="636"/>
      <c r="F452" s="636"/>
      <c r="G452" s="636"/>
      <c r="H452" s="636"/>
      <c r="I452" s="636"/>
      <c r="J452" s="636"/>
    </row>
    <row r="453" spans="1:10" ht="12.75">
      <c r="A453" s="636"/>
      <c r="B453" s="636"/>
      <c r="C453" s="636"/>
      <c r="D453" s="636"/>
      <c r="E453" s="636"/>
      <c r="F453" s="636"/>
      <c r="G453" s="636"/>
      <c r="H453" s="636"/>
      <c r="I453" s="636"/>
      <c r="J453" s="636"/>
    </row>
    <row r="454" spans="1:10" ht="12.75">
      <c r="A454" s="636"/>
      <c r="B454" s="636"/>
      <c r="C454" s="636"/>
      <c r="D454" s="636"/>
      <c r="E454" s="636"/>
      <c r="F454" s="636"/>
      <c r="G454" s="636"/>
      <c r="H454" s="636"/>
      <c r="I454" s="636"/>
      <c r="J454" s="636"/>
    </row>
    <row r="455" spans="1:10" ht="12.75">
      <c r="A455" s="636"/>
      <c r="B455" s="636"/>
      <c r="C455" s="636"/>
      <c r="D455" s="636"/>
      <c r="E455" s="636"/>
      <c r="F455" s="636"/>
      <c r="G455" s="636"/>
      <c r="H455" s="636"/>
      <c r="I455" s="636"/>
      <c r="J455" s="636"/>
    </row>
    <row r="456" spans="1:10" ht="12.75">
      <c r="A456" s="636"/>
      <c r="B456" s="636"/>
      <c r="C456" s="636"/>
      <c r="D456" s="636"/>
      <c r="E456" s="636"/>
      <c r="F456" s="636"/>
      <c r="G456" s="636"/>
      <c r="H456" s="636"/>
      <c r="I456" s="636"/>
      <c r="J456" s="636"/>
    </row>
    <row r="457" spans="1:10" ht="12.75">
      <c r="A457" s="636"/>
      <c r="B457" s="636"/>
      <c r="C457" s="636"/>
      <c r="D457" s="636"/>
      <c r="E457" s="636"/>
      <c r="F457" s="636"/>
      <c r="G457" s="636"/>
      <c r="H457" s="636"/>
      <c r="I457" s="636"/>
      <c r="J457" s="636"/>
    </row>
    <row r="458" spans="1:10" ht="12.75">
      <c r="A458" s="636"/>
      <c r="B458" s="636"/>
      <c r="C458" s="636"/>
      <c r="D458" s="636"/>
      <c r="E458" s="636"/>
      <c r="F458" s="636"/>
      <c r="G458" s="636"/>
      <c r="H458" s="636"/>
      <c r="I458" s="636"/>
      <c r="J458" s="636"/>
    </row>
    <row r="459" spans="1:10" ht="12.75">
      <c r="A459" s="636"/>
      <c r="B459" s="636"/>
      <c r="C459" s="636"/>
      <c r="D459" s="636"/>
      <c r="E459" s="636"/>
      <c r="F459" s="636"/>
      <c r="G459" s="636"/>
      <c r="H459" s="636"/>
      <c r="I459" s="636"/>
      <c r="J459" s="636"/>
    </row>
    <row r="460" spans="1:10" ht="12.75">
      <c r="A460" s="636"/>
      <c r="B460" s="636"/>
      <c r="C460" s="636"/>
      <c r="D460" s="636"/>
      <c r="E460" s="636"/>
      <c r="F460" s="636"/>
      <c r="G460" s="636"/>
      <c r="H460" s="636"/>
      <c r="I460" s="636"/>
      <c r="J460" s="636"/>
    </row>
    <row r="461" spans="1:10" ht="12.75">
      <c r="A461" s="636"/>
      <c r="B461" s="636"/>
      <c r="C461" s="636"/>
      <c r="D461" s="636"/>
      <c r="E461" s="636"/>
      <c r="F461" s="636"/>
      <c r="G461" s="636"/>
      <c r="H461" s="636"/>
      <c r="I461" s="636"/>
      <c r="J461" s="636"/>
    </row>
    <row r="462" spans="1:10" ht="12.75">
      <c r="A462" s="636"/>
      <c r="B462" s="636"/>
      <c r="C462" s="636"/>
      <c r="D462" s="636"/>
      <c r="E462" s="636"/>
      <c r="F462" s="636"/>
      <c r="G462" s="636"/>
      <c r="H462" s="636"/>
      <c r="I462" s="636"/>
      <c r="J462" s="636"/>
    </row>
    <row r="463" spans="1:10" ht="12.75">
      <c r="A463" s="636"/>
      <c r="B463" s="636"/>
      <c r="C463" s="636"/>
      <c r="D463" s="636"/>
      <c r="E463" s="636"/>
      <c r="F463" s="636"/>
      <c r="G463" s="636"/>
      <c r="H463" s="636"/>
      <c r="I463" s="636"/>
      <c r="J463" s="636"/>
    </row>
    <row r="464" spans="1:10" ht="12.75">
      <c r="A464" s="636"/>
      <c r="B464" s="636"/>
      <c r="C464" s="636"/>
      <c r="D464" s="636"/>
      <c r="E464" s="636"/>
      <c r="F464" s="636"/>
      <c r="G464" s="636"/>
      <c r="H464" s="636"/>
      <c r="I464" s="636"/>
      <c r="J464" s="636"/>
    </row>
    <row r="465" spans="1:10" ht="12.75">
      <c r="A465" s="636"/>
      <c r="B465" s="636"/>
      <c r="C465" s="636"/>
      <c r="D465" s="636"/>
      <c r="E465" s="636"/>
      <c r="F465" s="636"/>
      <c r="G465" s="636"/>
      <c r="H465" s="636"/>
      <c r="I465" s="636"/>
      <c r="J465" s="636"/>
    </row>
    <row r="466" spans="1:10" ht="12.75">
      <c r="A466" s="636"/>
      <c r="B466" s="636"/>
      <c r="C466" s="636"/>
      <c r="D466" s="636"/>
      <c r="E466" s="636"/>
      <c r="F466" s="636"/>
      <c r="G466" s="636"/>
      <c r="H466" s="636"/>
      <c r="I466" s="636"/>
      <c r="J466" s="636"/>
    </row>
    <row r="467" spans="1:10" ht="12.75">
      <c r="A467" s="636"/>
      <c r="B467" s="636"/>
      <c r="C467" s="636"/>
      <c r="D467" s="636"/>
      <c r="E467" s="636"/>
      <c r="F467" s="636"/>
      <c r="G467" s="636"/>
      <c r="H467" s="636"/>
      <c r="I467" s="636"/>
      <c r="J467" s="636"/>
    </row>
    <row r="468" spans="1:10" ht="12.75">
      <c r="A468" s="636"/>
      <c r="B468" s="636"/>
      <c r="C468" s="636"/>
      <c r="D468" s="636"/>
      <c r="E468" s="636"/>
      <c r="F468" s="636"/>
      <c r="G468" s="636"/>
      <c r="H468" s="636"/>
      <c r="I468" s="636"/>
      <c r="J468" s="636"/>
    </row>
    <row r="469" spans="1:10" ht="12.75">
      <c r="A469" s="636"/>
      <c r="B469" s="636"/>
      <c r="C469" s="636"/>
      <c r="D469" s="636"/>
      <c r="E469" s="636"/>
      <c r="F469" s="636"/>
      <c r="G469" s="636"/>
      <c r="H469" s="636"/>
      <c r="I469" s="636"/>
      <c r="J469" s="636"/>
    </row>
    <row r="470" spans="1:10" ht="12.75">
      <c r="A470" s="636"/>
      <c r="B470" s="636"/>
      <c r="C470" s="636"/>
      <c r="D470" s="636"/>
      <c r="E470" s="636"/>
      <c r="F470" s="636"/>
      <c r="G470" s="636"/>
      <c r="H470" s="636"/>
      <c r="I470" s="636"/>
      <c r="J470" s="636"/>
    </row>
    <row r="471" spans="1:10" ht="12.75">
      <c r="A471" s="636"/>
      <c r="B471" s="636"/>
      <c r="C471" s="636"/>
      <c r="D471" s="636"/>
      <c r="E471" s="636"/>
      <c r="F471" s="636"/>
      <c r="G471" s="636"/>
      <c r="H471" s="636"/>
      <c r="I471" s="636"/>
      <c r="J471" s="636"/>
    </row>
    <row r="472" spans="1:10" ht="12.75">
      <c r="A472" s="636"/>
      <c r="B472" s="636"/>
      <c r="C472" s="636"/>
      <c r="D472" s="636"/>
      <c r="E472" s="636"/>
      <c r="F472" s="636"/>
      <c r="G472" s="636"/>
      <c r="H472" s="636"/>
      <c r="I472" s="636"/>
      <c r="J472" s="636"/>
    </row>
    <row r="473" spans="1:10" ht="12.75">
      <c r="A473" s="636"/>
      <c r="B473" s="636"/>
      <c r="C473" s="636"/>
      <c r="D473" s="636"/>
      <c r="E473" s="636"/>
      <c r="F473" s="636"/>
      <c r="G473" s="636"/>
      <c r="H473" s="636"/>
      <c r="I473" s="636"/>
      <c r="J473" s="636"/>
    </row>
    <row r="474" spans="1:10" ht="12.75">
      <c r="A474" s="636"/>
      <c r="B474" s="636"/>
      <c r="C474" s="636"/>
      <c r="D474" s="636"/>
      <c r="E474" s="636"/>
      <c r="F474" s="636"/>
      <c r="G474" s="636"/>
      <c r="H474" s="636"/>
      <c r="I474" s="636"/>
      <c r="J474" s="636"/>
    </row>
    <row r="475" spans="1:10" ht="12.75">
      <c r="A475" s="636"/>
      <c r="B475" s="636"/>
      <c r="C475" s="636"/>
      <c r="D475" s="636"/>
      <c r="E475" s="636"/>
      <c r="F475" s="636"/>
      <c r="G475" s="636"/>
      <c r="H475" s="636"/>
      <c r="I475" s="636"/>
      <c r="J475" s="636"/>
    </row>
    <row r="476" spans="1:10" ht="12.75">
      <c r="A476" s="636"/>
      <c r="B476" s="636"/>
      <c r="C476" s="636"/>
      <c r="D476" s="636"/>
      <c r="E476" s="636"/>
      <c r="F476" s="636"/>
      <c r="G476" s="636"/>
      <c r="H476" s="636"/>
      <c r="I476" s="636"/>
      <c r="J476" s="636"/>
    </row>
    <row r="477" spans="1:10" ht="12.75">
      <c r="A477" s="636"/>
      <c r="B477" s="636"/>
      <c r="C477" s="636"/>
      <c r="D477" s="636"/>
      <c r="E477" s="636"/>
      <c r="F477" s="636"/>
      <c r="G477" s="636"/>
      <c r="H477" s="636"/>
      <c r="I477" s="636"/>
      <c r="J477" s="636"/>
    </row>
    <row r="478" spans="1:10" ht="12.75">
      <c r="A478" s="636"/>
      <c r="B478" s="636"/>
      <c r="C478" s="636"/>
      <c r="D478" s="636"/>
      <c r="E478" s="636"/>
      <c r="F478" s="636"/>
      <c r="G478" s="636"/>
      <c r="H478" s="636"/>
      <c r="I478" s="636"/>
      <c r="J478" s="636"/>
    </row>
    <row r="479" spans="1:10" ht="12.75">
      <c r="A479" s="636"/>
      <c r="B479" s="636"/>
      <c r="C479" s="636"/>
      <c r="D479" s="636"/>
      <c r="E479" s="636"/>
      <c r="F479" s="636"/>
      <c r="G479" s="636"/>
      <c r="H479" s="636"/>
      <c r="I479" s="636"/>
      <c r="J479" s="636"/>
    </row>
    <row r="480" spans="1:10" ht="12.75">
      <c r="A480" s="636"/>
      <c r="B480" s="636"/>
      <c r="C480" s="636"/>
      <c r="D480" s="636"/>
      <c r="E480" s="636"/>
      <c r="F480" s="636"/>
      <c r="G480" s="636"/>
      <c r="H480" s="636"/>
      <c r="I480" s="636"/>
      <c r="J480" s="636"/>
    </row>
    <row r="481" spans="1:10" ht="12.75">
      <c r="A481" s="636"/>
      <c r="B481" s="636"/>
      <c r="C481" s="636"/>
      <c r="D481" s="636"/>
      <c r="E481" s="636"/>
      <c r="F481" s="636"/>
      <c r="G481" s="636"/>
      <c r="H481" s="636"/>
      <c r="I481" s="636"/>
      <c r="J481" s="636"/>
    </row>
    <row r="482" spans="1:10" ht="12.75">
      <c r="A482" s="636"/>
      <c r="B482" s="636"/>
      <c r="C482" s="636"/>
      <c r="D482" s="636"/>
      <c r="E482" s="636"/>
      <c r="F482" s="636"/>
      <c r="G482" s="636"/>
      <c r="H482" s="636"/>
      <c r="I482" s="636"/>
      <c r="J482" s="636"/>
    </row>
    <row r="483" spans="1:10" ht="12.75">
      <c r="A483" s="636"/>
      <c r="B483" s="636"/>
      <c r="C483" s="636"/>
      <c r="D483" s="636"/>
      <c r="E483" s="636"/>
      <c r="F483" s="636"/>
      <c r="G483" s="636"/>
      <c r="H483" s="636"/>
      <c r="I483" s="636"/>
      <c r="J483" s="636"/>
    </row>
    <row r="484" spans="1:10" ht="12.75">
      <c r="A484" s="636"/>
      <c r="B484" s="636"/>
      <c r="C484" s="636"/>
      <c r="D484" s="636"/>
      <c r="E484" s="636"/>
      <c r="F484" s="636"/>
      <c r="G484" s="636"/>
      <c r="H484" s="636"/>
      <c r="I484" s="636"/>
      <c r="J484" s="636"/>
    </row>
    <row r="485" spans="1:10" ht="12.75">
      <c r="A485" s="636"/>
      <c r="B485" s="636"/>
      <c r="C485" s="636"/>
      <c r="D485" s="636"/>
      <c r="E485" s="636"/>
      <c r="F485" s="636"/>
      <c r="G485" s="636"/>
      <c r="H485" s="636"/>
      <c r="I485" s="636"/>
      <c r="J485" s="636"/>
    </row>
    <row r="486" spans="1:10" ht="12.75">
      <c r="A486" s="636"/>
      <c r="B486" s="636"/>
      <c r="C486" s="636"/>
      <c r="D486" s="636"/>
      <c r="E486" s="636"/>
      <c r="F486" s="636"/>
      <c r="G486" s="636"/>
      <c r="H486" s="636"/>
      <c r="I486" s="636"/>
      <c r="J486" s="636"/>
    </row>
    <row r="487" spans="1:10" ht="12.75">
      <c r="A487" s="636"/>
      <c r="B487" s="636"/>
      <c r="C487" s="636"/>
      <c r="D487" s="636"/>
      <c r="E487" s="636"/>
      <c r="F487" s="636"/>
      <c r="G487" s="636"/>
      <c r="H487" s="636"/>
      <c r="I487" s="636"/>
      <c r="J487" s="636"/>
    </row>
    <row r="488" spans="1:10" ht="12.75">
      <c r="A488" s="636"/>
      <c r="B488" s="636"/>
      <c r="C488" s="636"/>
      <c r="D488" s="636"/>
      <c r="E488" s="636"/>
      <c r="F488" s="636"/>
      <c r="G488" s="636"/>
      <c r="H488" s="636"/>
      <c r="I488" s="636"/>
      <c r="J488" s="636"/>
    </row>
    <row r="489" spans="1:10" ht="12.75">
      <c r="A489" s="636"/>
      <c r="B489" s="636"/>
      <c r="C489" s="636"/>
      <c r="D489" s="636"/>
      <c r="E489" s="636"/>
      <c r="F489" s="636"/>
      <c r="G489" s="636"/>
      <c r="H489" s="636"/>
      <c r="I489" s="636"/>
      <c r="J489" s="636"/>
    </row>
    <row r="490" spans="1:10" ht="12.75">
      <c r="A490" s="636"/>
      <c r="B490" s="636"/>
      <c r="C490" s="636"/>
      <c r="D490" s="636"/>
      <c r="E490" s="636"/>
      <c r="F490" s="636"/>
      <c r="G490" s="636"/>
      <c r="H490" s="636"/>
      <c r="I490" s="636"/>
      <c r="J490" s="636"/>
    </row>
    <row r="491" spans="1:10" ht="12.75">
      <c r="A491" s="636"/>
      <c r="B491" s="636"/>
      <c r="C491" s="636"/>
      <c r="D491" s="636"/>
      <c r="E491" s="636"/>
      <c r="F491" s="636"/>
      <c r="G491" s="636"/>
      <c r="H491" s="636"/>
      <c r="I491" s="636"/>
      <c r="J491" s="636"/>
    </row>
    <row r="492" spans="1:10" ht="12.75">
      <c r="A492" s="636"/>
      <c r="B492" s="636"/>
      <c r="C492" s="636"/>
      <c r="D492" s="636"/>
      <c r="E492" s="636"/>
      <c r="F492" s="636"/>
      <c r="G492" s="636"/>
      <c r="H492" s="636"/>
      <c r="I492" s="636"/>
      <c r="J492" s="636"/>
    </row>
    <row r="493" spans="1:10" ht="12.75">
      <c r="A493" s="636"/>
      <c r="B493" s="636"/>
      <c r="C493" s="636"/>
      <c r="D493" s="636"/>
      <c r="E493" s="636"/>
      <c r="F493" s="636"/>
      <c r="G493" s="636"/>
      <c r="H493" s="636"/>
      <c r="I493" s="636"/>
      <c r="J493" s="636"/>
    </row>
    <row r="494" spans="1:10" ht="12.75">
      <c r="A494" s="636"/>
      <c r="B494" s="636"/>
      <c r="C494" s="636"/>
      <c r="D494" s="636"/>
      <c r="E494" s="636"/>
      <c r="F494" s="636"/>
      <c r="G494" s="636"/>
      <c r="H494" s="636"/>
      <c r="I494" s="636"/>
      <c r="J494" s="636"/>
    </row>
    <row r="495" spans="1:10" ht="12.75">
      <c r="A495" s="636"/>
      <c r="B495" s="636"/>
      <c r="C495" s="636"/>
      <c r="D495" s="636"/>
      <c r="E495" s="636"/>
      <c r="F495" s="636"/>
      <c r="G495" s="636"/>
      <c r="H495" s="636"/>
      <c r="I495" s="636"/>
      <c r="J495" s="636"/>
    </row>
    <row r="496" spans="1:10" ht="12.75">
      <c r="A496" s="636"/>
      <c r="B496" s="636"/>
      <c r="C496" s="636"/>
      <c r="D496" s="636"/>
      <c r="E496" s="636"/>
      <c r="F496" s="636"/>
      <c r="G496" s="636"/>
      <c r="H496" s="636"/>
      <c r="I496" s="636"/>
      <c r="J496" s="636"/>
    </row>
    <row r="497" spans="1:10" ht="12.75">
      <c r="A497" s="636"/>
      <c r="B497" s="636"/>
      <c r="C497" s="636"/>
      <c r="D497" s="636"/>
      <c r="E497" s="636"/>
      <c r="F497" s="636"/>
      <c r="G497" s="636"/>
      <c r="H497" s="636"/>
      <c r="I497" s="636"/>
      <c r="J497" s="636"/>
    </row>
    <row r="498" spans="1:10" ht="12.75">
      <c r="A498" s="636"/>
      <c r="B498" s="636"/>
      <c r="C498" s="636"/>
      <c r="D498" s="636"/>
      <c r="E498" s="636"/>
      <c r="F498" s="636"/>
      <c r="G498" s="636"/>
      <c r="H498" s="636"/>
      <c r="I498" s="636"/>
      <c r="J498" s="636"/>
    </row>
    <row r="499" spans="1:10" ht="12.75">
      <c r="A499" s="636"/>
      <c r="B499" s="636"/>
      <c r="C499" s="636"/>
      <c r="D499" s="636"/>
      <c r="E499" s="636"/>
      <c r="F499" s="636"/>
      <c r="G499" s="636"/>
      <c r="H499" s="636"/>
      <c r="I499" s="636"/>
      <c r="J499" s="636"/>
    </row>
    <row r="500" spans="1:10" ht="12.75">
      <c r="A500" s="636"/>
      <c r="B500" s="636"/>
      <c r="C500" s="636"/>
      <c r="D500" s="636"/>
      <c r="E500" s="636"/>
      <c r="F500" s="636"/>
      <c r="G500" s="636"/>
      <c r="H500" s="636"/>
      <c r="I500" s="636"/>
      <c r="J500" s="636"/>
    </row>
    <row r="501" spans="1:10" ht="12.75">
      <c r="A501" s="636"/>
      <c r="B501" s="636"/>
      <c r="C501" s="636"/>
      <c r="D501" s="636"/>
      <c r="E501" s="636"/>
      <c r="F501" s="636"/>
      <c r="G501" s="636"/>
      <c r="H501" s="636"/>
      <c r="I501" s="636"/>
      <c r="J501" s="636"/>
    </row>
    <row r="502" spans="1:10" ht="12.75">
      <c r="A502" s="636"/>
      <c r="B502" s="636"/>
      <c r="C502" s="636"/>
      <c r="D502" s="636"/>
      <c r="E502" s="636"/>
      <c r="F502" s="636"/>
      <c r="G502" s="636"/>
      <c r="H502" s="636"/>
      <c r="I502" s="636"/>
      <c r="J502" s="636"/>
    </row>
    <row r="503" spans="1:10" ht="12.75">
      <c r="A503" s="636"/>
      <c r="B503" s="636"/>
      <c r="C503" s="636"/>
      <c r="D503" s="636"/>
      <c r="E503" s="636"/>
      <c r="F503" s="636"/>
      <c r="G503" s="636"/>
      <c r="H503" s="636"/>
      <c r="I503" s="636"/>
      <c r="J503" s="636"/>
    </row>
    <row r="504" spans="1:10" ht="12.75">
      <c r="A504" s="636"/>
      <c r="B504" s="636"/>
      <c r="C504" s="636"/>
      <c r="D504" s="636"/>
      <c r="E504" s="636"/>
      <c r="F504" s="636"/>
      <c r="G504" s="636"/>
      <c r="H504" s="636"/>
      <c r="I504" s="636"/>
      <c r="J504" s="636"/>
    </row>
    <row r="505" spans="1:10" ht="12.75">
      <c r="A505" s="636"/>
      <c r="B505" s="636"/>
      <c r="C505" s="636"/>
      <c r="D505" s="636"/>
      <c r="E505" s="636"/>
      <c r="F505" s="636"/>
      <c r="G505" s="636"/>
      <c r="H505" s="636"/>
      <c r="I505" s="636"/>
      <c r="J505" s="636"/>
    </row>
    <row r="506" spans="1:10" ht="12.75">
      <c r="A506" s="636"/>
      <c r="B506" s="636"/>
      <c r="C506" s="636"/>
      <c r="D506" s="636"/>
      <c r="E506" s="636"/>
      <c r="F506" s="636"/>
      <c r="G506" s="636"/>
      <c r="H506" s="636"/>
      <c r="I506" s="636"/>
      <c r="J506" s="636"/>
    </row>
    <row r="507" spans="1:10" ht="12.75">
      <c r="A507" s="636"/>
      <c r="B507" s="636"/>
      <c r="C507" s="636"/>
      <c r="D507" s="636"/>
      <c r="E507" s="636"/>
      <c r="F507" s="636"/>
      <c r="G507" s="636"/>
      <c r="H507" s="636"/>
      <c r="I507" s="636"/>
      <c r="J507" s="636"/>
    </row>
    <row r="508" spans="1:10" ht="12.75">
      <c r="A508" s="636"/>
      <c r="B508" s="636"/>
      <c r="C508" s="636"/>
      <c r="D508" s="636"/>
      <c r="E508" s="636"/>
      <c r="F508" s="636"/>
      <c r="G508" s="636"/>
      <c r="H508" s="636"/>
      <c r="I508" s="636"/>
      <c r="J508" s="636"/>
    </row>
    <row r="509" spans="1:10" ht="12.75">
      <c r="A509" s="636"/>
      <c r="B509" s="636"/>
      <c r="C509" s="636"/>
      <c r="D509" s="636"/>
      <c r="E509" s="636"/>
      <c r="F509" s="636"/>
      <c r="G509" s="636"/>
      <c r="H509" s="636"/>
      <c r="I509" s="636"/>
      <c r="J509" s="636"/>
    </row>
    <row r="510" spans="1:10" ht="12.75">
      <c r="A510" s="636"/>
      <c r="B510" s="636"/>
      <c r="C510" s="636"/>
      <c r="D510" s="636"/>
      <c r="E510" s="636"/>
      <c r="F510" s="636"/>
      <c r="G510" s="636"/>
      <c r="H510" s="636"/>
      <c r="I510" s="636"/>
      <c r="J510" s="636"/>
    </row>
    <row r="511" spans="1:10" ht="12.75">
      <c r="A511" s="636"/>
      <c r="B511" s="636"/>
      <c r="C511" s="636"/>
      <c r="D511" s="636"/>
      <c r="E511" s="636"/>
      <c r="F511" s="636"/>
      <c r="G511" s="636"/>
      <c r="H511" s="636"/>
      <c r="I511" s="636"/>
      <c r="J511" s="636"/>
    </row>
    <row r="512" spans="1:10" ht="12.75">
      <c r="A512" s="636"/>
      <c r="B512" s="636"/>
      <c r="C512" s="636"/>
      <c r="D512" s="636"/>
      <c r="E512" s="636"/>
      <c r="F512" s="636"/>
      <c r="G512" s="636"/>
      <c r="H512" s="636"/>
      <c r="I512" s="636"/>
      <c r="J512" s="636"/>
    </row>
    <row r="513" spans="1:10" ht="12.75">
      <c r="A513" s="636"/>
      <c r="B513" s="636"/>
      <c r="C513" s="636"/>
      <c r="D513" s="636"/>
      <c r="E513" s="636"/>
      <c r="F513" s="636"/>
      <c r="G513" s="636"/>
      <c r="H513" s="636"/>
      <c r="I513" s="636"/>
      <c r="J513" s="636"/>
    </row>
    <row r="514" spans="1:10" ht="12.75">
      <c r="A514" s="636"/>
      <c r="B514" s="636"/>
      <c r="C514" s="636"/>
      <c r="D514" s="636"/>
      <c r="E514" s="636"/>
      <c r="F514" s="636"/>
      <c r="G514" s="636"/>
      <c r="H514" s="636"/>
      <c r="I514" s="636"/>
      <c r="J514" s="636"/>
    </row>
    <row r="515" spans="1:10" ht="12.75">
      <c r="A515" s="636"/>
      <c r="B515" s="636"/>
      <c r="C515" s="636"/>
      <c r="D515" s="636"/>
      <c r="E515" s="636"/>
      <c r="F515" s="636"/>
      <c r="G515" s="636"/>
      <c r="H515" s="636"/>
      <c r="I515" s="636"/>
      <c r="J515" s="636"/>
    </row>
    <row r="516" spans="1:10" ht="12.75">
      <c r="A516" s="636"/>
      <c r="B516" s="636"/>
      <c r="C516" s="636"/>
      <c r="D516" s="636"/>
      <c r="E516" s="636"/>
      <c r="F516" s="636"/>
      <c r="G516" s="636"/>
      <c r="H516" s="636"/>
      <c r="I516" s="636"/>
      <c r="J516" s="636"/>
    </row>
    <row r="517" spans="1:10" ht="12.75">
      <c r="A517" s="636"/>
      <c r="B517" s="636"/>
      <c r="C517" s="636"/>
      <c r="D517" s="636"/>
      <c r="E517" s="636"/>
      <c r="F517" s="636"/>
      <c r="G517" s="636"/>
      <c r="H517" s="636"/>
      <c r="I517" s="636"/>
      <c r="J517" s="636"/>
    </row>
    <row r="518" spans="1:10" ht="12.75">
      <c r="A518" s="636"/>
      <c r="B518" s="636"/>
      <c r="C518" s="636"/>
      <c r="D518" s="636"/>
      <c r="E518" s="636"/>
      <c r="F518" s="636"/>
      <c r="G518" s="636"/>
      <c r="H518" s="636"/>
      <c r="I518" s="636"/>
      <c r="J518" s="636"/>
    </row>
    <row r="519" spans="1:10" ht="12.75">
      <c r="A519" s="636"/>
      <c r="B519" s="636"/>
      <c r="C519" s="636"/>
      <c r="D519" s="636"/>
      <c r="E519" s="636"/>
      <c r="F519" s="636"/>
      <c r="G519" s="636"/>
      <c r="H519" s="636"/>
      <c r="I519" s="636"/>
      <c r="J519" s="636"/>
    </row>
    <row r="520" spans="1:10" ht="12.75">
      <c r="A520" s="636"/>
      <c r="B520" s="636"/>
      <c r="C520" s="636"/>
      <c r="D520" s="636"/>
      <c r="E520" s="636"/>
      <c r="F520" s="636"/>
      <c r="G520" s="636"/>
      <c r="H520" s="636"/>
      <c r="I520" s="636"/>
      <c r="J520" s="636"/>
    </row>
    <row r="521" spans="1:10" ht="12.75">
      <c r="A521" s="636"/>
      <c r="B521" s="636"/>
      <c r="C521" s="636"/>
      <c r="D521" s="636"/>
      <c r="E521" s="636"/>
      <c r="F521" s="636"/>
      <c r="G521" s="636"/>
      <c r="H521" s="636"/>
      <c r="I521" s="636"/>
      <c r="J521" s="636"/>
    </row>
    <row r="522" spans="1:10" ht="12.75">
      <c r="A522" s="636"/>
      <c r="B522" s="636"/>
      <c r="C522" s="636"/>
      <c r="D522" s="636"/>
      <c r="E522" s="636"/>
      <c r="F522" s="636"/>
      <c r="G522" s="636"/>
      <c r="H522" s="636"/>
      <c r="I522" s="636"/>
      <c r="J522" s="636"/>
    </row>
    <row r="523" spans="1:10" ht="12.75">
      <c r="A523" s="636"/>
      <c r="B523" s="636"/>
      <c r="C523" s="636"/>
      <c r="D523" s="636"/>
      <c r="E523" s="636"/>
      <c r="F523" s="636"/>
      <c r="G523" s="636"/>
      <c r="H523" s="636"/>
      <c r="I523" s="636"/>
      <c r="J523" s="636"/>
    </row>
    <row r="524" spans="1:10" ht="12.75">
      <c r="A524" s="636"/>
      <c r="B524" s="636"/>
      <c r="C524" s="636"/>
      <c r="D524" s="636"/>
      <c r="E524" s="636"/>
      <c r="F524" s="636"/>
      <c r="G524" s="636"/>
      <c r="H524" s="636"/>
      <c r="I524" s="636"/>
      <c r="J524" s="636"/>
    </row>
    <row r="525" spans="1:10" ht="12.75">
      <c r="A525" s="636"/>
      <c r="B525" s="636"/>
      <c r="C525" s="636"/>
      <c r="D525" s="636"/>
      <c r="E525" s="636"/>
      <c r="F525" s="636"/>
      <c r="G525" s="636"/>
      <c r="H525" s="636"/>
      <c r="I525" s="636"/>
      <c r="J525" s="636"/>
    </row>
    <row r="526" spans="1:10" ht="12.75">
      <c r="A526" s="636"/>
      <c r="B526" s="636"/>
      <c r="C526" s="636"/>
      <c r="D526" s="636"/>
      <c r="E526" s="636"/>
      <c r="F526" s="636"/>
      <c r="G526" s="636"/>
      <c r="H526" s="636"/>
      <c r="I526" s="636"/>
      <c r="J526" s="636"/>
    </row>
    <row r="527" spans="1:10" ht="12.75">
      <c r="A527" s="636"/>
      <c r="B527" s="636"/>
      <c r="C527" s="636"/>
      <c r="D527" s="636"/>
      <c r="E527" s="636"/>
      <c r="F527" s="636"/>
      <c r="G527" s="636"/>
      <c r="H527" s="636"/>
      <c r="I527" s="636"/>
      <c r="J527" s="636"/>
    </row>
    <row r="528" spans="1:10" ht="12.75">
      <c r="A528" s="636"/>
      <c r="B528" s="636"/>
      <c r="C528" s="636"/>
      <c r="D528" s="636"/>
      <c r="E528" s="636"/>
      <c r="F528" s="636"/>
      <c r="G528" s="636"/>
      <c r="H528" s="636"/>
      <c r="I528" s="636"/>
      <c r="J528" s="636"/>
    </row>
    <row r="529" spans="1:10" ht="12.75">
      <c r="A529" s="636"/>
      <c r="B529" s="636"/>
      <c r="C529" s="636"/>
      <c r="D529" s="636"/>
      <c r="E529" s="636"/>
      <c r="F529" s="636"/>
      <c r="G529" s="636"/>
      <c r="H529" s="636"/>
      <c r="I529" s="636"/>
      <c r="J529" s="636"/>
    </row>
    <row r="530" spans="1:10" ht="12.75">
      <c r="A530" s="636"/>
      <c r="B530" s="636"/>
      <c r="C530" s="636"/>
      <c r="D530" s="636"/>
      <c r="E530" s="636"/>
      <c r="F530" s="636"/>
      <c r="G530" s="636"/>
      <c r="H530" s="636"/>
      <c r="I530" s="636"/>
      <c r="J530" s="636"/>
    </row>
    <row r="531" spans="1:10" ht="12.75">
      <c r="A531" s="636"/>
      <c r="B531" s="636"/>
      <c r="C531" s="636"/>
      <c r="D531" s="636"/>
      <c r="E531" s="636"/>
      <c r="F531" s="636"/>
      <c r="G531" s="636"/>
      <c r="H531" s="636"/>
      <c r="I531" s="636"/>
      <c r="J531" s="636"/>
    </row>
    <row r="532" spans="1:10" ht="12.75">
      <c r="A532" s="636"/>
      <c r="B532" s="636"/>
      <c r="C532" s="636"/>
      <c r="D532" s="636"/>
      <c r="E532" s="636"/>
      <c r="F532" s="636"/>
      <c r="G532" s="636"/>
      <c r="H532" s="636"/>
      <c r="I532" s="636"/>
      <c r="J532" s="636"/>
    </row>
    <row r="533" spans="1:10" ht="12.75">
      <c r="A533" s="636"/>
      <c r="B533" s="636"/>
      <c r="C533" s="636"/>
      <c r="D533" s="636"/>
      <c r="E533" s="636"/>
      <c r="F533" s="636"/>
      <c r="G533" s="636"/>
      <c r="H533" s="636"/>
      <c r="I533" s="636"/>
      <c r="J533" s="636"/>
    </row>
    <row r="534" spans="1:10" ht="12.75">
      <c r="A534" s="636"/>
      <c r="B534" s="636"/>
      <c r="C534" s="636"/>
      <c r="D534" s="636"/>
      <c r="E534" s="636"/>
      <c r="F534" s="636"/>
      <c r="G534" s="636"/>
      <c r="H534" s="636"/>
      <c r="I534" s="636"/>
      <c r="J534" s="636"/>
    </row>
    <row r="535" spans="1:10" ht="12.75">
      <c r="A535" s="636"/>
      <c r="B535" s="636"/>
      <c r="C535" s="636"/>
      <c r="D535" s="636"/>
      <c r="E535" s="636"/>
      <c r="F535" s="636"/>
      <c r="G535" s="636"/>
      <c r="H535" s="636"/>
      <c r="I535" s="636"/>
      <c r="J535" s="636"/>
    </row>
    <row r="536" spans="1:10" ht="12.75">
      <c r="A536" s="636"/>
      <c r="B536" s="636"/>
      <c r="C536" s="636"/>
      <c r="D536" s="636"/>
      <c r="E536" s="636"/>
      <c r="F536" s="636"/>
      <c r="G536" s="636"/>
      <c r="H536" s="636"/>
      <c r="I536" s="636"/>
      <c r="J536" s="636"/>
    </row>
    <row r="537" spans="1:10" ht="12.75">
      <c r="A537" s="636"/>
      <c r="B537" s="636"/>
      <c r="C537" s="636"/>
      <c r="D537" s="636"/>
      <c r="E537" s="636"/>
      <c r="F537" s="636"/>
      <c r="G537" s="636"/>
      <c r="H537" s="636"/>
      <c r="I537" s="636"/>
      <c r="J537" s="636"/>
    </row>
    <row r="538" spans="1:10" ht="12.75">
      <c r="A538" s="636"/>
      <c r="B538" s="636"/>
      <c r="C538" s="636"/>
      <c r="D538" s="636"/>
      <c r="E538" s="636"/>
      <c r="F538" s="636"/>
      <c r="G538" s="636"/>
      <c r="H538" s="636"/>
      <c r="I538" s="636"/>
      <c r="J538" s="636"/>
    </row>
    <row r="539" spans="1:10" ht="12.75">
      <c r="A539" s="636"/>
      <c r="B539" s="636"/>
      <c r="C539" s="636"/>
      <c r="D539" s="636"/>
      <c r="E539" s="636"/>
      <c r="F539" s="636"/>
      <c r="G539" s="636"/>
      <c r="H539" s="636"/>
      <c r="I539" s="636"/>
      <c r="J539" s="636"/>
    </row>
    <row r="540" spans="1:10" ht="12.75">
      <c r="A540" s="636"/>
      <c r="B540" s="636"/>
      <c r="C540" s="636"/>
      <c r="D540" s="636"/>
      <c r="E540" s="636"/>
      <c r="F540" s="636"/>
      <c r="G540" s="636"/>
      <c r="H540" s="636"/>
      <c r="I540" s="636"/>
      <c r="J540" s="636"/>
    </row>
    <row r="541" spans="1:10" ht="12.75">
      <c r="A541" s="636"/>
      <c r="B541" s="636"/>
      <c r="C541" s="636"/>
      <c r="D541" s="636"/>
      <c r="E541" s="636"/>
      <c r="F541" s="636"/>
      <c r="G541" s="636"/>
      <c r="H541" s="636"/>
      <c r="I541" s="636"/>
      <c r="J541" s="636"/>
    </row>
    <row r="542" spans="1:10" ht="12.75">
      <c r="A542" s="636"/>
      <c r="B542" s="636"/>
      <c r="C542" s="636"/>
      <c r="D542" s="636"/>
      <c r="E542" s="636"/>
      <c r="F542" s="636"/>
      <c r="G542" s="636"/>
      <c r="H542" s="636"/>
      <c r="I542" s="636"/>
      <c r="J542" s="636"/>
    </row>
    <row r="543" spans="1:10" ht="12.75">
      <c r="A543" s="636"/>
      <c r="B543" s="636"/>
      <c r="C543" s="636"/>
      <c r="D543" s="636"/>
      <c r="E543" s="636"/>
      <c r="F543" s="636"/>
      <c r="G543" s="636"/>
      <c r="H543" s="636"/>
      <c r="I543" s="636"/>
      <c r="J543" s="636"/>
    </row>
    <row r="544" spans="1:10" ht="12.75">
      <c r="A544" s="636"/>
      <c r="B544" s="636"/>
      <c r="C544" s="636"/>
      <c r="D544" s="636"/>
      <c r="E544" s="636"/>
      <c r="F544" s="636"/>
      <c r="G544" s="636"/>
      <c r="H544" s="636"/>
      <c r="I544" s="636"/>
      <c r="J544" s="636"/>
    </row>
    <row r="545" spans="1:10" ht="12.75">
      <c r="A545" s="636"/>
      <c r="B545" s="636"/>
      <c r="C545" s="636"/>
      <c r="D545" s="636"/>
      <c r="E545" s="636"/>
      <c r="F545" s="636"/>
      <c r="G545" s="636"/>
      <c r="H545" s="636"/>
      <c r="I545" s="636"/>
      <c r="J545" s="636"/>
    </row>
    <row r="546" spans="1:10" ht="12.75">
      <c r="A546" s="636"/>
      <c r="B546" s="636"/>
      <c r="C546" s="636"/>
      <c r="D546" s="636"/>
      <c r="E546" s="636"/>
      <c r="F546" s="636"/>
      <c r="G546" s="636"/>
      <c r="H546" s="636"/>
      <c r="I546" s="636"/>
      <c r="J546" s="636"/>
    </row>
    <row r="547" spans="1:10" ht="12.75">
      <c r="A547" s="636"/>
      <c r="B547" s="636"/>
      <c r="C547" s="636"/>
      <c r="D547" s="636"/>
      <c r="E547" s="636"/>
      <c r="F547" s="636"/>
      <c r="G547" s="636"/>
      <c r="H547" s="636"/>
      <c r="I547" s="636"/>
      <c r="J547" s="636"/>
    </row>
    <row r="548" spans="1:10" ht="12.75">
      <c r="A548" s="636"/>
      <c r="B548" s="636"/>
      <c r="C548" s="636"/>
      <c r="D548" s="636"/>
      <c r="E548" s="636"/>
      <c r="F548" s="636"/>
      <c r="G548" s="636"/>
      <c r="H548" s="636"/>
      <c r="I548" s="636"/>
      <c r="J548" s="636"/>
    </row>
    <row r="549" spans="1:10" ht="12.75">
      <c r="A549" s="636"/>
      <c r="B549" s="636"/>
      <c r="C549" s="636"/>
      <c r="D549" s="636"/>
      <c r="E549" s="636"/>
      <c r="F549" s="636"/>
      <c r="G549" s="636"/>
      <c r="H549" s="636"/>
      <c r="I549" s="636"/>
      <c r="J549" s="636"/>
    </row>
    <row r="550" spans="1:10" ht="12.75">
      <c r="A550" s="636"/>
      <c r="B550" s="636"/>
      <c r="C550" s="636"/>
      <c r="D550" s="636"/>
      <c r="E550" s="636"/>
      <c r="F550" s="636"/>
      <c r="G550" s="636"/>
      <c r="H550" s="636"/>
      <c r="I550" s="636"/>
      <c r="J550" s="636"/>
    </row>
    <row r="551" spans="1:10" ht="12.75">
      <c r="A551" s="636"/>
      <c r="B551" s="636"/>
      <c r="C551" s="636"/>
      <c r="D551" s="636"/>
      <c r="E551" s="636"/>
      <c r="F551" s="636"/>
      <c r="G551" s="636"/>
      <c r="H551" s="636"/>
      <c r="I551" s="636"/>
      <c r="J551" s="636"/>
    </row>
    <row r="552" spans="1:10" ht="12.75">
      <c r="A552" s="636"/>
      <c r="B552" s="636"/>
      <c r="C552" s="636"/>
      <c r="D552" s="636"/>
      <c r="E552" s="636"/>
      <c r="F552" s="636"/>
      <c r="G552" s="636"/>
      <c r="H552" s="636"/>
      <c r="I552" s="636"/>
      <c r="J552" s="636"/>
    </row>
    <row r="553" spans="1:10" ht="12.75">
      <c r="A553" s="636"/>
      <c r="B553" s="636"/>
      <c r="C553" s="636"/>
      <c r="D553" s="636"/>
      <c r="E553" s="636"/>
      <c r="F553" s="636"/>
      <c r="G553" s="636"/>
      <c r="H553" s="636"/>
      <c r="I553" s="636"/>
      <c r="J553" s="636"/>
    </row>
    <row r="554" spans="1:10" ht="12.75">
      <c r="A554" s="636"/>
      <c r="B554" s="636"/>
      <c r="C554" s="636"/>
      <c r="D554" s="636"/>
      <c r="E554" s="636"/>
      <c r="F554" s="636"/>
      <c r="G554" s="636"/>
      <c r="H554" s="636"/>
      <c r="I554" s="636"/>
      <c r="J554" s="636"/>
    </row>
    <row r="555" spans="1:10" ht="12.75">
      <c r="A555" s="636"/>
      <c r="B555" s="636"/>
      <c r="C555" s="636"/>
      <c r="D555" s="636"/>
      <c r="E555" s="636"/>
      <c r="F555" s="636"/>
      <c r="G555" s="636"/>
      <c r="H555" s="636"/>
      <c r="I555" s="636"/>
      <c r="J555" s="636"/>
    </row>
    <row r="556" spans="1:10" ht="12.75">
      <c r="A556" s="636"/>
      <c r="B556" s="636"/>
      <c r="C556" s="636"/>
      <c r="D556" s="636"/>
      <c r="E556" s="636"/>
      <c r="F556" s="636"/>
      <c r="G556" s="636"/>
      <c r="H556" s="636"/>
      <c r="I556" s="636"/>
      <c r="J556" s="636"/>
    </row>
    <row r="557" spans="1:10" ht="12.75">
      <c r="A557" s="636"/>
      <c r="B557" s="636"/>
      <c r="C557" s="636"/>
      <c r="D557" s="636"/>
      <c r="E557" s="636"/>
      <c r="F557" s="636"/>
      <c r="G557" s="636"/>
      <c r="H557" s="636"/>
      <c r="I557" s="636"/>
      <c r="J557" s="636"/>
    </row>
    <row r="558" spans="1:10" ht="12.75">
      <c r="A558" s="636"/>
      <c r="B558" s="636"/>
      <c r="C558" s="636"/>
      <c r="D558" s="636"/>
      <c r="E558" s="636"/>
      <c r="F558" s="636"/>
      <c r="G558" s="636"/>
      <c r="H558" s="636"/>
      <c r="I558" s="636"/>
      <c r="J558" s="636"/>
    </row>
    <row r="559" spans="1:10" ht="12.75">
      <c r="A559" s="636"/>
      <c r="B559" s="636"/>
      <c r="C559" s="636"/>
      <c r="D559" s="636"/>
      <c r="E559" s="636"/>
      <c r="F559" s="636"/>
      <c r="G559" s="636"/>
      <c r="H559" s="636"/>
      <c r="I559" s="636"/>
      <c r="J559" s="636"/>
    </row>
    <row r="560" spans="1:10" ht="12.75">
      <c r="A560" s="636"/>
      <c r="B560" s="636"/>
      <c r="C560" s="636"/>
      <c r="D560" s="636"/>
      <c r="E560" s="636"/>
      <c r="F560" s="636"/>
      <c r="G560" s="636"/>
      <c r="H560" s="636"/>
      <c r="I560" s="636"/>
      <c r="J560" s="636"/>
    </row>
    <row r="561" spans="1:10" ht="12.75">
      <c r="A561" s="636"/>
      <c r="B561" s="636"/>
      <c r="C561" s="636"/>
      <c r="D561" s="636"/>
      <c r="E561" s="636"/>
      <c r="F561" s="636"/>
      <c r="G561" s="636"/>
      <c r="H561" s="636"/>
      <c r="I561" s="636"/>
      <c r="J561" s="636"/>
    </row>
    <row r="562" spans="1:10" ht="12.75">
      <c r="A562" s="636"/>
      <c r="B562" s="636"/>
      <c r="C562" s="636"/>
      <c r="D562" s="636"/>
      <c r="E562" s="636"/>
      <c r="F562" s="636"/>
      <c r="G562" s="636"/>
      <c r="H562" s="636"/>
      <c r="I562" s="636"/>
      <c r="J562" s="636"/>
    </row>
    <row r="563" spans="1:10" ht="12.75">
      <c r="A563" s="636"/>
      <c r="B563" s="636"/>
      <c r="C563" s="636"/>
      <c r="D563" s="636"/>
      <c r="E563" s="636"/>
      <c r="F563" s="636"/>
      <c r="G563" s="636"/>
      <c r="H563" s="636"/>
      <c r="I563" s="636"/>
      <c r="J563" s="636"/>
    </row>
    <row r="564" spans="1:10" ht="12.75">
      <c r="A564" s="636"/>
      <c r="B564" s="636"/>
      <c r="C564" s="636"/>
      <c r="D564" s="636"/>
      <c r="E564" s="636"/>
      <c r="F564" s="636"/>
      <c r="G564" s="636"/>
      <c r="H564" s="636"/>
      <c r="I564" s="636"/>
      <c r="J564" s="636"/>
    </row>
    <row r="565" spans="1:10" ht="12.75">
      <c r="A565" s="636"/>
      <c r="B565" s="636"/>
      <c r="C565" s="636"/>
      <c r="D565" s="636"/>
      <c r="E565" s="636"/>
      <c r="F565" s="636"/>
      <c r="G565" s="636"/>
      <c r="H565" s="636"/>
      <c r="I565" s="636"/>
      <c r="J565" s="636"/>
    </row>
    <row r="566" spans="1:10" ht="12.75">
      <c r="A566" s="636"/>
      <c r="B566" s="636"/>
      <c r="C566" s="636"/>
      <c r="D566" s="636"/>
      <c r="E566" s="636"/>
      <c r="F566" s="636"/>
      <c r="G566" s="636"/>
      <c r="H566" s="636"/>
      <c r="I566" s="636"/>
      <c r="J566" s="636"/>
    </row>
    <row r="567" spans="1:10" ht="12.75">
      <c r="A567" s="636"/>
      <c r="B567" s="636"/>
      <c r="C567" s="636"/>
      <c r="D567" s="636"/>
      <c r="E567" s="636"/>
      <c r="F567" s="636"/>
      <c r="G567" s="636"/>
      <c r="H567" s="636"/>
      <c r="I567" s="636"/>
      <c r="J567" s="636"/>
    </row>
    <row r="568" spans="1:10" ht="12.75">
      <c r="A568" s="636"/>
      <c r="B568" s="636"/>
      <c r="C568" s="636"/>
      <c r="D568" s="636"/>
      <c r="E568" s="636"/>
      <c r="F568" s="636"/>
      <c r="G568" s="636"/>
      <c r="H568" s="636"/>
      <c r="I568" s="636"/>
      <c r="J568" s="636"/>
    </row>
    <row r="569" spans="1:10" ht="12.75">
      <c r="A569" s="636"/>
      <c r="B569" s="636"/>
      <c r="C569" s="636"/>
      <c r="D569" s="636"/>
      <c r="E569" s="636"/>
      <c r="F569" s="636"/>
      <c r="G569" s="636"/>
      <c r="H569" s="636"/>
      <c r="I569" s="636"/>
      <c r="J569" s="636"/>
    </row>
    <row r="570" spans="1:10" ht="12.75">
      <c r="A570" s="636"/>
      <c r="B570" s="636"/>
      <c r="C570" s="636"/>
      <c r="D570" s="636"/>
      <c r="E570" s="636"/>
      <c r="F570" s="636"/>
      <c r="G570" s="636"/>
      <c r="H570" s="636"/>
      <c r="I570" s="636"/>
      <c r="J570" s="636"/>
    </row>
    <row r="571" spans="1:10" ht="12.75">
      <c r="A571" s="636"/>
      <c r="B571" s="636"/>
      <c r="C571" s="636"/>
      <c r="D571" s="636"/>
      <c r="E571" s="636"/>
      <c r="F571" s="636"/>
      <c r="G571" s="636"/>
      <c r="H571" s="636"/>
      <c r="I571" s="636"/>
      <c r="J571" s="636"/>
    </row>
    <row r="572" spans="1:10" ht="12.75">
      <c r="A572" s="636"/>
      <c r="B572" s="636"/>
      <c r="C572" s="636"/>
      <c r="D572" s="636"/>
      <c r="E572" s="636"/>
      <c r="F572" s="636"/>
      <c r="G572" s="636"/>
      <c r="H572" s="636"/>
      <c r="I572" s="636"/>
      <c r="J572" s="636"/>
    </row>
    <row r="573" spans="1:10" ht="12.75">
      <c r="A573" s="636"/>
      <c r="B573" s="636"/>
      <c r="C573" s="636"/>
      <c r="D573" s="636"/>
      <c r="E573" s="636"/>
      <c r="F573" s="636"/>
      <c r="G573" s="636"/>
      <c r="H573" s="636"/>
      <c r="I573" s="636"/>
      <c r="J573" s="636"/>
    </row>
    <row r="574" spans="1:10" ht="12.75">
      <c r="A574" s="636"/>
      <c r="B574" s="636"/>
      <c r="C574" s="636"/>
      <c r="D574" s="636"/>
      <c r="E574" s="636"/>
      <c r="F574" s="636"/>
      <c r="G574" s="636"/>
      <c r="H574" s="636"/>
      <c r="I574" s="636"/>
      <c r="J574" s="636"/>
    </row>
    <row r="575" spans="1:10" ht="12.75">
      <c r="A575" s="636"/>
      <c r="B575" s="636"/>
      <c r="C575" s="636"/>
      <c r="D575" s="636"/>
      <c r="E575" s="636"/>
      <c r="F575" s="636"/>
      <c r="G575" s="636"/>
      <c r="H575" s="636"/>
      <c r="I575" s="636"/>
      <c r="J575" s="636"/>
    </row>
    <row r="576" spans="1:10" ht="12.75">
      <c r="A576" s="636"/>
      <c r="B576" s="636"/>
      <c r="C576" s="636"/>
      <c r="D576" s="636"/>
      <c r="E576" s="636"/>
      <c r="F576" s="636"/>
      <c r="G576" s="636"/>
      <c r="H576" s="636"/>
      <c r="I576" s="636"/>
      <c r="J576" s="636"/>
    </row>
    <row r="577" spans="1:10" ht="12.75">
      <c r="A577" s="636"/>
      <c r="B577" s="636"/>
      <c r="C577" s="636"/>
      <c r="D577" s="636"/>
      <c r="E577" s="636"/>
      <c r="F577" s="636"/>
      <c r="G577" s="636"/>
      <c r="H577" s="636"/>
      <c r="I577" s="636"/>
      <c r="J577" s="636"/>
    </row>
    <row r="578" spans="1:10" ht="12.75">
      <c r="A578" s="636"/>
      <c r="B578" s="636"/>
      <c r="C578" s="636"/>
      <c r="D578" s="636"/>
      <c r="E578" s="636"/>
      <c r="F578" s="636"/>
      <c r="G578" s="636"/>
      <c r="H578" s="636"/>
      <c r="I578" s="636"/>
      <c r="J578" s="636"/>
    </row>
    <row r="579" spans="1:10" ht="12.75">
      <c r="A579" s="636"/>
      <c r="B579" s="636"/>
      <c r="C579" s="636"/>
      <c r="D579" s="636"/>
      <c r="E579" s="636"/>
      <c r="F579" s="636"/>
      <c r="G579" s="636"/>
      <c r="H579" s="636"/>
      <c r="I579" s="636"/>
      <c r="J579" s="636"/>
    </row>
    <row r="580" spans="1:10" ht="12.75">
      <c r="A580" s="636"/>
      <c r="B580" s="636"/>
      <c r="C580" s="636"/>
      <c r="D580" s="636"/>
      <c r="E580" s="636"/>
      <c r="F580" s="636"/>
      <c r="G580" s="636"/>
      <c r="H580" s="636"/>
      <c r="I580" s="636"/>
      <c r="J580" s="636"/>
    </row>
    <row r="581" spans="1:10" ht="12.75">
      <c r="A581" s="636"/>
      <c r="B581" s="636"/>
      <c r="C581" s="636"/>
      <c r="D581" s="636"/>
      <c r="E581" s="636"/>
      <c r="F581" s="636"/>
      <c r="G581" s="636"/>
      <c r="H581" s="636"/>
      <c r="I581" s="636"/>
      <c r="J581" s="636"/>
    </row>
    <row r="582" spans="1:10" ht="12.75">
      <c r="A582" s="636"/>
      <c r="B582" s="636"/>
      <c r="C582" s="636"/>
      <c r="D582" s="636"/>
      <c r="E582" s="636"/>
      <c r="F582" s="636"/>
      <c r="G582" s="636"/>
      <c r="H582" s="636"/>
      <c r="I582" s="636"/>
      <c r="J582" s="636"/>
    </row>
    <row r="583" spans="1:10" ht="12.75">
      <c r="A583" s="636"/>
      <c r="B583" s="636"/>
      <c r="C583" s="636"/>
      <c r="D583" s="636"/>
      <c r="E583" s="636"/>
      <c r="F583" s="636"/>
      <c r="G583" s="636"/>
      <c r="H583" s="636"/>
      <c r="I583" s="636"/>
      <c r="J583" s="636"/>
    </row>
    <row r="584" spans="1:10" ht="12.75">
      <c r="A584" s="636"/>
      <c r="B584" s="636"/>
      <c r="C584" s="636"/>
      <c r="D584" s="636"/>
      <c r="E584" s="636"/>
      <c r="F584" s="636"/>
      <c r="G584" s="636"/>
      <c r="H584" s="636"/>
      <c r="I584" s="636"/>
      <c r="J584" s="636"/>
    </row>
    <row r="585" spans="1:10" ht="12.75">
      <c r="A585" s="636"/>
      <c r="B585" s="636"/>
      <c r="C585" s="636"/>
      <c r="D585" s="636"/>
      <c r="E585" s="636"/>
      <c r="F585" s="636"/>
      <c r="G585" s="636"/>
      <c r="H585" s="636"/>
      <c r="I585" s="636"/>
      <c r="J585" s="636"/>
    </row>
    <row r="586" spans="1:10" ht="12.75">
      <c r="A586" s="636"/>
      <c r="B586" s="636"/>
      <c r="C586" s="636"/>
      <c r="D586" s="636"/>
      <c r="E586" s="636"/>
      <c r="F586" s="636"/>
      <c r="G586" s="636"/>
      <c r="H586" s="636"/>
      <c r="I586" s="636"/>
      <c r="J586" s="636"/>
    </row>
    <row r="587" spans="1:10" ht="12.75">
      <c r="A587" s="636"/>
      <c r="B587" s="636"/>
      <c r="C587" s="636"/>
      <c r="D587" s="636"/>
      <c r="E587" s="636"/>
      <c r="F587" s="636"/>
      <c r="G587" s="636"/>
      <c r="H587" s="636"/>
      <c r="I587" s="636"/>
      <c r="J587" s="636"/>
    </row>
    <row r="588" spans="1:10" ht="12.75">
      <c r="A588" s="636"/>
      <c r="B588" s="636"/>
      <c r="C588" s="636"/>
      <c r="D588" s="636"/>
      <c r="E588" s="636"/>
      <c r="F588" s="636"/>
      <c r="G588" s="636"/>
      <c r="H588" s="636"/>
      <c r="I588" s="636"/>
      <c r="J588" s="636"/>
    </row>
    <row r="589" spans="1:10" ht="12.75">
      <c r="A589" s="636"/>
      <c r="B589" s="636"/>
      <c r="C589" s="636"/>
      <c r="D589" s="636"/>
      <c r="E589" s="636"/>
      <c r="F589" s="636"/>
      <c r="G589" s="636"/>
      <c r="H589" s="636"/>
      <c r="I589" s="636"/>
      <c r="J589" s="636"/>
    </row>
    <row r="590" spans="1:10" ht="12.75">
      <c r="A590" s="636"/>
      <c r="B590" s="636"/>
      <c r="C590" s="636"/>
      <c r="D590" s="636"/>
      <c r="E590" s="636"/>
      <c r="F590" s="636"/>
      <c r="G590" s="636"/>
      <c r="H590" s="636"/>
      <c r="I590" s="636"/>
      <c r="J590" s="636"/>
    </row>
    <row r="591" spans="1:10" ht="12.75">
      <c r="A591" s="636"/>
      <c r="B591" s="636"/>
      <c r="C591" s="636"/>
      <c r="D591" s="636"/>
      <c r="E591" s="636"/>
      <c r="F591" s="636"/>
      <c r="G591" s="636"/>
      <c r="H591" s="636"/>
      <c r="I591" s="636"/>
      <c r="J591" s="636"/>
    </row>
    <row r="592" spans="1:10" ht="12.75">
      <c r="A592" s="636"/>
      <c r="B592" s="636"/>
      <c r="C592" s="636"/>
      <c r="D592" s="636"/>
      <c r="E592" s="636"/>
      <c r="F592" s="636"/>
      <c r="G592" s="636"/>
      <c r="H592" s="636"/>
      <c r="I592" s="636"/>
      <c r="J592" s="636"/>
    </row>
    <row r="593" spans="1:10" ht="12.75">
      <c r="A593" s="636"/>
      <c r="B593" s="636"/>
      <c r="C593" s="636"/>
      <c r="D593" s="636"/>
      <c r="E593" s="636"/>
      <c r="F593" s="636"/>
      <c r="G593" s="636"/>
      <c r="H593" s="636"/>
      <c r="I593" s="636"/>
      <c r="J593" s="636"/>
    </row>
    <row r="594" spans="1:10" ht="12.75">
      <c r="A594" s="636"/>
      <c r="B594" s="636"/>
      <c r="C594" s="636"/>
      <c r="D594" s="636"/>
      <c r="E594" s="636"/>
      <c r="F594" s="636"/>
      <c r="G594" s="636"/>
      <c r="H594" s="636"/>
      <c r="I594" s="636"/>
      <c r="J594" s="636"/>
    </row>
    <row r="595" spans="1:10" ht="12.75">
      <c r="A595" s="636"/>
      <c r="B595" s="636"/>
      <c r="C595" s="636"/>
      <c r="D595" s="636"/>
      <c r="E595" s="636"/>
      <c r="F595" s="636"/>
      <c r="G595" s="636"/>
      <c r="H595" s="636"/>
      <c r="I595" s="636"/>
      <c r="J595" s="636"/>
    </row>
    <row r="596" spans="1:10" ht="12.75">
      <c r="A596" s="636"/>
      <c r="B596" s="636"/>
      <c r="C596" s="636"/>
      <c r="D596" s="636"/>
      <c r="E596" s="636"/>
      <c r="F596" s="636"/>
      <c r="G596" s="636"/>
      <c r="H596" s="636"/>
      <c r="I596" s="636"/>
      <c r="J596" s="636"/>
    </row>
    <row r="597" spans="1:10" ht="12.75">
      <c r="A597" s="636"/>
      <c r="B597" s="636"/>
      <c r="C597" s="636"/>
      <c r="D597" s="636"/>
      <c r="E597" s="636"/>
      <c r="F597" s="636"/>
      <c r="G597" s="636"/>
      <c r="H597" s="636"/>
      <c r="I597" s="636"/>
      <c r="J597" s="636"/>
    </row>
    <row r="598" spans="1:10" ht="12.75">
      <c r="A598" s="636"/>
      <c r="B598" s="636"/>
      <c r="C598" s="636"/>
      <c r="D598" s="636"/>
      <c r="E598" s="636"/>
      <c r="F598" s="636"/>
      <c r="G598" s="636"/>
      <c r="H598" s="636"/>
      <c r="I598" s="636"/>
      <c r="J598" s="636"/>
    </row>
    <row r="599" spans="1:10" ht="12.75">
      <c r="A599" s="636"/>
      <c r="B599" s="636"/>
      <c r="C599" s="636"/>
      <c r="D599" s="636"/>
      <c r="E599" s="636"/>
      <c r="F599" s="636"/>
      <c r="G599" s="636"/>
      <c r="H599" s="636"/>
      <c r="I599" s="636"/>
      <c r="J599" s="636"/>
    </row>
    <row r="600" spans="1:10" ht="12.75">
      <c r="A600" s="636"/>
      <c r="B600" s="636"/>
      <c r="C600" s="636"/>
      <c r="D600" s="636"/>
      <c r="E600" s="636"/>
      <c r="F600" s="636"/>
      <c r="G600" s="636"/>
      <c r="H600" s="636"/>
      <c r="I600" s="636"/>
      <c r="J600" s="636"/>
    </row>
    <row r="601" spans="1:10" ht="12.75">
      <c r="A601" s="636"/>
      <c r="B601" s="636"/>
      <c r="C601" s="636"/>
      <c r="D601" s="636"/>
      <c r="E601" s="636"/>
      <c r="F601" s="636"/>
      <c r="G601" s="636"/>
      <c r="H601" s="636"/>
      <c r="I601" s="636"/>
      <c r="J601" s="636"/>
    </row>
    <row r="602" spans="1:10" ht="12.75">
      <c r="A602" s="636"/>
      <c r="B602" s="636"/>
      <c r="C602" s="636"/>
      <c r="D602" s="636"/>
      <c r="E602" s="636"/>
      <c r="F602" s="636"/>
      <c r="G602" s="636"/>
      <c r="H602" s="636"/>
      <c r="I602" s="636"/>
      <c r="J602" s="636"/>
    </row>
    <row r="603" spans="1:10" ht="12.75">
      <c r="A603" s="636"/>
      <c r="B603" s="636"/>
      <c r="C603" s="636"/>
      <c r="D603" s="636"/>
      <c r="E603" s="636"/>
      <c r="F603" s="636"/>
      <c r="G603" s="636"/>
      <c r="H603" s="636"/>
      <c r="I603" s="636"/>
      <c r="J603" s="636"/>
    </row>
    <row r="604" spans="1:10" ht="12.75">
      <c r="A604" s="636"/>
      <c r="B604" s="636"/>
      <c r="C604" s="636"/>
      <c r="D604" s="636"/>
      <c r="E604" s="636"/>
      <c r="F604" s="636"/>
      <c r="G604" s="636"/>
      <c r="H604" s="636"/>
      <c r="I604" s="636"/>
      <c r="J604" s="636"/>
    </row>
    <row r="605" spans="1:10" ht="12.75">
      <c r="A605" s="636"/>
      <c r="B605" s="636"/>
      <c r="C605" s="636"/>
      <c r="D605" s="636"/>
      <c r="E605" s="636"/>
      <c r="F605" s="636"/>
      <c r="G605" s="636"/>
      <c r="H605" s="636"/>
      <c r="I605" s="636"/>
      <c r="J605" s="636"/>
    </row>
    <row r="606" spans="1:10" ht="12.75">
      <c r="A606" s="636"/>
      <c r="B606" s="636"/>
      <c r="C606" s="636"/>
      <c r="D606" s="636"/>
      <c r="E606" s="636"/>
      <c r="F606" s="636"/>
      <c r="G606" s="636"/>
      <c r="H606" s="636"/>
      <c r="I606" s="636"/>
      <c r="J606" s="636"/>
    </row>
    <row r="607" spans="1:10" ht="12.75">
      <c r="A607" s="636"/>
      <c r="B607" s="636"/>
      <c r="C607" s="636"/>
      <c r="D607" s="636"/>
      <c r="E607" s="636"/>
      <c r="F607" s="636"/>
      <c r="G607" s="636"/>
      <c r="H607" s="636"/>
      <c r="I607" s="636"/>
      <c r="J607" s="636"/>
    </row>
    <row r="608" spans="1:10" ht="12.75">
      <c r="A608" s="636"/>
      <c r="B608" s="636"/>
      <c r="C608" s="636"/>
      <c r="D608" s="636"/>
      <c r="E608" s="636"/>
      <c r="F608" s="636"/>
      <c r="G608" s="636"/>
      <c r="H608" s="636"/>
      <c r="I608" s="636"/>
      <c r="J608" s="636"/>
    </row>
    <row r="609" spans="1:10" ht="12.75">
      <c r="A609" s="636"/>
      <c r="B609" s="636"/>
      <c r="C609" s="636"/>
      <c r="D609" s="636"/>
      <c r="E609" s="636"/>
      <c r="F609" s="636"/>
      <c r="G609" s="636"/>
      <c r="H609" s="636"/>
      <c r="I609" s="636"/>
      <c r="J609" s="636"/>
    </row>
    <row r="610" spans="1:10" ht="12.75">
      <c r="A610" s="636"/>
      <c r="B610" s="636"/>
      <c r="C610" s="636"/>
      <c r="D610" s="636"/>
      <c r="E610" s="636"/>
      <c r="F610" s="636"/>
      <c r="G610" s="636"/>
      <c r="H610" s="636"/>
      <c r="I610" s="636"/>
      <c r="J610" s="636"/>
    </row>
    <row r="611" spans="1:10" ht="12.75">
      <c r="A611" s="636"/>
      <c r="B611" s="636"/>
      <c r="C611" s="636"/>
      <c r="D611" s="636"/>
      <c r="E611" s="636"/>
      <c r="F611" s="636"/>
      <c r="G611" s="636"/>
      <c r="H611" s="636"/>
      <c r="I611" s="636"/>
      <c r="J611" s="636"/>
    </row>
    <row r="612" spans="1:10" ht="12.75">
      <c r="A612" s="636"/>
      <c r="B612" s="636"/>
      <c r="C612" s="636"/>
      <c r="D612" s="636"/>
      <c r="E612" s="636"/>
      <c r="F612" s="636"/>
      <c r="G612" s="636"/>
      <c r="H612" s="636"/>
      <c r="I612" s="636"/>
      <c r="J612" s="636"/>
    </row>
    <row r="613" spans="1:10" ht="12.75">
      <c r="A613" s="636"/>
      <c r="B613" s="636"/>
      <c r="C613" s="636"/>
      <c r="D613" s="636"/>
      <c r="E613" s="636"/>
      <c r="F613" s="636"/>
      <c r="G613" s="636"/>
      <c r="H613" s="636"/>
      <c r="I613" s="636"/>
      <c r="J613" s="636"/>
    </row>
    <row r="614" spans="1:10" ht="12.75">
      <c r="A614" s="636"/>
      <c r="B614" s="636"/>
      <c r="C614" s="636"/>
      <c r="D614" s="636"/>
      <c r="E614" s="636"/>
      <c r="F614" s="636"/>
      <c r="G614" s="636"/>
      <c r="H614" s="636"/>
      <c r="I614" s="636"/>
      <c r="J614" s="636"/>
    </row>
    <row r="615" spans="1:10" ht="12.75">
      <c r="A615" s="636"/>
      <c r="B615" s="636"/>
      <c r="C615" s="636"/>
      <c r="D615" s="636"/>
      <c r="E615" s="636"/>
      <c r="F615" s="636"/>
      <c r="G615" s="636"/>
      <c r="H615" s="636"/>
      <c r="I615" s="636"/>
      <c r="J615" s="636"/>
    </row>
    <row r="616" spans="1:10" ht="12.75">
      <c r="A616" s="636"/>
      <c r="B616" s="636"/>
      <c r="C616" s="636"/>
      <c r="D616" s="636"/>
      <c r="E616" s="636"/>
      <c r="F616" s="636"/>
      <c r="G616" s="636"/>
      <c r="H616" s="636"/>
      <c r="I616" s="636"/>
      <c r="J616" s="636"/>
    </row>
    <row r="617" spans="1:10" ht="12.75">
      <c r="A617" s="636"/>
      <c r="B617" s="636"/>
      <c r="C617" s="636"/>
      <c r="D617" s="636"/>
      <c r="E617" s="636"/>
      <c r="F617" s="636"/>
      <c r="G617" s="636"/>
      <c r="H617" s="636"/>
      <c r="I617" s="636"/>
      <c r="J617" s="636"/>
    </row>
    <row r="618" spans="1:10" ht="12.75">
      <c r="A618" s="636"/>
      <c r="B618" s="636"/>
      <c r="C618" s="636"/>
      <c r="D618" s="636"/>
      <c r="E618" s="636"/>
      <c r="F618" s="636"/>
      <c r="G618" s="636"/>
      <c r="H618" s="636"/>
      <c r="I618" s="636"/>
      <c r="J618" s="636"/>
    </row>
    <row r="619" spans="1:10" ht="12.75">
      <c r="A619" s="636"/>
      <c r="B619" s="636"/>
      <c r="C619" s="636"/>
      <c r="D619" s="636"/>
      <c r="E619" s="636"/>
      <c r="F619" s="636"/>
      <c r="G619" s="636"/>
      <c r="H619" s="636"/>
      <c r="I619" s="636"/>
      <c r="J619" s="636"/>
    </row>
    <row r="620" spans="1:10" ht="12.75">
      <c r="A620" s="636"/>
      <c r="B620" s="636"/>
      <c r="C620" s="636"/>
      <c r="D620" s="636"/>
      <c r="E620" s="636"/>
      <c r="F620" s="636"/>
      <c r="G620" s="636"/>
      <c r="H620" s="636"/>
      <c r="I620" s="636"/>
      <c r="J620" s="636"/>
    </row>
    <row r="621" spans="1:10" ht="12.75">
      <c r="A621" s="636"/>
      <c r="B621" s="636"/>
      <c r="C621" s="636"/>
      <c r="D621" s="636"/>
      <c r="E621" s="636"/>
      <c r="F621" s="636"/>
      <c r="G621" s="636"/>
      <c r="H621" s="636"/>
      <c r="I621" s="636"/>
      <c r="J621" s="636"/>
    </row>
    <row r="622" spans="1:10" ht="12.75">
      <c r="A622" s="636"/>
      <c r="B622" s="636"/>
      <c r="C622" s="636"/>
      <c r="D622" s="636"/>
      <c r="E622" s="636"/>
      <c r="F622" s="636"/>
      <c r="G622" s="636"/>
      <c r="H622" s="636"/>
      <c r="I622" s="636"/>
      <c r="J622" s="636"/>
    </row>
    <row r="623" spans="1:10" ht="12.75">
      <c r="A623" s="636"/>
      <c r="B623" s="636"/>
      <c r="C623" s="636"/>
      <c r="D623" s="636"/>
      <c r="E623" s="636"/>
      <c r="F623" s="636"/>
      <c r="G623" s="636"/>
      <c r="H623" s="636"/>
      <c r="I623" s="636"/>
      <c r="J623" s="636"/>
    </row>
    <row r="624" spans="1:10" ht="12.75">
      <c r="A624" s="636"/>
      <c r="B624" s="636"/>
      <c r="C624" s="636"/>
      <c r="D624" s="636"/>
      <c r="E624" s="636"/>
      <c r="F624" s="636"/>
      <c r="G624" s="636"/>
      <c r="H624" s="636"/>
      <c r="I624" s="636"/>
      <c r="J624" s="636"/>
    </row>
    <row r="625" spans="1:10" ht="12.75">
      <c r="A625" s="636"/>
      <c r="B625" s="636"/>
      <c r="C625" s="636"/>
      <c r="D625" s="636"/>
      <c r="E625" s="636"/>
      <c r="F625" s="636"/>
      <c r="G625" s="636"/>
      <c r="H625" s="636"/>
      <c r="I625" s="636"/>
      <c r="J625" s="636"/>
    </row>
    <row r="626" spans="1:10" ht="12.75">
      <c r="A626" s="636"/>
      <c r="B626" s="636"/>
      <c r="C626" s="636"/>
      <c r="D626" s="636"/>
      <c r="E626" s="636"/>
      <c r="F626" s="636"/>
      <c r="G626" s="636"/>
      <c r="H626" s="636"/>
      <c r="I626" s="636"/>
      <c r="J626" s="636"/>
    </row>
    <row r="627" spans="1:10" ht="12.75">
      <c r="A627" s="636"/>
      <c r="B627" s="636"/>
      <c r="C627" s="636"/>
      <c r="D627" s="636"/>
      <c r="E627" s="636"/>
      <c r="F627" s="636"/>
      <c r="G627" s="636"/>
      <c r="H627" s="636"/>
      <c r="I627" s="636"/>
      <c r="J627" s="636"/>
    </row>
    <row r="628" spans="1:10" ht="12.75">
      <c r="A628" s="636"/>
      <c r="B628" s="636"/>
      <c r="C628" s="636"/>
      <c r="D628" s="636"/>
      <c r="E628" s="636"/>
      <c r="F628" s="636"/>
      <c r="G628" s="636"/>
      <c r="H628" s="636"/>
      <c r="I628" s="636"/>
      <c r="J628" s="636"/>
    </row>
    <row r="629" spans="1:10" ht="12.75">
      <c r="A629" s="636"/>
      <c r="B629" s="636"/>
      <c r="C629" s="636"/>
      <c r="D629" s="636"/>
      <c r="E629" s="636"/>
      <c r="F629" s="636"/>
      <c r="G629" s="636"/>
      <c r="H629" s="636"/>
      <c r="I629" s="636"/>
      <c r="J629" s="636"/>
    </row>
    <row r="630" spans="1:10" ht="12.75">
      <c r="A630" s="636"/>
      <c r="B630" s="636"/>
      <c r="C630" s="636"/>
      <c r="D630" s="636"/>
      <c r="E630" s="636"/>
      <c r="F630" s="636"/>
      <c r="G630" s="636"/>
      <c r="H630" s="636"/>
      <c r="I630" s="636"/>
      <c r="J630" s="636"/>
    </row>
    <row r="631" spans="1:10" ht="12.75">
      <c r="A631" s="636"/>
      <c r="B631" s="636"/>
      <c r="C631" s="636"/>
      <c r="D631" s="636"/>
      <c r="E631" s="636"/>
      <c r="F631" s="636"/>
      <c r="G631" s="636"/>
      <c r="H631" s="636"/>
      <c r="I631" s="636"/>
      <c r="J631" s="636"/>
    </row>
    <row r="632" spans="1:10" ht="12.75">
      <c r="A632" s="636"/>
      <c r="B632" s="636"/>
      <c r="C632" s="636"/>
      <c r="D632" s="636"/>
      <c r="E632" s="636"/>
      <c r="F632" s="636"/>
      <c r="G632" s="636"/>
      <c r="H632" s="636"/>
      <c r="I632" s="636"/>
      <c r="J632" s="636"/>
    </row>
    <row r="633" spans="1:10" ht="12.75">
      <c r="A633" s="636"/>
      <c r="B633" s="636"/>
      <c r="C633" s="636"/>
      <c r="D633" s="636"/>
      <c r="E633" s="636"/>
      <c r="F633" s="636"/>
      <c r="G633" s="636"/>
      <c r="H633" s="636"/>
      <c r="I633" s="636"/>
      <c r="J633" s="636"/>
    </row>
    <row r="634" spans="1:10" ht="12.75">
      <c r="A634" s="636"/>
      <c r="B634" s="636"/>
      <c r="C634" s="636"/>
      <c r="D634" s="636"/>
      <c r="E634" s="636"/>
      <c r="F634" s="636"/>
      <c r="G634" s="636"/>
      <c r="H634" s="636"/>
      <c r="I634" s="636"/>
      <c r="J634" s="636"/>
    </row>
    <row r="635" spans="1:10" ht="12.75">
      <c r="A635" s="636"/>
      <c r="B635" s="636"/>
      <c r="C635" s="636"/>
      <c r="D635" s="636"/>
      <c r="E635" s="636"/>
      <c r="F635" s="636"/>
      <c r="G635" s="636"/>
      <c r="H635" s="636"/>
      <c r="I635" s="636"/>
      <c r="J635" s="636"/>
    </row>
    <row r="636" spans="1:10" ht="12.75">
      <c r="A636" s="636"/>
      <c r="B636" s="636"/>
      <c r="C636" s="636"/>
      <c r="D636" s="636"/>
      <c r="E636" s="636"/>
      <c r="F636" s="636"/>
      <c r="G636" s="636"/>
      <c r="H636" s="636"/>
      <c r="I636" s="636"/>
      <c r="J636" s="636"/>
    </row>
    <row r="637" spans="1:10" ht="12.75">
      <c r="A637" s="636"/>
      <c r="B637" s="636"/>
      <c r="C637" s="636"/>
      <c r="D637" s="636"/>
      <c r="E637" s="636"/>
      <c r="F637" s="636"/>
      <c r="G637" s="636"/>
      <c r="H637" s="636"/>
      <c r="I637" s="636"/>
      <c r="J637" s="636"/>
    </row>
    <row r="638" spans="1:10" ht="12.75">
      <c r="A638" s="636"/>
      <c r="B638" s="636"/>
      <c r="C638" s="636"/>
      <c r="D638" s="636"/>
      <c r="E638" s="636"/>
      <c r="F638" s="636"/>
      <c r="G638" s="636"/>
      <c r="H638" s="636"/>
      <c r="I638" s="636"/>
      <c r="J638" s="636"/>
    </row>
    <row r="639" spans="1:10" ht="12.75">
      <c r="A639" s="636"/>
      <c r="B639" s="636"/>
      <c r="C639" s="636"/>
      <c r="D639" s="636"/>
      <c r="E639" s="636"/>
      <c r="F639" s="636"/>
      <c r="G639" s="636"/>
      <c r="H639" s="636"/>
      <c r="I639" s="636"/>
      <c r="J639" s="636"/>
    </row>
    <row r="640" spans="1:10" ht="12.75">
      <c r="A640" s="636"/>
      <c r="B640" s="636"/>
      <c r="C640" s="636"/>
      <c r="D640" s="636"/>
      <c r="E640" s="636"/>
      <c r="F640" s="636"/>
      <c r="G640" s="636"/>
      <c r="H640" s="636"/>
      <c r="I640" s="636"/>
      <c r="J640" s="636"/>
    </row>
    <row r="641" spans="1:10" ht="12.75">
      <c r="A641" s="636"/>
      <c r="B641" s="636"/>
      <c r="C641" s="636"/>
      <c r="D641" s="636"/>
      <c r="E641" s="636"/>
      <c r="F641" s="636"/>
      <c r="G641" s="636"/>
      <c r="H641" s="636"/>
      <c r="I641" s="636"/>
      <c r="J641" s="636"/>
    </row>
    <row r="642" spans="1:10" ht="12.75">
      <c r="A642" s="636"/>
      <c r="B642" s="636"/>
      <c r="C642" s="636"/>
      <c r="D642" s="636"/>
      <c r="E642" s="636"/>
      <c r="F642" s="636"/>
      <c r="G642" s="636"/>
      <c r="H642" s="636"/>
      <c r="I642" s="636"/>
      <c r="J642" s="636"/>
    </row>
    <row r="643" spans="1:10" ht="12.75">
      <c r="A643" s="636"/>
      <c r="B643" s="636"/>
      <c r="C643" s="636"/>
      <c r="D643" s="636"/>
      <c r="E643" s="636"/>
      <c r="F643" s="636"/>
      <c r="G643" s="636"/>
      <c r="H643" s="636"/>
      <c r="I643" s="636"/>
      <c r="J643" s="636"/>
    </row>
    <row r="644" spans="1:10" ht="12.75">
      <c r="A644" s="636"/>
      <c r="B644" s="636"/>
      <c r="C644" s="636"/>
      <c r="D644" s="636"/>
      <c r="E644" s="636"/>
      <c r="F644" s="636"/>
      <c r="G644" s="636"/>
      <c r="H644" s="636"/>
      <c r="I644" s="636"/>
      <c r="J644" s="636"/>
    </row>
    <row r="645" spans="1:10" ht="12.75">
      <c r="A645" s="636"/>
      <c r="B645" s="636"/>
      <c r="C645" s="636"/>
      <c r="D645" s="636"/>
      <c r="E645" s="636"/>
      <c r="F645" s="636"/>
      <c r="G645" s="636"/>
      <c r="H645" s="636"/>
      <c r="I645" s="636"/>
      <c r="J645" s="636"/>
    </row>
    <row r="646" spans="1:10" ht="12.75">
      <c r="A646" s="636"/>
      <c r="B646" s="636"/>
      <c r="C646" s="636"/>
      <c r="D646" s="636"/>
      <c r="E646" s="636"/>
      <c r="F646" s="636"/>
      <c r="G646" s="636"/>
      <c r="H646" s="636"/>
      <c r="I646" s="636"/>
      <c r="J646" s="636"/>
    </row>
    <row r="647" spans="1:10" ht="12.75">
      <c r="A647" s="636"/>
      <c r="B647" s="636"/>
      <c r="C647" s="636"/>
      <c r="D647" s="636"/>
      <c r="E647" s="636"/>
      <c r="F647" s="636"/>
      <c r="G647" s="636"/>
      <c r="H647" s="636"/>
      <c r="I647" s="636"/>
      <c r="J647" s="636"/>
    </row>
    <row r="648" spans="1:10" ht="12.75">
      <c r="A648" s="636"/>
      <c r="B648" s="636"/>
      <c r="C648" s="636"/>
      <c r="D648" s="636"/>
      <c r="E648" s="636"/>
      <c r="F648" s="636"/>
      <c r="G648" s="636"/>
      <c r="H648" s="636"/>
      <c r="I648" s="636"/>
      <c r="J648" s="636"/>
    </row>
    <row r="649" spans="1:10" ht="12.75">
      <c r="A649" s="636"/>
      <c r="B649" s="636"/>
      <c r="C649" s="636"/>
      <c r="D649" s="636"/>
      <c r="E649" s="636"/>
      <c r="F649" s="636"/>
      <c r="G649" s="636"/>
      <c r="H649" s="636"/>
      <c r="I649" s="636"/>
      <c r="J649" s="636"/>
    </row>
    <row r="650" spans="1:10" ht="12.75">
      <c r="A650" s="636"/>
      <c r="B650" s="636"/>
      <c r="C650" s="636"/>
      <c r="D650" s="636"/>
      <c r="E650" s="636"/>
      <c r="F650" s="636"/>
      <c r="G650" s="636"/>
      <c r="H650" s="636"/>
      <c r="I650" s="636"/>
      <c r="J650" s="636"/>
    </row>
    <row r="651" spans="1:10" ht="12.75">
      <c r="A651" s="636"/>
      <c r="B651" s="636"/>
      <c r="C651" s="636"/>
      <c r="D651" s="636"/>
      <c r="E651" s="636"/>
      <c r="F651" s="636"/>
      <c r="G651" s="636"/>
      <c r="H651" s="636"/>
      <c r="I651" s="636"/>
      <c r="J651" s="636"/>
    </row>
    <row r="652" spans="1:10" ht="12.75">
      <c r="A652" s="636"/>
      <c r="B652" s="636"/>
      <c r="C652" s="636"/>
      <c r="D652" s="636"/>
      <c r="E652" s="636"/>
      <c r="F652" s="636"/>
      <c r="G652" s="636"/>
      <c r="H652" s="636"/>
      <c r="I652" s="636"/>
      <c r="J652" s="636"/>
    </row>
    <row r="653" spans="1:10" ht="12.75">
      <c r="A653" s="636"/>
      <c r="B653" s="636"/>
      <c r="C653" s="636"/>
      <c r="D653" s="636"/>
      <c r="E653" s="636"/>
      <c r="F653" s="636"/>
      <c r="G653" s="636"/>
      <c r="H653" s="636"/>
      <c r="I653" s="636"/>
      <c r="J653" s="636"/>
    </row>
    <row r="654" spans="1:10" ht="12.75">
      <c r="A654" s="636"/>
      <c r="B654" s="636"/>
      <c r="C654" s="636"/>
      <c r="D654" s="636"/>
      <c r="E654" s="636"/>
      <c r="F654" s="636"/>
      <c r="G654" s="636"/>
      <c r="H654" s="636"/>
      <c r="I654" s="636"/>
      <c r="J654" s="636"/>
    </row>
    <row r="655" spans="1:10" ht="12.75">
      <c r="A655" s="636"/>
      <c r="B655" s="636"/>
      <c r="C655" s="636"/>
      <c r="D655" s="636"/>
      <c r="E655" s="636"/>
      <c r="F655" s="636"/>
      <c r="G655" s="636"/>
      <c r="H655" s="636"/>
      <c r="I655" s="636"/>
      <c r="J655" s="636"/>
    </row>
    <row r="656" spans="1:10" ht="12.75">
      <c r="A656" s="636"/>
      <c r="B656" s="636"/>
      <c r="C656" s="636"/>
      <c r="D656" s="636"/>
      <c r="E656" s="636"/>
      <c r="F656" s="636"/>
      <c r="G656" s="636"/>
      <c r="H656" s="636"/>
      <c r="I656" s="636"/>
      <c r="J656" s="636"/>
    </row>
    <row r="657" spans="1:10" ht="12.75">
      <c r="A657" s="636"/>
      <c r="B657" s="636"/>
      <c r="C657" s="636"/>
      <c r="D657" s="636"/>
      <c r="E657" s="636"/>
      <c r="F657" s="636"/>
      <c r="G657" s="636"/>
      <c r="H657" s="636"/>
      <c r="I657" s="636"/>
      <c r="J657" s="636"/>
    </row>
    <row r="658" spans="1:10" ht="12.75">
      <c r="A658" s="636"/>
      <c r="B658" s="636"/>
      <c r="C658" s="636"/>
      <c r="D658" s="636"/>
      <c r="E658" s="636"/>
      <c r="F658" s="636"/>
      <c r="G658" s="636"/>
      <c r="H658" s="636"/>
      <c r="I658" s="636"/>
      <c r="J658" s="636"/>
    </row>
    <row r="659" spans="1:10" ht="12.75">
      <c r="A659" s="636"/>
      <c r="B659" s="636"/>
      <c r="C659" s="636"/>
      <c r="D659" s="636"/>
      <c r="E659" s="636"/>
      <c r="F659" s="636"/>
      <c r="G659" s="636"/>
      <c r="H659" s="636"/>
      <c r="I659" s="636"/>
      <c r="J659" s="636"/>
    </row>
    <row r="660" spans="1:10" ht="12.75">
      <c r="A660" s="636"/>
      <c r="B660" s="636"/>
      <c r="C660" s="636"/>
      <c r="D660" s="636"/>
      <c r="E660" s="636"/>
      <c r="F660" s="636"/>
      <c r="G660" s="636"/>
      <c r="H660" s="636"/>
      <c r="I660" s="636"/>
      <c r="J660" s="636"/>
    </row>
    <row r="661" spans="1:10" ht="12.75">
      <c r="A661" s="636"/>
      <c r="B661" s="636"/>
      <c r="C661" s="636"/>
      <c r="D661" s="636"/>
      <c r="E661" s="636"/>
      <c r="F661" s="636"/>
      <c r="G661" s="636"/>
      <c r="H661" s="636"/>
      <c r="I661" s="636"/>
      <c r="J661" s="636"/>
    </row>
    <row r="662" spans="1:10" ht="12.75">
      <c r="A662" s="636"/>
      <c r="B662" s="636"/>
      <c r="C662" s="636"/>
      <c r="D662" s="636"/>
      <c r="E662" s="636"/>
      <c r="F662" s="636"/>
      <c r="G662" s="636"/>
      <c r="H662" s="636"/>
      <c r="I662" s="636"/>
      <c r="J662" s="636"/>
    </row>
    <row r="663" spans="1:10" ht="12.75">
      <c r="A663" s="636"/>
      <c r="B663" s="636"/>
      <c r="C663" s="636"/>
      <c r="D663" s="636"/>
      <c r="E663" s="636"/>
      <c r="F663" s="636"/>
      <c r="G663" s="636"/>
      <c r="H663" s="636"/>
      <c r="I663" s="636"/>
      <c r="J663" s="636"/>
    </row>
    <row r="664" spans="1:10" ht="12.75">
      <c r="A664" s="636"/>
      <c r="B664" s="636"/>
      <c r="C664" s="636"/>
      <c r="D664" s="636"/>
      <c r="E664" s="636"/>
      <c r="F664" s="636"/>
      <c r="G664" s="636"/>
      <c r="H664" s="636"/>
      <c r="I664" s="636"/>
      <c r="J664" s="636"/>
    </row>
    <row r="665" spans="1:10" ht="12.75">
      <c r="A665" s="636"/>
      <c r="B665" s="636"/>
      <c r="C665" s="636"/>
      <c r="D665" s="636"/>
      <c r="E665" s="636"/>
      <c r="F665" s="636"/>
      <c r="G665" s="636"/>
      <c r="H665" s="636"/>
      <c r="I665" s="636"/>
      <c r="J665" s="636"/>
    </row>
    <row r="666" spans="1:10" ht="12.75">
      <c r="A666" s="636"/>
      <c r="B666" s="636"/>
      <c r="C666" s="636"/>
      <c r="D666" s="636"/>
      <c r="E666" s="636"/>
      <c r="F666" s="636"/>
      <c r="G666" s="636"/>
      <c r="H666" s="636"/>
      <c r="I666" s="636"/>
      <c r="J666" s="636"/>
    </row>
    <row r="667" spans="1:10" ht="12.75">
      <c r="A667" s="636"/>
      <c r="B667" s="636"/>
      <c r="C667" s="636"/>
      <c r="D667" s="636"/>
      <c r="E667" s="636"/>
      <c r="F667" s="636"/>
      <c r="G667" s="636"/>
      <c r="H667" s="636"/>
      <c r="I667" s="636"/>
      <c r="J667" s="636"/>
    </row>
    <row r="668" spans="1:10" ht="12.75">
      <c r="A668" s="636"/>
      <c r="B668" s="636"/>
      <c r="C668" s="636"/>
      <c r="D668" s="636"/>
      <c r="E668" s="636"/>
      <c r="F668" s="636"/>
      <c r="G668" s="636"/>
      <c r="H668" s="636"/>
      <c r="I668" s="636"/>
      <c r="J668" s="636"/>
    </row>
    <row r="669" spans="1:10" ht="12.75">
      <c r="A669" s="636"/>
      <c r="B669" s="636"/>
      <c r="C669" s="636"/>
      <c r="D669" s="636"/>
      <c r="E669" s="636"/>
      <c r="F669" s="636"/>
      <c r="G669" s="636"/>
      <c r="H669" s="636"/>
      <c r="I669" s="636"/>
      <c r="J669" s="636"/>
    </row>
    <row r="670" spans="1:10" ht="12.75">
      <c r="A670" s="636"/>
      <c r="B670" s="636"/>
      <c r="C670" s="636"/>
      <c r="D670" s="636"/>
      <c r="E670" s="636"/>
      <c r="F670" s="636"/>
      <c r="G670" s="636"/>
      <c r="H670" s="636"/>
      <c r="I670" s="636"/>
      <c r="J670" s="636"/>
    </row>
    <row r="671" spans="1:10" ht="12.75">
      <c r="A671" s="636"/>
      <c r="B671" s="636"/>
      <c r="C671" s="636"/>
      <c r="D671" s="636"/>
      <c r="E671" s="636"/>
      <c r="F671" s="636"/>
      <c r="G671" s="636"/>
      <c r="H671" s="636"/>
      <c r="I671" s="636"/>
      <c r="J671" s="636"/>
    </row>
    <row r="672" spans="1:10" ht="12.75">
      <c r="A672" s="636"/>
      <c r="B672" s="636"/>
      <c r="C672" s="636"/>
      <c r="D672" s="636"/>
      <c r="E672" s="636"/>
      <c r="F672" s="636"/>
      <c r="G672" s="636"/>
      <c r="H672" s="636"/>
      <c r="I672" s="636"/>
      <c r="J672" s="636"/>
    </row>
    <row r="673" spans="1:10" ht="12.75">
      <c r="A673" s="636"/>
      <c r="B673" s="636"/>
      <c r="C673" s="636"/>
      <c r="D673" s="636"/>
      <c r="E673" s="636"/>
      <c r="F673" s="636"/>
      <c r="G673" s="636"/>
      <c r="H673" s="636"/>
      <c r="I673" s="636"/>
      <c r="J673" s="636"/>
    </row>
    <row r="674" spans="1:10" ht="12.75">
      <c r="A674" s="636"/>
      <c r="B674" s="636"/>
      <c r="C674" s="636"/>
      <c r="D674" s="636"/>
      <c r="E674" s="636"/>
      <c r="F674" s="636"/>
      <c r="G674" s="636"/>
      <c r="H674" s="636"/>
      <c r="I674" s="636"/>
      <c r="J674" s="636"/>
    </row>
    <row r="675" spans="1:10" ht="12.75">
      <c r="A675" s="636"/>
      <c r="B675" s="636"/>
      <c r="C675" s="636"/>
      <c r="D675" s="636"/>
      <c r="E675" s="636"/>
      <c r="F675" s="636"/>
      <c r="G675" s="636"/>
      <c r="H675" s="636"/>
      <c r="I675" s="636"/>
      <c r="J675" s="636"/>
    </row>
    <row r="676" spans="1:10" ht="12.75">
      <c r="A676" s="636"/>
      <c r="B676" s="636"/>
      <c r="C676" s="636"/>
      <c r="D676" s="636"/>
      <c r="E676" s="636"/>
      <c r="F676" s="636"/>
      <c r="G676" s="636"/>
      <c r="H676" s="636"/>
      <c r="I676" s="636"/>
      <c r="J676" s="636"/>
    </row>
    <row r="677" spans="1:10" ht="12.75">
      <c r="A677" s="636"/>
      <c r="B677" s="636"/>
      <c r="C677" s="636"/>
      <c r="D677" s="636"/>
      <c r="E677" s="636"/>
      <c r="F677" s="636"/>
      <c r="G677" s="636"/>
      <c r="H677" s="636"/>
      <c r="I677" s="636"/>
      <c r="J677" s="636"/>
    </row>
    <row r="678" spans="1:10" ht="12.75">
      <c r="A678" s="636"/>
      <c r="B678" s="636"/>
      <c r="C678" s="636"/>
      <c r="D678" s="636"/>
      <c r="E678" s="636"/>
      <c r="F678" s="636"/>
      <c r="G678" s="636"/>
      <c r="H678" s="636"/>
      <c r="I678" s="636"/>
      <c r="J678" s="636"/>
    </row>
    <row r="679" spans="1:10" ht="12.75">
      <c r="A679" s="636"/>
      <c r="B679" s="636"/>
      <c r="C679" s="636"/>
      <c r="D679" s="636"/>
      <c r="E679" s="636"/>
      <c r="F679" s="636"/>
      <c r="G679" s="636"/>
      <c r="H679" s="636"/>
      <c r="I679" s="636"/>
      <c r="J679" s="636"/>
    </row>
    <row r="680" spans="1:10" ht="12.75">
      <c r="A680" s="636"/>
      <c r="B680" s="636"/>
      <c r="C680" s="636"/>
      <c r="D680" s="636"/>
      <c r="E680" s="636"/>
      <c r="F680" s="636"/>
      <c r="G680" s="636"/>
      <c r="H680" s="636"/>
      <c r="I680" s="636"/>
      <c r="J680" s="636"/>
    </row>
    <row r="681" spans="1:10" ht="12.75">
      <c r="A681" s="636"/>
      <c r="B681" s="636"/>
      <c r="C681" s="636"/>
      <c r="D681" s="636"/>
      <c r="E681" s="636"/>
      <c r="F681" s="636"/>
      <c r="G681" s="636"/>
      <c r="H681" s="636"/>
      <c r="I681" s="636"/>
      <c r="J681" s="636"/>
    </row>
    <row r="682" spans="1:10" ht="12.75">
      <c r="A682" s="636"/>
      <c r="B682" s="636"/>
      <c r="C682" s="636"/>
      <c r="D682" s="636"/>
      <c r="E682" s="636"/>
      <c r="F682" s="636"/>
      <c r="G682" s="636"/>
      <c r="H682" s="636"/>
      <c r="I682" s="636"/>
      <c r="J682" s="636"/>
    </row>
    <row r="683" spans="1:10" ht="12.75">
      <c r="A683" s="636"/>
      <c r="B683" s="636"/>
      <c r="C683" s="636"/>
      <c r="D683" s="636"/>
      <c r="E683" s="636"/>
      <c r="F683" s="636"/>
      <c r="G683" s="636"/>
      <c r="H683" s="636"/>
      <c r="I683" s="636"/>
      <c r="J683" s="636"/>
    </row>
    <row r="684" spans="1:10" ht="12.75">
      <c r="A684" s="636"/>
      <c r="B684" s="636"/>
      <c r="C684" s="636"/>
      <c r="D684" s="636"/>
      <c r="E684" s="636"/>
      <c r="F684" s="636"/>
      <c r="G684" s="636"/>
      <c r="H684" s="636"/>
      <c r="I684" s="636"/>
      <c r="J684" s="636"/>
    </row>
    <row r="685" spans="1:10" ht="12.75">
      <c r="A685" s="636"/>
      <c r="B685" s="636"/>
      <c r="C685" s="636"/>
      <c r="D685" s="636"/>
      <c r="E685" s="636"/>
      <c r="F685" s="636"/>
      <c r="G685" s="636"/>
      <c r="H685" s="636"/>
      <c r="I685" s="636"/>
      <c r="J685" s="636"/>
    </row>
    <row r="686" spans="1:10" ht="12.75">
      <c r="A686" s="636"/>
      <c r="B686" s="636"/>
      <c r="C686" s="636"/>
      <c r="D686" s="636"/>
      <c r="E686" s="636"/>
      <c r="F686" s="636"/>
      <c r="G686" s="636"/>
      <c r="H686" s="636"/>
      <c r="I686" s="636"/>
      <c r="J686" s="636"/>
    </row>
    <row r="687" spans="1:10" ht="12.75">
      <c r="A687" s="636"/>
      <c r="B687" s="636"/>
      <c r="C687" s="636"/>
      <c r="D687" s="636"/>
      <c r="E687" s="636"/>
      <c r="F687" s="636"/>
      <c r="G687" s="636"/>
      <c r="H687" s="636"/>
      <c r="I687" s="636"/>
      <c r="J687" s="636"/>
    </row>
    <row r="688" spans="1:10" ht="12.75">
      <c r="A688" s="636"/>
      <c r="B688" s="636"/>
      <c r="C688" s="636"/>
      <c r="D688" s="636"/>
      <c r="E688" s="636"/>
      <c r="F688" s="636"/>
      <c r="G688" s="636"/>
      <c r="H688" s="636"/>
      <c r="I688" s="636"/>
      <c r="J688" s="636"/>
    </row>
    <row r="689" spans="1:10" ht="12.75">
      <c r="A689" s="636"/>
      <c r="B689" s="636"/>
      <c r="C689" s="636"/>
      <c r="D689" s="636"/>
      <c r="E689" s="636"/>
      <c r="F689" s="636"/>
      <c r="G689" s="636"/>
      <c r="H689" s="636"/>
      <c r="I689" s="636"/>
      <c r="J689" s="636"/>
    </row>
    <row r="690" spans="1:10" ht="12.75">
      <c r="A690" s="636"/>
      <c r="B690" s="636"/>
      <c r="C690" s="636"/>
      <c r="D690" s="636"/>
      <c r="E690" s="636"/>
      <c r="F690" s="636"/>
      <c r="G690" s="636"/>
      <c r="H690" s="636"/>
      <c r="I690" s="636"/>
      <c r="J690" s="636"/>
    </row>
    <row r="691" spans="1:10" ht="12.75">
      <c r="A691" s="636"/>
      <c r="B691" s="636"/>
      <c r="C691" s="636"/>
      <c r="D691" s="636"/>
      <c r="E691" s="636"/>
      <c r="F691" s="636"/>
      <c r="G691" s="636"/>
      <c r="H691" s="636"/>
      <c r="I691" s="636"/>
      <c r="J691" s="636"/>
    </row>
    <row r="692" spans="1:10" ht="12.75">
      <c r="A692" s="636"/>
      <c r="B692" s="636"/>
      <c r="C692" s="636"/>
      <c r="D692" s="636"/>
      <c r="E692" s="636"/>
      <c r="F692" s="636"/>
      <c r="G692" s="636"/>
      <c r="H692" s="636"/>
      <c r="I692" s="636"/>
      <c r="J692" s="636"/>
    </row>
    <row r="693" spans="1:10" ht="12.75">
      <c r="A693" s="636"/>
      <c r="B693" s="636"/>
      <c r="C693" s="636"/>
      <c r="D693" s="636"/>
      <c r="E693" s="636"/>
      <c r="F693" s="636"/>
      <c r="G693" s="636"/>
      <c r="H693" s="636"/>
      <c r="I693" s="636"/>
      <c r="J693" s="636"/>
    </row>
    <row r="694" spans="1:10" ht="12.75">
      <c r="A694" s="636"/>
      <c r="B694" s="636"/>
      <c r="C694" s="636"/>
      <c r="D694" s="636"/>
      <c r="E694" s="636"/>
      <c r="F694" s="636"/>
      <c r="G694" s="636"/>
      <c r="H694" s="636"/>
      <c r="I694" s="636"/>
      <c r="J694" s="636"/>
    </row>
    <row r="695" spans="1:10" ht="12.75">
      <c r="A695" s="636"/>
      <c r="B695" s="636"/>
      <c r="C695" s="636"/>
      <c r="D695" s="636"/>
      <c r="E695" s="636"/>
      <c r="F695" s="636"/>
      <c r="G695" s="636"/>
      <c r="H695" s="636"/>
      <c r="I695" s="636"/>
      <c r="J695" s="636"/>
    </row>
    <row r="696" spans="1:10" ht="12.75">
      <c r="A696" s="636"/>
      <c r="B696" s="636"/>
      <c r="C696" s="636"/>
      <c r="D696" s="636"/>
      <c r="E696" s="636"/>
      <c r="F696" s="636"/>
      <c r="G696" s="636"/>
      <c r="H696" s="636"/>
      <c r="I696" s="636"/>
      <c r="J696" s="636"/>
    </row>
    <row r="697" spans="1:10" ht="12.75">
      <c r="A697" s="636"/>
      <c r="B697" s="636"/>
      <c r="C697" s="636"/>
      <c r="D697" s="636"/>
      <c r="E697" s="636"/>
      <c r="F697" s="636"/>
      <c r="G697" s="636"/>
      <c r="H697" s="636"/>
      <c r="I697" s="636"/>
      <c r="J697" s="636"/>
    </row>
    <row r="698" spans="1:10" ht="12.75">
      <c r="A698" s="636"/>
      <c r="B698" s="636"/>
      <c r="C698" s="636"/>
      <c r="D698" s="636"/>
      <c r="E698" s="636"/>
      <c r="F698" s="636"/>
      <c r="G698" s="636"/>
      <c r="H698" s="636"/>
      <c r="I698" s="636"/>
      <c r="J698" s="636"/>
    </row>
    <row r="699" spans="1:10" ht="12.75">
      <c r="A699" s="636"/>
      <c r="B699" s="636"/>
      <c r="C699" s="636"/>
      <c r="D699" s="636"/>
      <c r="E699" s="636"/>
      <c r="F699" s="636"/>
      <c r="G699" s="636"/>
      <c r="H699" s="636"/>
      <c r="I699" s="636"/>
      <c r="J699" s="636"/>
    </row>
    <row r="700" spans="1:10" ht="12.75">
      <c r="A700" s="636"/>
      <c r="B700" s="636"/>
      <c r="C700" s="636"/>
      <c r="D700" s="636"/>
      <c r="E700" s="636"/>
      <c r="F700" s="636"/>
      <c r="G700" s="636"/>
      <c r="H700" s="636"/>
      <c r="I700" s="636"/>
      <c r="J700" s="636"/>
    </row>
    <row r="701" spans="1:10" ht="12.75">
      <c r="A701" s="636"/>
      <c r="B701" s="636"/>
      <c r="C701" s="636"/>
      <c r="D701" s="636"/>
      <c r="E701" s="636"/>
      <c r="F701" s="636"/>
      <c r="G701" s="636"/>
      <c r="H701" s="636"/>
      <c r="I701" s="636"/>
      <c r="J701" s="636"/>
    </row>
    <row r="702" spans="1:10" ht="12.75">
      <c r="A702" s="636"/>
      <c r="B702" s="636"/>
      <c r="C702" s="636"/>
      <c r="D702" s="636"/>
      <c r="E702" s="636"/>
      <c r="F702" s="636"/>
      <c r="G702" s="636"/>
      <c r="H702" s="636"/>
      <c r="I702" s="636"/>
      <c r="J702" s="636"/>
    </row>
    <row r="703" spans="1:10" ht="12.75">
      <c r="A703" s="636"/>
      <c r="B703" s="636"/>
      <c r="C703" s="636"/>
      <c r="D703" s="636"/>
      <c r="E703" s="636"/>
      <c r="F703" s="636"/>
      <c r="G703" s="636"/>
      <c r="H703" s="636"/>
      <c r="I703" s="636"/>
      <c r="J703" s="636"/>
    </row>
    <row r="704" spans="1:10" ht="12.75">
      <c r="A704" s="636"/>
      <c r="B704" s="636"/>
      <c r="C704" s="636"/>
      <c r="D704" s="636"/>
      <c r="E704" s="636"/>
      <c r="F704" s="636"/>
      <c r="G704" s="636"/>
      <c r="H704" s="636"/>
      <c r="I704" s="636"/>
      <c r="J704" s="636"/>
    </row>
    <row r="705" spans="1:10" ht="12.75">
      <c r="A705" s="636"/>
      <c r="B705" s="636"/>
      <c r="C705" s="636"/>
      <c r="D705" s="636"/>
      <c r="E705" s="636"/>
      <c r="F705" s="636"/>
      <c r="G705" s="636"/>
      <c r="H705" s="636"/>
      <c r="I705" s="636"/>
      <c r="J705" s="636"/>
    </row>
    <row r="706" spans="1:10" ht="12.75">
      <c r="A706" s="636"/>
      <c r="B706" s="636"/>
      <c r="C706" s="636"/>
      <c r="D706" s="636"/>
      <c r="E706" s="636"/>
      <c r="F706" s="636"/>
      <c r="G706" s="636"/>
      <c r="H706" s="636"/>
      <c r="I706" s="636"/>
      <c r="J706" s="636"/>
    </row>
    <row r="707" spans="1:10" ht="12.75">
      <c r="A707" s="636"/>
      <c r="B707" s="636"/>
      <c r="C707" s="636"/>
      <c r="D707" s="636"/>
      <c r="E707" s="636"/>
      <c r="F707" s="636"/>
      <c r="G707" s="636"/>
      <c r="H707" s="636"/>
      <c r="I707" s="636"/>
      <c r="J707" s="636"/>
    </row>
    <row r="708" spans="1:10" ht="12.75">
      <c r="A708" s="636"/>
      <c r="B708" s="636"/>
      <c r="C708" s="636"/>
      <c r="D708" s="636"/>
      <c r="E708" s="636"/>
      <c r="F708" s="636"/>
      <c r="G708" s="636"/>
      <c r="H708" s="636"/>
      <c r="I708" s="636"/>
      <c r="J708" s="636"/>
    </row>
    <row r="709" spans="1:10" ht="12.75">
      <c r="A709" s="636"/>
      <c r="B709" s="636"/>
      <c r="C709" s="636"/>
      <c r="D709" s="636"/>
      <c r="E709" s="636"/>
      <c r="F709" s="636"/>
      <c r="G709" s="636"/>
      <c r="H709" s="636"/>
      <c r="I709" s="636"/>
      <c r="J709" s="636"/>
    </row>
    <row r="710" spans="1:10" ht="12.75">
      <c r="A710" s="636"/>
      <c r="B710" s="636"/>
      <c r="C710" s="636"/>
      <c r="D710" s="636"/>
      <c r="E710" s="636"/>
      <c r="F710" s="636"/>
      <c r="G710" s="636"/>
      <c r="H710" s="636"/>
      <c r="I710" s="636"/>
      <c r="J710" s="636"/>
    </row>
    <row r="711" spans="1:10" ht="12.75">
      <c r="A711" s="636"/>
      <c r="B711" s="636"/>
      <c r="C711" s="636"/>
      <c r="D711" s="636"/>
      <c r="E711" s="636"/>
      <c r="F711" s="636"/>
      <c r="G711" s="636"/>
      <c r="H711" s="636"/>
      <c r="I711" s="636"/>
      <c r="J711" s="636"/>
    </row>
    <row r="712" spans="1:10" ht="12.75">
      <c r="A712" s="636"/>
      <c r="B712" s="636"/>
      <c r="C712" s="636"/>
      <c r="D712" s="636"/>
      <c r="E712" s="636"/>
      <c r="F712" s="636"/>
      <c r="G712" s="636"/>
      <c r="H712" s="636"/>
      <c r="I712" s="636"/>
      <c r="J712" s="636"/>
    </row>
    <row r="713" spans="1:10" ht="12.75">
      <c r="A713" s="636"/>
      <c r="B713" s="636"/>
      <c r="C713" s="636"/>
      <c r="D713" s="636"/>
      <c r="E713" s="636"/>
      <c r="F713" s="636"/>
      <c r="G713" s="636"/>
      <c r="H713" s="636"/>
      <c r="I713" s="636"/>
      <c r="J713" s="636"/>
    </row>
    <row r="714" spans="1:10" ht="12.75">
      <c r="A714" s="636"/>
      <c r="B714" s="636"/>
      <c r="C714" s="636"/>
      <c r="D714" s="636"/>
      <c r="E714" s="636"/>
      <c r="F714" s="636"/>
      <c r="G714" s="636"/>
      <c r="H714" s="636"/>
      <c r="I714" s="636"/>
      <c r="J714" s="636"/>
    </row>
    <row r="715" spans="1:10" ht="12.75">
      <c r="A715" s="636"/>
      <c r="B715" s="636"/>
      <c r="C715" s="636"/>
      <c r="D715" s="636"/>
      <c r="E715" s="636"/>
      <c r="F715" s="636"/>
      <c r="G715" s="636"/>
      <c r="H715" s="636"/>
      <c r="I715" s="636"/>
      <c r="J715" s="636"/>
    </row>
    <row r="716" spans="1:10" ht="12.75">
      <c r="A716" s="636"/>
      <c r="B716" s="636"/>
      <c r="C716" s="636"/>
      <c r="D716" s="636"/>
      <c r="E716" s="636"/>
      <c r="F716" s="636"/>
      <c r="G716" s="636"/>
      <c r="H716" s="636"/>
      <c r="I716" s="636"/>
      <c r="J716" s="636"/>
    </row>
    <row r="717" spans="1:10" ht="12.75">
      <c r="A717" s="636"/>
      <c r="B717" s="636"/>
      <c r="C717" s="636"/>
      <c r="D717" s="636"/>
      <c r="E717" s="636"/>
      <c r="F717" s="636"/>
      <c r="G717" s="636"/>
      <c r="H717" s="636"/>
      <c r="I717" s="636"/>
      <c r="J717" s="636"/>
    </row>
    <row r="718" spans="1:10" ht="12.75">
      <c r="A718" s="636"/>
      <c r="B718" s="636"/>
      <c r="C718" s="636"/>
      <c r="D718" s="636"/>
      <c r="E718" s="636"/>
      <c r="F718" s="636"/>
      <c r="G718" s="636"/>
      <c r="H718" s="636"/>
      <c r="I718" s="636"/>
      <c r="J718" s="636"/>
    </row>
    <row r="719" spans="1:10" ht="12.75">
      <c r="A719" s="636"/>
      <c r="B719" s="636"/>
      <c r="C719" s="636"/>
      <c r="D719" s="636"/>
      <c r="E719" s="636"/>
      <c r="F719" s="636"/>
      <c r="G719" s="636"/>
      <c r="H719" s="636"/>
      <c r="I719" s="636"/>
      <c r="J719" s="636"/>
    </row>
    <row r="720" spans="1:10" ht="12.75">
      <c r="A720" s="636"/>
      <c r="B720" s="636"/>
      <c r="C720" s="636"/>
      <c r="D720" s="636"/>
      <c r="E720" s="636"/>
      <c r="F720" s="636"/>
      <c r="G720" s="636"/>
      <c r="H720" s="636"/>
      <c r="I720" s="636"/>
      <c r="J720" s="636"/>
    </row>
    <row r="721" spans="1:10" ht="12.75">
      <c r="A721" s="636"/>
      <c r="B721" s="636"/>
      <c r="C721" s="636"/>
      <c r="D721" s="636"/>
      <c r="E721" s="636"/>
      <c r="F721" s="636"/>
      <c r="G721" s="636"/>
      <c r="H721" s="636"/>
      <c r="I721" s="636"/>
      <c r="J721" s="636"/>
    </row>
    <row r="722" spans="1:10" ht="12.75">
      <c r="A722" s="636"/>
      <c r="B722" s="636"/>
      <c r="C722" s="636"/>
      <c r="D722" s="636"/>
      <c r="E722" s="636"/>
      <c r="F722" s="636"/>
      <c r="G722" s="636"/>
      <c r="H722" s="636"/>
      <c r="I722" s="636"/>
      <c r="J722" s="636"/>
    </row>
    <row r="723" spans="1:10" ht="12.75">
      <c r="A723" s="636"/>
      <c r="B723" s="636"/>
      <c r="C723" s="636"/>
      <c r="D723" s="636"/>
      <c r="E723" s="636"/>
      <c r="F723" s="636"/>
      <c r="G723" s="636"/>
      <c r="H723" s="636"/>
      <c r="I723" s="636"/>
      <c r="J723" s="636"/>
    </row>
    <row r="724" spans="1:10" ht="12.75">
      <c r="A724" s="636"/>
      <c r="B724" s="636"/>
      <c r="C724" s="636"/>
      <c r="D724" s="636"/>
      <c r="E724" s="636"/>
      <c r="F724" s="636"/>
      <c r="G724" s="636"/>
      <c r="H724" s="636"/>
      <c r="I724" s="636"/>
      <c r="J724" s="636"/>
    </row>
    <row r="725" spans="1:10" ht="12.75">
      <c r="A725" s="636"/>
      <c r="B725" s="636"/>
      <c r="C725" s="636"/>
      <c r="D725" s="636"/>
      <c r="E725" s="636"/>
      <c r="F725" s="636"/>
      <c r="G725" s="636"/>
      <c r="H725" s="636"/>
      <c r="I725" s="636"/>
      <c r="J725" s="636"/>
    </row>
    <row r="726" spans="1:10" ht="12.75">
      <c r="A726" s="636"/>
      <c r="B726" s="636"/>
      <c r="C726" s="636"/>
      <c r="D726" s="636"/>
      <c r="E726" s="636"/>
      <c r="F726" s="636"/>
      <c r="G726" s="636"/>
      <c r="H726" s="636"/>
      <c r="I726" s="636"/>
      <c r="J726" s="636"/>
    </row>
    <row r="727" spans="1:10" ht="12.75">
      <c r="A727" s="636"/>
      <c r="B727" s="636"/>
      <c r="C727" s="636"/>
      <c r="D727" s="636"/>
      <c r="E727" s="636"/>
      <c r="F727" s="636"/>
      <c r="G727" s="636"/>
      <c r="H727" s="636"/>
      <c r="I727" s="636"/>
      <c r="J727" s="636"/>
    </row>
    <row r="728" spans="1:10" ht="12.75">
      <c r="A728" s="636"/>
      <c r="B728" s="636"/>
      <c r="C728" s="636"/>
      <c r="D728" s="636"/>
      <c r="E728" s="636"/>
      <c r="F728" s="636"/>
      <c r="G728" s="636"/>
      <c r="H728" s="636"/>
      <c r="I728" s="636"/>
      <c r="J728" s="636"/>
    </row>
    <row r="729" spans="1:10" ht="12.75">
      <c r="A729" s="636"/>
      <c r="B729" s="636"/>
      <c r="C729" s="636"/>
      <c r="D729" s="636"/>
      <c r="E729" s="636"/>
      <c r="F729" s="636"/>
      <c r="G729" s="636"/>
      <c r="H729" s="636"/>
      <c r="I729" s="636"/>
      <c r="J729" s="636"/>
    </row>
    <row r="730" spans="1:10" ht="12.75">
      <c r="A730" s="636"/>
      <c r="B730" s="636"/>
      <c r="C730" s="636"/>
      <c r="D730" s="636"/>
      <c r="E730" s="636"/>
      <c r="F730" s="636"/>
      <c r="G730" s="636"/>
      <c r="H730" s="636"/>
      <c r="I730" s="636"/>
      <c r="J730" s="636"/>
    </row>
    <row r="731" spans="1:10" ht="12.75">
      <c r="A731" s="636"/>
      <c r="B731" s="636"/>
      <c r="C731" s="636"/>
      <c r="D731" s="636"/>
      <c r="E731" s="636"/>
      <c r="F731" s="636"/>
      <c r="G731" s="636"/>
      <c r="H731" s="636"/>
      <c r="I731" s="636"/>
      <c r="J731" s="636"/>
    </row>
    <row r="732" spans="1:10" ht="12.75">
      <c r="A732" s="636"/>
      <c r="B732" s="636"/>
      <c r="C732" s="636"/>
      <c r="D732" s="636"/>
      <c r="E732" s="636"/>
      <c r="F732" s="636"/>
      <c r="G732" s="636"/>
      <c r="H732" s="636"/>
      <c r="I732" s="636"/>
      <c r="J732" s="636"/>
    </row>
    <row r="733" spans="1:10" ht="12.75">
      <c r="A733" s="636"/>
      <c r="B733" s="636"/>
      <c r="C733" s="636"/>
      <c r="D733" s="636"/>
      <c r="E733" s="636"/>
      <c r="F733" s="636"/>
      <c r="G733" s="636"/>
      <c r="H733" s="636"/>
      <c r="I733" s="636"/>
      <c r="J733" s="636"/>
    </row>
    <row r="734" spans="1:10" ht="12.75">
      <c r="A734" s="636"/>
      <c r="B734" s="636"/>
      <c r="C734" s="636"/>
      <c r="D734" s="636"/>
      <c r="E734" s="636"/>
      <c r="F734" s="636"/>
      <c r="G734" s="636"/>
      <c r="H734" s="636"/>
      <c r="I734" s="636"/>
      <c r="J734" s="636"/>
    </row>
    <row r="735" spans="1:10" ht="12.75">
      <c r="A735" s="636"/>
      <c r="B735" s="636"/>
      <c r="C735" s="636"/>
      <c r="D735" s="636"/>
      <c r="E735" s="636"/>
      <c r="F735" s="636"/>
      <c r="G735" s="636"/>
      <c r="H735" s="636"/>
      <c r="I735" s="636"/>
      <c r="J735" s="636"/>
    </row>
    <row r="736" spans="1:10" ht="12.75">
      <c r="A736" s="636"/>
      <c r="B736" s="636"/>
      <c r="C736" s="636"/>
      <c r="D736" s="636"/>
      <c r="E736" s="636"/>
      <c r="F736" s="636"/>
      <c r="G736" s="636"/>
      <c r="H736" s="636"/>
      <c r="I736" s="636"/>
      <c r="J736" s="636"/>
    </row>
    <row r="737" spans="1:10" ht="12.75">
      <c r="A737" s="636"/>
      <c r="B737" s="636"/>
      <c r="C737" s="636"/>
      <c r="D737" s="636"/>
      <c r="E737" s="636"/>
      <c r="F737" s="636"/>
      <c r="G737" s="636"/>
      <c r="H737" s="636"/>
      <c r="I737" s="636"/>
      <c r="J737" s="636"/>
    </row>
    <row r="738" spans="1:10" ht="12.75">
      <c r="A738" s="636"/>
      <c r="B738" s="636"/>
      <c r="C738" s="636"/>
      <c r="D738" s="636"/>
      <c r="E738" s="636"/>
      <c r="F738" s="636"/>
      <c r="G738" s="636"/>
      <c r="H738" s="636"/>
      <c r="I738" s="636"/>
      <c r="J738" s="636"/>
    </row>
    <row r="739" spans="1:10" ht="12.75">
      <c r="A739" s="636"/>
      <c r="B739" s="636"/>
      <c r="C739" s="636"/>
      <c r="D739" s="636"/>
      <c r="E739" s="636"/>
      <c r="F739" s="636"/>
      <c r="G739" s="636"/>
      <c r="H739" s="636"/>
      <c r="I739" s="636"/>
      <c r="J739" s="636"/>
    </row>
    <row r="740" spans="1:10" ht="12.75">
      <c r="A740" s="636"/>
      <c r="B740" s="636"/>
      <c r="C740" s="636"/>
      <c r="D740" s="636"/>
      <c r="E740" s="636"/>
      <c r="F740" s="636"/>
      <c r="G740" s="636"/>
      <c r="H740" s="636"/>
      <c r="I740" s="636"/>
      <c r="J740" s="636"/>
    </row>
    <row r="741" spans="1:10" ht="12.75">
      <c r="A741" s="636"/>
      <c r="B741" s="636"/>
      <c r="C741" s="636"/>
      <c r="D741" s="636"/>
      <c r="E741" s="636"/>
      <c r="F741" s="636"/>
      <c r="G741" s="636"/>
      <c r="H741" s="636"/>
      <c r="I741" s="636"/>
      <c r="J741" s="636"/>
    </row>
    <row r="742" spans="1:10" ht="12.75">
      <c r="A742" s="636"/>
      <c r="B742" s="636"/>
      <c r="C742" s="636"/>
      <c r="D742" s="636"/>
      <c r="E742" s="636"/>
      <c r="F742" s="636"/>
      <c r="G742" s="636"/>
      <c r="H742" s="636"/>
      <c r="I742" s="636"/>
      <c r="J742" s="636"/>
    </row>
    <row r="743" spans="1:10" ht="12.75">
      <c r="A743" s="636"/>
      <c r="B743" s="636"/>
      <c r="C743" s="636"/>
      <c r="D743" s="636"/>
      <c r="E743" s="636"/>
      <c r="F743" s="636"/>
      <c r="G743" s="636"/>
      <c r="H743" s="636"/>
      <c r="I743" s="636"/>
      <c r="J743" s="636"/>
    </row>
    <row r="744" spans="1:10" ht="12.75">
      <c r="A744" s="636"/>
      <c r="B744" s="636"/>
      <c r="C744" s="636"/>
      <c r="D744" s="636"/>
      <c r="E744" s="636"/>
      <c r="F744" s="636"/>
      <c r="G744" s="636"/>
      <c r="H744" s="636"/>
      <c r="I744" s="636"/>
      <c r="J744" s="636"/>
    </row>
    <row r="745" spans="1:10" ht="12.75">
      <c r="A745" s="636"/>
      <c r="B745" s="636"/>
      <c r="C745" s="636"/>
      <c r="D745" s="636"/>
      <c r="E745" s="636"/>
      <c r="F745" s="636"/>
      <c r="G745" s="636"/>
      <c r="H745" s="636"/>
      <c r="I745" s="636"/>
      <c r="J745" s="636"/>
    </row>
    <row r="746" spans="1:10" ht="12.75">
      <c r="A746" s="636"/>
      <c r="B746" s="636"/>
      <c r="C746" s="636"/>
      <c r="D746" s="636"/>
      <c r="E746" s="636"/>
      <c r="F746" s="636"/>
      <c r="G746" s="636"/>
      <c r="H746" s="636"/>
      <c r="I746" s="636"/>
      <c r="J746" s="636"/>
    </row>
    <row r="747" spans="1:10" ht="12.75">
      <c r="A747" s="636"/>
      <c r="B747" s="636"/>
      <c r="C747" s="636"/>
      <c r="D747" s="636"/>
      <c r="E747" s="636"/>
      <c r="F747" s="636"/>
      <c r="G747" s="636"/>
      <c r="H747" s="636"/>
      <c r="I747" s="636"/>
      <c r="J747" s="636"/>
    </row>
    <row r="748" spans="1:10" ht="12.75">
      <c r="A748" s="636"/>
      <c r="B748" s="636"/>
      <c r="C748" s="636"/>
      <c r="D748" s="636"/>
      <c r="E748" s="636"/>
      <c r="F748" s="636"/>
      <c r="G748" s="636"/>
      <c r="H748" s="636"/>
      <c r="I748" s="636"/>
      <c r="J748" s="636"/>
    </row>
    <row r="749" spans="1:10" ht="12.75">
      <c r="A749" s="636"/>
      <c r="B749" s="636"/>
      <c r="C749" s="636"/>
      <c r="D749" s="636"/>
      <c r="E749" s="636"/>
      <c r="F749" s="636"/>
      <c r="G749" s="636"/>
      <c r="H749" s="636"/>
      <c r="I749" s="636"/>
      <c r="J749" s="636"/>
    </row>
    <row r="750" spans="1:10" ht="12.75">
      <c r="A750" s="636"/>
      <c r="B750" s="636"/>
      <c r="C750" s="636"/>
      <c r="D750" s="636"/>
      <c r="E750" s="636"/>
      <c r="F750" s="636"/>
      <c r="G750" s="636"/>
      <c r="H750" s="636"/>
      <c r="I750" s="636"/>
      <c r="J750" s="636"/>
    </row>
    <row r="751" spans="1:10" ht="12.75">
      <c r="A751" s="636"/>
      <c r="B751" s="636"/>
      <c r="C751" s="636"/>
      <c r="D751" s="636"/>
      <c r="E751" s="636"/>
      <c r="F751" s="636"/>
      <c r="G751" s="636"/>
      <c r="H751" s="636"/>
      <c r="I751" s="636"/>
      <c r="J751" s="636"/>
    </row>
    <row r="752" spans="1:10" ht="12.75">
      <c r="A752" s="636"/>
      <c r="B752" s="636"/>
      <c r="C752" s="636"/>
      <c r="D752" s="636"/>
      <c r="E752" s="636"/>
      <c r="F752" s="636"/>
      <c r="G752" s="636"/>
      <c r="H752" s="636"/>
      <c r="I752" s="636"/>
      <c r="J752" s="636"/>
    </row>
    <row r="753" spans="1:10" ht="12.75">
      <c r="A753" s="636"/>
      <c r="B753" s="636"/>
      <c r="C753" s="636"/>
      <c r="D753" s="636"/>
      <c r="E753" s="636"/>
      <c r="F753" s="636"/>
      <c r="G753" s="636"/>
      <c r="H753" s="636"/>
      <c r="I753" s="636"/>
      <c r="J753" s="636"/>
    </row>
    <row r="754" spans="1:10" ht="12.75">
      <c r="A754" s="636"/>
      <c r="B754" s="636"/>
      <c r="C754" s="636"/>
      <c r="D754" s="636"/>
      <c r="E754" s="636"/>
      <c r="F754" s="636"/>
      <c r="G754" s="636"/>
      <c r="H754" s="636"/>
      <c r="I754" s="636"/>
      <c r="J754" s="636"/>
    </row>
    <row r="755" spans="1:10" ht="12.75">
      <c r="A755" s="636"/>
      <c r="B755" s="636"/>
      <c r="C755" s="636"/>
      <c r="D755" s="636"/>
      <c r="E755" s="636"/>
      <c r="F755" s="636"/>
      <c r="G755" s="636"/>
      <c r="H755" s="636"/>
      <c r="I755" s="636"/>
      <c r="J755" s="636"/>
    </row>
    <row r="756" spans="1:10" ht="12.75">
      <c r="A756" s="636"/>
      <c r="B756" s="636"/>
      <c r="C756" s="636"/>
      <c r="D756" s="636"/>
      <c r="E756" s="636"/>
      <c r="F756" s="636"/>
      <c r="G756" s="636"/>
      <c r="H756" s="636"/>
      <c r="I756" s="636"/>
      <c r="J756" s="636"/>
    </row>
    <row r="757" spans="1:10" ht="12.75">
      <c r="A757" s="636"/>
      <c r="B757" s="636"/>
      <c r="C757" s="636"/>
      <c r="D757" s="636"/>
      <c r="E757" s="636"/>
      <c r="F757" s="636"/>
      <c r="G757" s="636"/>
      <c r="H757" s="636"/>
      <c r="I757" s="636"/>
      <c r="J757" s="636"/>
    </row>
    <row r="758" spans="1:10" ht="12.75">
      <c r="A758" s="636"/>
      <c r="B758" s="636"/>
      <c r="C758" s="636"/>
      <c r="D758" s="636"/>
      <c r="E758" s="636"/>
      <c r="F758" s="636"/>
      <c r="G758" s="636"/>
      <c r="H758" s="636"/>
      <c r="I758" s="636"/>
      <c r="J758" s="636"/>
    </row>
    <row r="759" spans="1:10" ht="12.75">
      <c r="A759" s="636"/>
      <c r="B759" s="636"/>
      <c r="C759" s="636"/>
      <c r="D759" s="636"/>
      <c r="E759" s="636"/>
      <c r="F759" s="636"/>
      <c r="G759" s="636"/>
      <c r="H759" s="636"/>
      <c r="I759" s="636"/>
      <c r="J759" s="636"/>
    </row>
    <row r="760" spans="1:10" ht="12.75">
      <c r="A760" s="636"/>
      <c r="B760" s="636"/>
      <c r="C760" s="636"/>
      <c r="D760" s="636"/>
      <c r="E760" s="636"/>
      <c r="F760" s="636"/>
      <c r="G760" s="636"/>
      <c r="H760" s="636"/>
      <c r="I760" s="636"/>
      <c r="J760" s="636"/>
    </row>
    <row r="761" spans="1:10" ht="12.75">
      <c r="A761" s="636"/>
      <c r="B761" s="636"/>
      <c r="C761" s="636"/>
      <c r="D761" s="636"/>
      <c r="E761" s="636"/>
      <c r="F761" s="636"/>
      <c r="G761" s="636"/>
      <c r="H761" s="636"/>
      <c r="I761" s="636"/>
      <c r="J761" s="636"/>
    </row>
    <row r="762" spans="1:10" ht="12.75">
      <c r="A762" s="636"/>
      <c r="B762" s="636"/>
      <c r="C762" s="636"/>
      <c r="D762" s="636"/>
      <c r="E762" s="636"/>
      <c r="F762" s="636"/>
      <c r="G762" s="636"/>
      <c r="H762" s="636"/>
      <c r="I762" s="636"/>
      <c r="J762" s="636"/>
    </row>
    <row r="763" spans="1:10" ht="12.75">
      <c r="A763" s="636"/>
      <c r="B763" s="636"/>
      <c r="C763" s="636"/>
      <c r="D763" s="636"/>
      <c r="E763" s="636"/>
      <c r="F763" s="636"/>
      <c r="G763" s="636"/>
      <c r="H763" s="636"/>
      <c r="I763" s="636"/>
      <c r="J763" s="636"/>
    </row>
    <row r="764" spans="1:10" ht="12.75">
      <c r="A764" s="636"/>
      <c r="B764" s="636"/>
      <c r="C764" s="636"/>
      <c r="D764" s="636"/>
      <c r="E764" s="636"/>
      <c r="F764" s="636"/>
      <c r="G764" s="636"/>
      <c r="H764" s="636"/>
      <c r="I764" s="636"/>
      <c r="J764" s="636"/>
    </row>
    <row r="765" spans="1:10" ht="12.75">
      <c r="A765" s="636"/>
      <c r="B765" s="636"/>
      <c r="C765" s="636"/>
      <c r="D765" s="636"/>
      <c r="E765" s="636"/>
      <c r="F765" s="636"/>
      <c r="G765" s="636"/>
      <c r="H765" s="636"/>
      <c r="I765" s="636"/>
      <c r="J765" s="636"/>
    </row>
    <row r="766" spans="1:10" ht="12.75">
      <c r="A766" s="636"/>
      <c r="B766" s="636"/>
      <c r="C766" s="636"/>
      <c r="D766" s="636"/>
      <c r="E766" s="636"/>
      <c r="F766" s="636"/>
      <c r="G766" s="636"/>
      <c r="H766" s="636"/>
      <c r="I766" s="636"/>
      <c r="J766" s="636"/>
    </row>
    <row r="767" spans="1:10" ht="12.75">
      <c r="A767" s="636"/>
      <c r="B767" s="636"/>
      <c r="C767" s="636"/>
      <c r="D767" s="636"/>
      <c r="E767" s="636"/>
      <c r="F767" s="636"/>
      <c r="G767" s="636"/>
      <c r="H767" s="636"/>
      <c r="I767" s="636"/>
      <c r="J767" s="636"/>
    </row>
    <row r="768" spans="1:10" ht="12.75">
      <c r="A768" s="636"/>
      <c r="B768" s="636"/>
      <c r="C768" s="636"/>
      <c r="D768" s="636"/>
      <c r="E768" s="636"/>
      <c r="F768" s="636"/>
      <c r="G768" s="636"/>
      <c r="H768" s="636"/>
      <c r="I768" s="636"/>
      <c r="J768" s="636"/>
    </row>
    <row r="769" spans="1:10" ht="12.75">
      <c r="A769" s="636"/>
      <c r="B769" s="636"/>
      <c r="C769" s="636"/>
      <c r="D769" s="636"/>
      <c r="E769" s="636"/>
      <c r="F769" s="636"/>
      <c r="G769" s="636"/>
      <c r="H769" s="636"/>
      <c r="I769" s="636"/>
      <c r="J769" s="636"/>
    </row>
    <row r="770" spans="1:10" ht="12.75">
      <c r="A770" s="636"/>
      <c r="B770" s="636"/>
      <c r="C770" s="636"/>
      <c r="D770" s="636"/>
      <c r="E770" s="636"/>
      <c r="F770" s="636"/>
      <c r="G770" s="636"/>
      <c r="H770" s="636"/>
      <c r="I770" s="636"/>
      <c r="J770" s="636"/>
    </row>
    <row r="771" spans="1:10" ht="12.75">
      <c r="A771" s="636"/>
      <c r="B771" s="636"/>
      <c r="C771" s="636"/>
      <c r="D771" s="636"/>
      <c r="E771" s="636"/>
      <c r="F771" s="636"/>
      <c r="G771" s="636"/>
      <c r="H771" s="636"/>
      <c r="I771" s="636"/>
      <c r="J771" s="636"/>
    </row>
    <row r="772" spans="1:10" ht="12.75">
      <c r="A772" s="636"/>
      <c r="B772" s="636"/>
      <c r="C772" s="636"/>
      <c r="D772" s="636"/>
      <c r="E772" s="636"/>
      <c r="F772" s="636"/>
      <c r="G772" s="636"/>
      <c r="H772" s="636"/>
      <c r="I772" s="636"/>
      <c r="J772" s="636"/>
    </row>
    <row r="773" spans="1:10" ht="12.75">
      <c r="A773" s="636"/>
      <c r="B773" s="636"/>
      <c r="C773" s="636"/>
      <c r="D773" s="636"/>
      <c r="E773" s="636"/>
      <c r="F773" s="636"/>
      <c r="G773" s="636"/>
      <c r="H773" s="636"/>
      <c r="I773" s="636"/>
      <c r="J773" s="636"/>
    </row>
    <row r="774" spans="1:10" ht="12.75">
      <c r="A774" s="636"/>
      <c r="B774" s="636"/>
      <c r="C774" s="636"/>
      <c r="D774" s="636"/>
      <c r="E774" s="636"/>
      <c r="F774" s="636"/>
      <c r="G774" s="636"/>
      <c r="H774" s="636"/>
      <c r="I774" s="636"/>
      <c r="J774" s="636"/>
    </row>
    <row r="775" spans="1:10" ht="12.75">
      <c r="A775" s="636"/>
      <c r="B775" s="636"/>
      <c r="C775" s="636"/>
      <c r="D775" s="636"/>
      <c r="E775" s="636"/>
      <c r="F775" s="636"/>
      <c r="G775" s="636"/>
      <c r="H775" s="636"/>
      <c r="I775" s="636"/>
      <c r="J775" s="636"/>
    </row>
    <row r="776" spans="1:10" ht="12.75">
      <c r="A776" s="636"/>
      <c r="B776" s="636"/>
      <c r="C776" s="636"/>
      <c r="D776" s="636"/>
      <c r="E776" s="636"/>
      <c r="F776" s="636"/>
      <c r="G776" s="636"/>
      <c r="H776" s="636"/>
      <c r="I776" s="636"/>
      <c r="J776" s="636"/>
    </row>
    <row r="777" spans="1:10" ht="12.75">
      <c r="A777" s="636"/>
      <c r="B777" s="636"/>
      <c r="C777" s="636"/>
      <c r="D777" s="636"/>
      <c r="E777" s="636"/>
      <c r="F777" s="636"/>
      <c r="G777" s="636"/>
      <c r="H777" s="636"/>
      <c r="I777" s="636"/>
      <c r="J777" s="636"/>
    </row>
    <row r="778" spans="1:10" ht="12.75">
      <c r="A778" s="636"/>
      <c r="B778" s="636"/>
      <c r="C778" s="636"/>
      <c r="D778" s="636"/>
      <c r="E778" s="636"/>
      <c r="F778" s="636"/>
      <c r="G778" s="636"/>
      <c r="H778" s="636"/>
      <c r="I778" s="636"/>
      <c r="J778" s="636"/>
    </row>
    <row r="779" spans="1:10" ht="12.75">
      <c r="A779" s="636"/>
      <c r="B779" s="636"/>
      <c r="C779" s="636"/>
      <c r="D779" s="636"/>
      <c r="E779" s="636"/>
      <c r="F779" s="636"/>
      <c r="G779" s="636"/>
      <c r="H779" s="636"/>
      <c r="I779" s="636"/>
      <c r="J779" s="636"/>
    </row>
    <row r="780" spans="1:10" ht="12.75">
      <c r="A780" s="636"/>
      <c r="B780" s="636"/>
      <c r="C780" s="636"/>
      <c r="D780" s="636"/>
      <c r="E780" s="636"/>
      <c r="F780" s="636"/>
      <c r="G780" s="636"/>
      <c r="H780" s="636"/>
      <c r="I780" s="636"/>
      <c r="J780" s="636"/>
    </row>
    <row r="781" spans="1:10" ht="12.75">
      <c r="A781" s="636"/>
      <c r="B781" s="636"/>
      <c r="C781" s="636"/>
      <c r="D781" s="636"/>
      <c r="E781" s="636"/>
      <c r="F781" s="636"/>
      <c r="G781" s="636"/>
      <c r="H781" s="636"/>
      <c r="I781" s="636"/>
      <c r="J781" s="636"/>
    </row>
    <row r="782" spans="1:10" ht="12.75">
      <c r="A782" s="636"/>
      <c r="B782" s="636"/>
      <c r="C782" s="636"/>
      <c r="D782" s="636"/>
      <c r="E782" s="636"/>
      <c r="F782" s="636"/>
      <c r="G782" s="636"/>
      <c r="H782" s="636"/>
      <c r="I782" s="636"/>
      <c r="J782" s="636"/>
    </row>
    <row r="783" spans="1:10" ht="12.75">
      <c r="A783" s="636"/>
      <c r="B783" s="636"/>
      <c r="C783" s="636"/>
      <c r="D783" s="636"/>
      <c r="E783" s="636"/>
      <c r="F783" s="636"/>
      <c r="G783" s="636"/>
      <c r="H783" s="636"/>
      <c r="I783" s="636"/>
      <c r="J783" s="636"/>
    </row>
    <row r="784" spans="1:10" ht="12.75">
      <c r="A784" s="636"/>
      <c r="B784" s="636"/>
      <c r="C784" s="636"/>
      <c r="D784" s="636"/>
      <c r="E784" s="636"/>
      <c r="F784" s="636"/>
      <c r="G784" s="636"/>
      <c r="H784" s="636"/>
      <c r="I784" s="636"/>
      <c r="J784" s="636"/>
    </row>
    <row r="785" spans="1:10" ht="12.75">
      <c r="A785" s="636"/>
      <c r="B785" s="636"/>
      <c r="C785" s="636"/>
      <c r="D785" s="636"/>
      <c r="E785" s="636"/>
      <c r="F785" s="636"/>
      <c r="G785" s="636"/>
      <c r="H785" s="636"/>
      <c r="I785" s="636"/>
      <c r="J785" s="636"/>
    </row>
    <row r="786" spans="1:10" ht="12.75">
      <c r="A786" s="636"/>
      <c r="B786" s="636"/>
      <c r="C786" s="636"/>
      <c r="D786" s="636"/>
      <c r="E786" s="636"/>
      <c r="F786" s="636"/>
      <c r="G786" s="636"/>
      <c r="H786" s="636"/>
      <c r="I786" s="636"/>
      <c r="J786" s="636"/>
    </row>
    <row r="787" spans="1:10" ht="12.75">
      <c r="A787" s="636"/>
      <c r="B787" s="636"/>
      <c r="C787" s="636"/>
      <c r="D787" s="636"/>
      <c r="E787" s="636"/>
      <c r="F787" s="636"/>
      <c r="G787" s="636"/>
      <c r="H787" s="636"/>
      <c r="I787" s="636"/>
      <c r="J787" s="636"/>
    </row>
    <row r="788" spans="1:10" ht="12.75">
      <c r="A788" s="636"/>
      <c r="B788" s="636"/>
      <c r="C788" s="636"/>
      <c r="D788" s="636"/>
      <c r="E788" s="636"/>
      <c r="F788" s="636"/>
      <c r="G788" s="636"/>
      <c r="H788" s="636"/>
      <c r="I788" s="636"/>
      <c r="J788" s="636"/>
    </row>
    <row r="789" spans="1:10" ht="12.75">
      <c r="A789" s="636"/>
      <c r="B789" s="636"/>
      <c r="C789" s="636"/>
      <c r="D789" s="636"/>
      <c r="E789" s="636"/>
      <c r="F789" s="636"/>
      <c r="G789" s="636"/>
      <c r="H789" s="636"/>
      <c r="I789" s="636"/>
      <c r="J789" s="636"/>
    </row>
    <row r="790" spans="1:10" ht="12.75">
      <c r="A790" s="636"/>
      <c r="B790" s="636"/>
      <c r="C790" s="636"/>
      <c r="D790" s="636"/>
      <c r="E790" s="636"/>
      <c r="F790" s="636"/>
      <c r="G790" s="636"/>
      <c r="H790" s="636"/>
      <c r="I790" s="636"/>
      <c r="J790" s="636"/>
    </row>
    <row r="791" spans="1:10" ht="12.75">
      <c r="A791" s="636"/>
      <c r="B791" s="636"/>
      <c r="C791" s="636"/>
      <c r="D791" s="636"/>
      <c r="E791" s="636"/>
      <c r="F791" s="636"/>
      <c r="G791" s="636"/>
      <c r="H791" s="636"/>
      <c r="I791" s="636"/>
      <c r="J791" s="636"/>
    </row>
    <row r="792" spans="1:10" ht="12.75">
      <c r="A792" s="636"/>
      <c r="B792" s="636"/>
      <c r="C792" s="636"/>
      <c r="D792" s="636"/>
      <c r="E792" s="636"/>
      <c r="F792" s="636"/>
      <c r="G792" s="636"/>
      <c r="H792" s="636"/>
      <c r="I792" s="636"/>
      <c r="J792" s="636"/>
    </row>
    <row r="793" spans="1:10" ht="12.75">
      <c r="A793" s="636"/>
      <c r="B793" s="636"/>
      <c r="C793" s="636"/>
      <c r="D793" s="636"/>
      <c r="E793" s="636"/>
      <c r="F793" s="636"/>
      <c r="G793" s="636"/>
      <c r="H793" s="636"/>
      <c r="I793" s="636"/>
      <c r="J793" s="636"/>
    </row>
    <row r="794" spans="1:10" ht="12.75">
      <c r="A794" s="636"/>
      <c r="B794" s="636"/>
      <c r="C794" s="636"/>
      <c r="D794" s="636"/>
      <c r="E794" s="636"/>
      <c r="F794" s="636"/>
      <c r="G794" s="636"/>
      <c r="H794" s="636"/>
      <c r="I794" s="636"/>
      <c r="J794" s="636"/>
    </row>
    <row r="795" spans="1:10" ht="12.75">
      <c r="A795" s="636"/>
      <c r="B795" s="636"/>
      <c r="C795" s="636"/>
      <c r="D795" s="636"/>
      <c r="E795" s="636"/>
      <c r="F795" s="636"/>
      <c r="G795" s="636"/>
      <c r="H795" s="636"/>
      <c r="I795" s="636"/>
      <c r="J795" s="636"/>
    </row>
    <row r="796" spans="1:10" ht="12.75">
      <c r="A796" s="636"/>
      <c r="B796" s="636"/>
      <c r="C796" s="636"/>
      <c r="D796" s="636"/>
      <c r="E796" s="636"/>
      <c r="F796" s="636"/>
      <c r="G796" s="636"/>
      <c r="H796" s="636"/>
      <c r="I796" s="636"/>
      <c r="J796" s="636"/>
    </row>
    <row r="797" spans="1:10" ht="12.75">
      <c r="A797" s="636"/>
      <c r="B797" s="636"/>
      <c r="C797" s="636"/>
      <c r="D797" s="636"/>
      <c r="E797" s="636"/>
      <c r="F797" s="636"/>
      <c r="G797" s="636"/>
      <c r="H797" s="636"/>
      <c r="I797" s="636"/>
      <c r="J797" s="636"/>
    </row>
    <row r="798" spans="1:10" ht="12.75">
      <c r="A798" s="636"/>
      <c r="B798" s="636"/>
      <c r="C798" s="636"/>
      <c r="D798" s="636"/>
      <c r="E798" s="636"/>
      <c r="F798" s="636"/>
      <c r="G798" s="636"/>
      <c r="H798" s="636"/>
      <c r="I798" s="636"/>
      <c r="J798" s="636"/>
    </row>
    <row r="799" spans="1:10" ht="12.75">
      <c r="A799" s="636"/>
      <c r="B799" s="636"/>
      <c r="C799" s="636"/>
      <c r="D799" s="636"/>
      <c r="E799" s="636"/>
      <c r="F799" s="636"/>
      <c r="G799" s="636"/>
      <c r="H799" s="636"/>
      <c r="I799" s="636"/>
      <c r="J799" s="636"/>
    </row>
    <row r="800" spans="1:10" ht="12.75">
      <c r="A800" s="636"/>
      <c r="B800" s="636"/>
      <c r="C800" s="636"/>
      <c r="D800" s="636"/>
      <c r="E800" s="636"/>
      <c r="F800" s="636"/>
      <c r="G800" s="636"/>
      <c r="H800" s="636"/>
      <c r="I800" s="636"/>
      <c r="J800" s="636"/>
    </row>
    <row r="801" spans="1:10" ht="12.75">
      <c r="A801" s="636"/>
      <c r="B801" s="636"/>
      <c r="C801" s="636"/>
      <c r="D801" s="636"/>
      <c r="E801" s="636"/>
      <c r="F801" s="636"/>
      <c r="G801" s="636"/>
      <c r="H801" s="636"/>
      <c r="I801" s="636"/>
      <c r="J801" s="636"/>
    </row>
    <row r="802" spans="1:10" ht="12.75">
      <c r="A802" s="636"/>
      <c r="B802" s="636"/>
      <c r="C802" s="636"/>
      <c r="D802" s="636"/>
      <c r="E802" s="636"/>
      <c r="F802" s="636"/>
      <c r="G802" s="636"/>
      <c r="H802" s="636"/>
      <c r="I802" s="636"/>
      <c r="J802" s="636"/>
    </row>
    <row r="803" spans="1:10" ht="12.75">
      <c r="A803" s="636"/>
      <c r="B803" s="636"/>
      <c r="C803" s="636"/>
      <c r="D803" s="636"/>
      <c r="E803" s="636"/>
      <c r="F803" s="636"/>
      <c r="G803" s="636"/>
      <c r="H803" s="636"/>
      <c r="I803" s="636"/>
      <c r="J803" s="636"/>
    </row>
    <row r="804" spans="1:10" ht="12.75">
      <c r="A804" s="636"/>
      <c r="B804" s="636"/>
      <c r="C804" s="636"/>
      <c r="D804" s="636"/>
      <c r="E804" s="636"/>
      <c r="F804" s="636"/>
      <c r="G804" s="636"/>
      <c r="H804" s="636"/>
      <c r="I804" s="636"/>
      <c r="J804" s="636"/>
    </row>
    <row r="805" spans="1:10" ht="12.75">
      <c r="A805" s="636"/>
      <c r="B805" s="636"/>
      <c r="C805" s="636"/>
      <c r="D805" s="636"/>
      <c r="E805" s="636"/>
      <c r="F805" s="636"/>
      <c r="G805" s="636"/>
      <c r="H805" s="636"/>
      <c r="I805" s="636"/>
      <c r="J805" s="636"/>
    </row>
    <row r="806" spans="1:10" ht="12.75">
      <c r="A806" s="636"/>
      <c r="B806" s="636"/>
      <c r="C806" s="636"/>
      <c r="D806" s="636"/>
      <c r="E806" s="636"/>
      <c r="F806" s="636"/>
      <c r="G806" s="636"/>
      <c r="H806" s="636"/>
      <c r="I806" s="636"/>
      <c r="J806" s="636"/>
    </row>
    <row r="807" spans="1:10" ht="12.75">
      <c r="A807" s="636"/>
      <c r="B807" s="636"/>
      <c r="C807" s="636"/>
      <c r="D807" s="636"/>
      <c r="E807" s="636"/>
      <c r="F807" s="636"/>
      <c r="G807" s="636"/>
      <c r="H807" s="636"/>
      <c r="I807" s="636"/>
      <c r="J807" s="636"/>
    </row>
    <row r="808" spans="1:10" ht="12.75">
      <c r="A808" s="636"/>
      <c r="B808" s="636"/>
      <c r="C808" s="636"/>
      <c r="D808" s="636"/>
      <c r="E808" s="636"/>
      <c r="F808" s="636"/>
      <c r="G808" s="636"/>
      <c r="H808" s="636"/>
      <c r="I808" s="636"/>
      <c r="J808" s="636"/>
    </row>
    <row r="809" spans="1:10" ht="12.75">
      <c r="A809" s="636"/>
      <c r="B809" s="636"/>
      <c r="C809" s="636"/>
      <c r="D809" s="636"/>
      <c r="E809" s="636"/>
      <c r="F809" s="636"/>
      <c r="G809" s="636"/>
      <c r="H809" s="636"/>
      <c r="I809" s="636"/>
      <c r="J809" s="636"/>
    </row>
    <row r="810" spans="1:10" ht="12.75">
      <c r="A810" s="636"/>
      <c r="B810" s="636"/>
      <c r="C810" s="636"/>
      <c r="D810" s="636"/>
      <c r="E810" s="636"/>
      <c r="F810" s="636"/>
      <c r="G810" s="636"/>
      <c r="H810" s="636"/>
      <c r="I810" s="636"/>
      <c r="J810" s="636"/>
    </row>
    <row r="811" spans="1:10" ht="12.75">
      <c r="A811" s="636"/>
      <c r="B811" s="636"/>
      <c r="C811" s="636"/>
      <c r="D811" s="636"/>
      <c r="E811" s="636"/>
      <c r="F811" s="636"/>
      <c r="G811" s="636"/>
      <c r="H811" s="636"/>
      <c r="I811" s="636"/>
      <c r="J811" s="636"/>
    </row>
    <row r="812" spans="1:10" ht="12.75">
      <c r="A812" s="636"/>
      <c r="B812" s="636"/>
      <c r="C812" s="636"/>
      <c r="D812" s="636"/>
      <c r="E812" s="636"/>
      <c r="F812" s="636"/>
      <c r="G812" s="636"/>
      <c r="H812" s="636"/>
      <c r="I812" s="636"/>
      <c r="J812" s="636"/>
    </row>
    <row r="813" spans="1:10" ht="12.75">
      <c r="A813" s="636"/>
      <c r="B813" s="636"/>
      <c r="C813" s="636"/>
      <c r="D813" s="636"/>
      <c r="E813" s="636"/>
      <c r="F813" s="636"/>
      <c r="G813" s="636"/>
      <c r="H813" s="636"/>
      <c r="I813" s="636"/>
      <c r="J813" s="636"/>
    </row>
    <row r="814" spans="1:10" ht="12.75">
      <c r="A814" s="636"/>
      <c r="B814" s="636"/>
      <c r="C814" s="636"/>
      <c r="D814" s="636"/>
      <c r="E814" s="636"/>
      <c r="F814" s="636"/>
      <c r="G814" s="636"/>
      <c r="H814" s="636"/>
      <c r="I814" s="636"/>
      <c r="J814" s="636"/>
    </row>
    <row r="815" spans="1:10" ht="12.75">
      <c r="A815" s="636"/>
      <c r="B815" s="636"/>
      <c r="C815" s="636"/>
      <c r="D815" s="636"/>
      <c r="E815" s="636"/>
      <c r="F815" s="636"/>
      <c r="G815" s="636"/>
      <c r="H815" s="636"/>
      <c r="I815" s="636"/>
      <c r="J815" s="636"/>
    </row>
    <row r="816" spans="1:10" ht="12.75">
      <c r="A816" s="636"/>
      <c r="B816" s="636"/>
      <c r="C816" s="636"/>
      <c r="D816" s="636"/>
      <c r="E816" s="636"/>
      <c r="F816" s="636"/>
      <c r="G816" s="636"/>
      <c r="H816" s="636"/>
      <c r="I816" s="636"/>
      <c r="J816" s="636"/>
    </row>
    <row r="817" spans="1:10" ht="12.75">
      <c r="A817" s="636"/>
      <c r="B817" s="636"/>
      <c r="C817" s="636"/>
      <c r="D817" s="636"/>
      <c r="E817" s="636"/>
      <c r="F817" s="636"/>
      <c r="G817" s="636"/>
      <c r="H817" s="636"/>
      <c r="I817" s="636"/>
      <c r="J817" s="636"/>
    </row>
    <row r="818" spans="1:10" ht="12.75">
      <c r="A818" s="636"/>
      <c r="B818" s="636"/>
      <c r="C818" s="636"/>
      <c r="D818" s="636"/>
      <c r="E818" s="636"/>
      <c r="F818" s="636"/>
      <c r="G818" s="636"/>
      <c r="H818" s="636"/>
      <c r="I818" s="636"/>
      <c r="J818" s="636"/>
    </row>
    <row r="819" spans="1:10" ht="12.75">
      <c r="A819" s="636"/>
      <c r="B819" s="636"/>
      <c r="C819" s="636"/>
      <c r="D819" s="636"/>
      <c r="E819" s="636"/>
      <c r="F819" s="636"/>
      <c r="G819" s="636"/>
      <c r="H819" s="636"/>
      <c r="I819" s="636"/>
      <c r="J819" s="636"/>
    </row>
    <row r="820" spans="1:10" ht="12.75">
      <c r="A820" s="636"/>
      <c r="B820" s="636"/>
      <c r="C820" s="636"/>
      <c r="D820" s="636"/>
      <c r="E820" s="636"/>
      <c r="F820" s="636"/>
      <c r="G820" s="636"/>
      <c r="H820" s="636"/>
      <c r="I820" s="636"/>
      <c r="J820" s="636"/>
    </row>
    <row r="821" spans="1:10" ht="12.75">
      <c r="A821" s="636"/>
      <c r="B821" s="636"/>
      <c r="C821" s="636"/>
      <c r="D821" s="636"/>
      <c r="E821" s="636"/>
      <c r="F821" s="636"/>
      <c r="G821" s="636"/>
      <c r="H821" s="636"/>
      <c r="I821" s="636"/>
      <c r="J821" s="636"/>
    </row>
    <row r="822" spans="1:10" ht="12.75">
      <c r="A822" s="636"/>
      <c r="B822" s="636"/>
      <c r="C822" s="636"/>
      <c r="D822" s="636"/>
      <c r="E822" s="636"/>
      <c r="F822" s="636"/>
      <c r="G822" s="636"/>
      <c r="H822" s="636"/>
      <c r="I822" s="636"/>
      <c r="J822" s="636"/>
    </row>
    <row r="823" spans="1:10" ht="12.75">
      <c r="A823" s="636"/>
      <c r="B823" s="636"/>
      <c r="C823" s="636"/>
      <c r="D823" s="636"/>
      <c r="E823" s="636"/>
      <c r="F823" s="636"/>
      <c r="G823" s="636"/>
      <c r="H823" s="636"/>
      <c r="I823" s="636"/>
      <c r="J823" s="636"/>
    </row>
    <row r="824" spans="1:10" ht="12.75">
      <c r="A824" s="636"/>
      <c r="B824" s="636"/>
      <c r="C824" s="636"/>
      <c r="D824" s="636"/>
      <c r="E824" s="636"/>
      <c r="F824" s="636"/>
      <c r="G824" s="636"/>
      <c r="H824" s="636"/>
      <c r="I824" s="636"/>
      <c r="J824" s="636"/>
    </row>
    <row r="825" spans="1:10" ht="12.75">
      <c r="A825" s="636"/>
      <c r="B825" s="636"/>
      <c r="C825" s="636"/>
      <c r="D825" s="636"/>
      <c r="E825" s="636"/>
      <c r="F825" s="636"/>
      <c r="G825" s="636"/>
      <c r="H825" s="636"/>
      <c r="I825" s="636"/>
      <c r="J825" s="636"/>
    </row>
    <row r="826" spans="1:10" ht="12.75">
      <c r="A826" s="636"/>
      <c r="B826" s="636"/>
      <c r="C826" s="636"/>
      <c r="D826" s="636"/>
      <c r="E826" s="636"/>
      <c r="F826" s="636"/>
      <c r="G826" s="636"/>
      <c r="H826" s="636"/>
      <c r="I826" s="636"/>
      <c r="J826" s="636"/>
    </row>
    <row r="827" spans="1:10" ht="12.75">
      <c r="A827" s="636"/>
      <c r="B827" s="636"/>
      <c r="C827" s="636"/>
      <c r="D827" s="636"/>
      <c r="E827" s="636"/>
      <c r="F827" s="636"/>
      <c r="G827" s="636"/>
      <c r="H827" s="636"/>
      <c r="I827" s="636"/>
      <c r="J827" s="636"/>
    </row>
    <row r="828" spans="1:10" ht="12.75">
      <c r="A828" s="636"/>
      <c r="B828" s="636"/>
      <c r="C828" s="636"/>
      <c r="D828" s="636"/>
      <c r="E828" s="636"/>
      <c r="F828" s="636"/>
      <c r="G828" s="636"/>
      <c r="H828" s="636"/>
      <c r="I828" s="636"/>
      <c r="J828" s="636"/>
    </row>
    <row r="829" spans="1:10" ht="12.75">
      <c r="A829" s="636"/>
      <c r="B829" s="636"/>
      <c r="C829" s="636"/>
      <c r="D829" s="636"/>
      <c r="E829" s="636"/>
      <c r="F829" s="636"/>
      <c r="G829" s="636"/>
      <c r="H829" s="636"/>
      <c r="I829" s="636"/>
      <c r="J829" s="636"/>
    </row>
    <row r="830" spans="1:10" ht="12.75">
      <c r="A830" s="636"/>
      <c r="B830" s="636"/>
      <c r="C830" s="636"/>
      <c r="D830" s="636"/>
      <c r="E830" s="636"/>
      <c r="F830" s="636"/>
      <c r="G830" s="636"/>
      <c r="H830" s="636"/>
      <c r="I830" s="636"/>
      <c r="J830" s="636"/>
    </row>
    <row r="831" spans="1:10" ht="12.75">
      <c r="A831" s="636"/>
      <c r="B831" s="636"/>
      <c r="C831" s="636"/>
      <c r="D831" s="636"/>
      <c r="E831" s="636"/>
      <c r="F831" s="636"/>
      <c r="G831" s="636"/>
      <c r="H831" s="636"/>
      <c r="I831" s="636"/>
      <c r="J831" s="636"/>
    </row>
    <row r="832" spans="1:10" ht="12.75">
      <c r="A832" s="636"/>
      <c r="B832" s="636"/>
      <c r="C832" s="636"/>
      <c r="D832" s="636"/>
      <c r="E832" s="636"/>
      <c r="F832" s="636"/>
      <c r="G832" s="636"/>
      <c r="H832" s="636"/>
      <c r="I832" s="636"/>
      <c r="J832" s="636"/>
    </row>
    <row r="833" spans="1:10" ht="12.75">
      <c r="A833" s="636"/>
      <c r="B833" s="636"/>
      <c r="C833" s="636"/>
      <c r="D833" s="636"/>
      <c r="E833" s="636"/>
      <c r="F833" s="636"/>
      <c r="G833" s="636"/>
      <c r="H833" s="636"/>
      <c r="I833" s="636"/>
      <c r="J833" s="636"/>
    </row>
    <row r="834" spans="1:10" ht="12.75">
      <c r="A834" s="636"/>
      <c r="B834" s="636"/>
      <c r="C834" s="636"/>
      <c r="D834" s="636"/>
      <c r="E834" s="636"/>
      <c r="F834" s="636"/>
      <c r="G834" s="636"/>
      <c r="H834" s="636"/>
      <c r="I834" s="636"/>
      <c r="J834" s="636"/>
    </row>
    <row r="835" spans="1:10" ht="12.75">
      <c r="A835" s="636"/>
      <c r="B835" s="636"/>
      <c r="C835" s="636"/>
      <c r="D835" s="636"/>
      <c r="E835" s="636"/>
      <c r="F835" s="636"/>
      <c r="G835" s="636"/>
      <c r="H835" s="636"/>
      <c r="I835" s="636"/>
      <c r="J835" s="636"/>
    </row>
    <row r="836" spans="1:10" ht="12.75">
      <c r="A836" s="636"/>
      <c r="B836" s="636"/>
      <c r="C836" s="636"/>
      <c r="D836" s="636"/>
      <c r="E836" s="636"/>
      <c r="F836" s="636"/>
      <c r="G836" s="636"/>
      <c r="H836" s="636"/>
      <c r="I836" s="636"/>
      <c r="J836" s="636"/>
    </row>
    <row r="837" spans="1:10" ht="12.75">
      <c r="A837" s="636"/>
      <c r="B837" s="636"/>
      <c r="C837" s="636"/>
      <c r="D837" s="636"/>
      <c r="E837" s="636"/>
      <c r="F837" s="636"/>
      <c r="G837" s="636"/>
      <c r="H837" s="636"/>
      <c r="I837" s="636"/>
      <c r="J837" s="636"/>
    </row>
    <row r="838" spans="1:10" ht="12.75">
      <c r="A838" s="636"/>
      <c r="B838" s="636"/>
      <c r="C838" s="636"/>
      <c r="D838" s="636"/>
      <c r="E838" s="636"/>
      <c r="F838" s="636"/>
      <c r="G838" s="636"/>
      <c r="H838" s="636"/>
      <c r="I838" s="636"/>
      <c r="J838" s="636"/>
    </row>
    <row r="839" spans="1:10" ht="12.75">
      <c r="A839" s="636"/>
      <c r="B839" s="636"/>
      <c r="C839" s="636"/>
      <c r="D839" s="636"/>
      <c r="E839" s="636"/>
      <c r="F839" s="636"/>
      <c r="G839" s="636"/>
      <c r="H839" s="636"/>
      <c r="I839" s="636"/>
      <c r="J839" s="636"/>
    </row>
    <row r="840" spans="1:10" ht="12.75">
      <c r="A840" s="636"/>
      <c r="B840" s="636"/>
      <c r="C840" s="636"/>
      <c r="D840" s="636"/>
      <c r="E840" s="636"/>
      <c r="F840" s="636"/>
      <c r="G840" s="636"/>
      <c r="H840" s="636"/>
      <c r="I840" s="636"/>
      <c r="J840" s="636"/>
    </row>
    <row r="841" spans="1:10" ht="12.75">
      <c r="A841" s="636"/>
      <c r="B841" s="636"/>
      <c r="C841" s="636"/>
      <c r="D841" s="636"/>
      <c r="E841" s="636"/>
      <c r="F841" s="636"/>
      <c r="G841" s="636"/>
      <c r="H841" s="636"/>
      <c r="I841" s="636"/>
      <c r="J841" s="636"/>
    </row>
    <row r="842" spans="1:10" ht="12.75">
      <c r="A842" s="636"/>
      <c r="B842" s="636"/>
      <c r="C842" s="636"/>
      <c r="D842" s="636"/>
      <c r="E842" s="636"/>
      <c r="F842" s="636"/>
      <c r="G842" s="636"/>
      <c r="H842" s="636"/>
      <c r="I842" s="636"/>
      <c r="J842" s="636"/>
    </row>
    <row r="843" spans="1:10" ht="12.75">
      <c r="A843" s="636"/>
      <c r="B843" s="636"/>
      <c r="C843" s="636"/>
      <c r="D843" s="636"/>
      <c r="E843" s="636"/>
      <c r="F843" s="636"/>
      <c r="G843" s="636"/>
      <c r="H843" s="636"/>
      <c r="I843" s="636"/>
      <c r="J843" s="636"/>
    </row>
    <row r="844" spans="1:10" ht="12.75">
      <c r="A844" s="636"/>
      <c r="B844" s="636"/>
      <c r="C844" s="636"/>
      <c r="D844" s="636"/>
      <c r="E844" s="636"/>
      <c r="F844" s="636"/>
      <c r="G844" s="636"/>
      <c r="H844" s="636"/>
      <c r="I844" s="636"/>
      <c r="J844" s="636"/>
    </row>
    <row r="845" spans="1:10" ht="12.75">
      <c r="A845" s="636"/>
      <c r="B845" s="636"/>
      <c r="C845" s="636"/>
      <c r="D845" s="636"/>
      <c r="E845" s="636"/>
      <c r="F845" s="636"/>
      <c r="G845" s="636"/>
      <c r="H845" s="636"/>
      <c r="I845" s="636"/>
      <c r="J845" s="636"/>
    </row>
    <row r="846" spans="1:10" ht="12.75">
      <c r="A846" s="636"/>
      <c r="B846" s="636"/>
      <c r="C846" s="636"/>
      <c r="D846" s="636"/>
      <c r="E846" s="636"/>
      <c r="F846" s="636"/>
      <c r="G846" s="636"/>
      <c r="H846" s="636"/>
      <c r="I846" s="636"/>
      <c r="J846" s="636"/>
    </row>
    <row r="847" spans="1:10" ht="12.75">
      <c r="A847" s="636"/>
      <c r="B847" s="636"/>
      <c r="C847" s="636"/>
      <c r="D847" s="636"/>
      <c r="E847" s="636"/>
      <c r="F847" s="636"/>
      <c r="G847" s="636"/>
      <c r="H847" s="636"/>
      <c r="I847" s="636"/>
      <c r="J847" s="636"/>
    </row>
    <row r="848" spans="1:10" ht="12.75">
      <c r="A848" s="636"/>
      <c r="B848" s="636"/>
      <c r="C848" s="636"/>
      <c r="D848" s="636"/>
      <c r="E848" s="636"/>
      <c r="F848" s="636"/>
      <c r="G848" s="636"/>
      <c r="H848" s="636"/>
      <c r="I848" s="636"/>
      <c r="J848" s="636"/>
    </row>
    <row r="849" spans="1:10" ht="12.75">
      <c r="A849" s="636"/>
      <c r="B849" s="636"/>
      <c r="C849" s="636"/>
      <c r="D849" s="636"/>
      <c r="E849" s="636"/>
      <c r="F849" s="636"/>
      <c r="G849" s="636"/>
      <c r="H849" s="636"/>
      <c r="I849" s="636"/>
      <c r="J849" s="636"/>
    </row>
    <row r="850" spans="1:10" ht="12.75">
      <c r="A850" s="636"/>
      <c r="B850" s="636"/>
      <c r="C850" s="636"/>
      <c r="D850" s="636"/>
      <c r="E850" s="636"/>
      <c r="F850" s="636"/>
      <c r="G850" s="636"/>
      <c r="H850" s="636"/>
      <c r="I850" s="636"/>
      <c r="J850" s="636"/>
    </row>
    <row r="851" spans="1:10" ht="12.75">
      <c r="A851" s="636"/>
      <c r="B851" s="636"/>
      <c r="C851" s="636"/>
      <c r="D851" s="636"/>
      <c r="E851" s="636"/>
      <c r="F851" s="636"/>
      <c r="G851" s="636"/>
      <c r="H851" s="636"/>
      <c r="I851" s="636"/>
      <c r="J851" s="636"/>
    </row>
    <row r="852" spans="1:10" ht="12.75">
      <c r="A852" s="636"/>
      <c r="B852" s="636"/>
      <c r="C852" s="636"/>
      <c r="D852" s="636"/>
      <c r="E852" s="636"/>
      <c r="F852" s="636"/>
      <c r="G852" s="636"/>
      <c r="H852" s="636"/>
      <c r="I852" s="636"/>
      <c r="J852" s="636"/>
    </row>
    <row r="853" spans="1:10" ht="12.75">
      <c r="A853" s="636"/>
      <c r="B853" s="636"/>
      <c r="C853" s="636"/>
      <c r="D853" s="636"/>
      <c r="E853" s="636"/>
      <c r="F853" s="636"/>
      <c r="G853" s="636"/>
      <c r="H853" s="636"/>
      <c r="I853" s="636"/>
      <c r="J853" s="636"/>
    </row>
    <row r="854" spans="1:10" ht="12.75">
      <c r="A854" s="636"/>
      <c r="B854" s="636"/>
      <c r="C854" s="636"/>
      <c r="D854" s="636"/>
      <c r="E854" s="636"/>
      <c r="F854" s="636"/>
      <c r="G854" s="636"/>
      <c r="H854" s="636"/>
      <c r="I854" s="636"/>
      <c r="J854" s="636"/>
    </row>
    <row r="855" spans="1:10" ht="12.75">
      <c r="A855" s="636"/>
      <c r="B855" s="636"/>
      <c r="C855" s="636"/>
      <c r="D855" s="636"/>
      <c r="E855" s="636"/>
      <c r="F855" s="636"/>
      <c r="G855" s="636"/>
      <c r="H855" s="636"/>
      <c r="I855" s="636"/>
      <c r="J855" s="636"/>
    </row>
    <row r="856" spans="1:10" ht="12.75">
      <c r="A856" s="636"/>
      <c r="B856" s="636"/>
      <c r="C856" s="636"/>
      <c r="D856" s="636"/>
      <c r="E856" s="636"/>
      <c r="F856" s="636"/>
      <c r="G856" s="636"/>
      <c r="H856" s="636"/>
      <c r="I856" s="636"/>
      <c r="J856" s="636"/>
    </row>
    <row r="857" spans="1:10" ht="12.75">
      <c r="A857" s="636"/>
      <c r="B857" s="636"/>
      <c r="C857" s="636"/>
      <c r="D857" s="636"/>
      <c r="E857" s="636"/>
      <c r="F857" s="636"/>
      <c r="G857" s="636"/>
      <c r="H857" s="636"/>
      <c r="I857" s="636"/>
      <c r="J857" s="636"/>
    </row>
    <row r="858" spans="1:10" ht="12.75">
      <c r="A858" s="636"/>
      <c r="B858" s="636"/>
      <c r="C858" s="636"/>
      <c r="D858" s="636"/>
      <c r="E858" s="636"/>
      <c r="F858" s="636"/>
      <c r="G858" s="636"/>
      <c r="H858" s="636"/>
      <c r="I858" s="636"/>
      <c r="J858" s="636"/>
    </row>
    <row r="859" spans="1:10" ht="12.75">
      <c r="A859" s="636"/>
      <c r="B859" s="636"/>
      <c r="C859" s="636"/>
      <c r="D859" s="636"/>
      <c r="E859" s="636"/>
      <c r="F859" s="636"/>
      <c r="G859" s="636"/>
      <c r="H859" s="636"/>
      <c r="I859" s="636"/>
      <c r="J859" s="636"/>
    </row>
    <row r="860" spans="1:10" ht="12.75">
      <c r="A860" s="636"/>
      <c r="B860" s="636"/>
      <c r="C860" s="636"/>
      <c r="D860" s="636"/>
      <c r="E860" s="636"/>
      <c r="F860" s="636"/>
      <c r="G860" s="636"/>
      <c r="H860" s="636"/>
      <c r="I860" s="636"/>
      <c r="J860" s="636"/>
    </row>
    <row r="861" spans="1:10" ht="12.75">
      <c r="A861" s="636"/>
      <c r="B861" s="636"/>
      <c r="C861" s="636"/>
      <c r="D861" s="636"/>
      <c r="E861" s="636"/>
      <c r="F861" s="636"/>
      <c r="G861" s="636"/>
      <c r="H861" s="636"/>
      <c r="I861" s="636"/>
      <c r="J861" s="636"/>
    </row>
    <row r="862" spans="1:10" ht="12.75">
      <c r="A862" s="636"/>
      <c r="B862" s="636"/>
      <c r="C862" s="636"/>
      <c r="D862" s="636"/>
      <c r="E862" s="636"/>
      <c r="F862" s="636"/>
      <c r="G862" s="636"/>
      <c r="H862" s="636"/>
      <c r="I862" s="636"/>
      <c r="J862" s="636"/>
    </row>
    <row r="863" spans="1:10" ht="12.75">
      <c r="A863" s="636"/>
      <c r="B863" s="636"/>
      <c r="C863" s="636"/>
      <c r="D863" s="636"/>
      <c r="E863" s="636"/>
      <c r="F863" s="636"/>
      <c r="G863" s="636"/>
      <c r="H863" s="636"/>
      <c r="I863" s="636"/>
      <c r="J863" s="636"/>
    </row>
    <row r="864" spans="1:10" ht="12.75">
      <c r="A864" s="636"/>
      <c r="B864" s="636"/>
      <c r="C864" s="636"/>
      <c r="D864" s="636"/>
      <c r="E864" s="636"/>
      <c r="F864" s="636"/>
      <c r="G864" s="636"/>
      <c r="H864" s="636"/>
      <c r="I864" s="636"/>
      <c r="J864" s="636"/>
    </row>
    <row r="865" spans="1:10" ht="12.75">
      <c r="A865" s="636"/>
      <c r="B865" s="636"/>
      <c r="C865" s="636"/>
      <c r="D865" s="636"/>
      <c r="E865" s="636"/>
      <c r="F865" s="636"/>
      <c r="G865" s="636"/>
      <c r="H865" s="636"/>
      <c r="I865" s="636"/>
      <c r="J865" s="636"/>
    </row>
    <row r="866" spans="1:10" ht="12.75">
      <c r="A866" s="636"/>
      <c r="B866" s="636"/>
      <c r="C866" s="636"/>
      <c r="D866" s="636"/>
      <c r="E866" s="636"/>
      <c r="F866" s="636"/>
      <c r="G866" s="636"/>
      <c r="H866" s="636"/>
      <c r="I866" s="636"/>
      <c r="J866" s="636"/>
    </row>
    <row r="867" spans="1:10" ht="12.75">
      <c r="A867" s="636"/>
      <c r="B867" s="636"/>
      <c r="C867" s="636"/>
      <c r="D867" s="636"/>
      <c r="E867" s="636"/>
      <c r="F867" s="636"/>
      <c r="G867" s="636"/>
      <c r="H867" s="636"/>
      <c r="I867" s="636"/>
      <c r="J867" s="636"/>
    </row>
    <row r="868" spans="1:10" ht="12.75">
      <c r="A868" s="636"/>
      <c r="B868" s="636"/>
      <c r="C868" s="636"/>
      <c r="D868" s="636"/>
      <c r="E868" s="636"/>
      <c r="F868" s="636"/>
      <c r="G868" s="636"/>
      <c r="H868" s="636"/>
      <c r="I868" s="636"/>
      <c r="J868" s="636"/>
    </row>
    <row r="869" spans="1:10" ht="12.75">
      <c r="A869" s="636"/>
      <c r="B869" s="636"/>
      <c r="C869" s="636"/>
      <c r="D869" s="636"/>
      <c r="E869" s="636"/>
      <c r="F869" s="636"/>
      <c r="G869" s="636"/>
      <c r="H869" s="636"/>
      <c r="I869" s="636"/>
      <c r="J869" s="636"/>
    </row>
    <row r="870" spans="1:10" ht="12.75">
      <c r="A870" s="636"/>
      <c r="B870" s="636"/>
      <c r="C870" s="636"/>
      <c r="D870" s="636"/>
      <c r="E870" s="636"/>
      <c r="F870" s="636"/>
      <c r="G870" s="636"/>
      <c r="H870" s="636"/>
      <c r="I870" s="636"/>
      <c r="J870" s="636"/>
    </row>
    <row r="871" spans="1:10" ht="12.75">
      <c r="A871" s="636"/>
      <c r="B871" s="636"/>
      <c r="C871" s="636"/>
      <c r="D871" s="636"/>
      <c r="E871" s="636"/>
      <c r="F871" s="636"/>
      <c r="G871" s="636"/>
      <c r="H871" s="636"/>
      <c r="I871" s="636"/>
      <c r="J871" s="636"/>
    </row>
    <row r="872" spans="1:10" ht="12.75">
      <c r="A872" s="636"/>
      <c r="B872" s="636"/>
      <c r="C872" s="636"/>
      <c r="D872" s="636"/>
      <c r="E872" s="636"/>
      <c r="F872" s="636"/>
      <c r="G872" s="636"/>
      <c r="H872" s="636"/>
      <c r="I872" s="636"/>
      <c r="J872" s="636"/>
    </row>
    <row r="873" spans="1:10" ht="12.75">
      <c r="A873" s="636"/>
      <c r="B873" s="636"/>
      <c r="C873" s="636"/>
      <c r="D873" s="636"/>
      <c r="E873" s="636"/>
      <c r="F873" s="636"/>
      <c r="G873" s="636"/>
      <c r="H873" s="636"/>
      <c r="I873" s="636"/>
      <c r="J873" s="636"/>
    </row>
    <row r="874" spans="1:10" ht="12.75">
      <c r="A874" s="636"/>
      <c r="B874" s="636"/>
      <c r="C874" s="636"/>
      <c r="D874" s="636"/>
      <c r="E874" s="636"/>
      <c r="F874" s="636"/>
      <c r="G874" s="636"/>
      <c r="H874" s="636"/>
      <c r="I874" s="636"/>
      <c r="J874" s="636"/>
    </row>
    <row r="875" spans="1:10" ht="12.75">
      <c r="A875" s="636"/>
      <c r="B875" s="636"/>
      <c r="C875" s="636"/>
      <c r="D875" s="636"/>
      <c r="E875" s="636"/>
      <c r="F875" s="636"/>
      <c r="G875" s="636"/>
      <c r="H875" s="636"/>
      <c r="I875" s="636"/>
      <c r="J875" s="636"/>
    </row>
    <row r="876" spans="1:10" ht="12.75">
      <c r="A876" s="636"/>
      <c r="B876" s="636"/>
      <c r="C876" s="636"/>
      <c r="D876" s="636"/>
      <c r="E876" s="636"/>
      <c r="F876" s="636"/>
      <c r="G876" s="636"/>
      <c r="H876" s="636"/>
      <c r="I876" s="636"/>
      <c r="J876" s="636"/>
    </row>
    <row r="877" spans="1:10" ht="12.75">
      <c r="A877" s="636"/>
      <c r="B877" s="636"/>
      <c r="C877" s="636"/>
      <c r="D877" s="636"/>
      <c r="E877" s="636"/>
      <c r="F877" s="636"/>
      <c r="G877" s="636"/>
      <c r="H877" s="636"/>
      <c r="I877" s="636"/>
      <c r="J877" s="636"/>
    </row>
    <row r="878" spans="1:10" ht="12.75">
      <c r="A878" s="636"/>
      <c r="B878" s="636"/>
      <c r="C878" s="636"/>
      <c r="D878" s="636"/>
      <c r="E878" s="636"/>
      <c r="F878" s="636"/>
      <c r="G878" s="636"/>
      <c r="H878" s="636"/>
      <c r="I878" s="636"/>
      <c r="J878" s="636"/>
    </row>
    <row r="879" spans="1:10" ht="12.75">
      <c r="A879" s="636"/>
      <c r="B879" s="636"/>
      <c r="C879" s="636"/>
      <c r="D879" s="636"/>
      <c r="E879" s="636"/>
      <c r="F879" s="636"/>
      <c r="G879" s="636"/>
      <c r="H879" s="636"/>
      <c r="I879" s="636"/>
      <c r="J879" s="636"/>
    </row>
    <row r="880" spans="1:10" ht="12.75">
      <c r="A880" s="636"/>
      <c r="B880" s="636"/>
      <c r="C880" s="636"/>
      <c r="D880" s="636"/>
      <c r="E880" s="636"/>
      <c r="F880" s="636"/>
      <c r="G880" s="636"/>
      <c r="H880" s="636"/>
      <c r="I880" s="636"/>
      <c r="J880" s="636"/>
    </row>
    <row r="881" spans="1:10" ht="12.75">
      <c r="A881" s="636"/>
      <c r="B881" s="636"/>
      <c r="C881" s="636"/>
      <c r="D881" s="636"/>
      <c r="E881" s="636"/>
      <c r="F881" s="636"/>
      <c r="G881" s="636"/>
      <c r="H881" s="636"/>
      <c r="I881" s="636"/>
      <c r="J881" s="636"/>
    </row>
    <row r="882" spans="1:10" ht="12.75">
      <c r="A882" s="636"/>
      <c r="B882" s="636"/>
      <c r="C882" s="636"/>
      <c r="D882" s="636"/>
      <c r="E882" s="636"/>
      <c r="F882" s="636"/>
      <c r="G882" s="636"/>
      <c r="H882" s="636"/>
      <c r="I882" s="636"/>
      <c r="J882" s="636"/>
    </row>
    <row r="883" spans="1:10" ht="12.75">
      <c r="A883" s="636"/>
      <c r="B883" s="636"/>
      <c r="C883" s="636"/>
      <c r="D883" s="636"/>
      <c r="E883" s="636"/>
      <c r="F883" s="636"/>
      <c r="G883" s="636"/>
      <c r="H883" s="636"/>
      <c r="I883" s="636"/>
      <c r="J883" s="636"/>
    </row>
    <row r="884" spans="1:10" ht="12.75">
      <c r="A884" s="636"/>
      <c r="B884" s="636"/>
      <c r="C884" s="636"/>
      <c r="D884" s="636"/>
      <c r="E884" s="636"/>
      <c r="F884" s="636"/>
      <c r="G884" s="636"/>
      <c r="H884" s="636"/>
      <c r="I884" s="636"/>
      <c r="J884" s="636"/>
    </row>
    <row r="885" spans="1:10" ht="12.75">
      <c r="A885" s="636"/>
      <c r="B885" s="636"/>
      <c r="C885" s="636"/>
      <c r="D885" s="636"/>
      <c r="E885" s="636"/>
      <c r="F885" s="636"/>
      <c r="G885" s="636"/>
      <c r="H885" s="636"/>
      <c r="I885" s="636"/>
      <c r="J885" s="636"/>
    </row>
    <row r="886" spans="1:10" ht="12.75">
      <c r="A886" s="636"/>
      <c r="B886" s="636"/>
      <c r="C886" s="636"/>
      <c r="D886" s="636"/>
      <c r="E886" s="636"/>
      <c r="F886" s="636"/>
      <c r="G886" s="636"/>
      <c r="H886" s="636"/>
      <c r="I886" s="636"/>
      <c r="J886" s="636"/>
    </row>
    <row r="887" spans="1:10" ht="12.75">
      <c r="A887" s="636"/>
      <c r="B887" s="636"/>
      <c r="C887" s="636"/>
      <c r="D887" s="636"/>
      <c r="E887" s="636"/>
      <c r="F887" s="636"/>
      <c r="G887" s="636"/>
      <c r="H887" s="636"/>
      <c r="I887" s="636"/>
      <c r="J887" s="636"/>
    </row>
    <row r="888" spans="1:10" ht="12.75">
      <c r="A888" s="636"/>
      <c r="B888" s="636"/>
      <c r="C888" s="636"/>
      <c r="D888" s="636"/>
      <c r="E888" s="636"/>
      <c r="F888" s="636"/>
      <c r="G888" s="636"/>
      <c r="H888" s="636"/>
      <c r="I888" s="636"/>
      <c r="J888" s="636"/>
    </row>
    <row r="889" spans="1:10" ht="12.75">
      <c r="A889" s="636"/>
      <c r="B889" s="636"/>
      <c r="C889" s="636"/>
      <c r="D889" s="636"/>
      <c r="E889" s="636"/>
      <c r="F889" s="636"/>
      <c r="G889" s="636"/>
      <c r="H889" s="636"/>
      <c r="I889" s="636"/>
      <c r="J889" s="636"/>
    </row>
    <row r="890" spans="1:10" ht="12.75">
      <c r="A890" s="636"/>
      <c r="B890" s="636"/>
      <c r="C890" s="636"/>
      <c r="D890" s="636"/>
      <c r="E890" s="636"/>
      <c r="F890" s="636"/>
      <c r="G890" s="636"/>
      <c r="H890" s="636"/>
      <c r="I890" s="636"/>
      <c r="J890" s="636"/>
    </row>
    <row r="891" spans="1:10" ht="12.75">
      <c r="A891" s="636"/>
      <c r="B891" s="636"/>
      <c r="C891" s="636"/>
      <c r="D891" s="636"/>
      <c r="E891" s="636"/>
      <c r="F891" s="636"/>
      <c r="G891" s="636"/>
      <c r="H891" s="636"/>
      <c r="I891" s="636"/>
      <c r="J891" s="636"/>
    </row>
    <row r="892" spans="1:10" ht="12.75">
      <c r="A892" s="636"/>
      <c r="B892" s="636"/>
      <c r="C892" s="636"/>
      <c r="D892" s="636"/>
      <c r="E892" s="636"/>
      <c r="F892" s="636"/>
      <c r="G892" s="636"/>
      <c r="H892" s="636"/>
      <c r="I892" s="636"/>
      <c r="J892" s="636"/>
    </row>
    <row r="893" spans="1:10" ht="12.75">
      <c r="A893" s="636"/>
      <c r="B893" s="636"/>
      <c r="C893" s="636"/>
      <c r="D893" s="636"/>
      <c r="E893" s="636"/>
      <c r="F893" s="636"/>
      <c r="G893" s="636"/>
      <c r="H893" s="636"/>
      <c r="I893" s="636"/>
      <c r="J893" s="636"/>
    </row>
    <row r="894" spans="1:10" ht="12.75">
      <c r="A894" s="636"/>
      <c r="B894" s="636"/>
      <c r="C894" s="636"/>
      <c r="D894" s="636"/>
      <c r="E894" s="636"/>
      <c r="F894" s="636"/>
      <c r="G894" s="636"/>
      <c r="H894" s="636"/>
      <c r="I894" s="636"/>
      <c r="J894" s="636"/>
    </row>
    <row r="895" spans="1:10" ht="12.75">
      <c r="A895" s="636"/>
      <c r="B895" s="636"/>
      <c r="C895" s="636"/>
      <c r="D895" s="636"/>
      <c r="E895" s="636"/>
      <c r="F895" s="636"/>
      <c r="G895" s="636"/>
      <c r="H895" s="636"/>
      <c r="I895" s="636"/>
      <c r="J895" s="636"/>
    </row>
    <row r="896" spans="1:10" ht="12.75">
      <c r="A896" s="636"/>
      <c r="B896" s="636"/>
      <c r="C896" s="636"/>
      <c r="D896" s="636"/>
      <c r="E896" s="636"/>
      <c r="F896" s="636"/>
      <c r="G896" s="636"/>
      <c r="H896" s="636"/>
      <c r="I896" s="636"/>
      <c r="J896" s="636"/>
    </row>
    <row r="897" spans="1:10" ht="12.75">
      <c r="A897" s="636"/>
      <c r="B897" s="636"/>
      <c r="C897" s="636"/>
      <c r="D897" s="636"/>
      <c r="E897" s="636"/>
      <c r="F897" s="636"/>
      <c r="G897" s="636"/>
      <c r="H897" s="636"/>
      <c r="I897" s="636"/>
      <c r="J897" s="636"/>
    </row>
    <row r="898" spans="1:10" ht="12.75">
      <c r="A898" s="636"/>
      <c r="B898" s="636"/>
      <c r="C898" s="636"/>
      <c r="D898" s="636"/>
      <c r="E898" s="636"/>
      <c r="F898" s="636"/>
      <c r="G898" s="636"/>
      <c r="H898" s="636"/>
      <c r="I898" s="636"/>
      <c r="J898" s="636"/>
    </row>
    <row r="899" spans="1:10" ht="12.75">
      <c r="A899" s="636"/>
      <c r="B899" s="636"/>
      <c r="C899" s="636"/>
      <c r="D899" s="636"/>
      <c r="E899" s="636"/>
      <c r="F899" s="636"/>
      <c r="G899" s="636"/>
      <c r="H899" s="636"/>
      <c r="I899" s="636"/>
      <c r="J899" s="636"/>
    </row>
    <row r="900" spans="1:10" ht="12.75">
      <c r="A900" s="636"/>
      <c r="B900" s="636"/>
      <c r="C900" s="636"/>
      <c r="D900" s="636"/>
      <c r="E900" s="636"/>
      <c r="F900" s="636"/>
      <c r="G900" s="636"/>
      <c r="H900" s="636"/>
      <c r="I900" s="636"/>
      <c r="J900" s="636"/>
    </row>
    <row r="901" spans="1:10" ht="12.75">
      <c r="A901" s="636"/>
      <c r="B901" s="636"/>
      <c r="C901" s="636"/>
      <c r="D901" s="636"/>
      <c r="E901" s="636"/>
      <c r="F901" s="636"/>
      <c r="G901" s="636"/>
      <c r="H901" s="636"/>
      <c r="I901" s="636"/>
      <c r="J901" s="636"/>
    </row>
    <row r="902" spans="1:10" ht="12.75">
      <c r="A902" s="636"/>
      <c r="B902" s="636"/>
      <c r="C902" s="636"/>
      <c r="D902" s="636"/>
      <c r="E902" s="636"/>
      <c r="F902" s="636"/>
      <c r="G902" s="636"/>
      <c r="H902" s="636"/>
      <c r="I902" s="636"/>
      <c r="J902" s="636"/>
    </row>
    <row r="903" spans="1:10" ht="12.75">
      <c r="A903" s="636"/>
      <c r="B903" s="636"/>
      <c r="C903" s="636"/>
      <c r="D903" s="636"/>
      <c r="E903" s="636"/>
      <c r="F903" s="636"/>
      <c r="G903" s="636"/>
      <c r="H903" s="636"/>
      <c r="I903" s="636"/>
      <c r="J903" s="636"/>
    </row>
    <row r="904" spans="1:10" ht="12.75">
      <c r="A904" s="636"/>
      <c r="B904" s="636"/>
      <c r="C904" s="636"/>
      <c r="D904" s="636"/>
      <c r="E904" s="636"/>
      <c r="F904" s="636"/>
      <c r="G904" s="636"/>
      <c r="H904" s="636"/>
      <c r="I904" s="636"/>
      <c r="J904" s="636"/>
    </row>
    <row r="905" spans="1:10" ht="12.75">
      <c r="A905" s="636"/>
      <c r="B905" s="636"/>
      <c r="C905" s="636"/>
      <c r="D905" s="636"/>
      <c r="E905" s="636"/>
      <c r="F905" s="636"/>
      <c r="G905" s="636"/>
      <c r="H905" s="636"/>
      <c r="I905" s="636"/>
      <c r="J905" s="636"/>
    </row>
    <row r="906" spans="1:10" ht="12.75">
      <c r="A906" s="636"/>
      <c r="B906" s="636"/>
      <c r="C906" s="636"/>
      <c r="D906" s="636"/>
      <c r="E906" s="636"/>
      <c r="F906" s="636"/>
      <c r="G906" s="636"/>
      <c r="H906" s="636"/>
      <c r="I906" s="636"/>
      <c r="J906" s="636"/>
    </row>
    <row r="907" spans="1:10" ht="12.75">
      <c r="A907" s="636"/>
      <c r="B907" s="636"/>
      <c r="C907" s="636"/>
      <c r="D907" s="636"/>
      <c r="E907" s="636"/>
      <c r="F907" s="636"/>
      <c r="G907" s="636"/>
      <c r="H907" s="636"/>
      <c r="I907" s="636"/>
      <c r="J907" s="636"/>
    </row>
    <row r="908" spans="1:10" ht="12.75">
      <c r="A908" s="636"/>
      <c r="B908" s="636"/>
      <c r="C908" s="636"/>
      <c r="D908" s="636"/>
      <c r="E908" s="636"/>
      <c r="F908" s="636"/>
      <c r="G908" s="636"/>
      <c r="H908" s="636"/>
      <c r="I908" s="636"/>
      <c r="J908" s="636"/>
    </row>
    <row r="909" spans="1:10" ht="12.75">
      <c r="A909" s="636"/>
      <c r="B909" s="636"/>
      <c r="C909" s="636"/>
      <c r="D909" s="636"/>
      <c r="E909" s="636"/>
      <c r="F909" s="636"/>
      <c r="G909" s="636"/>
      <c r="H909" s="636"/>
      <c r="I909" s="636"/>
      <c r="J909" s="636"/>
    </row>
    <row r="910" spans="1:10" ht="12.75">
      <c r="A910" s="636"/>
      <c r="B910" s="636"/>
      <c r="C910" s="636"/>
      <c r="D910" s="636"/>
      <c r="E910" s="636"/>
      <c r="F910" s="636"/>
      <c r="G910" s="636"/>
      <c r="H910" s="636"/>
      <c r="I910" s="636"/>
      <c r="J910" s="636"/>
    </row>
    <row r="911" spans="1:10" ht="12.75">
      <c r="A911" s="636"/>
      <c r="B911" s="636"/>
      <c r="C911" s="636"/>
      <c r="D911" s="636"/>
      <c r="E911" s="636"/>
      <c r="F911" s="636"/>
      <c r="G911" s="636"/>
      <c r="H911" s="636"/>
      <c r="I911" s="636"/>
      <c r="J911" s="636"/>
    </row>
    <row r="912" spans="1:10" ht="12.75">
      <c r="A912" s="636"/>
      <c r="B912" s="636"/>
      <c r="C912" s="636"/>
      <c r="D912" s="636"/>
      <c r="E912" s="636"/>
      <c r="F912" s="636"/>
      <c r="G912" s="636"/>
      <c r="H912" s="636"/>
      <c r="I912" s="636"/>
      <c r="J912" s="636"/>
    </row>
    <row r="913" spans="1:10" ht="12.75">
      <c r="A913" s="636"/>
      <c r="B913" s="636"/>
      <c r="C913" s="636"/>
      <c r="D913" s="636"/>
      <c r="E913" s="636"/>
      <c r="F913" s="636"/>
      <c r="G913" s="636"/>
      <c r="H913" s="636"/>
      <c r="I913" s="636"/>
      <c r="J913" s="636"/>
    </row>
    <row r="914" spans="1:10" ht="12.75">
      <c r="A914" s="636"/>
      <c r="B914" s="636"/>
      <c r="C914" s="636"/>
      <c r="D914" s="636"/>
      <c r="E914" s="636"/>
      <c r="F914" s="636"/>
      <c r="G914" s="636"/>
      <c r="H914" s="636"/>
      <c r="I914" s="636"/>
      <c r="J914" s="636"/>
    </row>
    <row r="915" spans="1:10" ht="12.75">
      <c r="A915" s="636"/>
      <c r="B915" s="636"/>
      <c r="C915" s="636"/>
      <c r="D915" s="636"/>
      <c r="E915" s="636"/>
      <c r="F915" s="636"/>
      <c r="G915" s="636"/>
      <c r="H915" s="636"/>
      <c r="I915" s="636"/>
      <c r="J915" s="636"/>
    </row>
    <row r="916" spans="1:10" ht="12.75">
      <c r="A916" s="636"/>
      <c r="B916" s="636"/>
      <c r="C916" s="636"/>
      <c r="D916" s="636"/>
      <c r="E916" s="636"/>
      <c r="F916" s="636"/>
      <c r="G916" s="636"/>
      <c r="H916" s="636"/>
      <c r="I916" s="636"/>
      <c r="J916" s="636"/>
    </row>
    <row r="917" spans="1:10" ht="12.75">
      <c r="A917" s="636"/>
      <c r="B917" s="636"/>
      <c r="C917" s="636"/>
      <c r="D917" s="636"/>
      <c r="E917" s="636"/>
      <c r="F917" s="636"/>
      <c r="G917" s="636"/>
      <c r="H917" s="636"/>
      <c r="I917" s="636"/>
      <c r="J917" s="636"/>
    </row>
    <row r="918" spans="1:10" ht="12.75">
      <c r="A918" s="636"/>
      <c r="B918" s="636"/>
      <c r="C918" s="636"/>
      <c r="D918" s="636"/>
      <c r="E918" s="636"/>
      <c r="F918" s="636"/>
      <c r="G918" s="636"/>
      <c r="H918" s="636"/>
      <c r="I918" s="636"/>
      <c r="J918" s="636"/>
    </row>
    <row r="919" spans="1:10" ht="12.75">
      <c r="A919" s="636"/>
      <c r="B919" s="636"/>
      <c r="C919" s="636"/>
      <c r="D919" s="636"/>
      <c r="E919" s="636"/>
      <c r="F919" s="636"/>
      <c r="G919" s="636"/>
      <c r="H919" s="636"/>
      <c r="I919" s="636"/>
      <c r="J919" s="636"/>
    </row>
    <row r="920" spans="1:10" ht="12.75">
      <c r="A920" s="636"/>
      <c r="B920" s="636"/>
      <c r="C920" s="636"/>
      <c r="D920" s="636"/>
      <c r="E920" s="636"/>
      <c r="F920" s="636"/>
      <c r="G920" s="636"/>
      <c r="H920" s="636"/>
      <c r="I920" s="636"/>
      <c r="J920" s="636"/>
    </row>
    <row r="921" spans="1:10" ht="12.75">
      <c r="A921" s="636"/>
      <c r="B921" s="636"/>
      <c r="C921" s="636"/>
      <c r="D921" s="636"/>
      <c r="E921" s="636"/>
      <c r="F921" s="636"/>
      <c r="G921" s="636"/>
      <c r="H921" s="636"/>
      <c r="I921" s="636"/>
      <c r="J921" s="636"/>
    </row>
    <row r="922" spans="1:10" ht="12.75">
      <c r="A922" s="636"/>
      <c r="B922" s="636"/>
      <c r="C922" s="636"/>
      <c r="D922" s="636"/>
      <c r="E922" s="636"/>
      <c r="F922" s="636"/>
      <c r="G922" s="636"/>
      <c r="H922" s="636"/>
      <c r="I922" s="636"/>
      <c r="J922" s="636"/>
    </row>
    <row r="923" spans="1:10" ht="12.75">
      <c r="A923" s="636"/>
      <c r="B923" s="636"/>
      <c r="C923" s="636"/>
      <c r="D923" s="636"/>
      <c r="E923" s="636"/>
      <c r="F923" s="636"/>
      <c r="G923" s="636"/>
      <c r="H923" s="636"/>
      <c r="I923" s="636"/>
      <c r="J923" s="636"/>
    </row>
    <row r="924" spans="1:10" ht="12.75">
      <c r="A924" s="636"/>
      <c r="B924" s="636"/>
      <c r="C924" s="636"/>
      <c r="D924" s="636"/>
      <c r="E924" s="636"/>
      <c r="F924" s="636"/>
      <c r="G924" s="636"/>
      <c r="H924" s="636"/>
      <c r="I924" s="636"/>
      <c r="J924" s="636"/>
    </row>
    <row r="925" spans="1:10" ht="12.75">
      <c r="A925" s="636"/>
      <c r="B925" s="636"/>
      <c r="C925" s="636"/>
      <c r="D925" s="636"/>
      <c r="E925" s="636"/>
      <c r="F925" s="636"/>
      <c r="G925" s="636"/>
      <c r="H925" s="636"/>
      <c r="I925" s="636"/>
      <c r="J925" s="636"/>
    </row>
    <row r="926" spans="1:10" ht="12.75">
      <c r="A926" s="636"/>
      <c r="B926" s="636"/>
      <c r="C926" s="636"/>
      <c r="D926" s="636"/>
      <c r="E926" s="636"/>
      <c r="F926" s="636"/>
      <c r="G926" s="636"/>
      <c r="H926" s="636"/>
      <c r="I926" s="636"/>
      <c r="J926" s="636"/>
    </row>
    <row r="927" spans="1:10" ht="12.75">
      <c r="A927" s="636"/>
      <c r="B927" s="636"/>
      <c r="C927" s="636"/>
      <c r="D927" s="636"/>
      <c r="E927" s="636"/>
      <c r="F927" s="636"/>
      <c r="G927" s="636"/>
      <c r="H927" s="636"/>
      <c r="I927" s="636"/>
      <c r="J927" s="636"/>
    </row>
    <row r="928" spans="1:10" ht="12.75">
      <c r="A928" s="636"/>
      <c r="B928" s="636"/>
      <c r="C928" s="636"/>
      <c r="D928" s="636"/>
      <c r="E928" s="636"/>
      <c r="F928" s="636"/>
      <c r="G928" s="636"/>
      <c r="H928" s="636"/>
      <c r="I928" s="636"/>
      <c r="J928" s="636"/>
    </row>
    <row r="929" spans="1:10" ht="12.75">
      <c r="A929" s="636"/>
      <c r="B929" s="636"/>
      <c r="C929" s="636"/>
      <c r="D929" s="636"/>
      <c r="E929" s="636"/>
      <c r="F929" s="636"/>
      <c r="G929" s="636"/>
      <c r="H929" s="636"/>
      <c r="I929" s="636"/>
      <c r="J929" s="636"/>
    </row>
    <row r="930" spans="1:10" ht="12.75">
      <c r="A930" s="636"/>
      <c r="B930" s="636"/>
      <c r="C930" s="636"/>
      <c r="D930" s="636"/>
      <c r="E930" s="636"/>
      <c r="F930" s="636"/>
      <c r="G930" s="636"/>
      <c r="H930" s="636"/>
      <c r="I930" s="636"/>
      <c r="J930" s="636"/>
    </row>
    <row r="931" spans="1:10" ht="12.75">
      <c r="A931" s="636"/>
      <c r="B931" s="636"/>
      <c r="C931" s="636"/>
      <c r="D931" s="636"/>
      <c r="E931" s="636"/>
      <c r="F931" s="636"/>
      <c r="G931" s="636"/>
      <c r="H931" s="636"/>
      <c r="I931" s="636"/>
      <c r="J931" s="636"/>
    </row>
    <row r="932" spans="1:10" ht="12.75">
      <c r="A932" s="636"/>
      <c r="B932" s="636"/>
      <c r="C932" s="636"/>
      <c r="D932" s="636"/>
      <c r="E932" s="636"/>
      <c r="F932" s="636"/>
      <c r="G932" s="636"/>
      <c r="H932" s="636"/>
      <c r="I932" s="636"/>
      <c r="J932" s="636"/>
    </row>
    <row r="933" spans="1:10" ht="12.75">
      <c r="A933" s="636"/>
      <c r="B933" s="636"/>
      <c r="C933" s="636"/>
      <c r="D933" s="636"/>
      <c r="E933" s="636"/>
      <c r="F933" s="636"/>
      <c r="G933" s="636"/>
      <c r="H933" s="636"/>
      <c r="I933" s="636"/>
      <c r="J933" s="636"/>
    </row>
    <row r="934" spans="1:10" ht="12.75">
      <c r="A934" s="636"/>
      <c r="B934" s="636"/>
      <c r="C934" s="636"/>
      <c r="D934" s="636"/>
      <c r="E934" s="636"/>
      <c r="F934" s="636"/>
      <c r="G934" s="636"/>
      <c r="H934" s="636"/>
      <c r="I934" s="636"/>
      <c r="J934" s="636"/>
    </row>
    <row r="935" spans="1:10" ht="12.75">
      <c r="A935" s="636"/>
      <c r="B935" s="636"/>
      <c r="C935" s="636"/>
      <c r="D935" s="636"/>
      <c r="E935" s="636"/>
      <c r="F935" s="636"/>
      <c r="G935" s="636"/>
      <c r="H935" s="636"/>
      <c r="I935" s="636"/>
      <c r="J935" s="636"/>
    </row>
    <row r="936" spans="1:10" ht="12.75">
      <c r="A936" s="636"/>
      <c r="B936" s="636"/>
      <c r="C936" s="636"/>
      <c r="D936" s="636"/>
      <c r="E936" s="636"/>
      <c r="F936" s="636"/>
      <c r="G936" s="636"/>
      <c r="H936" s="636"/>
      <c r="I936" s="636"/>
      <c r="J936" s="636"/>
    </row>
    <row r="937" spans="1:10" ht="12.75">
      <c r="A937" s="636"/>
      <c r="B937" s="636"/>
      <c r="C937" s="636"/>
      <c r="D937" s="636"/>
      <c r="E937" s="636"/>
      <c r="F937" s="636"/>
      <c r="G937" s="636"/>
      <c r="H937" s="636"/>
      <c r="I937" s="636"/>
      <c r="J937" s="636"/>
    </row>
    <row r="938" spans="1:10" ht="12.75">
      <c r="A938" s="636"/>
      <c r="B938" s="636"/>
      <c r="C938" s="636"/>
      <c r="D938" s="636"/>
      <c r="E938" s="636"/>
      <c r="F938" s="636"/>
      <c r="G938" s="636"/>
      <c r="H938" s="636"/>
      <c r="I938" s="636"/>
      <c r="J938" s="636"/>
    </row>
    <row r="939" spans="1:10" ht="12.75">
      <c r="A939" s="636"/>
      <c r="B939" s="636"/>
      <c r="C939" s="636"/>
      <c r="D939" s="636"/>
      <c r="E939" s="636"/>
      <c r="F939" s="636"/>
      <c r="G939" s="636"/>
      <c r="H939" s="636"/>
      <c r="I939" s="636"/>
      <c r="J939" s="636"/>
    </row>
    <row r="940" spans="1:10" ht="12.75">
      <c r="A940" s="636"/>
      <c r="B940" s="636"/>
      <c r="C940" s="636"/>
      <c r="D940" s="636"/>
      <c r="E940" s="636"/>
      <c r="F940" s="636"/>
      <c r="G940" s="636"/>
      <c r="H940" s="636"/>
      <c r="I940" s="636"/>
      <c r="J940" s="636"/>
    </row>
    <row r="941" spans="1:10" ht="12.75">
      <c r="A941" s="636"/>
      <c r="B941" s="636"/>
      <c r="C941" s="636"/>
      <c r="D941" s="636"/>
      <c r="E941" s="636"/>
      <c r="F941" s="636"/>
      <c r="G941" s="636"/>
      <c r="H941" s="636"/>
      <c r="I941" s="636"/>
      <c r="J941" s="636"/>
    </row>
    <row r="942" spans="1:10" ht="12.75">
      <c r="A942" s="636"/>
      <c r="B942" s="636"/>
      <c r="C942" s="636"/>
      <c r="D942" s="636"/>
      <c r="E942" s="636"/>
      <c r="F942" s="636"/>
      <c r="G942" s="636"/>
      <c r="H942" s="636"/>
      <c r="I942" s="636"/>
      <c r="J942" s="636"/>
    </row>
    <row r="943" spans="1:10" ht="12.75">
      <c r="A943" s="636"/>
      <c r="B943" s="636"/>
      <c r="C943" s="636"/>
      <c r="D943" s="636"/>
      <c r="E943" s="636"/>
      <c r="F943" s="636"/>
      <c r="G943" s="636"/>
      <c r="H943" s="636"/>
      <c r="I943" s="636"/>
      <c r="J943" s="636"/>
    </row>
    <row r="944" spans="1:10" ht="12.75">
      <c r="A944" s="636"/>
      <c r="B944" s="636"/>
      <c r="C944" s="636"/>
      <c r="D944" s="636"/>
      <c r="E944" s="636"/>
      <c r="F944" s="636"/>
      <c r="G944" s="636"/>
      <c r="H944" s="636"/>
      <c r="I944" s="636"/>
      <c r="J944" s="636"/>
    </row>
    <row r="945" spans="1:10" ht="12.75">
      <c r="A945" s="636"/>
      <c r="B945" s="636"/>
      <c r="C945" s="636"/>
      <c r="D945" s="636"/>
      <c r="E945" s="636"/>
      <c r="F945" s="636"/>
      <c r="G945" s="636"/>
      <c r="H945" s="636"/>
      <c r="I945" s="636"/>
      <c r="J945" s="636"/>
    </row>
    <row r="946" spans="1:10" ht="12.75">
      <c r="A946" s="636"/>
      <c r="B946" s="636"/>
      <c r="C946" s="636"/>
      <c r="D946" s="636"/>
      <c r="E946" s="636"/>
      <c r="F946" s="636"/>
      <c r="G946" s="636"/>
      <c r="H946" s="636"/>
      <c r="I946" s="636"/>
      <c r="J946" s="636"/>
    </row>
    <row r="947" spans="1:10" ht="12.75">
      <c r="A947" s="636"/>
      <c r="B947" s="636"/>
      <c r="C947" s="636"/>
      <c r="D947" s="636"/>
      <c r="E947" s="636"/>
      <c r="F947" s="636"/>
      <c r="G947" s="636"/>
      <c r="H947" s="636"/>
      <c r="I947" s="636"/>
      <c r="J947" s="636"/>
    </row>
    <row r="948" spans="1:10" ht="12.75">
      <c r="A948" s="636"/>
      <c r="B948" s="636"/>
      <c r="C948" s="636"/>
      <c r="D948" s="636"/>
      <c r="E948" s="636"/>
      <c r="F948" s="636"/>
      <c r="G948" s="636"/>
      <c r="H948" s="636"/>
      <c r="I948" s="636"/>
      <c r="J948" s="636"/>
    </row>
    <row r="949" spans="1:10" ht="12.75">
      <c r="A949" s="636"/>
      <c r="B949" s="636"/>
      <c r="C949" s="636"/>
      <c r="D949" s="636"/>
      <c r="E949" s="636"/>
      <c r="F949" s="636"/>
      <c r="G949" s="636"/>
      <c r="H949" s="636"/>
      <c r="I949" s="636"/>
      <c r="J949" s="636"/>
    </row>
    <row r="950" spans="1:10" ht="12.75">
      <c r="A950" s="636"/>
      <c r="B950" s="636"/>
      <c r="C950" s="636"/>
      <c r="D950" s="636"/>
      <c r="E950" s="636"/>
      <c r="F950" s="636"/>
      <c r="G950" s="636"/>
      <c r="H950" s="636"/>
      <c r="I950" s="636"/>
      <c r="J950" s="636"/>
    </row>
    <row r="951" spans="1:10" ht="12.75">
      <c r="A951" s="636"/>
      <c r="B951" s="636"/>
      <c r="C951" s="636"/>
      <c r="D951" s="636"/>
      <c r="E951" s="636"/>
      <c r="F951" s="636"/>
      <c r="G951" s="636"/>
      <c r="H951" s="636"/>
      <c r="I951" s="636"/>
      <c r="J951" s="636"/>
    </row>
    <row r="952" spans="1:10" ht="12.75">
      <c r="A952" s="636"/>
      <c r="B952" s="636"/>
      <c r="C952" s="636"/>
      <c r="D952" s="636"/>
      <c r="E952" s="636"/>
      <c r="F952" s="636"/>
      <c r="G952" s="636"/>
      <c r="H952" s="636"/>
      <c r="I952" s="636"/>
      <c r="J952" s="636"/>
    </row>
    <row r="953" spans="1:10" ht="12.75">
      <c r="A953" s="636"/>
      <c r="B953" s="636"/>
      <c r="C953" s="636"/>
      <c r="D953" s="636"/>
      <c r="E953" s="636"/>
      <c r="F953" s="636"/>
      <c r="G953" s="636"/>
      <c r="H953" s="636"/>
      <c r="I953" s="636"/>
      <c r="J953" s="636"/>
    </row>
    <row r="954" spans="1:10" ht="12.75">
      <c r="A954" s="636"/>
      <c r="B954" s="636"/>
      <c r="C954" s="636"/>
      <c r="D954" s="636"/>
      <c r="E954" s="636"/>
      <c r="F954" s="636"/>
      <c r="G954" s="636"/>
      <c r="H954" s="636"/>
      <c r="I954" s="636"/>
      <c r="J954" s="636"/>
    </row>
    <row r="955" spans="1:10" ht="12.75">
      <c r="A955" s="636"/>
      <c r="B955" s="636"/>
      <c r="C955" s="636"/>
      <c r="D955" s="636"/>
      <c r="E955" s="636"/>
      <c r="F955" s="636"/>
      <c r="G955" s="636"/>
      <c r="H955" s="636"/>
      <c r="I955" s="636"/>
      <c r="J955" s="636"/>
    </row>
    <row r="956" spans="1:10" ht="12.75">
      <c r="A956" s="636"/>
      <c r="B956" s="636"/>
      <c r="C956" s="636"/>
      <c r="D956" s="636"/>
      <c r="E956" s="636"/>
      <c r="F956" s="636"/>
      <c r="G956" s="636"/>
      <c r="H956" s="636"/>
      <c r="I956" s="636"/>
      <c r="J956" s="636"/>
    </row>
    <row r="957" spans="1:10" ht="12.75">
      <c r="A957" s="636"/>
      <c r="B957" s="636"/>
      <c r="C957" s="636"/>
      <c r="D957" s="636"/>
      <c r="E957" s="636"/>
      <c r="F957" s="636"/>
      <c r="G957" s="636"/>
      <c r="H957" s="636"/>
      <c r="I957" s="636"/>
      <c r="J957" s="636"/>
    </row>
    <row r="958" spans="1:10" ht="12.75">
      <c r="A958" s="636"/>
      <c r="B958" s="636"/>
      <c r="C958" s="636"/>
      <c r="D958" s="636"/>
      <c r="E958" s="636"/>
      <c r="F958" s="636"/>
      <c r="G958" s="636"/>
      <c r="H958" s="636"/>
      <c r="I958" s="636"/>
      <c r="J958" s="636"/>
    </row>
    <row r="959" spans="1:10" ht="12.75">
      <c r="A959" s="636"/>
      <c r="B959" s="636"/>
      <c r="C959" s="636"/>
      <c r="D959" s="636"/>
      <c r="E959" s="636"/>
      <c r="F959" s="636"/>
      <c r="G959" s="636"/>
      <c r="H959" s="636"/>
      <c r="I959" s="636"/>
      <c r="J959" s="636"/>
    </row>
    <row r="960" spans="1:10" ht="12.75">
      <c r="A960" s="636"/>
      <c r="B960" s="636"/>
      <c r="C960" s="636"/>
      <c r="D960" s="636"/>
      <c r="E960" s="636"/>
      <c r="F960" s="636"/>
      <c r="G960" s="636"/>
      <c r="H960" s="636"/>
      <c r="I960" s="636"/>
      <c r="J960" s="636"/>
    </row>
    <row r="961" spans="1:10" ht="12.75">
      <c r="A961" s="636"/>
      <c r="B961" s="636"/>
      <c r="C961" s="636"/>
      <c r="D961" s="636"/>
      <c r="E961" s="636"/>
      <c r="F961" s="636"/>
      <c r="G961" s="636"/>
      <c r="H961" s="636"/>
      <c r="I961" s="636"/>
      <c r="J961" s="636"/>
    </row>
    <row r="962" spans="1:10" ht="12.75">
      <c r="A962" s="636"/>
      <c r="B962" s="636"/>
      <c r="C962" s="636"/>
      <c r="D962" s="636"/>
      <c r="E962" s="636"/>
      <c r="F962" s="636"/>
      <c r="G962" s="636"/>
      <c r="H962" s="636"/>
      <c r="I962" s="636"/>
      <c r="J962" s="636"/>
    </row>
    <row r="963" spans="1:10" ht="12.75">
      <c r="A963" s="636"/>
      <c r="B963" s="636"/>
      <c r="C963" s="636"/>
      <c r="D963" s="636"/>
      <c r="E963" s="636"/>
      <c r="F963" s="636"/>
      <c r="G963" s="636"/>
      <c r="H963" s="636"/>
      <c r="I963" s="636"/>
      <c r="J963" s="636"/>
    </row>
    <row r="964" spans="1:10" ht="12.75">
      <c r="A964" s="636"/>
      <c r="B964" s="636"/>
      <c r="C964" s="636"/>
      <c r="D964" s="636"/>
      <c r="E964" s="636"/>
      <c r="F964" s="636"/>
      <c r="G964" s="636"/>
      <c r="H964" s="636"/>
      <c r="I964" s="636"/>
      <c r="J964" s="636"/>
    </row>
    <row r="965" spans="1:10" ht="12.75">
      <c r="A965" s="636"/>
      <c r="B965" s="636"/>
      <c r="C965" s="636"/>
      <c r="D965" s="636"/>
      <c r="E965" s="636"/>
      <c r="F965" s="636"/>
      <c r="G965" s="636"/>
      <c r="H965" s="636"/>
      <c r="I965" s="636"/>
      <c r="J965" s="636"/>
    </row>
    <row r="966" spans="1:10" ht="12.75">
      <c r="A966" s="636"/>
      <c r="B966" s="636"/>
      <c r="C966" s="636"/>
      <c r="D966" s="636"/>
      <c r="E966" s="636"/>
      <c r="F966" s="636"/>
      <c r="G966" s="636"/>
      <c r="H966" s="636"/>
      <c r="I966" s="636"/>
      <c r="J966" s="636"/>
    </row>
    <row r="967" spans="1:10" ht="12.75">
      <c r="A967" s="636"/>
      <c r="B967" s="636"/>
      <c r="C967" s="636"/>
      <c r="D967" s="636"/>
      <c r="E967" s="636"/>
      <c r="F967" s="636"/>
      <c r="G967" s="636"/>
      <c r="H967" s="636"/>
      <c r="I967" s="636"/>
      <c r="J967" s="636"/>
    </row>
    <row r="968" spans="1:10" ht="12.75">
      <c r="A968" s="636"/>
      <c r="B968" s="636"/>
      <c r="C968" s="636"/>
      <c r="D968" s="636"/>
      <c r="E968" s="636"/>
      <c r="F968" s="636"/>
      <c r="G968" s="636"/>
      <c r="H968" s="636"/>
      <c r="I968" s="636"/>
      <c r="J968" s="636"/>
    </row>
    <row r="969" spans="1:10" ht="12.75">
      <c r="A969" s="636"/>
      <c r="B969" s="636"/>
      <c r="C969" s="636"/>
      <c r="D969" s="636"/>
      <c r="E969" s="636"/>
      <c r="F969" s="636"/>
      <c r="G969" s="636"/>
      <c r="H969" s="636"/>
      <c r="I969" s="636"/>
      <c r="J969" s="636"/>
    </row>
    <row r="970" spans="1:10" ht="12.75">
      <c r="A970" s="636"/>
      <c r="B970" s="636"/>
      <c r="C970" s="636"/>
      <c r="D970" s="636"/>
      <c r="E970" s="636"/>
      <c r="F970" s="636"/>
      <c r="G970" s="636"/>
      <c r="H970" s="636"/>
      <c r="I970" s="636"/>
      <c r="J970" s="636"/>
    </row>
    <row r="971" spans="1:10" ht="12.75">
      <c r="A971" s="636"/>
      <c r="B971" s="636"/>
      <c r="C971" s="636"/>
      <c r="D971" s="636"/>
      <c r="E971" s="636"/>
      <c r="F971" s="636"/>
      <c r="G971" s="636"/>
      <c r="H971" s="636"/>
      <c r="I971" s="636"/>
      <c r="J971" s="636"/>
    </row>
    <row r="972" spans="1:10" ht="12.75">
      <c r="A972" s="636"/>
      <c r="B972" s="636"/>
      <c r="C972" s="636"/>
      <c r="D972" s="636"/>
      <c r="E972" s="636"/>
      <c r="F972" s="636"/>
      <c r="G972" s="636"/>
      <c r="H972" s="636"/>
      <c r="I972" s="636"/>
      <c r="J972" s="636"/>
    </row>
    <row r="973" spans="1:10" ht="12.75">
      <c r="A973" s="636"/>
      <c r="B973" s="636"/>
      <c r="C973" s="636"/>
      <c r="D973" s="636"/>
      <c r="E973" s="636"/>
      <c r="F973" s="636"/>
      <c r="G973" s="636"/>
      <c r="H973" s="636"/>
      <c r="I973" s="636"/>
      <c r="J973" s="636"/>
    </row>
    <row r="974" spans="1:10" ht="12.75">
      <c r="A974" s="636"/>
      <c r="B974" s="636"/>
      <c r="C974" s="636"/>
      <c r="D974" s="636"/>
      <c r="E974" s="636"/>
      <c r="F974" s="636"/>
      <c r="G974" s="636"/>
      <c r="H974" s="636"/>
      <c r="I974" s="636"/>
      <c r="J974" s="636"/>
    </row>
    <row r="975" spans="1:10" ht="12.75">
      <c r="A975" s="636"/>
      <c r="B975" s="636"/>
      <c r="C975" s="636"/>
      <c r="D975" s="636"/>
      <c r="E975" s="636"/>
      <c r="F975" s="636"/>
      <c r="G975" s="636"/>
      <c r="H975" s="636"/>
      <c r="I975" s="636"/>
      <c r="J975" s="636"/>
    </row>
    <row r="976" spans="1:10" ht="12.75">
      <c r="A976" s="636"/>
      <c r="B976" s="636"/>
      <c r="C976" s="636"/>
      <c r="D976" s="636"/>
      <c r="E976" s="636"/>
      <c r="F976" s="636"/>
      <c r="G976" s="636"/>
      <c r="H976" s="636"/>
      <c r="I976" s="636"/>
      <c r="J976" s="636"/>
    </row>
    <row r="977" spans="1:10" ht="12.75">
      <c r="A977" s="636"/>
      <c r="B977" s="636"/>
      <c r="C977" s="636"/>
      <c r="D977" s="636"/>
      <c r="E977" s="636"/>
      <c r="F977" s="636"/>
      <c r="G977" s="636"/>
      <c r="H977" s="636"/>
      <c r="I977" s="636"/>
      <c r="J977" s="636"/>
    </row>
    <row r="978" spans="1:10" ht="12.75">
      <c r="A978" s="636"/>
      <c r="B978" s="636"/>
      <c r="C978" s="636"/>
      <c r="D978" s="636"/>
      <c r="E978" s="636"/>
      <c r="F978" s="636"/>
      <c r="G978" s="636"/>
      <c r="H978" s="636"/>
      <c r="I978" s="636"/>
      <c r="J978" s="636"/>
    </row>
    <row r="979" spans="1:10" ht="12.75">
      <c r="A979" s="636"/>
      <c r="B979" s="636"/>
      <c r="C979" s="636"/>
      <c r="D979" s="636"/>
      <c r="E979" s="636"/>
      <c r="F979" s="636"/>
      <c r="G979" s="636"/>
      <c r="H979" s="636"/>
      <c r="I979" s="636"/>
      <c r="J979" s="636"/>
    </row>
    <row r="980" spans="1:10" ht="12.75">
      <c r="A980" s="636"/>
      <c r="B980" s="636"/>
      <c r="C980" s="636"/>
      <c r="D980" s="636"/>
      <c r="E980" s="636"/>
      <c r="F980" s="636"/>
      <c r="G980" s="636"/>
      <c r="H980" s="636"/>
      <c r="I980" s="636"/>
      <c r="J980" s="636"/>
    </row>
    <row r="981" spans="1:10" ht="12.75">
      <c r="A981" s="636"/>
      <c r="B981" s="636"/>
      <c r="C981" s="636"/>
      <c r="D981" s="636"/>
      <c r="E981" s="636"/>
      <c r="F981" s="636"/>
      <c r="G981" s="636"/>
      <c r="H981" s="636"/>
      <c r="I981" s="636"/>
      <c r="J981" s="636"/>
    </row>
    <row r="982" spans="1:10" ht="12.75">
      <c r="A982" s="636"/>
      <c r="B982" s="636"/>
      <c r="C982" s="636"/>
      <c r="D982" s="636"/>
      <c r="E982" s="636"/>
      <c r="F982" s="636"/>
      <c r="G982" s="636"/>
      <c r="H982" s="636"/>
      <c r="I982" s="636"/>
      <c r="J982" s="636"/>
    </row>
    <row r="983" spans="1:10" ht="12.75">
      <c r="A983" s="636"/>
      <c r="B983" s="636"/>
      <c r="C983" s="636"/>
      <c r="D983" s="636"/>
      <c r="E983" s="636"/>
      <c r="F983" s="636"/>
      <c r="G983" s="636"/>
      <c r="H983" s="636"/>
      <c r="I983" s="636"/>
      <c r="J983" s="636"/>
    </row>
    <row r="984" spans="1:10" ht="12.75">
      <c r="A984" s="636"/>
      <c r="B984" s="636"/>
      <c r="C984" s="636"/>
      <c r="D984" s="636"/>
      <c r="E984" s="636"/>
      <c r="F984" s="636"/>
      <c r="G984" s="636"/>
      <c r="H984" s="636"/>
      <c r="I984" s="636"/>
      <c r="J984" s="636"/>
    </row>
    <row r="985" spans="1:10" ht="12.75">
      <c r="A985" s="636"/>
      <c r="B985" s="636"/>
      <c r="C985" s="636"/>
      <c r="D985" s="636"/>
      <c r="E985" s="636"/>
      <c r="F985" s="636"/>
      <c r="G985" s="636"/>
      <c r="H985" s="636"/>
      <c r="I985" s="636"/>
      <c r="J985" s="636"/>
    </row>
    <row r="986" spans="1:10" ht="12.75">
      <c r="A986" s="636"/>
      <c r="B986" s="636"/>
      <c r="C986" s="636"/>
      <c r="D986" s="636"/>
      <c r="E986" s="636"/>
      <c r="F986" s="636"/>
      <c r="G986" s="636"/>
      <c r="H986" s="636"/>
      <c r="I986" s="636"/>
      <c r="J986" s="636"/>
    </row>
    <row r="987" spans="1:10" ht="12.75">
      <c r="A987" s="636"/>
      <c r="B987" s="636"/>
      <c r="C987" s="636"/>
      <c r="D987" s="636"/>
      <c r="E987" s="636"/>
      <c r="F987" s="636"/>
      <c r="G987" s="636"/>
      <c r="H987" s="636"/>
      <c r="I987" s="636"/>
      <c r="J987" s="636"/>
    </row>
    <row r="988" spans="1:10" ht="12.75">
      <c r="A988" s="636"/>
      <c r="B988" s="636"/>
      <c r="C988" s="636"/>
      <c r="D988" s="636"/>
      <c r="E988" s="636"/>
      <c r="F988" s="636"/>
      <c r="G988" s="636"/>
      <c r="H988" s="636"/>
      <c r="I988" s="636"/>
      <c r="J988" s="636"/>
    </row>
    <row r="989" spans="1:10" ht="12.75">
      <c r="A989" s="636"/>
      <c r="B989" s="636"/>
      <c r="C989" s="636"/>
      <c r="D989" s="636"/>
      <c r="E989" s="636"/>
      <c r="F989" s="636"/>
      <c r="G989" s="636"/>
      <c r="H989" s="636"/>
      <c r="I989" s="636"/>
      <c r="J989" s="636"/>
    </row>
    <row r="990" spans="1:10" ht="12.75">
      <c r="A990" s="636"/>
      <c r="B990" s="636"/>
      <c r="C990" s="636"/>
      <c r="D990" s="636"/>
      <c r="E990" s="636"/>
      <c r="F990" s="636"/>
      <c r="G990" s="636"/>
      <c r="H990" s="636"/>
      <c r="I990" s="636"/>
      <c r="J990" s="636"/>
    </row>
    <row r="991" spans="1:10" ht="12.75">
      <c r="A991" s="636"/>
      <c r="B991" s="636"/>
      <c r="C991" s="636"/>
      <c r="D991" s="636"/>
      <c r="E991" s="636"/>
      <c r="F991" s="636"/>
      <c r="G991" s="636"/>
      <c r="H991" s="636"/>
      <c r="I991" s="636"/>
      <c r="J991" s="636"/>
    </row>
    <row r="992" spans="1:10" ht="12.75">
      <c r="A992" s="636"/>
      <c r="B992" s="636"/>
      <c r="C992" s="636"/>
      <c r="D992" s="636"/>
      <c r="E992" s="636"/>
      <c r="F992" s="636"/>
      <c r="G992" s="636"/>
      <c r="H992" s="636"/>
      <c r="I992" s="636"/>
      <c r="J992" s="636"/>
    </row>
    <row r="993" spans="1:10" ht="12.75">
      <c r="A993" s="636"/>
      <c r="B993" s="636"/>
      <c r="C993" s="636"/>
      <c r="D993" s="636"/>
      <c r="E993" s="636"/>
      <c r="F993" s="636"/>
      <c r="G993" s="636"/>
      <c r="H993" s="636"/>
      <c r="I993" s="636"/>
      <c r="J993" s="636"/>
    </row>
    <row r="994" spans="1:10" ht="12.75">
      <c r="A994" s="636"/>
      <c r="B994" s="636"/>
      <c r="C994" s="636"/>
      <c r="D994" s="636"/>
      <c r="E994" s="636"/>
      <c r="F994" s="636"/>
      <c r="G994" s="636"/>
      <c r="H994" s="636"/>
      <c r="I994" s="636"/>
      <c r="J994" s="636"/>
    </row>
    <row r="995" spans="1:10" ht="12.75">
      <c r="A995" s="636"/>
      <c r="B995" s="636"/>
      <c r="C995" s="636"/>
      <c r="D995" s="636"/>
      <c r="E995" s="636"/>
      <c r="F995" s="636"/>
      <c r="G995" s="636"/>
      <c r="H995" s="636"/>
      <c r="I995" s="636"/>
      <c r="J995" s="636"/>
    </row>
    <row r="996" spans="1:10" ht="12.75">
      <c r="A996" s="636"/>
      <c r="B996" s="636"/>
      <c r="C996" s="636"/>
      <c r="D996" s="636"/>
      <c r="E996" s="636"/>
      <c r="F996" s="636"/>
      <c r="G996" s="636"/>
      <c r="H996" s="636"/>
      <c r="I996" s="636"/>
      <c r="J996" s="636"/>
    </row>
    <row r="997" spans="1:10" ht="12.75">
      <c r="A997" s="636"/>
      <c r="B997" s="636"/>
      <c r="C997" s="636"/>
      <c r="D997" s="636"/>
      <c r="E997" s="636"/>
      <c r="F997" s="636"/>
      <c r="G997" s="636"/>
      <c r="H997" s="636"/>
      <c r="I997" s="636"/>
      <c r="J997" s="636"/>
    </row>
    <row r="998" spans="1:10" ht="12.75">
      <c r="A998" s="636"/>
      <c r="B998" s="636"/>
      <c r="C998" s="636"/>
      <c r="D998" s="636"/>
      <c r="E998" s="636"/>
      <c r="F998" s="636"/>
      <c r="G998" s="636"/>
      <c r="H998" s="636"/>
      <c r="I998" s="636"/>
      <c r="J998" s="636"/>
    </row>
    <row r="999" spans="1:10" ht="12.75">
      <c r="A999" s="636"/>
      <c r="B999" s="636"/>
      <c r="C999" s="636"/>
      <c r="D999" s="636"/>
      <c r="E999" s="636"/>
      <c r="F999" s="636"/>
      <c r="G999" s="636"/>
      <c r="H999" s="636"/>
      <c r="I999" s="636"/>
      <c r="J999" s="636"/>
    </row>
    <row r="1000" spans="1:10" ht="12.75">
      <c r="A1000" s="636"/>
      <c r="B1000" s="636"/>
      <c r="C1000" s="636"/>
      <c r="D1000" s="636"/>
      <c r="E1000" s="636"/>
      <c r="F1000" s="636"/>
      <c r="G1000" s="636"/>
      <c r="H1000" s="636"/>
      <c r="I1000" s="636"/>
      <c r="J1000" s="636"/>
    </row>
    <row r="1001" spans="1:10" ht="12.75">
      <c r="A1001" s="636"/>
      <c r="B1001" s="636"/>
      <c r="C1001" s="636"/>
      <c r="D1001" s="636"/>
      <c r="E1001" s="636"/>
      <c r="F1001" s="636"/>
      <c r="G1001" s="636"/>
      <c r="H1001" s="636"/>
      <c r="I1001" s="636"/>
      <c r="J1001" s="636"/>
    </row>
    <row r="1002" spans="1:10" ht="12.75">
      <c r="A1002" s="636"/>
      <c r="B1002" s="636"/>
      <c r="C1002" s="636"/>
      <c r="D1002" s="636"/>
      <c r="E1002" s="636"/>
      <c r="F1002" s="636"/>
      <c r="G1002" s="636"/>
      <c r="H1002" s="636"/>
      <c r="I1002" s="636"/>
      <c r="J1002" s="636"/>
    </row>
    <row r="1003" spans="1:10" ht="12.75">
      <c r="A1003" s="636"/>
      <c r="B1003" s="636"/>
      <c r="C1003" s="636"/>
      <c r="D1003" s="636"/>
      <c r="E1003" s="636"/>
      <c r="F1003" s="636"/>
      <c r="G1003" s="636"/>
      <c r="H1003" s="636"/>
      <c r="I1003" s="636"/>
      <c r="J1003" s="636"/>
    </row>
    <row r="1004" spans="1:10" ht="12.75">
      <c r="A1004" s="636"/>
      <c r="B1004" s="636"/>
      <c r="C1004" s="636"/>
      <c r="D1004" s="636"/>
      <c r="E1004" s="636"/>
      <c r="F1004" s="636"/>
      <c r="G1004" s="636"/>
      <c r="H1004" s="636"/>
      <c r="I1004" s="636"/>
      <c r="J1004" s="636"/>
    </row>
    <row r="1005" spans="1:10" ht="12.75">
      <c r="A1005" s="636"/>
      <c r="B1005" s="636"/>
      <c r="C1005" s="636"/>
      <c r="D1005" s="636"/>
      <c r="E1005" s="636"/>
      <c r="F1005" s="636"/>
      <c r="G1005" s="636"/>
      <c r="H1005" s="636"/>
      <c r="I1005" s="636"/>
      <c r="J1005" s="636"/>
    </row>
    <row r="1006" spans="1:10" ht="12.75">
      <c r="A1006" s="636"/>
      <c r="B1006" s="636"/>
      <c r="C1006" s="636"/>
      <c r="D1006" s="636"/>
      <c r="E1006" s="636"/>
      <c r="F1006" s="636"/>
      <c r="G1006" s="636"/>
      <c r="H1006" s="636"/>
      <c r="I1006" s="636"/>
      <c r="J1006" s="636"/>
    </row>
    <row r="1007" spans="1:10" ht="12.75">
      <c r="A1007" s="636"/>
      <c r="B1007" s="636"/>
      <c r="C1007" s="636"/>
      <c r="D1007" s="636"/>
      <c r="E1007" s="636"/>
      <c r="F1007" s="636"/>
      <c r="G1007" s="636"/>
      <c r="H1007" s="636"/>
      <c r="I1007" s="636"/>
      <c r="J1007" s="636"/>
    </row>
    <row r="1008" spans="1:10" ht="12.75">
      <c r="A1008" s="636"/>
      <c r="B1008" s="636"/>
      <c r="C1008" s="636"/>
      <c r="D1008" s="636"/>
      <c r="E1008" s="636"/>
      <c r="F1008" s="636"/>
      <c r="G1008" s="636"/>
      <c r="H1008" s="636"/>
      <c r="I1008" s="636"/>
      <c r="J1008" s="636"/>
    </row>
    <row r="1009" spans="1:10" ht="12.75">
      <c r="A1009" s="636"/>
      <c r="B1009" s="636"/>
      <c r="C1009" s="636"/>
      <c r="D1009" s="636"/>
      <c r="E1009" s="636"/>
      <c r="F1009" s="636"/>
      <c r="G1009" s="636"/>
      <c r="H1009" s="636"/>
      <c r="I1009" s="636"/>
      <c r="J1009" s="636"/>
    </row>
    <row r="1010" spans="1:10" ht="12.75">
      <c r="A1010" s="636"/>
      <c r="B1010" s="636"/>
      <c r="C1010" s="636"/>
      <c r="D1010" s="636"/>
      <c r="E1010" s="636"/>
      <c r="F1010" s="636"/>
      <c r="G1010" s="636"/>
      <c r="H1010" s="636"/>
      <c r="I1010" s="636"/>
      <c r="J1010" s="636"/>
    </row>
    <row r="1011" spans="1:10" ht="12.75">
      <c r="A1011" s="636"/>
      <c r="B1011" s="636"/>
      <c r="C1011" s="636"/>
      <c r="D1011" s="636"/>
      <c r="E1011" s="636"/>
      <c r="F1011" s="636"/>
      <c r="G1011" s="636"/>
      <c r="H1011" s="636"/>
      <c r="I1011" s="636"/>
      <c r="J1011" s="636"/>
    </row>
    <row r="1012" spans="1:10" ht="12.75">
      <c r="A1012" s="636"/>
      <c r="B1012" s="636"/>
      <c r="C1012" s="636"/>
      <c r="D1012" s="636"/>
      <c r="E1012" s="636"/>
      <c r="F1012" s="636"/>
      <c r="G1012" s="636"/>
      <c r="H1012" s="636"/>
      <c r="I1012" s="636"/>
      <c r="J1012" s="636"/>
    </row>
    <row r="1013" spans="1:10" ht="12.75">
      <c r="A1013" s="636"/>
      <c r="B1013" s="636"/>
      <c r="C1013" s="636"/>
      <c r="D1013" s="636"/>
      <c r="E1013" s="636"/>
      <c r="F1013" s="636"/>
      <c r="G1013" s="636"/>
      <c r="H1013" s="636"/>
      <c r="I1013" s="636"/>
      <c r="J1013" s="636"/>
    </row>
    <row r="1014" spans="1:10" ht="12.75">
      <c r="A1014" s="636"/>
      <c r="B1014" s="636"/>
      <c r="C1014" s="636"/>
      <c r="D1014" s="636"/>
      <c r="E1014" s="636"/>
      <c r="F1014" s="636"/>
      <c r="G1014" s="636"/>
      <c r="H1014" s="636"/>
      <c r="I1014" s="636"/>
      <c r="J1014" s="636"/>
    </row>
    <row r="1015" spans="1:10" ht="12.75">
      <c r="A1015" s="636"/>
      <c r="B1015" s="636"/>
      <c r="C1015" s="636"/>
      <c r="D1015" s="636"/>
      <c r="E1015" s="636"/>
      <c r="F1015" s="636"/>
      <c r="G1015" s="636"/>
      <c r="H1015" s="636"/>
      <c r="I1015" s="636"/>
      <c r="J1015" s="636"/>
    </row>
    <row r="1016" spans="1:10" ht="12.75">
      <c r="A1016" s="636"/>
      <c r="B1016" s="636"/>
      <c r="C1016" s="636"/>
      <c r="D1016" s="636"/>
      <c r="E1016" s="636"/>
      <c r="F1016" s="636"/>
      <c r="G1016" s="636"/>
      <c r="H1016" s="636"/>
      <c r="I1016" s="636"/>
      <c r="J1016" s="636"/>
    </row>
    <row r="1017" spans="1:10" ht="12.75">
      <c r="A1017" s="636"/>
      <c r="B1017" s="636"/>
      <c r="C1017" s="636"/>
      <c r="D1017" s="636"/>
      <c r="E1017" s="636"/>
      <c r="F1017" s="636"/>
      <c r="G1017" s="636"/>
      <c r="H1017" s="636"/>
      <c r="I1017" s="636"/>
      <c r="J1017" s="636"/>
    </row>
    <row r="1018" spans="1:10" ht="12.75">
      <c r="A1018" s="636"/>
      <c r="B1018" s="636"/>
      <c r="C1018" s="636"/>
      <c r="D1018" s="636"/>
      <c r="E1018" s="636"/>
      <c r="F1018" s="636"/>
      <c r="G1018" s="636"/>
      <c r="H1018" s="636"/>
      <c r="I1018" s="636"/>
      <c r="J1018" s="636"/>
    </row>
    <row r="1019" spans="1:10" ht="12.75">
      <c r="A1019" s="636"/>
      <c r="B1019" s="636"/>
      <c r="C1019" s="636"/>
      <c r="D1019" s="636"/>
      <c r="E1019" s="636"/>
      <c r="F1019" s="636"/>
      <c r="G1019" s="636"/>
      <c r="H1019" s="636"/>
      <c r="I1019" s="636"/>
      <c r="J1019" s="636"/>
    </row>
    <row r="1020" spans="1:10" ht="12.75">
      <c r="A1020" s="636"/>
      <c r="B1020" s="636"/>
      <c r="C1020" s="636"/>
      <c r="D1020" s="636"/>
      <c r="E1020" s="636"/>
      <c r="F1020" s="636"/>
      <c r="G1020" s="636"/>
      <c r="H1020" s="636"/>
      <c r="I1020" s="636"/>
      <c r="J1020" s="636"/>
    </row>
    <row r="1021" spans="1:10" ht="12.75">
      <c r="A1021" s="636"/>
      <c r="B1021" s="636"/>
      <c r="C1021" s="636"/>
      <c r="D1021" s="636"/>
      <c r="E1021" s="636"/>
      <c r="F1021" s="636"/>
      <c r="G1021" s="636"/>
      <c r="H1021" s="636"/>
      <c r="I1021" s="636"/>
      <c r="J1021" s="636"/>
    </row>
    <row r="1022" spans="1:10" ht="12.75">
      <c r="A1022" s="636"/>
      <c r="B1022" s="636"/>
      <c r="C1022" s="636"/>
      <c r="D1022" s="636"/>
      <c r="E1022" s="636"/>
      <c r="F1022" s="636"/>
      <c r="G1022" s="636"/>
      <c r="H1022" s="636"/>
      <c r="I1022" s="636"/>
      <c r="J1022" s="636"/>
    </row>
    <row r="1023" spans="1:10" ht="12.75">
      <c r="A1023" s="636"/>
      <c r="B1023" s="636"/>
      <c r="C1023" s="636"/>
      <c r="D1023" s="636"/>
      <c r="E1023" s="636"/>
      <c r="F1023" s="636"/>
      <c r="G1023" s="636"/>
      <c r="H1023" s="636"/>
      <c r="I1023" s="636"/>
      <c r="J1023" s="636"/>
    </row>
    <row r="1024" spans="1:10" ht="12.75">
      <c r="A1024" s="636"/>
      <c r="B1024" s="636"/>
      <c r="C1024" s="636"/>
      <c r="D1024" s="636"/>
      <c r="E1024" s="636"/>
      <c r="F1024" s="636"/>
      <c r="G1024" s="636"/>
      <c r="H1024" s="636"/>
      <c r="I1024" s="636"/>
      <c r="J1024" s="636"/>
    </row>
    <row r="1025" spans="1:10" ht="12.75">
      <c r="A1025" s="636"/>
      <c r="B1025" s="636"/>
      <c r="C1025" s="636"/>
      <c r="D1025" s="636"/>
      <c r="E1025" s="636"/>
      <c r="F1025" s="636"/>
      <c r="G1025" s="636"/>
      <c r="H1025" s="636"/>
      <c r="I1025" s="636"/>
      <c r="J1025" s="636"/>
    </row>
    <row r="1026" spans="1:10" ht="12.75">
      <c r="A1026" s="636"/>
      <c r="B1026" s="636"/>
      <c r="C1026" s="636"/>
      <c r="D1026" s="636"/>
      <c r="E1026" s="636"/>
      <c r="F1026" s="636"/>
      <c r="G1026" s="636"/>
      <c r="H1026" s="636"/>
      <c r="I1026" s="636"/>
      <c r="J1026" s="636"/>
    </row>
    <row r="1027" spans="1:10" ht="12.75">
      <c r="A1027" s="636"/>
      <c r="B1027" s="636"/>
      <c r="C1027" s="636"/>
      <c r="D1027" s="636"/>
      <c r="E1027" s="636"/>
      <c r="F1027" s="636"/>
      <c r="G1027" s="636"/>
      <c r="H1027" s="636"/>
      <c r="I1027" s="636"/>
      <c r="J1027" s="636"/>
    </row>
    <row r="1028" spans="1:10" ht="12.75">
      <c r="A1028" s="636"/>
      <c r="B1028" s="636"/>
      <c r="C1028" s="636"/>
      <c r="D1028" s="636"/>
      <c r="E1028" s="636"/>
      <c r="F1028" s="636"/>
      <c r="G1028" s="636"/>
      <c r="H1028" s="636"/>
      <c r="I1028" s="636"/>
      <c r="J1028" s="636"/>
    </row>
    <row r="1029" spans="1:10" ht="12.75">
      <c r="A1029" s="636"/>
      <c r="B1029" s="636"/>
      <c r="C1029" s="636"/>
      <c r="D1029" s="636"/>
      <c r="E1029" s="636"/>
      <c r="F1029" s="636"/>
      <c r="G1029" s="636"/>
      <c r="H1029" s="636"/>
      <c r="I1029" s="636"/>
      <c r="J1029" s="636"/>
    </row>
    <row r="1030" spans="1:10" ht="12.75">
      <c r="A1030" s="636"/>
      <c r="B1030" s="636"/>
      <c r="C1030" s="636"/>
      <c r="D1030" s="636"/>
      <c r="E1030" s="636"/>
      <c r="F1030" s="636"/>
      <c r="G1030" s="636"/>
      <c r="H1030" s="636"/>
      <c r="I1030" s="636"/>
      <c r="J1030" s="636"/>
    </row>
    <row r="1031" spans="1:10" ht="12.75">
      <c r="A1031" s="636"/>
      <c r="B1031" s="636"/>
      <c r="C1031" s="636"/>
      <c r="D1031" s="636"/>
      <c r="E1031" s="636"/>
      <c r="F1031" s="636"/>
      <c r="G1031" s="636"/>
      <c r="H1031" s="636"/>
      <c r="I1031" s="636"/>
      <c r="J1031" s="636"/>
    </row>
    <row r="1032" spans="1:10" ht="12.75">
      <c r="A1032" s="636"/>
      <c r="B1032" s="636"/>
      <c r="C1032" s="636"/>
      <c r="D1032" s="636"/>
      <c r="E1032" s="636"/>
      <c r="F1032" s="636"/>
      <c r="G1032" s="636"/>
      <c r="H1032" s="636"/>
      <c r="I1032" s="636"/>
      <c r="J1032" s="636"/>
    </row>
    <row r="1033" spans="1:10" ht="12.75">
      <c r="A1033" s="636"/>
      <c r="B1033" s="636"/>
      <c r="C1033" s="636"/>
      <c r="D1033" s="636"/>
      <c r="E1033" s="636"/>
      <c r="F1033" s="636"/>
      <c r="G1033" s="636"/>
      <c r="H1033" s="636"/>
      <c r="I1033" s="636"/>
      <c r="J1033" s="636"/>
    </row>
    <row r="1034" spans="1:10" ht="12.75">
      <c r="A1034" s="636"/>
      <c r="B1034" s="636"/>
      <c r="C1034" s="636"/>
      <c r="D1034" s="636"/>
      <c r="E1034" s="636"/>
      <c r="F1034" s="636"/>
      <c r="G1034" s="636"/>
      <c r="H1034" s="636"/>
      <c r="I1034" s="636"/>
      <c r="J1034" s="636"/>
    </row>
    <row r="1035" spans="1:10" ht="12.75">
      <c r="A1035" s="636"/>
      <c r="B1035" s="636"/>
      <c r="C1035" s="636"/>
      <c r="D1035" s="636"/>
      <c r="E1035" s="636"/>
      <c r="F1035" s="636"/>
      <c r="G1035" s="636"/>
      <c r="H1035" s="636"/>
      <c r="I1035" s="636"/>
      <c r="J1035" s="636"/>
    </row>
    <row r="1036" spans="1:10" ht="12.75">
      <c r="A1036" s="636"/>
      <c r="B1036" s="636"/>
      <c r="C1036" s="636"/>
      <c r="D1036" s="636"/>
      <c r="E1036" s="636"/>
      <c r="F1036" s="636"/>
      <c r="G1036" s="636"/>
      <c r="H1036" s="636"/>
      <c r="I1036" s="636"/>
      <c r="J1036" s="636"/>
    </row>
    <row r="1037" spans="1:10" ht="12.75">
      <c r="A1037" s="636"/>
      <c r="B1037" s="636"/>
      <c r="C1037" s="636"/>
      <c r="D1037" s="636"/>
      <c r="E1037" s="636"/>
      <c r="F1037" s="636"/>
      <c r="G1037" s="636"/>
      <c r="H1037" s="636"/>
      <c r="I1037" s="636"/>
      <c r="J1037" s="636"/>
    </row>
    <row r="1038" spans="1:10" ht="12.75">
      <c r="A1038" s="636"/>
      <c r="B1038" s="636"/>
      <c r="C1038" s="636"/>
      <c r="D1038" s="636"/>
      <c r="E1038" s="636"/>
      <c r="F1038" s="636"/>
      <c r="G1038" s="636"/>
      <c r="H1038" s="636"/>
      <c r="I1038" s="636"/>
      <c r="J1038" s="636"/>
    </row>
    <row r="1039" spans="1:10" ht="12.75">
      <c r="A1039" s="636"/>
      <c r="B1039" s="636"/>
      <c r="C1039" s="636"/>
      <c r="D1039" s="636"/>
      <c r="E1039" s="636"/>
      <c r="F1039" s="636"/>
      <c r="G1039" s="636"/>
      <c r="H1039" s="636"/>
      <c r="I1039" s="636"/>
      <c r="J1039" s="636"/>
    </row>
    <row r="1040" spans="1:10" ht="12.75">
      <c r="A1040" s="636"/>
      <c r="B1040" s="636"/>
      <c r="C1040" s="636"/>
      <c r="D1040" s="636"/>
      <c r="E1040" s="636"/>
      <c r="F1040" s="636"/>
      <c r="G1040" s="636"/>
      <c r="H1040" s="636"/>
      <c r="I1040" s="636"/>
      <c r="J1040" s="636"/>
    </row>
    <row r="1041" spans="1:10" ht="12.75">
      <c r="A1041" s="636"/>
      <c r="B1041" s="636"/>
      <c r="C1041" s="636"/>
      <c r="D1041" s="636"/>
      <c r="E1041" s="636"/>
      <c r="F1041" s="636"/>
      <c r="G1041" s="636"/>
      <c r="H1041" s="636"/>
      <c r="I1041" s="636"/>
      <c r="J1041" s="636"/>
    </row>
    <row r="1042" spans="1:10" ht="12.75">
      <c r="A1042" s="636"/>
      <c r="B1042" s="636"/>
      <c r="C1042" s="636"/>
      <c r="D1042" s="636"/>
      <c r="E1042" s="636"/>
      <c r="F1042" s="636"/>
      <c r="G1042" s="636"/>
      <c r="H1042" s="636"/>
      <c r="I1042" s="636"/>
      <c r="J1042" s="636"/>
    </row>
    <row r="1043" spans="1:10" ht="12.75">
      <c r="A1043" s="636"/>
      <c r="B1043" s="636"/>
      <c r="C1043" s="636"/>
      <c r="D1043" s="636"/>
      <c r="E1043" s="636"/>
      <c r="F1043" s="636"/>
      <c r="G1043" s="636"/>
      <c r="H1043" s="636"/>
      <c r="I1043" s="636"/>
      <c r="J1043" s="636"/>
    </row>
    <row r="1044" spans="1:10" ht="12.75">
      <c r="A1044" s="636"/>
      <c r="B1044" s="636"/>
      <c r="C1044" s="636"/>
      <c r="D1044" s="636"/>
      <c r="E1044" s="636"/>
      <c r="F1044" s="636"/>
      <c r="G1044" s="636"/>
      <c r="H1044" s="636"/>
      <c r="I1044" s="636"/>
      <c r="J1044" s="636"/>
    </row>
    <row r="1045" spans="1:10" ht="12.75">
      <c r="A1045" s="636"/>
      <c r="B1045" s="636"/>
      <c r="C1045" s="636"/>
      <c r="D1045" s="636"/>
      <c r="E1045" s="636"/>
      <c r="F1045" s="636"/>
      <c r="G1045" s="636"/>
      <c r="H1045" s="636"/>
      <c r="I1045" s="636"/>
      <c r="J1045" s="636"/>
    </row>
    <row r="1046" spans="1:10" ht="12.75">
      <c r="A1046" s="636"/>
      <c r="B1046" s="636"/>
      <c r="C1046" s="636"/>
      <c r="D1046" s="636"/>
      <c r="E1046" s="636"/>
      <c r="F1046" s="636"/>
      <c r="G1046" s="636"/>
      <c r="H1046" s="636"/>
      <c r="I1046" s="636"/>
      <c r="J1046" s="636"/>
    </row>
    <row r="1047" spans="1:10" ht="12.75">
      <c r="A1047" s="636"/>
      <c r="B1047" s="636"/>
      <c r="C1047" s="636"/>
      <c r="D1047" s="636"/>
      <c r="E1047" s="636"/>
      <c r="F1047" s="636"/>
      <c r="G1047" s="636"/>
      <c r="H1047" s="636"/>
      <c r="I1047" s="636"/>
      <c r="J1047" s="636"/>
    </row>
    <row r="1048" spans="1:10" ht="12.75">
      <c r="A1048" s="636"/>
      <c r="B1048" s="636"/>
      <c r="C1048" s="636"/>
      <c r="D1048" s="636"/>
      <c r="E1048" s="636"/>
      <c r="F1048" s="636"/>
      <c r="G1048" s="636"/>
      <c r="H1048" s="636"/>
      <c r="I1048" s="636"/>
      <c r="J1048" s="636"/>
    </row>
    <row r="1049" spans="1:10" ht="12.75">
      <c r="A1049" s="636"/>
      <c r="B1049" s="636"/>
      <c r="C1049" s="636"/>
      <c r="D1049" s="636"/>
      <c r="E1049" s="636"/>
      <c r="F1049" s="636"/>
      <c r="G1049" s="636"/>
      <c r="H1049" s="636"/>
      <c r="I1049" s="636"/>
      <c r="J1049" s="636"/>
    </row>
    <row r="1050" spans="1:10" ht="12.75">
      <c r="A1050" s="636"/>
      <c r="B1050" s="636"/>
      <c r="C1050" s="636"/>
      <c r="D1050" s="636"/>
      <c r="E1050" s="636"/>
      <c r="F1050" s="636"/>
      <c r="G1050" s="636"/>
      <c r="H1050" s="636"/>
      <c r="I1050" s="636"/>
      <c r="J1050" s="636"/>
    </row>
    <row r="1051" spans="1:10" ht="12.75">
      <c r="A1051" s="636"/>
      <c r="B1051" s="636"/>
      <c r="C1051" s="636"/>
      <c r="D1051" s="636"/>
      <c r="E1051" s="636"/>
      <c r="F1051" s="636"/>
      <c r="G1051" s="636"/>
      <c r="H1051" s="636"/>
      <c r="I1051" s="636"/>
      <c r="J1051" s="636"/>
    </row>
    <row r="1052" spans="1:10" ht="12.75">
      <c r="A1052" s="636"/>
      <c r="B1052" s="636"/>
      <c r="C1052" s="636"/>
      <c r="D1052" s="636"/>
      <c r="E1052" s="636"/>
      <c r="F1052" s="636"/>
      <c r="G1052" s="636"/>
      <c r="H1052" s="636"/>
      <c r="I1052" s="636"/>
      <c r="J1052" s="636"/>
    </row>
    <row r="1053" spans="1:10" ht="12.75">
      <c r="A1053" s="636"/>
      <c r="B1053" s="636"/>
      <c r="C1053" s="636"/>
      <c r="D1053" s="636"/>
      <c r="E1053" s="636"/>
      <c r="F1053" s="636"/>
      <c r="G1053" s="636"/>
      <c r="H1053" s="636"/>
      <c r="I1053" s="636"/>
      <c r="J1053" s="636"/>
    </row>
    <row r="1054" spans="1:10" ht="12.75">
      <c r="A1054" s="636"/>
      <c r="B1054" s="636"/>
      <c r="C1054" s="636"/>
      <c r="D1054" s="636"/>
      <c r="E1054" s="636"/>
      <c r="F1054" s="636"/>
      <c r="G1054" s="636"/>
      <c r="H1054" s="636"/>
      <c r="I1054" s="636"/>
      <c r="J1054" s="636"/>
    </row>
    <row r="1055" spans="1:10" ht="12.75">
      <c r="A1055" s="636"/>
      <c r="B1055" s="636"/>
      <c r="C1055" s="636"/>
      <c r="D1055" s="636"/>
      <c r="E1055" s="636"/>
      <c r="F1055" s="636"/>
      <c r="G1055" s="636"/>
      <c r="H1055" s="636"/>
      <c r="I1055" s="636"/>
      <c r="J1055" s="636"/>
    </row>
    <row r="1056" spans="1:10" ht="12.75">
      <c r="A1056" s="636"/>
      <c r="B1056" s="636"/>
      <c r="C1056" s="636"/>
      <c r="D1056" s="636"/>
      <c r="E1056" s="636"/>
      <c r="F1056" s="636"/>
      <c r="G1056" s="636"/>
      <c r="H1056" s="636"/>
      <c r="I1056" s="636"/>
      <c r="J1056" s="636"/>
    </row>
    <row r="1057" spans="1:10" ht="12.75">
      <c r="A1057" s="636"/>
      <c r="B1057" s="636"/>
      <c r="C1057" s="636"/>
      <c r="D1057" s="636"/>
      <c r="E1057" s="636"/>
      <c r="F1057" s="636"/>
      <c r="G1057" s="636"/>
      <c r="H1057" s="636"/>
      <c r="I1057" s="636"/>
      <c r="J1057" s="636"/>
    </row>
    <row r="1058" spans="1:10" ht="12.75">
      <c r="A1058" s="636"/>
      <c r="B1058" s="636"/>
      <c r="C1058" s="636"/>
      <c r="D1058" s="636"/>
      <c r="E1058" s="636"/>
      <c r="F1058" s="636"/>
      <c r="G1058" s="636"/>
      <c r="H1058" s="636"/>
      <c r="I1058" s="636"/>
      <c r="J1058" s="636"/>
    </row>
    <row r="1059" spans="1:10" ht="12.75">
      <c r="A1059" s="636"/>
      <c r="B1059" s="636"/>
      <c r="C1059" s="636"/>
      <c r="D1059" s="636"/>
      <c r="E1059" s="636"/>
      <c r="F1059" s="636"/>
      <c r="G1059" s="636"/>
      <c r="H1059" s="636"/>
      <c r="I1059" s="636"/>
      <c r="J1059" s="636"/>
    </row>
    <row r="1060" spans="1:10" ht="12.75">
      <c r="A1060" s="636"/>
      <c r="B1060" s="636"/>
      <c r="C1060" s="636"/>
      <c r="D1060" s="636"/>
      <c r="E1060" s="636"/>
      <c r="F1060" s="636"/>
      <c r="G1060" s="636"/>
      <c r="H1060" s="636"/>
      <c r="I1060" s="636"/>
      <c r="J1060" s="636"/>
    </row>
    <row r="1061" spans="1:10" ht="12.75">
      <c r="A1061" s="636"/>
      <c r="B1061" s="636"/>
      <c r="C1061" s="636"/>
      <c r="D1061" s="636"/>
      <c r="E1061" s="636"/>
      <c r="F1061" s="636"/>
      <c r="G1061" s="636"/>
      <c r="H1061" s="636"/>
      <c r="I1061" s="636"/>
      <c r="J1061" s="636"/>
    </row>
    <row r="1062" spans="1:10" ht="12.75">
      <c r="A1062" s="636"/>
      <c r="B1062" s="636"/>
      <c r="C1062" s="636"/>
      <c r="D1062" s="636"/>
      <c r="E1062" s="636"/>
      <c r="F1062" s="636"/>
      <c r="G1062" s="636"/>
      <c r="H1062" s="636"/>
      <c r="I1062" s="636"/>
      <c r="J1062" s="636"/>
    </row>
    <row r="1063" spans="1:10" ht="12.75">
      <c r="A1063" s="636"/>
      <c r="B1063" s="636"/>
      <c r="C1063" s="636"/>
      <c r="D1063" s="636"/>
      <c r="E1063" s="636"/>
      <c r="F1063" s="636"/>
      <c r="G1063" s="636"/>
      <c r="H1063" s="636"/>
      <c r="I1063" s="636"/>
      <c r="J1063" s="636"/>
    </row>
    <row r="1064" spans="1:10" ht="12.75">
      <c r="A1064" s="636"/>
      <c r="B1064" s="636"/>
      <c r="C1064" s="636"/>
      <c r="D1064" s="636"/>
      <c r="E1064" s="636"/>
      <c r="F1064" s="636"/>
      <c r="G1064" s="636"/>
      <c r="H1064" s="636"/>
      <c r="I1064" s="636"/>
      <c r="J1064" s="636"/>
    </row>
    <row r="1065" spans="1:10" ht="12.75">
      <c r="A1065" s="636"/>
      <c r="B1065" s="636"/>
      <c r="C1065" s="636"/>
      <c r="D1065" s="636"/>
      <c r="E1065" s="636"/>
      <c r="F1065" s="636"/>
      <c r="G1065" s="636"/>
      <c r="H1065" s="636"/>
      <c r="I1065" s="636"/>
      <c r="J1065" s="636"/>
    </row>
    <row r="1066" spans="1:10" ht="12.75">
      <c r="A1066" s="636"/>
      <c r="B1066" s="636"/>
      <c r="C1066" s="636"/>
      <c r="D1066" s="636"/>
      <c r="E1066" s="636"/>
      <c r="F1066" s="636"/>
      <c r="G1066" s="636"/>
      <c r="H1066" s="636"/>
      <c r="I1066" s="636"/>
      <c r="J1066" s="636"/>
    </row>
    <row r="1067" spans="1:10" ht="12.75">
      <c r="A1067" s="636"/>
      <c r="B1067" s="636"/>
      <c r="C1067" s="636"/>
      <c r="D1067" s="636"/>
      <c r="E1067" s="636"/>
      <c r="F1067" s="636"/>
      <c r="G1067" s="636"/>
      <c r="H1067" s="636"/>
      <c r="I1067" s="636"/>
      <c r="J1067" s="636"/>
    </row>
    <row r="1068" spans="1:10" ht="12.75">
      <c r="A1068" s="636"/>
      <c r="B1068" s="636"/>
      <c r="C1068" s="636"/>
      <c r="D1068" s="636"/>
      <c r="E1068" s="636"/>
      <c r="F1068" s="636"/>
      <c r="G1068" s="636"/>
      <c r="H1068" s="636"/>
      <c r="I1068" s="636"/>
      <c r="J1068" s="636"/>
    </row>
    <row r="1069" spans="1:10" ht="12.75">
      <c r="A1069" s="636"/>
      <c r="B1069" s="636"/>
      <c r="C1069" s="636"/>
      <c r="D1069" s="636"/>
      <c r="E1069" s="636"/>
      <c r="F1069" s="636"/>
      <c r="G1069" s="636"/>
      <c r="H1069" s="636"/>
      <c r="I1069" s="636"/>
      <c r="J1069" s="636"/>
    </row>
    <row r="1070" spans="1:10" ht="12.75">
      <c r="A1070" s="636"/>
      <c r="B1070" s="636"/>
      <c r="C1070" s="636"/>
      <c r="D1070" s="636"/>
      <c r="E1070" s="636"/>
      <c r="F1070" s="636"/>
      <c r="G1070" s="636"/>
      <c r="H1070" s="636"/>
      <c r="I1070" s="636"/>
      <c r="J1070" s="636"/>
    </row>
    <row r="1071" spans="1:10" ht="12.75">
      <c r="A1071" s="636"/>
      <c r="B1071" s="636"/>
      <c r="C1071" s="636"/>
      <c r="D1071" s="636"/>
      <c r="E1071" s="636"/>
      <c r="F1071" s="636"/>
      <c r="G1071" s="636"/>
      <c r="H1071" s="636"/>
      <c r="I1071" s="636"/>
      <c r="J1071" s="636"/>
    </row>
    <row r="1072" spans="1:10" ht="12.75">
      <c r="A1072" s="636"/>
      <c r="B1072" s="636"/>
      <c r="C1072" s="636"/>
      <c r="D1072" s="636"/>
      <c r="E1072" s="636"/>
      <c r="F1072" s="636"/>
      <c r="G1072" s="636"/>
      <c r="H1072" s="636"/>
      <c r="I1072" s="636"/>
      <c r="J1072" s="636"/>
    </row>
    <row r="1073" spans="1:10" ht="12.75">
      <c r="A1073" s="636"/>
      <c r="B1073" s="636"/>
      <c r="C1073" s="636"/>
      <c r="D1073" s="636"/>
      <c r="E1073" s="636"/>
      <c r="F1073" s="636"/>
      <c r="G1073" s="636"/>
      <c r="H1073" s="636"/>
      <c r="I1073" s="636"/>
      <c r="J1073" s="636"/>
    </row>
    <row r="1074" spans="1:10" ht="12.75">
      <c r="A1074" s="636"/>
      <c r="B1074" s="636"/>
      <c r="C1074" s="636"/>
      <c r="D1074" s="636"/>
      <c r="E1074" s="636"/>
      <c r="F1074" s="636"/>
      <c r="G1074" s="636"/>
      <c r="H1074" s="636"/>
      <c r="I1074" s="636"/>
      <c r="J1074" s="636"/>
    </row>
    <row r="1075" spans="1:10" ht="12.75">
      <c r="A1075" s="636"/>
      <c r="B1075" s="636"/>
      <c r="C1075" s="636"/>
      <c r="D1075" s="636"/>
      <c r="E1075" s="636"/>
      <c r="F1075" s="636"/>
      <c r="G1075" s="636"/>
      <c r="H1075" s="636"/>
      <c r="I1075" s="636"/>
      <c r="J1075" s="636"/>
    </row>
    <row r="1076" spans="1:10" ht="12.75">
      <c r="A1076" s="636"/>
      <c r="B1076" s="636"/>
      <c r="C1076" s="636"/>
      <c r="D1076" s="636"/>
      <c r="E1076" s="636"/>
      <c r="F1076" s="636"/>
      <c r="G1076" s="636"/>
      <c r="H1076" s="636"/>
      <c r="I1076" s="636"/>
      <c r="J1076" s="636"/>
    </row>
    <row r="1077" spans="1:10" ht="12.75">
      <c r="A1077" s="636"/>
      <c r="B1077" s="636"/>
      <c r="C1077" s="636"/>
      <c r="D1077" s="636"/>
      <c r="E1077" s="636"/>
      <c r="F1077" s="636"/>
      <c r="G1077" s="636"/>
      <c r="H1077" s="636"/>
      <c r="I1077" s="636"/>
      <c r="J1077" s="636"/>
    </row>
    <row r="1078" spans="1:10" ht="12.75">
      <c r="A1078" s="636"/>
      <c r="B1078" s="636"/>
      <c r="C1078" s="636"/>
      <c r="D1078" s="636"/>
      <c r="E1078" s="636"/>
      <c r="F1078" s="636"/>
      <c r="G1078" s="636"/>
      <c r="H1078" s="636"/>
      <c r="I1078" s="636"/>
      <c r="J1078" s="636"/>
    </row>
    <row r="1079" spans="1:10" ht="12.75">
      <c r="A1079" s="636"/>
      <c r="B1079" s="636"/>
      <c r="C1079" s="636"/>
      <c r="D1079" s="636"/>
      <c r="E1079" s="636"/>
      <c r="F1079" s="636"/>
      <c r="G1079" s="636"/>
      <c r="H1079" s="636"/>
      <c r="I1079" s="636"/>
      <c r="J1079" s="636"/>
    </row>
    <row r="1080" spans="1:10" ht="12.75">
      <c r="A1080" s="636"/>
      <c r="B1080" s="636"/>
      <c r="C1080" s="636"/>
      <c r="D1080" s="636"/>
      <c r="E1080" s="636"/>
      <c r="F1080" s="636"/>
      <c r="G1080" s="636"/>
      <c r="H1080" s="636"/>
      <c r="I1080" s="636"/>
      <c r="J1080" s="636"/>
    </row>
    <row r="1081" spans="1:10" ht="12.75">
      <c r="A1081" s="636"/>
      <c r="B1081" s="636"/>
      <c r="C1081" s="636"/>
      <c r="D1081" s="636"/>
      <c r="E1081" s="636"/>
      <c r="F1081" s="636"/>
      <c r="G1081" s="636"/>
      <c r="H1081" s="636"/>
      <c r="I1081" s="636"/>
      <c r="J1081" s="636"/>
    </row>
    <row r="1082" spans="1:10" ht="12.75">
      <c r="A1082" s="636"/>
      <c r="B1082" s="636"/>
      <c r="C1082" s="636"/>
      <c r="D1082" s="636"/>
      <c r="E1082" s="636"/>
      <c r="F1082" s="636"/>
      <c r="G1082" s="636"/>
      <c r="H1082" s="636"/>
      <c r="I1082" s="636"/>
      <c r="J1082" s="636"/>
    </row>
    <row r="1083" spans="1:10" ht="12.75">
      <c r="A1083" s="636"/>
      <c r="B1083" s="636"/>
      <c r="C1083" s="636"/>
      <c r="D1083" s="636"/>
      <c r="E1083" s="636"/>
      <c r="F1083" s="636"/>
      <c r="G1083" s="636"/>
      <c r="H1083" s="636"/>
      <c r="I1083" s="636"/>
      <c r="J1083" s="636"/>
    </row>
    <row r="1084" spans="1:10" ht="12.75">
      <c r="A1084" s="636"/>
      <c r="B1084" s="636"/>
      <c r="C1084" s="636"/>
      <c r="D1084" s="636"/>
      <c r="E1084" s="636"/>
      <c r="F1084" s="636"/>
      <c r="G1084" s="636"/>
      <c r="H1084" s="636"/>
      <c r="I1084" s="636"/>
      <c r="J1084" s="636"/>
    </row>
    <row r="1085" spans="1:10" ht="12.75">
      <c r="A1085" s="636"/>
      <c r="B1085" s="636"/>
      <c r="C1085" s="636"/>
      <c r="D1085" s="636"/>
      <c r="E1085" s="636"/>
      <c r="F1085" s="636"/>
      <c r="G1085" s="636"/>
      <c r="H1085" s="636"/>
      <c r="I1085" s="636"/>
      <c r="J1085" s="636"/>
    </row>
    <row r="1086" spans="1:10" ht="12.75">
      <c r="A1086" s="636"/>
      <c r="B1086" s="636"/>
      <c r="C1086" s="636"/>
      <c r="D1086" s="636"/>
      <c r="E1086" s="636"/>
      <c r="F1086" s="636"/>
      <c r="G1086" s="636"/>
      <c r="H1086" s="636"/>
      <c r="I1086" s="636"/>
      <c r="J1086" s="636"/>
    </row>
    <row r="1087" spans="1:10" ht="12.75">
      <c r="A1087" s="636"/>
      <c r="B1087" s="636"/>
      <c r="C1087" s="636"/>
      <c r="D1087" s="636"/>
      <c r="E1087" s="636"/>
      <c r="F1087" s="636"/>
      <c r="G1087" s="636"/>
      <c r="H1087" s="636"/>
      <c r="I1087" s="636"/>
      <c r="J1087" s="636"/>
    </row>
    <row r="1088" spans="1:10" ht="12.75">
      <c r="A1088" s="636"/>
      <c r="B1088" s="636"/>
      <c r="C1088" s="636"/>
      <c r="D1088" s="636"/>
      <c r="E1088" s="636"/>
      <c r="F1088" s="636"/>
      <c r="G1088" s="636"/>
      <c r="H1088" s="636"/>
      <c r="I1088" s="636"/>
      <c r="J1088" s="636"/>
    </row>
    <row r="1089" spans="1:10" ht="12.75">
      <c r="A1089" s="636"/>
      <c r="B1089" s="636"/>
      <c r="C1089" s="636"/>
      <c r="D1089" s="636"/>
      <c r="E1089" s="636"/>
      <c r="F1089" s="636"/>
      <c r="G1089" s="636"/>
      <c r="H1089" s="636"/>
      <c r="I1089" s="636"/>
      <c r="J1089" s="636"/>
    </row>
    <row r="1090" spans="1:10" ht="12.75">
      <c r="A1090" s="636"/>
      <c r="B1090" s="636"/>
      <c r="C1090" s="636"/>
      <c r="D1090" s="636"/>
      <c r="E1090" s="636"/>
      <c r="F1090" s="636"/>
      <c r="G1090" s="636"/>
      <c r="H1090" s="636"/>
      <c r="I1090" s="636"/>
      <c r="J1090" s="636"/>
    </row>
    <row r="1091" spans="1:10" ht="12.75">
      <c r="A1091" s="636"/>
      <c r="B1091" s="636"/>
      <c r="C1091" s="636"/>
      <c r="D1091" s="636"/>
      <c r="E1091" s="636"/>
      <c r="F1091" s="636"/>
      <c r="G1091" s="636"/>
      <c r="H1091" s="636"/>
      <c r="I1091" s="636"/>
      <c r="J1091" s="636"/>
    </row>
    <row r="1092" spans="1:10" ht="12.75">
      <c r="A1092" s="636"/>
      <c r="B1092" s="636"/>
      <c r="C1092" s="636"/>
      <c r="D1092" s="636"/>
      <c r="E1092" s="636"/>
      <c r="F1092" s="636"/>
      <c r="G1092" s="636"/>
      <c r="H1092" s="636"/>
      <c r="I1092" s="636"/>
      <c r="J1092" s="636"/>
    </row>
    <row r="1093" spans="1:10" ht="12.75">
      <c r="A1093" s="636"/>
      <c r="B1093" s="636"/>
      <c r="C1093" s="636"/>
      <c r="D1093" s="636"/>
      <c r="E1093" s="636"/>
      <c r="F1093" s="636"/>
      <c r="G1093" s="636"/>
      <c r="H1093" s="636"/>
      <c r="I1093" s="636"/>
      <c r="J1093" s="636"/>
    </row>
    <row r="1094" spans="1:10" ht="12.75">
      <c r="A1094" s="636"/>
      <c r="B1094" s="636"/>
      <c r="C1094" s="636"/>
      <c r="D1094" s="636"/>
      <c r="E1094" s="636"/>
      <c r="F1094" s="636"/>
      <c r="G1094" s="636"/>
      <c r="H1094" s="636"/>
      <c r="I1094" s="636"/>
      <c r="J1094" s="636"/>
    </row>
    <row r="1095" spans="1:10" ht="12.75">
      <c r="A1095" s="636"/>
      <c r="B1095" s="636"/>
      <c r="C1095" s="636"/>
      <c r="D1095" s="636"/>
      <c r="E1095" s="636"/>
      <c r="F1095" s="636"/>
      <c r="G1095" s="636"/>
      <c r="H1095" s="636"/>
      <c r="I1095" s="636"/>
      <c r="J1095" s="636"/>
    </row>
    <row r="1096" spans="1:10" ht="12.75">
      <c r="A1096" s="636"/>
      <c r="B1096" s="636"/>
      <c r="C1096" s="636"/>
      <c r="D1096" s="636"/>
      <c r="E1096" s="636"/>
      <c r="F1096" s="636"/>
      <c r="G1096" s="636"/>
      <c r="H1096" s="636"/>
      <c r="I1096" s="636"/>
      <c r="J1096" s="636"/>
    </row>
    <row r="1097" spans="1:10" ht="12.75">
      <c r="A1097" s="636"/>
      <c r="B1097" s="636"/>
      <c r="C1097" s="636"/>
      <c r="D1097" s="636"/>
      <c r="E1097" s="636"/>
      <c r="F1097" s="636"/>
      <c r="G1097" s="636"/>
      <c r="H1097" s="636"/>
      <c r="I1097" s="636"/>
      <c r="J1097" s="636"/>
    </row>
    <row r="1098" spans="1:10" ht="12.75">
      <c r="A1098" s="636"/>
      <c r="B1098" s="636"/>
      <c r="C1098" s="636"/>
      <c r="D1098" s="636"/>
      <c r="E1098" s="636"/>
      <c r="F1098" s="636"/>
      <c r="G1098" s="636"/>
      <c r="H1098" s="636"/>
      <c r="I1098" s="636"/>
      <c r="J1098" s="636"/>
    </row>
    <row r="1099" spans="1:10" ht="12.75">
      <c r="A1099" s="636"/>
      <c r="B1099" s="636"/>
      <c r="C1099" s="636"/>
      <c r="D1099" s="636"/>
      <c r="E1099" s="636"/>
      <c r="F1099" s="636"/>
      <c r="G1099" s="636"/>
      <c r="H1099" s="636"/>
      <c r="I1099" s="636"/>
      <c r="J1099" s="636"/>
    </row>
    <row r="1100" spans="1:10" ht="12.75">
      <c r="A1100" s="636"/>
      <c r="B1100" s="636"/>
      <c r="C1100" s="636"/>
      <c r="D1100" s="636"/>
      <c r="E1100" s="636"/>
      <c r="F1100" s="636"/>
      <c r="G1100" s="636"/>
      <c r="H1100" s="636"/>
      <c r="I1100" s="636"/>
      <c r="J1100" s="636"/>
    </row>
    <row r="1101" spans="1:10" ht="12.75">
      <c r="A1101" s="636"/>
      <c r="B1101" s="636"/>
      <c r="C1101" s="636"/>
      <c r="D1101" s="636"/>
      <c r="E1101" s="636"/>
      <c r="F1101" s="636"/>
      <c r="G1101" s="636"/>
      <c r="H1101" s="636"/>
      <c r="I1101" s="636"/>
      <c r="J1101" s="636"/>
    </row>
    <row r="1102" spans="1:10" ht="12.75">
      <c r="A1102" s="636"/>
      <c r="B1102" s="636"/>
      <c r="C1102" s="636"/>
      <c r="D1102" s="636"/>
      <c r="E1102" s="636"/>
      <c r="F1102" s="636"/>
      <c r="G1102" s="636"/>
      <c r="H1102" s="636"/>
      <c r="I1102" s="636"/>
      <c r="J1102" s="636"/>
    </row>
    <row r="1103" spans="1:10" ht="12.75">
      <c r="A1103" s="636"/>
      <c r="B1103" s="636"/>
      <c r="C1103" s="636"/>
      <c r="D1103" s="636"/>
      <c r="E1103" s="636"/>
      <c r="F1103" s="636"/>
      <c r="G1103" s="636"/>
      <c r="H1103" s="636"/>
      <c r="I1103" s="636"/>
      <c r="J1103" s="636"/>
    </row>
    <row r="1104" spans="1:10" ht="12.75">
      <c r="A1104" s="636"/>
      <c r="B1104" s="636"/>
      <c r="C1104" s="636"/>
      <c r="D1104" s="636"/>
      <c r="E1104" s="636"/>
      <c r="F1104" s="636"/>
      <c r="G1104" s="636"/>
      <c r="H1104" s="636"/>
      <c r="I1104" s="636"/>
      <c r="J1104" s="636"/>
    </row>
    <row r="1105" spans="1:10" ht="12.75">
      <c r="A1105" s="636"/>
      <c r="B1105" s="636"/>
      <c r="C1105" s="636"/>
      <c r="D1105" s="636"/>
      <c r="E1105" s="636"/>
      <c r="F1105" s="636"/>
      <c r="G1105" s="636"/>
      <c r="H1105" s="636"/>
      <c r="I1105" s="636"/>
      <c r="J1105" s="636"/>
    </row>
    <row r="1106" spans="1:10" ht="12.75">
      <c r="A1106" s="636"/>
      <c r="B1106" s="636"/>
      <c r="C1106" s="636"/>
      <c r="D1106" s="636"/>
      <c r="E1106" s="636"/>
      <c r="F1106" s="636"/>
      <c r="G1106" s="636"/>
      <c r="H1106" s="636"/>
      <c r="I1106" s="636"/>
      <c r="J1106" s="636"/>
    </row>
    <row r="1107" spans="1:10" ht="12.75">
      <c r="A1107" s="636"/>
      <c r="B1107" s="636"/>
      <c r="C1107" s="636"/>
      <c r="D1107" s="636"/>
      <c r="E1107" s="636"/>
      <c r="F1107" s="636"/>
      <c r="G1107" s="636"/>
      <c r="H1107" s="636"/>
      <c r="I1107" s="636"/>
      <c r="J1107" s="636"/>
    </row>
    <row r="1108" spans="1:10" ht="12.75">
      <c r="A1108" s="636"/>
      <c r="B1108" s="636"/>
      <c r="C1108" s="636"/>
      <c r="D1108" s="636"/>
      <c r="E1108" s="636"/>
      <c r="F1108" s="636"/>
      <c r="G1108" s="636"/>
      <c r="H1108" s="636"/>
      <c r="I1108" s="636"/>
      <c r="J1108" s="636"/>
    </row>
    <row r="1109" spans="1:10" ht="12.75">
      <c r="A1109" s="636"/>
      <c r="B1109" s="636"/>
      <c r="C1109" s="636"/>
      <c r="D1109" s="636"/>
      <c r="E1109" s="636"/>
      <c r="F1109" s="636"/>
      <c r="G1109" s="636"/>
      <c r="H1109" s="636"/>
      <c r="I1109" s="636"/>
      <c r="J1109" s="636"/>
    </row>
    <row r="1110" spans="1:10" ht="12.75">
      <c r="A1110" s="636"/>
      <c r="B1110" s="636"/>
      <c r="C1110" s="636"/>
      <c r="D1110" s="636"/>
      <c r="E1110" s="636"/>
      <c r="F1110" s="636"/>
      <c r="G1110" s="636"/>
      <c r="H1110" s="636"/>
      <c r="I1110" s="636"/>
      <c r="J1110" s="636"/>
    </row>
    <row r="1111" spans="1:10" ht="12.75">
      <c r="A1111" s="636"/>
      <c r="B1111" s="636"/>
      <c r="C1111" s="636"/>
      <c r="D1111" s="636"/>
      <c r="E1111" s="636"/>
      <c r="F1111" s="636"/>
      <c r="G1111" s="636"/>
      <c r="H1111" s="636"/>
      <c r="I1111" s="636"/>
      <c r="J1111" s="636"/>
    </row>
    <row r="1112" spans="1:10" ht="12.75">
      <c r="A1112" s="636"/>
      <c r="B1112" s="636"/>
      <c r="C1112" s="636"/>
      <c r="D1112" s="636"/>
      <c r="E1112" s="636"/>
      <c r="F1112" s="636"/>
      <c r="G1112" s="636"/>
      <c r="H1112" s="636"/>
      <c r="I1112" s="636"/>
      <c r="J1112" s="636"/>
    </row>
    <row r="1113" spans="1:10" ht="12.75">
      <c r="A1113" s="636"/>
      <c r="B1113" s="636"/>
      <c r="C1113" s="636"/>
      <c r="D1113" s="636"/>
      <c r="E1113" s="636"/>
      <c r="F1113" s="636"/>
      <c r="G1113" s="636"/>
      <c r="H1113" s="636"/>
      <c r="I1113" s="636"/>
      <c r="J1113" s="636"/>
    </row>
    <row r="1114" spans="1:10" ht="12.75">
      <c r="A1114" s="636"/>
      <c r="B1114" s="636"/>
      <c r="C1114" s="636"/>
      <c r="D1114" s="636"/>
      <c r="E1114" s="636"/>
      <c r="F1114" s="636"/>
      <c r="G1114" s="636"/>
      <c r="H1114" s="636"/>
      <c r="I1114" s="636"/>
      <c r="J1114" s="636"/>
    </row>
    <row r="1115" spans="1:10" ht="12.75">
      <c r="A1115" s="636"/>
      <c r="B1115" s="636"/>
      <c r="C1115" s="636"/>
      <c r="D1115" s="636"/>
      <c r="E1115" s="636"/>
      <c r="F1115" s="636"/>
      <c r="G1115" s="636"/>
      <c r="H1115" s="636"/>
      <c r="I1115" s="636"/>
      <c r="J1115" s="636"/>
    </row>
    <row r="1116" spans="1:10" ht="12.75">
      <c r="A1116" s="636"/>
      <c r="B1116" s="636"/>
      <c r="C1116" s="636"/>
      <c r="D1116" s="636"/>
      <c r="E1116" s="636"/>
      <c r="F1116" s="636"/>
      <c r="G1116" s="636"/>
      <c r="H1116" s="636"/>
      <c r="I1116" s="636"/>
      <c r="J1116" s="636"/>
    </row>
    <row r="1117" spans="1:10" ht="12.75">
      <c r="A1117" s="636"/>
      <c r="B1117" s="636"/>
      <c r="C1117" s="636"/>
      <c r="D1117" s="636"/>
      <c r="E1117" s="636"/>
      <c r="F1117" s="636"/>
      <c r="G1117" s="636"/>
      <c r="H1117" s="636"/>
      <c r="I1117" s="636"/>
      <c r="J1117" s="636"/>
    </row>
    <row r="1118" spans="1:10" ht="12.75">
      <c r="A1118" s="636"/>
      <c r="B1118" s="636"/>
      <c r="C1118" s="636"/>
      <c r="D1118" s="636"/>
      <c r="E1118" s="636"/>
      <c r="F1118" s="636"/>
      <c r="G1118" s="636"/>
      <c r="H1118" s="636"/>
      <c r="I1118" s="636"/>
      <c r="J1118" s="636"/>
    </row>
    <row r="1119" spans="1:10" ht="12.75">
      <c r="A1119" s="636"/>
      <c r="B1119" s="636"/>
      <c r="C1119" s="636"/>
      <c r="D1119" s="636"/>
      <c r="E1119" s="636"/>
      <c r="F1119" s="636"/>
      <c r="G1119" s="636"/>
      <c r="H1119" s="636"/>
      <c r="I1119" s="636"/>
      <c r="J1119" s="636"/>
    </row>
    <row r="1120" spans="1:10" ht="12.75">
      <c r="A1120" s="636"/>
      <c r="B1120" s="636"/>
      <c r="C1120" s="636"/>
      <c r="D1120" s="636"/>
      <c r="E1120" s="636"/>
      <c r="F1120" s="636"/>
      <c r="G1120" s="636"/>
      <c r="H1120" s="636"/>
      <c r="I1120" s="636"/>
      <c r="J1120" s="636"/>
    </row>
    <row r="1121" spans="1:10" ht="12.75">
      <c r="A1121" s="636"/>
      <c r="B1121" s="636"/>
      <c r="C1121" s="636"/>
      <c r="D1121" s="636"/>
      <c r="E1121" s="636"/>
      <c r="F1121" s="636"/>
      <c r="G1121" s="636"/>
      <c r="H1121" s="636"/>
      <c r="I1121" s="636"/>
      <c r="J1121" s="636"/>
    </row>
    <row r="1122" spans="1:10" ht="12.75">
      <c r="A1122" s="636"/>
      <c r="B1122" s="636"/>
      <c r="C1122" s="636"/>
      <c r="D1122" s="636"/>
      <c r="E1122" s="636"/>
      <c r="F1122" s="636"/>
      <c r="G1122" s="636"/>
      <c r="H1122" s="636"/>
      <c r="I1122" s="636"/>
      <c r="J1122" s="636"/>
    </row>
    <row r="1123" spans="1:10" ht="12.75">
      <c r="A1123" s="636"/>
      <c r="B1123" s="636"/>
      <c r="C1123" s="636"/>
      <c r="D1123" s="636"/>
      <c r="E1123" s="636"/>
      <c r="F1123" s="636"/>
      <c r="G1123" s="636"/>
      <c r="H1123" s="636"/>
      <c r="I1123" s="636"/>
      <c r="J1123" s="636"/>
    </row>
    <row r="1124" spans="1:10" ht="12.75">
      <c r="A1124" s="636"/>
      <c r="B1124" s="636"/>
      <c r="C1124" s="636"/>
      <c r="D1124" s="636"/>
      <c r="E1124" s="636"/>
      <c r="F1124" s="636"/>
      <c r="G1124" s="636"/>
      <c r="H1124" s="636"/>
      <c r="I1124" s="636"/>
      <c r="J1124" s="636"/>
    </row>
    <row r="1125" spans="1:10" ht="12.75">
      <c r="A1125" s="636"/>
      <c r="B1125" s="636"/>
      <c r="C1125" s="636"/>
      <c r="D1125" s="636"/>
      <c r="E1125" s="636"/>
      <c r="F1125" s="636"/>
      <c r="G1125" s="636"/>
      <c r="H1125" s="636"/>
      <c r="I1125" s="636"/>
      <c r="J1125" s="636"/>
    </row>
    <row r="1126" spans="1:10" ht="12.75">
      <c r="A1126" s="636"/>
      <c r="B1126" s="636"/>
      <c r="C1126" s="636"/>
      <c r="D1126" s="636"/>
      <c r="E1126" s="636"/>
      <c r="F1126" s="636"/>
      <c r="G1126" s="636"/>
      <c r="H1126" s="636"/>
      <c r="I1126" s="636"/>
      <c r="J1126" s="636"/>
    </row>
    <row r="1127" spans="1:10" ht="12.75">
      <c r="A1127" s="636"/>
      <c r="B1127" s="636"/>
      <c r="C1127" s="636"/>
      <c r="D1127" s="636"/>
      <c r="E1127" s="636"/>
      <c r="F1127" s="636"/>
      <c r="G1127" s="636"/>
      <c r="H1127" s="636"/>
      <c r="I1127" s="636"/>
      <c r="J1127" s="636"/>
    </row>
    <row r="1128" spans="1:10" ht="12.75">
      <c r="A1128" s="636"/>
      <c r="B1128" s="636"/>
      <c r="C1128" s="636"/>
      <c r="D1128" s="636"/>
      <c r="E1128" s="636"/>
      <c r="F1128" s="636"/>
      <c r="G1128" s="636"/>
      <c r="H1128" s="636"/>
      <c r="I1128" s="636"/>
      <c r="J1128" s="636"/>
    </row>
    <row r="1129" spans="1:10" ht="12.75">
      <c r="A1129" s="636"/>
      <c r="B1129" s="636"/>
      <c r="C1129" s="636"/>
      <c r="D1129" s="636"/>
      <c r="E1129" s="636"/>
      <c r="F1129" s="636"/>
      <c r="G1129" s="636"/>
      <c r="H1129" s="636"/>
      <c r="I1129" s="636"/>
      <c r="J1129" s="636"/>
    </row>
    <row r="1130" spans="1:10" ht="12.75">
      <c r="A1130" s="636"/>
      <c r="B1130" s="636"/>
      <c r="C1130" s="636"/>
      <c r="D1130" s="636"/>
      <c r="E1130" s="636"/>
      <c r="F1130" s="636"/>
      <c r="G1130" s="636"/>
      <c r="H1130" s="636"/>
      <c r="I1130" s="636"/>
      <c r="J1130" s="636"/>
    </row>
    <row r="1131" spans="1:10" ht="12.75">
      <c r="A1131" s="636"/>
      <c r="B1131" s="636"/>
      <c r="C1131" s="636"/>
      <c r="D1131" s="636"/>
      <c r="E1131" s="636"/>
      <c r="F1131" s="636"/>
      <c r="G1131" s="636"/>
      <c r="H1131" s="636"/>
      <c r="I1131" s="636"/>
      <c r="J1131" s="636"/>
    </row>
    <row r="1132" spans="1:10" ht="12.75">
      <c r="A1132" s="636"/>
      <c r="B1132" s="636"/>
      <c r="C1132" s="636"/>
      <c r="D1132" s="636"/>
      <c r="E1132" s="636"/>
      <c r="F1132" s="636"/>
      <c r="G1132" s="636"/>
      <c r="H1132" s="636"/>
      <c r="I1132" s="636"/>
      <c r="J1132" s="636"/>
    </row>
    <row r="1133" spans="1:10" ht="12.75">
      <c r="A1133" s="636"/>
      <c r="B1133" s="636"/>
      <c r="C1133" s="636"/>
      <c r="D1133" s="636"/>
      <c r="E1133" s="636"/>
      <c r="F1133" s="636"/>
      <c r="G1133" s="636"/>
      <c r="H1133" s="636"/>
      <c r="I1133" s="636"/>
      <c r="J1133" s="636"/>
    </row>
    <row r="1134" spans="1:10" ht="12.75">
      <c r="A1134" s="636"/>
      <c r="B1134" s="636"/>
      <c r="C1134" s="636"/>
      <c r="D1134" s="636"/>
      <c r="E1134" s="636"/>
      <c r="F1134" s="636"/>
      <c r="G1134" s="636"/>
      <c r="H1134" s="636"/>
      <c r="I1134" s="636"/>
      <c r="J1134" s="636"/>
    </row>
    <row r="1135" spans="1:10" ht="12.75">
      <c r="A1135" s="636"/>
      <c r="B1135" s="636"/>
      <c r="C1135" s="636"/>
      <c r="D1135" s="636"/>
      <c r="E1135" s="636"/>
      <c r="F1135" s="636"/>
      <c r="G1135" s="636"/>
      <c r="H1135" s="636"/>
      <c r="I1135" s="636"/>
      <c r="J1135" s="636"/>
    </row>
    <row r="1136" spans="1:10" ht="12.75">
      <c r="A1136" s="636"/>
      <c r="B1136" s="636"/>
      <c r="C1136" s="636"/>
      <c r="D1136" s="636"/>
      <c r="E1136" s="636"/>
      <c r="F1136" s="636"/>
      <c r="G1136" s="636"/>
      <c r="H1136" s="636"/>
      <c r="I1136" s="636"/>
      <c r="J1136" s="636"/>
    </row>
    <row r="1137" spans="1:10" ht="12.75">
      <c r="A1137" s="636"/>
      <c r="B1137" s="636"/>
      <c r="C1137" s="636"/>
      <c r="D1137" s="636"/>
      <c r="E1137" s="636"/>
      <c r="F1137" s="636"/>
      <c r="G1137" s="636"/>
      <c r="H1137" s="636"/>
      <c r="I1137" s="636"/>
      <c r="J1137" s="636"/>
    </row>
    <row r="1138" spans="1:10" ht="12.75">
      <c r="A1138" s="636"/>
      <c r="B1138" s="636"/>
      <c r="C1138" s="636"/>
      <c r="D1138" s="636"/>
      <c r="E1138" s="636"/>
      <c r="F1138" s="636"/>
      <c r="G1138" s="636"/>
      <c r="H1138" s="636"/>
      <c r="I1138" s="636"/>
      <c r="J1138" s="636"/>
    </row>
    <row r="1139" spans="1:10" ht="12.75">
      <c r="A1139" s="636"/>
      <c r="B1139" s="636"/>
      <c r="C1139" s="636"/>
      <c r="D1139" s="636"/>
      <c r="E1139" s="636"/>
      <c r="F1139" s="636"/>
      <c r="G1139" s="636"/>
      <c r="H1139" s="636"/>
      <c r="I1139" s="636"/>
      <c r="J1139" s="636"/>
    </row>
    <row r="1140" spans="1:10" ht="12.75">
      <c r="A1140" s="636"/>
      <c r="B1140" s="636"/>
      <c r="C1140" s="636"/>
      <c r="D1140" s="636"/>
      <c r="E1140" s="636"/>
      <c r="F1140" s="636"/>
      <c r="G1140" s="636"/>
      <c r="H1140" s="636"/>
      <c r="I1140" s="636"/>
      <c r="J1140" s="636"/>
    </row>
    <row r="1141" spans="1:10" ht="12.75">
      <c r="A1141" s="636"/>
      <c r="B1141" s="636"/>
      <c r="C1141" s="636"/>
      <c r="D1141" s="636"/>
      <c r="E1141" s="636"/>
      <c r="F1141" s="636"/>
      <c r="G1141" s="636"/>
      <c r="H1141" s="636"/>
      <c r="I1141" s="636"/>
      <c r="J1141" s="636"/>
    </row>
    <row r="1142" spans="1:10" ht="12.75">
      <c r="A1142" s="636"/>
      <c r="B1142" s="636"/>
      <c r="C1142" s="636"/>
      <c r="D1142" s="636"/>
      <c r="E1142" s="636"/>
      <c r="F1142" s="636"/>
      <c r="G1142" s="636"/>
      <c r="H1142" s="636"/>
      <c r="I1142" s="636"/>
      <c r="J1142" s="636"/>
    </row>
    <row r="1143" spans="1:10" ht="12.75">
      <c r="A1143" s="636"/>
      <c r="B1143" s="636"/>
      <c r="C1143" s="636"/>
      <c r="D1143" s="636"/>
      <c r="E1143" s="636"/>
      <c r="F1143" s="636"/>
      <c r="G1143" s="636"/>
      <c r="H1143" s="636"/>
      <c r="I1143" s="636"/>
      <c r="J1143" s="636"/>
    </row>
    <row r="1144" spans="1:10" ht="12.75">
      <c r="A1144" s="636"/>
      <c r="B1144" s="636"/>
      <c r="C1144" s="636"/>
      <c r="D1144" s="636"/>
      <c r="E1144" s="636"/>
      <c r="F1144" s="636"/>
      <c r="G1144" s="636"/>
      <c r="H1144" s="636"/>
      <c r="I1144" s="636"/>
      <c r="J1144" s="636"/>
    </row>
    <row r="1145" spans="1:10" ht="12.75">
      <c r="A1145" s="636"/>
      <c r="B1145" s="636"/>
      <c r="C1145" s="636"/>
      <c r="D1145" s="636"/>
      <c r="E1145" s="636"/>
      <c r="F1145" s="636"/>
      <c r="G1145" s="636"/>
      <c r="H1145" s="636"/>
      <c r="I1145" s="636"/>
      <c r="J1145" s="636"/>
    </row>
    <row r="1146" spans="1:10" ht="12.75">
      <c r="A1146" s="636"/>
      <c r="B1146" s="636"/>
      <c r="C1146" s="636"/>
      <c r="D1146" s="636"/>
      <c r="E1146" s="636"/>
      <c r="F1146" s="636"/>
      <c r="G1146" s="636"/>
      <c r="H1146" s="636"/>
      <c r="I1146" s="636"/>
      <c r="J1146" s="636"/>
    </row>
    <row r="1147" spans="1:10" ht="12.75">
      <c r="A1147" s="636"/>
      <c r="B1147" s="636"/>
      <c r="C1147" s="636"/>
      <c r="D1147" s="636"/>
      <c r="E1147" s="636"/>
      <c r="F1147" s="636"/>
      <c r="G1147" s="636"/>
      <c r="H1147" s="636"/>
      <c r="I1147" s="636"/>
      <c r="J1147" s="636"/>
    </row>
    <row r="1148" spans="1:10" ht="12.75">
      <c r="A1148" s="636"/>
      <c r="B1148" s="636"/>
      <c r="C1148" s="636"/>
      <c r="D1148" s="636"/>
      <c r="E1148" s="636"/>
      <c r="F1148" s="636"/>
      <c r="G1148" s="636"/>
      <c r="H1148" s="636"/>
      <c r="I1148" s="636"/>
      <c r="J1148" s="636"/>
    </row>
    <row r="1149" spans="1:10" ht="12.75">
      <c r="A1149" s="636"/>
      <c r="B1149" s="636"/>
      <c r="C1149" s="636"/>
      <c r="D1149" s="636"/>
      <c r="E1149" s="636"/>
      <c r="F1149" s="636"/>
      <c r="G1149" s="636"/>
      <c r="H1149" s="636"/>
      <c r="I1149" s="636"/>
      <c r="J1149" s="636"/>
    </row>
    <row r="1150" spans="1:10" ht="12.75">
      <c r="A1150" s="636"/>
      <c r="B1150" s="636"/>
      <c r="C1150" s="636"/>
      <c r="D1150" s="636"/>
      <c r="E1150" s="636"/>
      <c r="F1150" s="636"/>
      <c r="G1150" s="636"/>
      <c r="H1150" s="636"/>
      <c r="I1150" s="636"/>
      <c r="J1150" s="636"/>
    </row>
    <row r="1151" spans="1:10" ht="12.75">
      <c r="A1151" s="636"/>
      <c r="B1151" s="636"/>
      <c r="C1151" s="636"/>
      <c r="D1151" s="636"/>
      <c r="E1151" s="636"/>
      <c r="F1151" s="636"/>
      <c r="G1151" s="636"/>
      <c r="H1151" s="636"/>
      <c r="I1151" s="636"/>
      <c r="J1151" s="636"/>
    </row>
    <row r="1152" spans="1:10" ht="12.75">
      <c r="A1152" s="636"/>
      <c r="B1152" s="636"/>
      <c r="C1152" s="636"/>
      <c r="D1152" s="636"/>
      <c r="E1152" s="636"/>
      <c r="F1152" s="636"/>
      <c r="G1152" s="636"/>
      <c r="H1152" s="636"/>
      <c r="I1152" s="636"/>
      <c r="J1152" s="636"/>
    </row>
    <row r="1153" spans="1:10" ht="12.75">
      <c r="A1153" s="636"/>
      <c r="B1153" s="636"/>
      <c r="C1153" s="636"/>
      <c r="D1153" s="636"/>
      <c r="E1153" s="636"/>
      <c r="F1153" s="636"/>
      <c r="G1153" s="636"/>
      <c r="H1153" s="636"/>
      <c r="I1153" s="636"/>
      <c r="J1153" s="636"/>
    </row>
    <row r="1154" spans="1:10" ht="12.75">
      <c r="A1154" s="636"/>
      <c r="B1154" s="636"/>
      <c r="C1154" s="636"/>
      <c r="D1154" s="636"/>
      <c r="E1154" s="636"/>
      <c r="F1154" s="636"/>
      <c r="G1154" s="636"/>
      <c r="H1154" s="636"/>
      <c r="I1154" s="636"/>
      <c r="J1154" s="636"/>
    </row>
    <row r="1155" spans="1:10" ht="12.75">
      <c r="A1155" s="636"/>
      <c r="B1155" s="636"/>
      <c r="C1155" s="636"/>
      <c r="D1155" s="636"/>
      <c r="E1155" s="636"/>
      <c r="F1155" s="636"/>
      <c r="G1155" s="636"/>
      <c r="H1155" s="636"/>
      <c r="I1155" s="636"/>
      <c r="J1155" s="636"/>
    </row>
    <row r="1156" spans="1:10" ht="12.75">
      <c r="A1156" s="636"/>
      <c r="B1156" s="636"/>
      <c r="C1156" s="636"/>
      <c r="D1156" s="636"/>
      <c r="E1156" s="636"/>
      <c r="F1156" s="636"/>
      <c r="G1156" s="636"/>
      <c r="H1156" s="636"/>
      <c r="I1156" s="636"/>
      <c r="J1156" s="636"/>
    </row>
    <row r="1157" spans="1:10" ht="12.75">
      <c r="A1157" s="636"/>
      <c r="B1157" s="636"/>
      <c r="C1157" s="636"/>
      <c r="D1157" s="636"/>
      <c r="E1157" s="636"/>
      <c r="F1157" s="636"/>
      <c r="G1157" s="636"/>
      <c r="H1157" s="636"/>
      <c r="I1157" s="636"/>
      <c r="J1157" s="636"/>
    </row>
    <row r="1158" spans="1:10" ht="12.75">
      <c r="A1158" s="636"/>
      <c r="B1158" s="636"/>
      <c r="C1158" s="636"/>
      <c r="D1158" s="636"/>
      <c r="E1158" s="636"/>
      <c r="F1158" s="636"/>
      <c r="G1158" s="636"/>
      <c r="H1158" s="636"/>
      <c r="I1158" s="636"/>
      <c r="J1158" s="636"/>
    </row>
    <row r="1159" spans="1:10" ht="12.75">
      <c r="A1159" s="636"/>
      <c r="B1159" s="636"/>
      <c r="C1159" s="636"/>
      <c r="D1159" s="636"/>
      <c r="E1159" s="636"/>
      <c r="F1159" s="636"/>
      <c r="G1159" s="636"/>
      <c r="H1159" s="636"/>
      <c r="I1159" s="636"/>
      <c r="J1159" s="636"/>
    </row>
    <row r="1160" spans="1:10" ht="12.75">
      <c r="A1160" s="636"/>
      <c r="B1160" s="636"/>
      <c r="C1160" s="636"/>
      <c r="D1160" s="636"/>
      <c r="E1160" s="636"/>
      <c r="F1160" s="636"/>
      <c r="G1160" s="636"/>
      <c r="H1160" s="636"/>
      <c r="I1160" s="636"/>
      <c r="J1160" s="636"/>
    </row>
    <row r="1161" spans="1:10" ht="12.75">
      <c r="A1161" s="636"/>
      <c r="B1161" s="636"/>
      <c r="C1161" s="636"/>
      <c r="D1161" s="636"/>
      <c r="E1161" s="636"/>
      <c r="F1161" s="636"/>
      <c r="G1161" s="636"/>
      <c r="H1161" s="636"/>
      <c r="I1161" s="636"/>
      <c r="J1161" s="636"/>
    </row>
    <row r="1162" spans="1:10" ht="12.75">
      <c r="A1162" s="636"/>
      <c r="B1162" s="636"/>
      <c r="C1162" s="636"/>
      <c r="D1162" s="636"/>
      <c r="E1162" s="636"/>
      <c r="F1162" s="636"/>
      <c r="G1162" s="636"/>
      <c r="H1162" s="636"/>
      <c r="I1162" s="636"/>
      <c r="J1162" s="636"/>
    </row>
    <row r="1163" spans="1:10" ht="12.75">
      <c r="A1163" s="636"/>
      <c r="B1163" s="636"/>
      <c r="C1163" s="636"/>
      <c r="D1163" s="636"/>
      <c r="E1163" s="636"/>
      <c r="F1163" s="636"/>
      <c r="G1163" s="636"/>
      <c r="H1163" s="636"/>
      <c r="I1163" s="636"/>
      <c r="J1163" s="636"/>
    </row>
    <row r="1164" spans="1:10" ht="12.75">
      <c r="A1164" s="636"/>
      <c r="B1164" s="636"/>
      <c r="C1164" s="636"/>
      <c r="D1164" s="636"/>
      <c r="E1164" s="636"/>
      <c r="F1164" s="636"/>
      <c r="G1164" s="636"/>
      <c r="H1164" s="636"/>
      <c r="I1164" s="636"/>
      <c r="J1164" s="636"/>
    </row>
    <row r="1165" spans="1:10" ht="12.75">
      <c r="A1165" s="636"/>
      <c r="B1165" s="636"/>
      <c r="C1165" s="636"/>
      <c r="D1165" s="636"/>
      <c r="E1165" s="636"/>
      <c r="F1165" s="636"/>
      <c r="G1165" s="636"/>
      <c r="H1165" s="636"/>
      <c r="I1165" s="636"/>
      <c r="J1165" s="636"/>
    </row>
    <row r="1166" spans="1:10" ht="12.75">
      <c r="A1166" s="636"/>
      <c r="B1166" s="636"/>
      <c r="C1166" s="636"/>
      <c r="D1166" s="636"/>
      <c r="E1166" s="636"/>
      <c r="F1166" s="636"/>
      <c r="G1166" s="636"/>
      <c r="H1166" s="636"/>
      <c r="I1166" s="636"/>
      <c r="J1166" s="636"/>
    </row>
    <row r="1167" spans="1:10" ht="12.75">
      <c r="A1167" s="636"/>
      <c r="B1167" s="636"/>
      <c r="C1167" s="636"/>
      <c r="D1167" s="636"/>
      <c r="E1167" s="636"/>
      <c r="F1167" s="636"/>
      <c r="G1167" s="636"/>
      <c r="H1167" s="636"/>
      <c r="I1167" s="636"/>
      <c r="J1167" s="636"/>
    </row>
    <row r="1168" spans="1:10" ht="12.75">
      <c r="A1168" s="636"/>
      <c r="B1168" s="636"/>
      <c r="C1168" s="636"/>
      <c r="D1168" s="636"/>
      <c r="E1168" s="636"/>
      <c r="F1168" s="636"/>
      <c r="G1168" s="636"/>
      <c r="H1168" s="636"/>
      <c r="I1168" s="636"/>
      <c r="J1168" s="636"/>
    </row>
    <row r="1169" spans="1:10" ht="12.75">
      <c r="A1169" s="636"/>
      <c r="B1169" s="636"/>
      <c r="C1169" s="636"/>
      <c r="D1169" s="636"/>
      <c r="E1169" s="636"/>
      <c r="F1169" s="636"/>
      <c r="G1169" s="636"/>
      <c r="H1169" s="636"/>
      <c r="I1169" s="636"/>
      <c r="J1169" s="636"/>
    </row>
    <row r="1170" spans="1:10" ht="12.75">
      <c r="A1170" s="636"/>
      <c r="B1170" s="636"/>
      <c r="C1170" s="636"/>
      <c r="D1170" s="636"/>
      <c r="E1170" s="636"/>
      <c r="F1170" s="636"/>
      <c r="G1170" s="636"/>
      <c r="H1170" s="636"/>
      <c r="I1170" s="636"/>
      <c r="J1170" s="636"/>
    </row>
    <row r="1171" spans="1:10" ht="12.75">
      <c r="A1171" s="636"/>
      <c r="B1171" s="636"/>
      <c r="C1171" s="636"/>
      <c r="D1171" s="636"/>
      <c r="E1171" s="636"/>
      <c r="F1171" s="636"/>
      <c r="G1171" s="636"/>
      <c r="H1171" s="636"/>
      <c r="I1171" s="636"/>
      <c r="J1171" s="636"/>
    </row>
    <row r="1172" spans="1:10" ht="12.75">
      <c r="A1172" s="636"/>
      <c r="B1172" s="636"/>
      <c r="C1172" s="636"/>
      <c r="D1172" s="636"/>
      <c r="E1172" s="636"/>
      <c r="F1172" s="636"/>
      <c r="G1172" s="636"/>
      <c r="H1172" s="636"/>
      <c r="I1172" s="636"/>
      <c r="J1172" s="636"/>
    </row>
    <row r="1173" spans="1:10" ht="12.75">
      <c r="A1173" s="636"/>
      <c r="B1173" s="636"/>
      <c r="C1173" s="636"/>
      <c r="D1173" s="636"/>
      <c r="E1173" s="636"/>
      <c r="F1173" s="636"/>
      <c r="G1173" s="636"/>
      <c r="H1173" s="636"/>
      <c r="I1173" s="636"/>
      <c r="J1173" s="636"/>
    </row>
    <row r="1174" spans="1:10" ht="12.75">
      <c r="A1174" s="636"/>
      <c r="B1174" s="636"/>
      <c r="C1174" s="636"/>
      <c r="D1174" s="636"/>
      <c r="E1174" s="636"/>
      <c r="F1174" s="636"/>
      <c r="G1174" s="636"/>
      <c r="H1174" s="636"/>
      <c r="I1174" s="636"/>
      <c r="J1174" s="636"/>
    </row>
    <row r="1175" spans="1:10" ht="12.75">
      <c r="A1175" s="636"/>
      <c r="B1175" s="636"/>
      <c r="C1175" s="636"/>
      <c r="D1175" s="636"/>
      <c r="E1175" s="636"/>
      <c r="F1175" s="636"/>
      <c r="G1175" s="636"/>
      <c r="H1175" s="636"/>
      <c r="I1175" s="636"/>
      <c r="J1175" s="636"/>
    </row>
    <row r="1176" spans="1:10" ht="12.75">
      <c r="A1176" s="636"/>
      <c r="B1176" s="636"/>
      <c r="C1176" s="636"/>
      <c r="D1176" s="636"/>
      <c r="E1176" s="636"/>
      <c r="F1176" s="636"/>
      <c r="G1176" s="636"/>
      <c r="H1176" s="636"/>
      <c r="I1176" s="636"/>
      <c r="J1176" s="636"/>
    </row>
    <row r="1177" spans="1:10" ht="12.75">
      <c r="A1177" s="636"/>
      <c r="B1177" s="636"/>
      <c r="C1177" s="636"/>
      <c r="D1177" s="636"/>
      <c r="E1177" s="636"/>
      <c r="F1177" s="636"/>
      <c r="G1177" s="636"/>
      <c r="H1177" s="636"/>
      <c r="I1177" s="636"/>
      <c r="J1177" s="636"/>
    </row>
    <row r="1178" spans="1:10" ht="12.75">
      <c r="A1178" s="636"/>
      <c r="B1178" s="636"/>
      <c r="C1178" s="636"/>
      <c r="D1178" s="636"/>
      <c r="E1178" s="636"/>
      <c r="F1178" s="636"/>
      <c r="G1178" s="636"/>
      <c r="H1178" s="636"/>
      <c r="I1178" s="636"/>
      <c r="J1178" s="636"/>
    </row>
    <row r="1179" spans="1:10" ht="12.75">
      <c r="A1179" s="636"/>
      <c r="B1179" s="636"/>
      <c r="C1179" s="636"/>
      <c r="D1179" s="636"/>
      <c r="E1179" s="636"/>
      <c r="F1179" s="636"/>
      <c r="G1179" s="636"/>
      <c r="H1179" s="636"/>
      <c r="I1179" s="636"/>
      <c r="J1179" s="636"/>
    </row>
    <row r="1180" spans="1:10" ht="12.75">
      <c r="A1180" s="636"/>
      <c r="B1180" s="636"/>
      <c r="C1180" s="636"/>
      <c r="D1180" s="636"/>
      <c r="E1180" s="636"/>
      <c r="F1180" s="636"/>
      <c r="G1180" s="636"/>
      <c r="H1180" s="636"/>
      <c r="I1180" s="636"/>
      <c r="J1180" s="636"/>
    </row>
    <row r="1181" spans="1:10" ht="12.75">
      <c r="A1181" s="636"/>
      <c r="B1181" s="636"/>
      <c r="C1181" s="636"/>
      <c r="D1181" s="636"/>
      <c r="E1181" s="636"/>
      <c r="F1181" s="636"/>
      <c r="G1181" s="636"/>
      <c r="H1181" s="636"/>
      <c r="I1181" s="636"/>
      <c r="J1181" s="636"/>
    </row>
    <row r="1182" spans="1:10" ht="12.75">
      <c r="A1182" s="636"/>
      <c r="B1182" s="636"/>
      <c r="C1182" s="636"/>
      <c r="D1182" s="636"/>
      <c r="E1182" s="636"/>
      <c r="F1182" s="636"/>
      <c r="G1182" s="636"/>
      <c r="H1182" s="636"/>
      <c r="I1182" s="636"/>
      <c r="J1182" s="636"/>
    </row>
    <row r="1183" spans="1:10" ht="12.75">
      <c r="A1183" s="636"/>
      <c r="B1183" s="636"/>
      <c r="C1183" s="636"/>
      <c r="D1183" s="636"/>
      <c r="E1183" s="636"/>
      <c r="F1183" s="636"/>
      <c r="G1183" s="636"/>
      <c r="H1183" s="636"/>
      <c r="I1183" s="636"/>
      <c r="J1183" s="636"/>
    </row>
    <row r="1184" spans="1:10" ht="12.75">
      <c r="A1184" s="636"/>
      <c r="B1184" s="636"/>
      <c r="C1184" s="636"/>
      <c r="D1184" s="636"/>
      <c r="E1184" s="636"/>
      <c r="F1184" s="636"/>
      <c r="G1184" s="636"/>
      <c r="H1184" s="636"/>
      <c r="I1184" s="636"/>
      <c r="J1184" s="636"/>
    </row>
    <row r="1185" spans="1:10" ht="12.75">
      <c r="A1185" s="636"/>
      <c r="B1185" s="636"/>
      <c r="C1185" s="636"/>
      <c r="D1185" s="636"/>
      <c r="E1185" s="636"/>
      <c r="F1185" s="636"/>
      <c r="G1185" s="636"/>
      <c r="H1185" s="636"/>
      <c r="I1185" s="636"/>
      <c r="J1185" s="636"/>
    </row>
    <row r="1186" spans="1:10" ht="12.75">
      <c r="A1186" s="636"/>
      <c r="B1186" s="636"/>
      <c r="C1186" s="636"/>
      <c r="D1186" s="636"/>
      <c r="E1186" s="636"/>
      <c r="F1186" s="636"/>
      <c r="G1186" s="636"/>
      <c r="H1186" s="636"/>
      <c r="I1186" s="636"/>
      <c r="J1186" s="636"/>
    </row>
    <row r="1187" spans="1:10" ht="12.75">
      <c r="A1187" s="636"/>
      <c r="B1187" s="636"/>
      <c r="C1187" s="636"/>
      <c r="D1187" s="636"/>
      <c r="E1187" s="636"/>
      <c r="F1187" s="636"/>
      <c r="G1187" s="636"/>
      <c r="H1187" s="636"/>
      <c r="I1187" s="636"/>
      <c r="J1187" s="636"/>
    </row>
    <row r="1188" spans="1:10" ht="12.75">
      <c r="A1188" s="636"/>
      <c r="B1188" s="636"/>
      <c r="C1188" s="636"/>
      <c r="D1188" s="636"/>
      <c r="E1188" s="636"/>
      <c r="F1188" s="636"/>
      <c r="G1188" s="636"/>
      <c r="H1188" s="636"/>
      <c r="I1188" s="636"/>
      <c r="J1188" s="636"/>
    </row>
    <row r="1189" spans="1:10" ht="12.75">
      <c r="A1189" s="636"/>
      <c r="B1189" s="636"/>
      <c r="C1189" s="636"/>
      <c r="D1189" s="636"/>
      <c r="E1189" s="636"/>
      <c r="F1189" s="636"/>
      <c r="G1189" s="636"/>
      <c r="H1189" s="636"/>
      <c r="I1189" s="636"/>
      <c r="J1189" s="636"/>
    </row>
    <row r="1190" spans="1:10" ht="12.75">
      <c r="A1190" s="636"/>
      <c r="B1190" s="636"/>
      <c r="C1190" s="636"/>
      <c r="D1190" s="636"/>
      <c r="E1190" s="636"/>
      <c r="F1190" s="636"/>
      <c r="G1190" s="636"/>
      <c r="H1190" s="636"/>
      <c r="I1190" s="636"/>
      <c r="J1190" s="636"/>
    </row>
    <row r="1191" spans="1:10" ht="12.75">
      <c r="A1191" s="636"/>
      <c r="B1191" s="636"/>
      <c r="C1191" s="636"/>
      <c r="D1191" s="636"/>
      <c r="E1191" s="636"/>
      <c r="F1191" s="636"/>
      <c r="G1191" s="636"/>
      <c r="H1191" s="636"/>
      <c r="I1191" s="636"/>
      <c r="J1191" s="636"/>
    </row>
    <row r="1192" spans="1:10" ht="12.75">
      <c r="A1192" s="636"/>
      <c r="B1192" s="636"/>
      <c r="C1192" s="636"/>
      <c r="D1192" s="636"/>
      <c r="E1192" s="636"/>
      <c r="F1192" s="636"/>
      <c r="G1192" s="636"/>
      <c r="H1192" s="636"/>
      <c r="I1192" s="636"/>
      <c r="J1192" s="636"/>
    </row>
    <row r="1193" spans="1:10" ht="12.75">
      <c r="A1193" s="636"/>
      <c r="B1193" s="636"/>
      <c r="C1193" s="636"/>
      <c r="D1193" s="636"/>
      <c r="E1193" s="636"/>
      <c r="F1193" s="636"/>
      <c r="G1193" s="636"/>
      <c r="H1193" s="636"/>
      <c r="I1193" s="636"/>
      <c r="J1193" s="636"/>
    </row>
    <row r="1194" spans="1:10" ht="12.75">
      <c r="A1194" s="636"/>
      <c r="B1194" s="636"/>
      <c r="C1194" s="636"/>
      <c r="D1194" s="636"/>
      <c r="E1194" s="636"/>
      <c r="F1194" s="636"/>
      <c r="G1194" s="636"/>
      <c r="H1194" s="636"/>
      <c r="I1194" s="636"/>
      <c r="J1194" s="636"/>
    </row>
    <row r="1195" spans="1:10" ht="12.75">
      <c r="A1195" s="636"/>
      <c r="B1195" s="636"/>
      <c r="C1195" s="636"/>
      <c r="D1195" s="636"/>
      <c r="E1195" s="636"/>
      <c r="F1195" s="636"/>
      <c r="G1195" s="636"/>
      <c r="H1195" s="636"/>
      <c r="I1195" s="636"/>
      <c r="J1195" s="636"/>
    </row>
    <row r="1196" spans="1:10" ht="12.75">
      <c r="A1196" s="636"/>
      <c r="B1196" s="636"/>
      <c r="C1196" s="636"/>
      <c r="D1196" s="636"/>
      <c r="E1196" s="636"/>
      <c r="F1196" s="636"/>
      <c r="G1196" s="636"/>
      <c r="H1196" s="636"/>
      <c r="I1196" s="636"/>
      <c r="J1196" s="636"/>
    </row>
    <row r="1197" spans="1:10" ht="12.75">
      <c r="A1197" s="636"/>
      <c r="B1197" s="636"/>
      <c r="C1197" s="636"/>
      <c r="D1197" s="636"/>
      <c r="E1197" s="636"/>
      <c r="F1197" s="636"/>
      <c r="G1197" s="636"/>
      <c r="H1197" s="636"/>
      <c r="I1197" s="636"/>
      <c r="J1197" s="636"/>
    </row>
    <row r="1198" spans="1:10" ht="12.75">
      <c r="A1198" s="636"/>
      <c r="B1198" s="636"/>
      <c r="C1198" s="636"/>
      <c r="D1198" s="636"/>
      <c r="E1198" s="636"/>
      <c r="F1198" s="636"/>
      <c r="G1198" s="636"/>
      <c r="H1198" s="636"/>
      <c r="I1198" s="636"/>
      <c r="J1198" s="636"/>
    </row>
    <row r="1199" spans="1:10" ht="12.75">
      <c r="A1199" s="636"/>
      <c r="B1199" s="636"/>
      <c r="C1199" s="636"/>
      <c r="D1199" s="636"/>
      <c r="E1199" s="636"/>
      <c r="F1199" s="636"/>
      <c r="G1199" s="636"/>
      <c r="H1199" s="636"/>
      <c r="I1199" s="636"/>
      <c r="J1199" s="636"/>
    </row>
    <row r="1200" spans="1:10" ht="12.75">
      <c r="A1200" s="636"/>
      <c r="B1200" s="636"/>
      <c r="C1200" s="636"/>
      <c r="D1200" s="636"/>
      <c r="E1200" s="636"/>
      <c r="F1200" s="636"/>
      <c r="G1200" s="636"/>
      <c r="H1200" s="636"/>
      <c r="I1200" s="636"/>
      <c r="J1200" s="636"/>
    </row>
    <row r="1201" spans="1:10" ht="12.75">
      <c r="A1201" s="636"/>
      <c r="B1201" s="636"/>
      <c r="C1201" s="636"/>
      <c r="D1201" s="636"/>
      <c r="E1201" s="636"/>
      <c r="F1201" s="636"/>
      <c r="G1201" s="636"/>
      <c r="H1201" s="636"/>
      <c r="I1201" s="636"/>
      <c r="J1201" s="636"/>
    </row>
    <row r="1202" spans="1:10" ht="12.75">
      <c r="A1202" s="636"/>
      <c r="B1202" s="636"/>
      <c r="C1202" s="636"/>
      <c r="D1202" s="636"/>
      <c r="E1202" s="636"/>
      <c r="F1202" s="636"/>
      <c r="G1202" s="636"/>
      <c r="H1202" s="636"/>
      <c r="I1202" s="636"/>
      <c r="J1202" s="636"/>
    </row>
    <row r="1203" spans="1:10" ht="12.75">
      <c r="A1203" s="636"/>
      <c r="B1203" s="636"/>
      <c r="C1203" s="636"/>
      <c r="D1203" s="636"/>
      <c r="E1203" s="636"/>
      <c r="F1203" s="636"/>
      <c r="G1203" s="636"/>
      <c r="H1203" s="636"/>
      <c r="I1203" s="636"/>
      <c r="J1203" s="636"/>
    </row>
    <row r="1204" spans="1:10" ht="12.75">
      <c r="A1204" s="636"/>
      <c r="B1204" s="636"/>
      <c r="C1204" s="636"/>
      <c r="D1204" s="636"/>
      <c r="E1204" s="636"/>
      <c r="F1204" s="636"/>
      <c r="G1204" s="636"/>
      <c r="H1204" s="636"/>
      <c r="I1204" s="636"/>
      <c r="J1204" s="636"/>
    </row>
    <row r="1205" spans="1:10" ht="12.75">
      <c r="A1205" s="636"/>
      <c r="B1205" s="636"/>
      <c r="C1205" s="636"/>
      <c r="D1205" s="636"/>
      <c r="E1205" s="636"/>
      <c r="F1205" s="636"/>
      <c r="G1205" s="636"/>
      <c r="H1205" s="636"/>
      <c r="I1205" s="636"/>
      <c r="J1205" s="636"/>
    </row>
    <row r="1206" spans="1:10" ht="12.75">
      <c r="A1206" s="636"/>
      <c r="B1206" s="636"/>
      <c r="C1206" s="636"/>
      <c r="D1206" s="636"/>
      <c r="E1206" s="636"/>
      <c r="F1206" s="636"/>
      <c r="G1206" s="636"/>
      <c r="H1206" s="636"/>
      <c r="I1206" s="636"/>
      <c r="J1206" s="636"/>
    </row>
    <row r="1207" spans="1:10" ht="12.75">
      <c r="A1207" s="636"/>
      <c r="B1207" s="636"/>
      <c r="C1207" s="636"/>
      <c r="D1207" s="636"/>
      <c r="E1207" s="636"/>
      <c r="F1207" s="636"/>
      <c r="G1207" s="636"/>
      <c r="H1207" s="636"/>
      <c r="I1207" s="636"/>
      <c r="J1207" s="636"/>
    </row>
    <row r="1208" spans="1:10" ht="12.75">
      <c r="A1208" s="636"/>
      <c r="B1208" s="636"/>
      <c r="C1208" s="636"/>
      <c r="D1208" s="636"/>
      <c r="E1208" s="636"/>
      <c r="F1208" s="636"/>
      <c r="G1208" s="636"/>
      <c r="H1208" s="636"/>
      <c r="I1208" s="636"/>
      <c r="J1208" s="636"/>
    </row>
    <row r="1209" spans="1:10" ht="12.75">
      <c r="A1209" s="636"/>
      <c r="B1209" s="636"/>
      <c r="C1209" s="636"/>
      <c r="D1209" s="636"/>
      <c r="E1209" s="636"/>
      <c r="F1209" s="636"/>
      <c r="G1209" s="636"/>
      <c r="H1209" s="636"/>
      <c r="I1209" s="636"/>
      <c r="J1209" s="636"/>
    </row>
    <row r="1210" spans="1:10" ht="12.75">
      <c r="A1210" s="636"/>
      <c r="B1210" s="636"/>
      <c r="C1210" s="636"/>
      <c r="D1210" s="636"/>
      <c r="E1210" s="636"/>
      <c r="F1210" s="636"/>
      <c r="G1210" s="636"/>
      <c r="H1210" s="636"/>
      <c r="I1210" s="636"/>
      <c r="J1210" s="636"/>
    </row>
    <row r="1211" spans="1:10" ht="12.75">
      <c r="A1211" s="636"/>
      <c r="B1211" s="636"/>
      <c r="C1211" s="636"/>
      <c r="D1211" s="636"/>
      <c r="E1211" s="636"/>
      <c r="F1211" s="636"/>
      <c r="G1211" s="636"/>
      <c r="H1211" s="636"/>
      <c r="I1211" s="636"/>
      <c r="J1211" s="636"/>
    </row>
    <row r="1212" spans="1:10" ht="12.75">
      <c r="A1212" s="636"/>
      <c r="B1212" s="636"/>
      <c r="C1212" s="636"/>
      <c r="D1212" s="636"/>
      <c r="E1212" s="636"/>
      <c r="F1212" s="636"/>
      <c r="G1212" s="636"/>
      <c r="H1212" s="636"/>
      <c r="I1212" s="636"/>
      <c r="J1212" s="636"/>
    </row>
    <row r="1213" spans="1:10" ht="12.75">
      <c r="A1213" s="636"/>
      <c r="B1213" s="636"/>
      <c r="C1213" s="636"/>
      <c r="D1213" s="636"/>
      <c r="E1213" s="636"/>
      <c r="F1213" s="636"/>
      <c r="G1213" s="636"/>
      <c r="H1213" s="636"/>
      <c r="I1213" s="636"/>
      <c r="J1213" s="636"/>
    </row>
    <row r="1214" spans="1:10" ht="12.75">
      <c r="A1214" s="636"/>
      <c r="B1214" s="636"/>
      <c r="C1214" s="636"/>
      <c r="D1214" s="636"/>
      <c r="E1214" s="636"/>
      <c r="F1214" s="636"/>
      <c r="G1214" s="636"/>
      <c r="H1214" s="636"/>
      <c r="I1214" s="636"/>
      <c r="J1214" s="636"/>
    </row>
    <row r="1215" spans="1:10" ht="12.75">
      <c r="A1215" s="636"/>
      <c r="B1215" s="636"/>
      <c r="C1215" s="636"/>
      <c r="D1215" s="636"/>
      <c r="E1215" s="636"/>
      <c r="F1215" s="636"/>
      <c r="G1215" s="636"/>
      <c r="H1215" s="636"/>
      <c r="I1215" s="636"/>
      <c r="J1215" s="636"/>
    </row>
    <row r="1216" spans="1:10" ht="12.75">
      <c r="A1216" s="636"/>
      <c r="B1216" s="636"/>
      <c r="C1216" s="636"/>
      <c r="D1216" s="636"/>
      <c r="E1216" s="636"/>
      <c r="F1216" s="636"/>
      <c r="G1216" s="636"/>
      <c r="H1216" s="636"/>
      <c r="I1216" s="636"/>
      <c r="J1216" s="636"/>
    </row>
    <row r="1217" spans="1:10" ht="12.75">
      <c r="A1217" s="636"/>
      <c r="B1217" s="636"/>
      <c r="C1217" s="636"/>
      <c r="D1217" s="636"/>
      <c r="E1217" s="636"/>
      <c r="F1217" s="636"/>
      <c r="G1217" s="636"/>
      <c r="H1217" s="636"/>
      <c r="I1217" s="636"/>
      <c r="J1217" s="636"/>
    </row>
    <row r="1218" spans="1:10" ht="12.75">
      <c r="A1218" s="636"/>
      <c r="B1218" s="636"/>
      <c r="C1218" s="636"/>
      <c r="D1218" s="636"/>
      <c r="E1218" s="636"/>
      <c r="F1218" s="636"/>
      <c r="G1218" s="636"/>
      <c r="H1218" s="636"/>
      <c r="I1218" s="636"/>
      <c r="J1218" s="636"/>
    </row>
    <row r="1219" spans="1:10" ht="12.75">
      <c r="A1219" s="636"/>
      <c r="B1219" s="636"/>
      <c r="C1219" s="636"/>
      <c r="D1219" s="636"/>
      <c r="E1219" s="636"/>
      <c r="F1219" s="636"/>
      <c r="G1219" s="636"/>
      <c r="H1219" s="636"/>
      <c r="I1219" s="636"/>
      <c r="J1219" s="636"/>
    </row>
    <row r="1220" spans="1:10" ht="12.75">
      <c r="A1220" s="636"/>
      <c r="B1220" s="636"/>
      <c r="C1220" s="636"/>
      <c r="D1220" s="636"/>
      <c r="E1220" s="636"/>
      <c r="F1220" s="636"/>
      <c r="G1220" s="636"/>
      <c r="H1220" s="636"/>
      <c r="I1220" s="636"/>
      <c r="J1220" s="636"/>
    </row>
    <row r="1221" spans="1:10" ht="12.75">
      <c r="A1221" s="636"/>
      <c r="B1221" s="636"/>
      <c r="C1221" s="636"/>
      <c r="D1221" s="636"/>
      <c r="E1221" s="636"/>
      <c r="F1221" s="636"/>
      <c r="G1221" s="636"/>
      <c r="H1221" s="636"/>
      <c r="I1221" s="636"/>
      <c r="J1221" s="636"/>
    </row>
    <row r="1222" spans="1:10" ht="12.75">
      <c r="A1222" s="636"/>
      <c r="B1222" s="636"/>
      <c r="C1222" s="636"/>
      <c r="D1222" s="636"/>
      <c r="E1222" s="636"/>
      <c r="F1222" s="636"/>
      <c r="G1222" s="636"/>
      <c r="H1222" s="636"/>
      <c r="I1222" s="636"/>
      <c r="J1222" s="636"/>
    </row>
    <row r="1223" spans="1:10" ht="12.75">
      <c r="A1223" s="636"/>
      <c r="B1223" s="636"/>
      <c r="C1223" s="636"/>
      <c r="D1223" s="636"/>
      <c r="E1223" s="636"/>
      <c r="F1223" s="636"/>
      <c r="G1223" s="636"/>
      <c r="H1223" s="636"/>
      <c r="I1223" s="636"/>
      <c r="J1223" s="636"/>
    </row>
    <row r="1224" spans="1:10" ht="12.75">
      <c r="A1224" s="636"/>
      <c r="B1224" s="636"/>
      <c r="C1224" s="636"/>
      <c r="D1224" s="636"/>
      <c r="E1224" s="636"/>
      <c r="F1224" s="636"/>
      <c r="G1224" s="636"/>
      <c r="H1224" s="636"/>
      <c r="I1224" s="636"/>
      <c r="J1224" s="636"/>
    </row>
    <row r="1225" spans="1:10" ht="12.75">
      <c r="A1225" s="636"/>
      <c r="B1225" s="636"/>
      <c r="C1225" s="636"/>
      <c r="D1225" s="636"/>
      <c r="E1225" s="636"/>
      <c r="F1225" s="636"/>
      <c r="G1225" s="636"/>
      <c r="H1225" s="636"/>
      <c r="I1225" s="636"/>
      <c r="J1225" s="636"/>
    </row>
    <row r="1226" spans="1:10" ht="12.75">
      <c r="A1226" s="636"/>
      <c r="B1226" s="636"/>
      <c r="C1226" s="636"/>
      <c r="D1226" s="636"/>
      <c r="E1226" s="636"/>
      <c r="F1226" s="636"/>
      <c r="G1226" s="636"/>
      <c r="H1226" s="636"/>
      <c r="I1226" s="636"/>
      <c r="J1226" s="636"/>
    </row>
    <row r="1227" spans="1:10" ht="12.75">
      <c r="A1227" s="636"/>
      <c r="B1227" s="636"/>
      <c r="C1227" s="636"/>
      <c r="D1227" s="636"/>
      <c r="E1227" s="636"/>
      <c r="F1227" s="636"/>
      <c r="G1227" s="636"/>
      <c r="H1227" s="636"/>
      <c r="I1227" s="636"/>
      <c r="J1227" s="636"/>
    </row>
    <row r="1228" spans="1:10" ht="12.75">
      <c r="A1228" s="636"/>
      <c r="B1228" s="636"/>
      <c r="C1228" s="636"/>
      <c r="D1228" s="636"/>
      <c r="E1228" s="636"/>
      <c r="F1228" s="636"/>
      <c r="G1228" s="636"/>
      <c r="H1228" s="636"/>
      <c r="I1228" s="636"/>
      <c r="J1228" s="636"/>
    </row>
    <row r="1229" spans="1:10" ht="12.75">
      <c r="A1229" s="636"/>
      <c r="B1229" s="636"/>
      <c r="C1229" s="636"/>
      <c r="D1229" s="636"/>
      <c r="E1229" s="636"/>
      <c r="F1229" s="636"/>
      <c r="G1229" s="636"/>
      <c r="H1229" s="636"/>
      <c r="I1229" s="636"/>
      <c r="J1229" s="636"/>
    </row>
    <row r="1230" spans="1:10" ht="12.75">
      <c r="A1230" s="636"/>
      <c r="B1230" s="636"/>
      <c r="C1230" s="636"/>
      <c r="D1230" s="636"/>
      <c r="E1230" s="636"/>
      <c r="F1230" s="636"/>
      <c r="G1230" s="636"/>
      <c r="H1230" s="636"/>
      <c r="I1230" s="636"/>
      <c r="J1230" s="636"/>
    </row>
    <row r="1231" spans="1:10" ht="12.75">
      <c r="A1231" s="636"/>
      <c r="B1231" s="636"/>
      <c r="C1231" s="636"/>
      <c r="D1231" s="636"/>
      <c r="E1231" s="636"/>
      <c r="F1231" s="636"/>
      <c r="G1231" s="636"/>
      <c r="H1231" s="636"/>
      <c r="I1231" s="636"/>
      <c r="J1231" s="636"/>
    </row>
    <row r="1232" spans="1:10" ht="12.75">
      <c r="A1232" s="636"/>
      <c r="B1232" s="636"/>
      <c r="C1232" s="636"/>
      <c r="D1232" s="636"/>
      <c r="E1232" s="636"/>
      <c r="F1232" s="636"/>
      <c r="G1232" s="636"/>
      <c r="H1232" s="636"/>
      <c r="I1232" s="636"/>
      <c r="J1232" s="636"/>
    </row>
    <row r="1233" spans="1:10" ht="12.75">
      <c r="A1233" s="636"/>
      <c r="B1233" s="636"/>
      <c r="C1233" s="636"/>
      <c r="D1233" s="636"/>
      <c r="E1233" s="636"/>
      <c r="F1233" s="636"/>
      <c r="G1233" s="636"/>
      <c r="H1233" s="636"/>
      <c r="I1233" s="636"/>
      <c r="J1233" s="636"/>
    </row>
    <row r="1234" spans="1:10" ht="12.75">
      <c r="A1234" s="636"/>
      <c r="B1234" s="636"/>
      <c r="C1234" s="636"/>
      <c r="D1234" s="636"/>
      <c r="E1234" s="636"/>
      <c r="F1234" s="636"/>
      <c r="G1234" s="636"/>
      <c r="H1234" s="636"/>
      <c r="I1234" s="636"/>
      <c r="J1234" s="636"/>
    </row>
    <row r="1235" spans="1:10" ht="12.75">
      <c r="A1235" s="636"/>
      <c r="B1235" s="636"/>
      <c r="C1235" s="636"/>
      <c r="D1235" s="636"/>
      <c r="E1235" s="636"/>
      <c r="F1235" s="636"/>
      <c r="G1235" s="636"/>
      <c r="H1235" s="636"/>
      <c r="I1235" s="636"/>
      <c r="J1235" s="636"/>
    </row>
    <row r="1236" spans="1:10" ht="12.75">
      <c r="A1236" s="636"/>
      <c r="B1236" s="636"/>
      <c r="C1236" s="636"/>
      <c r="D1236" s="636"/>
      <c r="E1236" s="636"/>
      <c r="F1236" s="636"/>
      <c r="G1236" s="636"/>
      <c r="H1236" s="636"/>
      <c r="I1236" s="636"/>
      <c r="J1236" s="636"/>
    </row>
    <row r="1237" spans="1:10" ht="12.75">
      <c r="A1237" s="636"/>
      <c r="B1237" s="636"/>
      <c r="C1237" s="636"/>
      <c r="D1237" s="636"/>
      <c r="E1237" s="636"/>
      <c r="F1237" s="636"/>
      <c r="G1237" s="636"/>
      <c r="H1237" s="636"/>
      <c r="I1237" s="636"/>
      <c r="J1237" s="636"/>
    </row>
    <row r="1238" spans="1:10" ht="12.75">
      <c r="A1238" s="636"/>
      <c r="B1238" s="636"/>
      <c r="C1238" s="636"/>
      <c r="D1238" s="636"/>
      <c r="E1238" s="636"/>
      <c r="F1238" s="636"/>
      <c r="G1238" s="636"/>
      <c r="H1238" s="636"/>
      <c r="I1238" s="636"/>
      <c r="J1238" s="636"/>
    </row>
    <row r="1239" spans="1:10" ht="12.75">
      <c r="A1239" s="636"/>
      <c r="B1239" s="636"/>
      <c r="C1239" s="636"/>
      <c r="D1239" s="636"/>
      <c r="E1239" s="636"/>
      <c r="F1239" s="636"/>
      <c r="G1239" s="636"/>
      <c r="H1239" s="636"/>
      <c r="I1239" s="636"/>
      <c r="J1239" s="636"/>
    </row>
    <row r="1240" spans="1:10" ht="12.75">
      <c r="A1240" s="636"/>
      <c r="B1240" s="636"/>
      <c r="C1240" s="636"/>
      <c r="D1240" s="636"/>
      <c r="E1240" s="636"/>
      <c r="F1240" s="636"/>
      <c r="G1240" s="636"/>
      <c r="H1240" s="636"/>
      <c r="I1240" s="636"/>
      <c r="J1240" s="636"/>
    </row>
    <row r="1241" spans="1:10" ht="12.75">
      <c r="A1241" s="636"/>
      <c r="B1241" s="636"/>
      <c r="C1241" s="636"/>
      <c r="D1241" s="636"/>
      <c r="E1241" s="636"/>
      <c r="F1241" s="636"/>
      <c r="G1241" s="636"/>
      <c r="H1241" s="636"/>
      <c r="I1241" s="636"/>
      <c r="J1241" s="636"/>
    </row>
    <row r="1242" spans="1:10" ht="12.75">
      <c r="A1242" s="636"/>
      <c r="B1242" s="636"/>
      <c r="C1242" s="636"/>
      <c r="D1242" s="636"/>
      <c r="E1242" s="636"/>
      <c r="F1242" s="636"/>
      <c r="G1242" s="636"/>
      <c r="H1242" s="636"/>
      <c r="I1242" s="636"/>
      <c r="J1242" s="636"/>
    </row>
    <row r="1243" spans="1:10" ht="12.75">
      <c r="A1243" s="636"/>
      <c r="B1243" s="636"/>
      <c r="C1243" s="636"/>
      <c r="D1243" s="636"/>
      <c r="E1243" s="636"/>
      <c r="F1243" s="636"/>
      <c r="G1243" s="636"/>
      <c r="H1243" s="636"/>
      <c r="I1243" s="636"/>
      <c r="J1243" s="636"/>
    </row>
    <row r="1244" spans="1:10" ht="12.75">
      <c r="A1244" s="636"/>
      <c r="B1244" s="636"/>
      <c r="C1244" s="636"/>
      <c r="D1244" s="636"/>
      <c r="E1244" s="636"/>
      <c r="F1244" s="636"/>
      <c r="G1244" s="636"/>
      <c r="H1244" s="636"/>
      <c r="I1244" s="636"/>
      <c r="J1244" s="636"/>
    </row>
    <row r="1245" spans="1:10" ht="12.75">
      <c r="A1245" s="636"/>
      <c r="B1245" s="636"/>
      <c r="C1245" s="636"/>
      <c r="D1245" s="636"/>
      <c r="E1245" s="636"/>
      <c r="F1245" s="636"/>
      <c r="G1245" s="636"/>
      <c r="H1245" s="636"/>
      <c r="I1245" s="636"/>
      <c r="J1245" s="636"/>
    </row>
    <row r="1246" spans="1:10" ht="12.75">
      <c r="A1246" s="636"/>
      <c r="B1246" s="636"/>
      <c r="C1246" s="636"/>
      <c r="D1246" s="636"/>
      <c r="E1246" s="636"/>
      <c r="F1246" s="636"/>
      <c r="G1246" s="636"/>
      <c r="H1246" s="636"/>
      <c r="I1246" s="636"/>
      <c r="J1246" s="636"/>
    </row>
    <row r="1247" spans="1:10" ht="12.75">
      <c r="A1247" s="636"/>
      <c r="B1247" s="636"/>
      <c r="C1247" s="636"/>
      <c r="D1247" s="636"/>
      <c r="E1247" s="636"/>
      <c r="F1247" s="636"/>
      <c r="G1247" s="636"/>
      <c r="H1247" s="636"/>
      <c r="I1247" s="636"/>
      <c r="J1247" s="636"/>
    </row>
    <row r="1248" spans="1:10" ht="12.75">
      <c r="A1248" s="636"/>
      <c r="B1248" s="636"/>
      <c r="C1248" s="636"/>
      <c r="D1248" s="636"/>
      <c r="E1248" s="636"/>
      <c r="F1248" s="636"/>
      <c r="G1248" s="636"/>
      <c r="H1248" s="636"/>
      <c r="I1248" s="636"/>
      <c r="J1248" s="636"/>
    </row>
    <row r="1249" spans="1:10" ht="12.75">
      <c r="A1249" s="636"/>
      <c r="B1249" s="636"/>
      <c r="C1249" s="636"/>
      <c r="D1249" s="636"/>
      <c r="E1249" s="636"/>
      <c r="F1249" s="636"/>
      <c r="G1249" s="636"/>
      <c r="H1249" s="636"/>
      <c r="I1249" s="636"/>
      <c r="J1249" s="636"/>
    </row>
    <row r="1250" spans="1:10" ht="12.75">
      <c r="A1250" s="636"/>
      <c r="B1250" s="636"/>
      <c r="C1250" s="636"/>
      <c r="D1250" s="636"/>
      <c r="E1250" s="636"/>
      <c r="F1250" s="636"/>
      <c r="G1250" s="636"/>
      <c r="H1250" s="636"/>
      <c r="I1250" s="636"/>
      <c r="J1250" s="636"/>
    </row>
    <row r="1251" spans="1:10" ht="12.75">
      <c r="A1251" s="636"/>
      <c r="B1251" s="636"/>
      <c r="C1251" s="636"/>
      <c r="D1251" s="636"/>
      <c r="E1251" s="636"/>
      <c r="F1251" s="636"/>
      <c r="G1251" s="636"/>
      <c r="H1251" s="636"/>
      <c r="I1251" s="636"/>
      <c r="J1251" s="636"/>
    </row>
    <row r="1252" spans="1:10" ht="12.75">
      <c r="A1252" s="636"/>
      <c r="B1252" s="636"/>
      <c r="C1252" s="636"/>
      <c r="D1252" s="636"/>
      <c r="E1252" s="636"/>
      <c r="F1252" s="636"/>
      <c r="G1252" s="636"/>
      <c r="H1252" s="636"/>
      <c r="I1252" s="636"/>
      <c r="J1252" s="636"/>
    </row>
    <row r="1253" spans="1:10" ht="12.75">
      <c r="A1253" s="636"/>
      <c r="B1253" s="636"/>
      <c r="C1253" s="636"/>
      <c r="D1253" s="636"/>
      <c r="E1253" s="636"/>
      <c r="F1253" s="636"/>
      <c r="G1253" s="636"/>
      <c r="H1253" s="636"/>
      <c r="I1253" s="636"/>
      <c r="J1253" s="636"/>
    </row>
    <row r="1254" spans="1:10" ht="12.75">
      <c r="A1254" s="636"/>
      <c r="B1254" s="636"/>
      <c r="C1254" s="636"/>
      <c r="D1254" s="636"/>
      <c r="E1254" s="636"/>
      <c r="F1254" s="636"/>
      <c r="G1254" s="636"/>
      <c r="H1254" s="636"/>
      <c r="I1254" s="636"/>
      <c r="J1254" s="636"/>
    </row>
    <row r="1255" spans="1:10" ht="12.75">
      <c r="A1255" s="636"/>
      <c r="B1255" s="636"/>
      <c r="C1255" s="636"/>
      <c r="D1255" s="636"/>
      <c r="E1255" s="636"/>
      <c r="F1255" s="636"/>
      <c r="G1255" s="636"/>
      <c r="H1255" s="636"/>
      <c r="I1255" s="636"/>
      <c r="J1255" s="636"/>
    </row>
    <row r="1256" spans="1:10" ht="12.75">
      <c r="A1256" s="636"/>
      <c r="B1256" s="636"/>
      <c r="C1256" s="636"/>
      <c r="D1256" s="636"/>
      <c r="E1256" s="636"/>
      <c r="F1256" s="636"/>
      <c r="G1256" s="636"/>
      <c r="H1256" s="636"/>
      <c r="I1256" s="636"/>
      <c r="J1256" s="636"/>
    </row>
    <row r="1257" spans="1:10" ht="12.75">
      <c r="A1257" s="636"/>
      <c r="B1257" s="636"/>
      <c r="C1257" s="636"/>
      <c r="D1257" s="636"/>
      <c r="E1257" s="636"/>
      <c r="F1257" s="636"/>
      <c r="G1257" s="636"/>
      <c r="H1257" s="636"/>
      <c r="I1257" s="636"/>
      <c r="J1257" s="636"/>
    </row>
    <row r="1258" spans="1:10" ht="12.75">
      <c r="A1258" s="636"/>
      <c r="B1258" s="636"/>
      <c r="C1258" s="636"/>
      <c r="D1258" s="636"/>
      <c r="E1258" s="636"/>
      <c r="F1258" s="636"/>
      <c r="G1258" s="636"/>
      <c r="H1258" s="636"/>
      <c r="I1258" s="636"/>
      <c r="J1258" s="636"/>
    </row>
    <row r="1259" spans="1:10" ht="12.75">
      <c r="A1259" s="636"/>
      <c r="B1259" s="636"/>
      <c r="C1259" s="636"/>
      <c r="D1259" s="636"/>
      <c r="E1259" s="636"/>
      <c r="F1259" s="636"/>
      <c r="G1259" s="636"/>
      <c r="H1259" s="636"/>
      <c r="I1259" s="636"/>
      <c r="J1259" s="636"/>
    </row>
    <row r="1260" spans="1:10" ht="12.75">
      <c r="A1260" s="636"/>
      <c r="B1260" s="636"/>
      <c r="C1260" s="636"/>
      <c r="D1260" s="636"/>
      <c r="E1260" s="636"/>
      <c r="F1260" s="636"/>
      <c r="G1260" s="636"/>
      <c r="H1260" s="636"/>
      <c r="I1260" s="636"/>
      <c r="J1260" s="636"/>
    </row>
    <row r="1261" spans="1:10" ht="12.75">
      <c r="A1261" s="636"/>
      <c r="B1261" s="636"/>
      <c r="C1261" s="636"/>
      <c r="D1261" s="636"/>
      <c r="E1261" s="636"/>
      <c r="F1261" s="636"/>
      <c r="G1261" s="636"/>
      <c r="H1261" s="636"/>
      <c r="I1261" s="636"/>
      <c r="J1261" s="636"/>
    </row>
    <row r="1262" spans="1:10" ht="12.75">
      <c r="A1262" s="636"/>
      <c r="B1262" s="636"/>
      <c r="C1262" s="636"/>
      <c r="D1262" s="636"/>
      <c r="E1262" s="636"/>
      <c r="F1262" s="636"/>
      <c r="G1262" s="636"/>
      <c r="H1262" s="636"/>
      <c r="I1262" s="636"/>
      <c r="J1262" s="636"/>
    </row>
    <row r="1263" spans="1:10" ht="12.75">
      <c r="A1263" s="636"/>
      <c r="B1263" s="636"/>
      <c r="C1263" s="636"/>
      <c r="D1263" s="636"/>
      <c r="E1263" s="636"/>
      <c r="F1263" s="636"/>
      <c r="G1263" s="636"/>
      <c r="H1263" s="636"/>
      <c r="I1263" s="636"/>
      <c r="J1263" s="636"/>
    </row>
    <row r="1264" spans="1:10" ht="12.75">
      <c r="A1264" s="636"/>
      <c r="B1264" s="636"/>
      <c r="C1264" s="636"/>
      <c r="D1264" s="636"/>
      <c r="E1264" s="636"/>
      <c r="F1264" s="636"/>
      <c r="G1264" s="636"/>
      <c r="H1264" s="636"/>
      <c r="I1264" s="636"/>
      <c r="J1264" s="636"/>
    </row>
    <row r="1265" spans="1:10" ht="12.75">
      <c r="A1265" s="636"/>
      <c r="B1265" s="636"/>
      <c r="C1265" s="636"/>
      <c r="D1265" s="636"/>
      <c r="E1265" s="636"/>
      <c r="F1265" s="636"/>
      <c r="G1265" s="636"/>
      <c r="H1265" s="636"/>
      <c r="I1265" s="636"/>
      <c r="J1265" s="636"/>
    </row>
    <row r="1266" spans="1:10" ht="12.75">
      <c r="A1266" s="636"/>
      <c r="B1266" s="636"/>
      <c r="C1266" s="636"/>
      <c r="D1266" s="636"/>
      <c r="E1266" s="636"/>
      <c r="F1266" s="636"/>
      <c r="G1266" s="636"/>
      <c r="H1266" s="636"/>
      <c r="I1266" s="636"/>
      <c r="J1266" s="636"/>
    </row>
    <row r="1267" spans="1:10" ht="12.75">
      <c r="A1267" s="636"/>
      <c r="B1267" s="636"/>
      <c r="C1267" s="636"/>
      <c r="D1267" s="636"/>
      <c r="E1267" s="636"/>
      <c r="F1267" s="636"/>
      <c r="G1267" s="636"/>
      <c r="H1267" s="636"/>
      <c r="I1267" s="636"/>
      <c r="J1267" s="636"/>
    </row>
    <row r="1268" spans="1:10" ht="12.75">
      <c r="A1268" s="636"/>
      <c r="B1268" s="636"/>
      <c r="C1268" s="636"/>
      <c r="D1268" s="636"/>
      <c r="E1268" s="636"/>
      <c r="F1268" s="636"/>
      <c r="G1268" s="636"/>
      <c r="H1268" s="636"/>
      <c r="I1268" s="636"/>
      <c r="J1268" s="636"/>
    </row>
    <row r="1269" spans="1:10" ht="12.75">
      <c r="A1269" s="636"/>
      <c r="B1269" s="636"/>
      <c r="C1269" s="636"/>
      <c r="D1269" s="636"/>
      <c r="E1269" s="636"/>
      <c r="F1269" s="636"/>
      <c r="G1269" s="636"/>
      <c r="H1269" s="636"/>
      <c r="I1269" s="636"/>
      <c r="J1269" s="636"/>
    </row>
    <row r="1270" spans="1:10" ht="12.75">
      <c r="A1270" s="636"/>
      <c r="B1270" s="636"/>
      <c r="C1270" s="636"/>
      <c r="D1270" s="636"/>
      <c r="E1270" s="636"/>
      <c r="F1270" s="636"/>
      <c r="G1270" s="636"/>
      <c r="H1270" s="636"/>
      <c r="I1270" s="636"/>
      <c r="J1270" s="636"/>
    </row>
    <row r="1271" spans="1:10" ht="12.75">
      <c r="A1271" s="636"/>
      <c r="B1271" s="636"/>
      <c r="C1271" s="636"/>
      <c r="D1271" s="636"/>
      <c r="E1271" s="636"/>
      <c r="F1271" s="636"/>
      <c r="G1271" s="636"/>
      <c r="H1271" s="636"/>
      <c r="I1271" s="636"/>
      <c r="J1271" s="636"/>
    </row>
    <row r="1272" spans="1:10" ht="12.75">
      <c r="A1272" s="636"/>
      <c r="B1272" s="636"/>
      <c r="C1272" s="636"/>
      <c r="D1272" s="636"/>
      <c r="E1272" s="636"/>
      <c r="F1272" s="636"/>
      <c r="G1272" s="636"/>
      <c r="H1272" s="636"/>
      <c r="I1272" s="636"/>
      <c r="J1272" s="636"/>
    </row>
    <row r="1273" spans="1:10" ht="12.75">
      <c r="A1273" s="636"/>
      <c r="B1273" s="636"/>
      <c r="C1273" s="636"/>
      <c r="D1273" s="636"/>
      <c r="E1273" s="636"/>
      <c r="F1273" s="636"/>
      <c r="G1273" s="636"/>
      <c r="H1273" s="636"/>
      <c r="I1273" s="636"/>
      <c r="J1273" s="636"/>
    </row>
    <row r="1274" spans="1:10" ht="12.75">
      <c r="A1274" s="636"/>
      <c r="B1274" s="636"/>
      <c r="C1274" s="636"/>
      <c r="D1274" s="636"/>
      <c r="E1274" s="636"/>
      <c r="F1274" s="636"/>
      <c r="G1274" s="636"/>
      <c r="H1274" s="636"/>
      <c r="I1274" s="636"/>
      <c r="J1274" s="636"/>
    </row>
    <row r="1275" spans="1:10" ht="12.75">
      <c r="A1275" s="636"/>
      <c r="B1275" s="636"/>
      <c r="C1275" s="636"/>
      <c r="D1275" s="636"/>
      <c r="E1275" s="636"/>
      <c r="F1275" s="636"/>
      <c r="G1275" s="636"/>
      <c r="H1275" s="636"/>
      <c r="I1275" s="636"/>
      <c r="J1275" s="636"/>
    </row>
    <row r="1276" spans="1:10" ht="12.75">
      <c r="A1276" s="636"/>
      <c r="B1276" s="636"/>
      <c r="C1276" s="636"/>
      <c r="D1276" s="636"/>
      <c r="E1276" s="636"/>
      <c r="F1276" s="636"/>
      <c r="G1276" s="636"/>
      <c r="H1276" s="636"/>
      <c r="I1276" s="636"/>
      <c r="J1276" s="636"/>
    </row>
    <row r="1277" spans="1:10" ht="12.75">
      <c r="A1277" s="636"/>
      <c r="B1277" s="636"/>
      <c r="C1277" s="636"/>
      <c r="D1277" s="636"/>
      <c r="E1277" s="636"/>
      <c r="F1277" s="636"/>
      <c r="G1277" s="636"/>
      <c r="H1277" s="636"/>
      <c r="I1277" s="636"/>
      <c r="J1277" s="636"/>
    </row>
    <row r="1278" spans="1:10" ht="12.75">
      <c r="A1278" s="636"/>
      <c r="B1278" s="636"/>
      <c r="C1278" s="636"/>
      <c r="D1278" s="636"/>
      <c r="E1278" s="636"/>
      <c r="F1278" s="636"/>
      <c r="G1278" s="636"/>
      <c r="H1278" s="636"/>
      <c r="I1278" s="636"/>
      <c r="J1278" s="636"/>
    </row>
    <row r="1279" spans="1:10" ht="12.75">
      <c r="A1279" s="636"/>
      <c r="B1279" s="636"/>
      <c r="C1279" s="636"/>
      <c r="D1279" s="636"/>
      <c r="E1279" s="636"/>
      <c r="F1279" s="636"/>
      <c r="G1279" s="636"/>
      <c r="H1279" s="636"/>
      <c r="I1279" s="636"/>
      <c r="J1279" s="636"/>
    </row>
    <row r="1280" spans="1:10" ht="12.75">
      <c r="A1280" s="636"/>
      <c r="B1280" s="636"/>
      <c r="C1280" s="636"/>
      <c r="D1280" s="636"/>
      <c r="E1280" s="636"/>
      <c r="F1280" s="636"/>
      <c r="G1280" s="636"/>
      <c r="H1280" s="636"/>
      <c r="I1280" s="636"/>
      <c r="J1280" s="636"/>
    </row>
    <row r="1281" spans="1:10" ht="12.75">
      <c r="A1281" s="636"/>
      <c r="B1281" s="636"/>
      <c r="C1281" s="636"/>
      <c r="D1281" s="636"/>
      <c r="E1281" s="636"/>
      <c r="F1281" s="636"/>
      <c r="G1281" s="636"/>
      <c r="H1281" s="636"/>
      <c r="I1281" s="636"/>
      <c r="J1281" s="636"/>
    </row>
    <row r="1282" spans="1:10" ht="12.75">
      <c r="A1282" s="636"/>
      <c r="B1282" s="636"/>
      <c r="C1282" s="636"/>
      <c r="D1282" s="636"/>
      <c r="E1282" s="636"/>
      <c r="F1282" s="636"/>
      <c r="G1282" s="636"/>
      <c r="H1282" s="636"/>
      <c r="I1282" s="636"/>
      <c r="J1282" s="636"/>
    </row>
    <row r="1283" spans="1:10" ht="12.75">
      <c r="A1283" s="636"/>
      <c r="B1283" s="636"/>
      <c r="C1283" s="636"/>
      <c r="D1283" s="636"/>
      <c r="E1283" s="636"/>
      <c r="F1283" s="636"/>
      <c r="G1283" s="636"/>
      <c r="H1283" s="636"/>
      <c r="I1283" s="636"/>
      <c r="J1283" s="636"/>
    </row>
    <row r="1284" spans="1:10" ht="12.75">
      <c r="A1284" s="636"/>
      <c r="B1284" s="636"/>
      <c r="C1284" s="636"/>
      <c r="D1284" s="636"/>
      <c r="E1284" s="636"/>
      <c r="F1284" s="636"/>
      <c r="G1284" s="636"/>
      <c r="H1284" s="636"/>
      <c r="I1284" s="636"/>
      <c r="J1284" s="636"/>
    </row>
    <row r="1285" spans="1:10" ht="12.75">
      <c r="A1285" s="636"/>
      <c r="B1285" s="636"/>
      <c r="C1285" s="636"/>
      <c r="D1285" s="636"/>
      <c r="E1285" s="636"/>
      <c r="F1285" s="636"/>
      <c r="G1285" s="636"/>
      <c r="H1285" s="636"/>
      <c r="I1285" s="636"/>
      <c r="J1285" s="636"/>
    </row>
    <row r="1286" spans="1:10" ht="12.75">
      <c r="A1286" s="636"/>
      <c r="B1286" s="636"/>
      <c r="C1286" s="636"/>
      <c r="D1286" s="636"/>
      <c r="E1286" s="636"/>
      <c r="F1286" s="636"/>
      <c r="G1286" s="636"/>
      <c r="H1286" s="636"/>
      <c r="I1286" s="636"/>
      <c r="J1286" s="636"/>
    </row>
    <row r="1287" spans="1:10" ht="12.75">
      <c r="A1287" s="636"/>
      <c r="B1287" s="636"/>
      <c r="C1287" s="636"/>
      <c r="D1287" s="636"/>
      <c r="E1287" s="636"/>
      <c r="F1287" s="636"/>
      <c r="G1287" s="636"/>
      <c r="H1287" s="636"/>
      <c r="I1287" s="636"/>
      <c r="J1287" s="636"/>
    </row>
    <row r="1288" spans="1:10" ht="12.75">
      <c r="A1288" s="636"/>
      <c r="B1288" s="636"/>
      <c r="C1288" s="636"/>
      <c r="D1288" s="636"/>
      <c r="E1288" s="636"/>
      <c r="F1288" s="636"/>
      <c r="G1288" s="636"/>
      <c r="H1288" s="636"/>
      <c r="I1288" s="636"/>
      <c r="J1288" s="636"/>
    </row>
    <row r="1289" spans="1:10" ht="12.75">
      <c r="A1289" s="636"/>
      <c r="B1289" s="636"/>
      <c r="C1289" s="636"/>
      <c r="D1289" s="636"/>
      <c r="E1289" s="636"/>
      <c r="F1289" s="636"/>
      <c r="G1289" s="636"/>
      <c r="H1289" s="636"/>
      <c r="I1289" s="636"/>
      <c r="J1289" s="636"/>
    </row>
    <row r="1290" spans="1:10" ht="12.75">
      <c r="A1290" s="636"/>
      <c r="B1290" s="636"/>
      <c r="C1290" s="636"/>
      <c r="D1290" s="636"/>
      <c r="E1290" s="636"/>
      <c r="F1290" s="636"/>
      <c r="G1290" s="636"/>
      <c r="H1290" s="636"/>
      <c r="I1290" s="636"/>
      <c r="J1290" s="636"/>
    </row>
    <row r="1291" spans="1:10" ht="12.75">
      <c r="A1291" s="636"/>
      <c r="B1291" s="636"/>
      <c r="C1291" s="636"/>
      <c r="D1291" s="636"/>
      <c r="E1291" s="636"/>
      <c r="F1291" s="636"/>
      <c r="G1291" s="636"/>
      <c r="H1291" s="636"/>
      <c r="I1291" s="636"/>
      <c r="J1291" s="636"/>
    </row>
    <row r="1292" spans="1:10" ht="12.75">
      <c r="A1292" s="636"/>
      <c r="B1292" s="636"/>
      <c r="C1292" s="636"/>
      <c r="D1292" s="636"/>
      <c r="E1292" s="636"/>
      <c r="F1292" s="636"/>
      <c r="G1292" s="636"/>
      <c r="H1292" s="636"/>
      <c r="I1292" s="636"/>
      <c r="J1292" s="636"/>
    </row>
    <row r="1293" spans="1:10" ht="12.75">
      <c r="A1293" s="636"/>
      <c r="B1293" s="636"/>
      <c r="C1293" s="636"/>
      <c r="D1293" s="636"/>
      <c r="E1293" s="636"/>
      <c r="F1293" s="636"/>
      <c r="G1293" s="636"/>
      <c r="H1293" s="636"/>
      <c r="I1293" s="636"/>
      <c r="J1293" s="636"/>
    </row>
    <row r="1294" spans="1:10" ht="12.75">
      <c r="A1294" s="636"/>
      <c r="B1294" s="636"/>
      <c r="C1294" s="636"/>
      <c r="D1294" s="636"/>
      <c r="E1294" s="636"/>
      <c r="F1294" s="636"/>
      <c r="G1294" s="636"/>
      <c r="H1294" s="636"/>
      <c r="I1294" s="636"/>
      <c r="J1294" s="636"/>
    </row>
    <row r="1295" spans="1:10" ht="12.75">
      <c r="A1295" s="636"/>
      <c r="B1295" s="636"/>
      <c r="C1295" s="636"/>
      <c r="D1295" s="636"/>
      <c r="E1295" s="636"/>
      <c r="F1295" s="636"/>
      <c r="G1295" s="636"/>
      <c r="H1295" s="636"/>
      <c r="I1295" s="636"/>
      <c r="J1295" s="636"/>
    </row>
    <row r="1296" spans="1:10" ht="12.75">
      <c r="A1296" s="636"/>
      <c r="B1296" s="636"/>
      <c r="C1296" s="636"/>
      <c r="D1296" s="636"/>
      <c r="E1296" s="636"/>
      <c r="F1296" s="636"/>
      <c r="G1296" s="636"/>
      <c r="H1296" s="636"/>
      <c r="I1296" s="636"/>
      <c r="J1296" s="636"/>
    </row>
    <row r="1297" spans="1:10" ht="12.75">
      <c r="A1297" s="636"/>
      <c r="B1297" s="636"/>
      <c r="C1297" s="636"/>
      <c r="D1297" s="636"/>
      <c r="E1297" s="636"/>
      <c r="F1297" s="636"/>
      <c r="G1297" s="636"/>
      <c r="H1297" s="636"/>
      <c r="I1297" s="636"/>
      <c r="J1297" s="636"/>
    </row>
    <row r="1298" spans="1:10" ht="12.75">
      <c r="A1298" s="636"/>
      <c r="B1298" s="636"/>
      <c r="C1298" s="636"/>
      <c r="D1298" s="636"/>
      <c r="E1298" s="636"/>
      <c r="F1298" s="636"/>
      <c r="G1298" s="636"/>
      <c r="H1298" s="636"/>
      <c r="I1298" s="636"/>
      <c r="J1298" s="636"/>
    </row>
    <row r="1299" spans="1:10" ht="12.75">
      <c r="A1299" s="636"/>
      <c r="B1299" s="636"/>
      <c r="C1299" s="636"/>
      <c r="D1299" s="636"/>
      <c r="E1299" s="636"/>
      <c r="F1299" s="636"/>
      <c r="G1299" s="636"/>
      <c r="H1299" s="636"/>
      <c r="I1299" s="636"/>
      <c r="J1299" s="636"/>
    </row>
    <row r="1300" spans="1:10" ht="12.75">
      <c r="A1300" s="636"/>
      <c r="B1300" s="636"/>
      <c r="C1300" s="636"/>
      <c r="D1300" s="636"/>
      <c r="E1300" s="636"/>
      <c r="F1300" s="636"/>
      <c r="G1300" s="636"/>
      <c r="H1300" s="636"/>
      <c r="I1300" s="636"/>
      <c r="J1300" s="636"/>
    </row>
    <row r="1301" spans="1:10" ht="12.75">
      <c r="A1301" s="636"/>
      <c r="B1301" s="636"/>
      <c r="C1301" s="636"/>
      <c r="D1301" s="636"/>
      <c r="E1301" s="636"/>
      <c r="F1301" s="636"/>
      <c r="G1301" s="636"/>
      <c r="H1301" s="636"/>
      <c r="I1301" s="636"/>
      <c r="J1301" s="636"/>
    </row>
    <row r="1302" spans="1:10" ht="12.75">
      <c r="A1302" s="636"/>
      <c r="B1302" s="636"/>
      <c r="C1302" s="636"/>
      <c r="D1302" s="636"/>
      <c r="E1302" s="636"/>
      <c r="F1302" s="636"/>
      <c r="G1302" s="636"/>
      <c r="H1302" s="636"/>
      <c r="I1302" s="636"/>
      <c r="J1302" s="636"/>
    </row>
    <row r="1303" spans="1:10" ht="12.75">
      <c r="A1303" s="636"/>
      <c r="B1303" s="636"/>
      <c r="C1303" s="636"/>
      <c r="D1303" s="636"/>
      <c r="E1303" s="636"/>
      <c r="F1303" s="636"/>
      <c r="G1303" s="636"/>
      <c r="H1303" s="636"/>
      <c r="I1303" s="636"/>
      <c r="J1303" s="636"/>
    </row>
    <row r="1304" spans="1:10" ht="12.75">
      <c r="A1304" s="636"/>
      <c r="B1304" s="636"/>
      <c r="C1304" s="636"/>
      <c r="D1304" s="636"/>
      <c r="E1304" s="636"/>
      <c r="F1304" s="636"/>
      <c r="G1304" s="636"/>
      <c r="H1304" s="636"/>
      <c r="I1304" s="636"/>
      <c r="J1304" s="636"/>
    </row>
    <row r="1305" spans="1:10" ht="12.75">
      <c r="A1305" s="636"/>
      <c r="B1305" s="636"/>
      <c r="C1305" s="636"/>
      <c r="D1305" s="636"/>
      <c r="E1305" s="636"/>
      <c r="F1305" s="636"/>
      <c r="G1305" s="636"/>
      <c r="H1305" s="636"/>
      <c r="I1305" s="636"/>
      <c r="J1305" s="636"/>
    </row>
    <row r="1306" spans="1:10" ht="12.75">
      <c r="A1306" s="636"/>
      <c r="B1306" s="636"/>
      <c r="C1306" s="636"/>
      <c r="D1306" s="636"/>
      <c r="E1306" s="636"/>
      <c r="F1306" s="636"/>
      <c r="G1306" s="636"/>
      <c r="H1306" s="636"/>
      <c r="I1306" s="636"/>
      <c r="J1306" s="636"/>
    </row>
    <row r="1307" spans="1:10" ht="12.75">
      <c r="A1307" s="636"/>
      <c r="B1307" s="636"/>
      <c r="C1307" s="636"/>
      <c r="D1307" s="636"/>
      <c r="E1307" s="636"/>
      <c r="F1307" s="636"/>
      <c r="G1307" s="636"/>
      <c r="H1307" s="636"/>
      <c r="I1307" s="636"/>
      <c r="J1307" s="636"/>
    </row>
    <row r="1308" spans="1:10" ht="12.75">
      <c r="A1308" s="636"/>
      <c r="B1308" s="636"/>
      <c r="C1308" s="636"/>
      <c r="D1308" s="636"/>
      <c r="E1308" s="636"/>
      <c r="F1308" s="636"/>
      <c r="G1308" s="636"/>
      <c r="H1308" s="636"/>
      <c r="I1308" s="636"/>
      <c r="J1308" s="636"/>
    </row>
    <row r="1309" spans="1:10" ht="12.75">
      <c r="A1309" s="636"/>
      <c r="B1309" s="636"/>
      <c r="C1309" s="636"/>
      <c r="D1309" s="636"/>
      <c r="E1309" s="636"/>
      <c r="F1309" s="636"/>
      <c r="G1309" s="636"/>
      <c r="H1309" s="636"/>
      <c r="I1309" s="636"/>
      <c r="J1309" s="636"/>
    </row>
    <row r="1310" spans="1:10" ht="12.75">
      <c r="A1310" s="636"/>
      <c r="B1310" s="636"/>
      <c r="C1310" s="636"/>
      <c r="D1310" s="636"/>
      <c r="E1310" s="636"/>
      <c r="F1310" s="636"/>
      <c r="G1310" s="636"/>
      <c r="H1310" s="636"/>
      <c r="I1310" s="636"/>
      <c r="J1310" s="636"/>
    </row>
    <row r="1311" spans="1:10" ht="12.75">
      <c r="A1311" s="636"/>
      <c r="B1311" s="636"/>
      <c r="C1311" s="636"/>
      <c r="D1311" s="636"/>
      <c r="E1311" s="636"/>
      <c r="F1311" s="636"/>
      <c r="G1311" s="636"/>
      <c r="H1311" s="636"/>
      <c r="I1311" s="636"/>
      <c r="J1311" s="636"/>
    </row>
    <row r="1312" spans="1:10" ht="12.75">
      <c r="A1312" s="636"/>
      <c r="B1312" s="636"/>
      <c r="C1312" s="636"/>
      <c r="D1312" s="636"/>
      <c r="E1312" s="636"/>
      <c r="F1312" s="636"/>
      <c r="G1312" s="636"/>
      <c r="H1312" s="636"/>
      <c r="I1312" s="636"/>
      <c r="J1312" s="636"/>
    </row>
    <row r="1313" spans="1:10" ht="12.75">
      <c r="A1313" s="636"/>
      <c r="B1313" s="636"/>
      <c r="C1313" s="636"/>
      <c r="D1313" s="636"/>
      <c r="E1313" s="636"/>
      <c r="F1313" s="636"/>
      <c r="G1313" s="636"/>
      <c r="H1313" s="636"/>
      <c r="I1313" s="636"/>
      <c r="J1313" s="636"/>
    </row>
    <row r="1314" spans="1:10" ht="12.75">
      <c r="A1314" s="636"/>
      <c r="B1314" s="636"/>
      <c r="C1314" s="636"/>
      <c r="D1314" s="636"/>
      <c r="E1314" s="636"/>
      <c r="F1314" s="636"/>
      <c r="G1314" s="636"/>
      <c r="H1314" s="636"/>
      <c r="I1314" s="636"/>
      <c r="J1314" s="636"/>
    </row>
    <row r="1315" spans="1:10" ht="12.75">
      <c r="A1315" s="636"/>
      <c r="B1315" s="636"/>
      <c r="C1315" s="636"/>
      <c r="D1315" s="636"/>
      <c r="E1315" s="636"/>
      <c r="F1315" s="636"/>
      <c r="G1315" s="636"/>
      <c r="H1315" s="636"/>
      <c r="I1315" s="636"/>
      <c r="J1315" s="636"/>
    </row>
    <row r="1316" spans="1:10" ht="12.75">
      <c r="A1316" s="636"/>
      <c r="B1316" s="636"/>
      <c r="C1316" s="636"/>
      <c r="D1316" s="636"/>
      <c r="E1316" s="636"/>
      <c r="F1316" s="636"/>
      <c r="G1316" s="636"/>
      <c r="H1316" s="636"/>
      <c r="I1316" s="636"/>
      <c r="J1316" s="636"/>
    </row>
    <row r="1317" spans="1:10" ht="12.75">
      <c r="A1317" s="636"/>
      <c r="B1317" s="636"/>
      <c r="C1317" s="636"/>
      <c r="D1317" s="636"/>
      <c r="E1317" s="636"/>
      <c r="F1317" s="636"/>
      <c r="G1317" s="636"/>
      <c r="H1317" s="636"/>
      <c r="I1317" s="636"/>
      <c r="J1317" s="636"/>
    </row>
    <row r="1318" spans="1:10" ht="12.75">
      <c r="A1318" s="636"/>
      <c r="B1318" s="636"/>
      <c r="C1318" s="636"/>
      <c r="D1318" s="636"/>
      <c r="E1318" s="636"/>
      <c r="F1318" s="636"/>
      <c r="G1318" s="636"/>
      <c r="H1318" s="636"/>
      <c r="I1318" s="636"/>
      <c r="J1318" s="636"/>
    </row>
    <row r="1319" spans="1:10" ht="12.75">
      <c r="A1319" s="636"/>
      <c r="B1319" s="636"/>
      <c r="C1319" s="636"/>
      <c r="D1319" s="636"/>
      <c r="E1319" s="636"/>
      <c r="F1319" s="636"/>
      <c r="G1319" s="636"/>
      <c r="H1319" s="636"/>
      <c r="I1319" s="636"/>
      <c r="J1319" s="636"/>
    </row>
    <row r="1320" spans="1:10" ht="12.75">
      <c r="A1320" s="636"/>
      <c r="B1320" s="636"/>
      <c r="C1320" s="636"/>
      <c r="D1320" s="636"/>
      <c r="E1320" s="636"/>
      <c r="F1320" s="636"/>
      <c r="G1320" s="636"/>
      <c r="H1320" s="636"/>
      <c r="I1320" s="636"/>
      <c r="J1320" s="636"/>
    </row>
    <row r="1321" spans="1:10" ht="12.75">
      <c r="A1321" s="636"/>
      <c r="B1321" s="636"/>
      <c r="C1321" s="636"/>
      <c r="D1321" s="636"/>
      <c r="E1321" s="636"/>
      <c r="F1321" s="636"/>
      <c r="G1321" s="636"/>
      <c r="H1321" s="636"/>
      <c r="I1321" s="636"/>
      <c r="J1321" s="636"/>
    </row>
    <row r="1322" spans="1:10" ht="12.75">
      <c r="A1322" s="636"/>
      <c r="B1322" s="636"/>
      <c r="C1322" s="636"/>
      <c r="D1322" s="636"/>
      <c r="E1322" s="636"/>
      <c r="F1322" s="636"/>
      <c r="G1322" s="636"/>
      <c r="H1322" s="636"/>
      <c r="I1322" s="636"/>
      <c r="J1322" s="636"/>
    </row>
    <row r="1323" spans="1:10" ht="12.75">
      <c r="A1323" s="636"/>
      <c r="B1323" s="636"/>
      <c r="C1323" s="636"/>
      <c r="D1323" s="636"/>
      <c r="E1323" s="636"/>
      <c r="F1323" s="636"/>
      <c r="G1323" s="636"/>
      <c r="H1323" s="636"/>
      <c r="I1323" s="636"/>
      <c r="J1323" s="636"/>
    </row>
    <row r="1324" spans="1:10" ht="12.75">
      <c r="A1324" s="636"/>
      <c r="B1324" s="636"/>
      <c r="C1324" s="636"/>
      <c r="D1324" s="636"/>
      <c r="E1324" s="636"/>
      <c r="F1324" s="636"/>
      <c r="G1324" s="636"/>
      <c r="H1324" s="636"/>
      <c r="I1324" s="636"/>
      <c r="J1324" s="636"/>
    </row>
    <row r="1325" spans="1:10" ht="12.75">
      <c r="A1325" s="636"/>
      <c r="B1325" s="636"/>
      <c r="C1325" s="636"/>
      <c r="D1325" s="636"/>
      <c r="E1325" s="636"/>
      <c r="F1325" s="636"/>
      <c r="G1325" s="636"/>
      <c r="H1325" s="636"/>
      <c r="I1325" s="636"/>
      <c r="J1325" s="636"/>
    </row>
    <row r="1326" spans="1:10" ht="12.75">
      <c r="A1326" s="636"/>
      <c r="B1326" s="636"/>
      <c r="C1326" s="636"/>
      <c r="D1326" s="636"/>
      <c r="E1326" s="636"/>
      <c r="F1326" s="636"/>
      <c r="G1326" s="636"/>
      <c r="H1326" s="636"/>
      <c r="I1326" s="636"/>
      <c r="J1326" s="636"/>
    </row>
    <row r="1327" spans="1:10" ht="12.75">
      <c r="A1327" s="636"/>
      <c r="B1327" s="636"/>
      <c r="C1327" s="636"/>
      <c r="D1327" s="636"/>
      <c r="E1327" s="636"/>
      <c r="F1327" s="636"/>
      <c r="G1327" s="636"/>
      <c r="H1327" s="636"/>
      <c r="I1327" s="636"/>
      <c r="J1327" s="636"/>
    </row>
    <row r="1328" spans="1:10" ht="12.75">
      <c r="A1328" s="636"/>
      <c r="B1328" s="636"/>
      <c r="C1328" s="636"/>
      <c r="D1328" s="636"/>
      <c r="E1328" s="636"/>
      <c r="F1328" s="636"/>
      <c r="G1328" s="636"/>
      <c r="H1328" s="636"/>
      <c r="I1328" s="636"/>
      <c r="J1328" s="636"/>
    </row>
    <row r="1329" spans="1:10" ht="12.75">
      <c r="A1329" s="636"/>
      <c r="B1329" s="636"/>
      <c r="C1329" s="636"/>
      <c r="D1329" s="636"/>
      <c r="E1329" s="636"/>
      <c r="F1329" s="636"/>
      <c r="G1329" s="636"/>
      <c r="H1329" s="636"/>
      <c r="I1329" s="636"/>
      <c r="J1329" s="636"/>
    </row>
    <row r="1330" spans="1:10" ht="12.75">
      <c r="A1330" s="636"/>
      <c r="B1330" s="636"/>
      <c r="C1330" s="636"/>
      <c r="D1330" s="636"/>
      <c r="E1330" s="636"/>
      <c r="F1330" s="636"/>
      <c r="G1330" s="636"/>
      <c r="H1330" s="636"/>
      <c r="I1330" s="636"/>
      <c r="J1330" s="636"/>
    </row>
    <row r="1331" spans="1:10" ht="12.75">
      <c r="A1331" s="636"/>
      <c r="B1331" s="636"/>
      <c r="C1331" s="636"/>
      <c r="D1331" s="636"/>
      <c r="E1331" s="636"/>
      <c r="F1331" s="636"/>
      <c r="G1331" s="636"/>
      <c r="H1331" s="636"/>
      <c r="I1331" s="636"/>
      <c r="J1331" s="636"/>
    </row>
    <row r="1332" spans="1:10" ht="12.75">
      <c r="A1332" s="636"/>
      <c r="B1332" s="636"/>
      <c r="C1332" s="636"/>
      <c r="D1332" s="636"/>
      <c r="E1332" s="636"/>
      <c r="F1332" s="636"/>
      <c r="G1332" s="636"/>
      <c r="H1332" s="636"/>
      <c r="I1332" s="636"/>
      <c r="J1332" s="636"/>
    </row>
    <row r="1333" spans="1:10" ht="12.75">
      <c r="A1333" s="636"/>
      <c r="B1333" s="636"/>
      <c r="C1333" s="636"/>
      <c r="D1333" s="636"/>
      <c r="E1333" s="636"/>
      <c r="F1333" s="636"/>
      <c r="G1333" s="636"/>
      <c r="H1333" s="636"/>
      <c r="I1333" s="636"/>
      <c r="J1333" s="636"/>
    </row>
    <row r="1334" spans="1:10" ht="12.75">
      <c r="A1334" s="636"/>
      <c r="B1334" s="636"/>
      <c r="C1334" s="636"/>
      <c r="D1334" s="636"/>
      <c r="E1334" s="636"/>
      <c r="F1334" s="636"/>
      <c r="G1334" s="636"/>
      <c r="H1334" s="636"/>
      <c r="I1334" s="636"/>
      <c r="J1334" s="636"/>
    </row>
    <row r="1335" spans="1:10" ht="12.75">
      <c r="A1335" s="636"/>
      <c r="B1335" s="636"/>
      <c r="C1335" s="636"/>
      <c r="D1335" s="636"/>
      <c r="E1335" s="636"/>
      <c r="F1335" s="636"/>
      <c r="G1335" s="636"/>
      <c r="H1335" s="636"/>
      <c r="I1335" s="636"/>
      <c r="J1335" s="636"/>
    </row>
    <row r="1336" spans="1:10" ht="12.75">
      <c r="A1336" s="636"/>
      <c r="B1336" s="636"/>
      <c r="C1336" s="636"/>
      <c r="D1336" s="636"/>
      <c r="E1336" s="636"/>
      <c r="F1336" s="636"/>
      <c r="G1336" s="636"/>
      <c r="H1336" s="636"/>
      <c r="I1336" s="636"/>
      <c r="J1336" s="636"/>
    </row>
    <row r="1337" spans="1:10" ht="12.75">
      <c r="A1337" s="636"/>
      <c r="B1337" s="636"/>
      <c r="C1337" s="636"/>
      <c r="D1337" s="636"/>
      <c r="E1337" s="636"/>
      <c r="F1337" s="636"/>
      <c r="G1337" s="636"/>
      <c r="H1337" s="636"/>
      <c r="I1337" s="636"/>
      <c r="J1337" s="636"/>
    </row>
    <row r="1338" spans="1:10" ht="12.75">
      <c r="A1338" s="636"/>
      <c r="B1338" s="636"/>
      <c r="C1338" s="636"/>
      <c r="D1338" s="636"/>
      <c r="E1338" s="636"/>
      <c r="F1338" s="636"/>
      <c r="G1338" s="636"/>
      <c r="H1338" s="636"/>
      <c r="I1338" s="636"/>
      <c r="J1338" s="636"/>
    </row>
    <row r="1339" spans="1:10" ht="12.75">
      <c r="A1339" s="636"/>
      <c r="B1339" s="636"/>
      <c r="C1339" s="636"/>
      <c r="D1339" s="636"/>
      <c r="E1339" s="636"/>
      <c r="F1339" s="636"/>
      <c r="G1339" s="636"/>
      <c r="H1339" s="636"/>
      <c r="I1339" s="636"/>
      <c r="J1339" s="636"/>
    </row>
    <row r="1340" spans="1:10" ht="12.75">
      <c r="A1340" s="636"/>
      <c r="B1340" s="636"/>
      <c r="C1340" s="636"/>
      <c r="D1340" s="636"/>
      <c r="E1340" s="636"/>
      <c r="F1340" s="636"/>
      <c r="G1340" s="636"/>
      <c r="H1340" s="636"/>
      <c r="I1340" s="636"/>
      <c r="J1340" s="636"/>
    </row>
    <row r="1341" spans="1:10" ht="12.75">
      <c r="A1341" s="636"/>
      <c r="B1341" s="636"/>
      <c r="C1341" s="636"/>
      <c r="D1341" s="636"/>
      <c r="E1341" s="636"/>
      <c r="F1341" s="636"/>
      <c r="G1341" s="636"/>
      <c r="H1341" s="636"/>
      <c r="I1341" s="636"/>
      <c r="J1341" s="636"/>
    </row>
    <row r="1342" spans="1:10" ht="12.75">
      <c r="A1342" s="636"/>
      <c r="B1342" s="636"/>
      <c r="C1342" s="636"/>
      <c r="D1342" s="636"/>
      <c r="E1342" s="636"/>
      <c r="F1342" s="636"/>
      <c r="G1342" s="636"/>
      <c r="H1342" s="636"/>
      <c r="I1342" s="636"/>
      <c r="J1342" s="636"/>
    </row>
    <row r="1343" spans="1:10" ht="12.75">
      <c r="A1343" s="636"/>
      <c r="B1343" s="636"/>
      <c r="C1343" s="636"/>
      <c r="D1343" s="636"/>
      <c r="E1343" s="636"/>
      <c r="F1343" s="636"/>
      <c r="G1343" s="636"/>
      <c r="H1343" s="636"/>
      <c r="I1343" s="636"/>
      <c r="J1343" s="636"/>
    </row>
    <row r="1344" spans="1:10" ht="12.75">
      <c r="A1344" s="636"/>
      <c r="B1344" s="636"/>
      <c r="C1344" s="636"/>
      <c r="D1344" s="636"/>
      <c r="E1344" s="636"/>
      <c r="F1344" s="636"/>
      <c r="G1344" s="636"/>
      <c r="H1344" s="636"/>
      <c r="I1344" s="636"/>
      <c r="J1344" s="636"/>
    </row>
    <row r="1345" spans="1:10" ht="12.75">
      <c r="A1345" s="636"/>
      <c r="B1345" s="636"/>
      <c r="C1345" s="636"/>
      <c r="D1345" s="636"/>
      <c r="E1345" s="636"/>
      <c r="F1345" s="636"/>
      <c r="G1345" s="636"/>
      <c r="H1345" s="636"/>
      <c r="I1345" s="636"/>
      <c r="J1345" s="636"/>
    </row>
    <row r="1346" spans="1:10" ht="12.75">
      <c r="A1346" s="636"/>
      <c r="B1346" s="636"/>
      <c r="C1346" s="636"/>
      <c r="D1346" s="636"/>
      <c r="E1346" s="636"/>
      <c r="F1346" s="636"/>
      <c r="G1346" s="636"/>
      <c r="H1346" s="636"/>
      <c r="I1346" s="636"/>
      <c r="J1346" s="636"/>
    </row>
    <row r="1347" spans="1:10" ht="12.75">
      <c r="A1347" s="636"/>
      <c r="B1347" s="636"/>
      <c r="C1347" s="636"/>
      <c r="D1347" s="636"/>
      <c r="E1347" s="636"/>
      <c r="F1347" s="636"/>
      <c r="G1347" s="636"/>
      <c r="H1347" s="636"/>
      <c r="I1347" s="636"/>
      <c r="J1347" s="636"/>
    </row>
    <row r="1348" spans="1:10" ht="12.75">
      <c r="A1348" s="636"/>
      <c r="B1348" s="636"/>
      <c r="C1348" s="636"/>
      <c r="D1348" s="636"/>
      <c r="E1348" s="636"/>
      <c r="F1348" s="636"/>
      <c r="G1348" s="636"/>
      <c r="H1348" s="636"/>
      <c r="I1348" s="636"/>
      <c r="J1348" s="636"/>
    </row>
    <row r="1349" spans="1:10" ht="12.75">
      <c r="A1349" s="636"/>
      <c r="B1349" s="636"/>
      <c r="C1349" s="636"/>
      <c r="D1349" s="636"/>
      <c r="E1349" s="636"/>
      <c r="F1349" s="636"/>
      <c r="G1349" s="636"/>
      <c r="H1349" s="636"/>
      <c r="I1349" s="636"/>
      <c r="J1349" s="636"/>
    </row>
    <row r="1350" spans="1:10" ht="12.75">
      <c r="A1350" s="636"/>
      <c r="B1350" s="636"/>
      <c r="C1350" s="636"/>
      <c r="D1350" s="636"/>
      <c r="E1350" s="636"/>
      <c r="F1350" s="636"/>
      <c r="G1350" s="636"/>
      <c r="H1350" s="636"/>
      <c r="I1350" s="636"/>
      <c r="J1350" s="636"/>
    </row>
    <row r="1351" spans="1:10" ht="12.75">
      <c r="A1351" s="636"/>
      <c r="B1351" s="636"/>
      <c r="C1351" s="636"/>
      <c r="D1351" s="636"/>
      <c r="E1351" s="636"/>
      <c r="F1351" s="636"/>
      <c r="G1351" s="636"/>
      <c r="H1351" s="636"/>
      <c r="I1351" s="636"/>
      <c r="J1351" s="636"/>
    </row>
    <row r="1352" spans="1:10" ht="12.75">
      <c r="A1352" s="636"/>
      <c r="B1352" s="636"/>
      <c r="C1352" s="636"/>
      <c r="D1352" s="636"/>
      <c r="E1352" s="636"/>
      <c r="F1352" s="636"/>
      <c r="G1352" s="636"/>
      <c r="H1352" s="636"/>
      <c r="I1352" s="636"/>
      <c r="J1352" s="636"/>
    </row>
    <row r="1353" spans="1:10" ht="12.75">
      <c r="A1353" s="636"/>
      <c r="B1353" s="636"/>
      <c r="C1353" s="636"/>
      <c r="D1353" s="636"/>
      <c r="E1353" s="636"/>
      <c r="F1353" s="636"/>
      <c r="G1353" s="636"/>
      <c r="H1353" s="636"/>
      <c r="I1353" s="636"/>
      <c r="J1353" s="636"/>
    </row>
    <row r="1354" spans="1:10" ht="12.75">
      <c r="A1354" s="636"/>
      <c r="B1354" s="636"/>
      <c r="C1354" s="636"/>
      <c r="D1354" s="636"/>
      <c r="E1354" s="636"/>
      <c r="F1354" s="636"/>
      <c r="G1354" s="636"/>
      <c r="H1354" s="636"/>
      <c r="I1354" s="636"/>
      <c r="J1354" s="636"/>
    </row>
    <row r="1355" spans="1:10" ht="12.75">
      <c r="A1355" s="636"/>
      <c r="B1355" s="636"/>
      <c r="C1355" s="636"/>
      <c r="D1355" s="636"/>
      <c r="E1355" s="636"/>
      <c r="F1355" s="636"/>
      <c r="G1355" s="636"/>
      <c r="H1355" s="636"/>
      <c r="I1355" s="636"/>
      <c r="J1355" s="636"/>
    </row>
    <row r="1356" spans="1:10" ht="12.75">
      <c r="A1356" s="636"/>
      <c r="B1356" s="636"/>
      <c r="C1356" s="636"/>
      <c r="D1356" s="636"/>
      <c r="E1356" s="636"/>
      <c r="F1356" s="636"/>
      <c r="G1356" s="636"/>
      <c r="H1356" s="636"/>
      <c r="I1356" s="636"/>
      <c r="J1356" s="636"/>
    </row>
    <row r="1357" spans="1:10" ht="12.75">
      <c r="A1357" s="636"/>
      <c r="B1357" s="636"/>
      <c r="C1357" s="636"/>
      <c r="D1357" s="636"/>
      <c r="E1357" s="636"/>
      <c r="F1357" s="636"/>
      <c r="G1357" s="636"/>
      <c r="H1357" s="636"/>
      <c r="I1357" s="636"/>
      <c r="J1357" s="636"/>
    </row>
    <row r="1358" spans="1:10" ht="12.75">
      <c r="A1358" s="636"/>
      <c r="B1358" s="636"/>
      <c r="C1358" s="636"/>
      <c r="D1358" s="636"/>
      <c r="E1358" s="636"/>
      <c r="F1358" s="636"/>
      <c r="G1358" s="636"/>
      <c r="H1358" s="636"/>
      <c r="I1358" s="636"/>
      <c r="J1358" s="636"/>
    </row>
    <row r="1359" spans="1:10" ht="12.75">
      <c r="A1359" s="636"/>
      <c r="B1359" s="636"/>
      <c r="C1359" s="636"/>
      <c r="D1359" s="636"/>
      <c r="E1359" s="636"/>
      <c r="F1359" s="636"/>
      <c r="G1359" s="636"/>
      <c r="H1359" s="636"/>
      <c r="I1359" s="636"/>
      <c r="J1359" s="636"/>
    </row>
    <row r="1360" spans="1:10" ht="12.75">
      <c r="A1360" s="636"/>
      <c r="B1360" s="636"/>
      <c r="C1360" s="636"/>
      <c r="D1360" s="636"/>
      <c r="E1360" s="636"/>
      <c r="F1360" s="636"/>
      <c r="G1360" s="636"/>
      <c r="H1360" s="636"/>
      <c r="I1360" s="636"/>
      <c r="J1360" s="636"/>
    </row>
    <row r="1361" spans="1:10" ht="12.75">
      <c r="A1361" s="636"/>
      <c r="B1361" s="636"/>
      <c r="C1361" s="636"/>
      <c r="D1361" s="636"/>
      <c r="E1361" s="636"/>
      <c r="F1361" s="636"/>
      <c r="G1361" s="636"/>
      <c r="H1361" s="636"/>
      <c r="I1361" s="636"/>
      <c r="J1361" s="636"/>
    </row>
    <row r="1362" spans="1:10" ht="12.75">
      <c r="A1362" s="636"/>
      <c r="B1362" s="636"/>
      <c r="C1362" s="636"/>
      <c r="D1362" s="636"/>
      <c r="E1362" s="636"/>
      <c r="F1362" s="636"/>
      <c r="G1362" s="636"/>
      <c r="H1362" s="636"/>
      <c r="I1362" s="636"/>
      <c r="J1362" s="636"/>
    </row>
    <row r="1363" spans="1:10" ht="12.75">
      <c r="A1363" s="636"/>
      <c r="B1363" s="636"/>
      <c r="C1363" s="636"/>
      <c r="D1363" s="636"/>
      <c r="E1363" s="636"/>
      <c r="F1363" s="636"/>
      <c r="G1363" s="636"/>
      <c r="H1363" s="636"/>
      <c r="I1363" s="636"/>
      <c r="J1363" s="636"/>
    </row>
    <row r="1364" spans="1:10" ht="12.75">
      <c r="A1364" s="636"/>
      <c r="B1364" s="636"/>
      <c r="C1364" s="636"/>
      <c r="D1364" s="636"/>
      <c r="E1364" s="636"/>
      <c r="F1364" s="636"/>
      <c r="G1364" s="636"/>
      <c r="H1364" s="636"/>
      <c r="I1364" s="636"/>
      <c r="J1364" s="636"/>
    </row>
    <row r="1365" spans="1:10" ht="12.75">
      <c r="A1365" s="636"/>
      <c r="B1365" s="636"/>
      <c r="C1365" s="636"/>
      <c r="D1365" s="636"/>
      <c r="E1365" s="636"/>
      <c r="F1365" s="636"/>
      <c r="G1365" s="636"/>
      <c r="H1365" s="636"/>
      <c r="I1365" s="636"/>
      <c r="J1365" s="636"/>
    </row>
    <row r="1366" spans="1:10" ht="12.75">
      <c r="A1366" s="636"/>
      <c r="B1366" s="636"/>
      <c r="C1366" s="636"/>
      <c r="D1366" s="636"/>
      <c r="E1366" s="636"/>
      <c r="F1366" s="636"/>
      <c r="G1366" s="636"/>
      <c r="H1366" s="636"/>
      <c r="I1366" s="636"/>
      <c r="J1366" s="636"/>
    </row>
    <row r="1367" spans="1:10" ht="12.75">
      <c r="A1367" s="636"/>
      <c r="B1367" s="636"/>
      <c r="C1367" s="636"/>
      <c r="D1367" s="636"/>
      <c r="E1367" s="636"/>
      <c r="F1367" s="636"/>
      <c r="G1367" s="636"/>
      <c r="H1367" s="636"/>
      <c r="I1367" s="636"/>
      <c r="J1367" s="636"/>
    </row>
    <row r="1368" spans="1:10" ht="12.75">
      <c r="A1368" s="636"/>
      <c r="B1368" s="636"/>
      <c r="C1368" s="636"/>
      <c r="D1368" s="636"/>
      <c r="E1368" s="636"/>
      <c r="F1368" s="636"/>
      <c r="G1368" s="636"/>
      <c r="H1368" s="636"/>
      <c r="I1368" s="636"/>
      <c r="J1368" s="636"/>
    </row>
    <row r="1369" spans="1:10" ht="12.75">
      <c r="A1369" s="636"/>
      <c r="B1369" s="636"/>
      <c r="C1369" s="636"/>
      <c r="D1369" s="636"/>
      <c r="E1369" s="636"/>
      <c r="F1369" s="636"/>
      <c r="G1369" s="636"/>
      <c r="H1369" s="636"/>
      <c r="I1369" s="636"/>
      <c r="J1369" s="636"/>
    </row>
    <row r="1370" spans="1:10" ht="12.75">
      <c r="A1370" s="636"/>
      <c r="B1370" s="636"/>
      <c r="C1370" s="636"/>
      <c r="D1370" s="636"/>
      <c r="E1370" s="636"/>
      <c r="F1370" s="636"/>
      <c r="G1370" s="636"/>
      <c r="H1370" s="636"/>
      <c r="I1370" s="636"/>
      <c r="J1370" s="636"/>
    </row>
    <row r="1371" spans="1:10" ht="12.75">
      <c r="A1371" s="636"/>
      <c r="B1371" s="636"/>
      <c r="C1371" s="636"/>
      <c r="D1371" s="636"/>
      <c r="E1371" s="636"/>
      <c r="F1371" s="636"/>
      <c r="G1371" s="636"/>
      <c r="H1371" s="636"/>
      <c r="I1371" s="636"/>
      <c r="J1371" s="636"/>
    </row>
    <row r="1372" spans="1:10" ht="12.75">
      <c r="A1372" s="636"/>
      <c r="B1372" s="636"/>
      <c r="C1372" s="636"/>
      <c r="D1372" s="636"/>
      <c r="E1372" s="636"/>
      <c r="F1372" s="636"/>
      <c r="G1372" s="636"/>
      <c r="H1372" s="636"/>
      <c r="I1372" s="636"/>
      <c r="J1372" s="636"/>
    </row>
    <row r="1373" spans="1:10" ht="12.75">
      <c r="A1373" s="636"/>
      <c r="B1373" s="636"/>
      <c r="C1373" s="636"/>
      <c r="D1373" s="636"/>
      <c r="E1373" s="636"/>
      <c r="F1373" s="636"/>
      <c r="G1373" s="636"/>
      <c r="H1373" s="636"/>
      <c r="I1373" s="636"/>
      <c r="J1373" s="636"/>
    </row>
    <row r="1374" spans="1:10" ht="12.75">
      <c r="A1374" s="636"/>
      <c r="B1374" s="636"/>
      <c r="C1374" s="636"/>
      <c r="D1374" s="636"/>
      <c r="E1374" s="636"/>
      <c r="F1374" s="636"/>
      <c r="G1374" s="636"/>
      <c r="H1374" s="636"/>
      <c r="I1374" s="636"/>
      <c r="J1374" s="636"/>
    </row>
    <row r="1375" spans="1:10" ht="12.75">
      <c r="A1375" s="636"/>
      <c r="B1375" s="636"/>
      <c r="C1375" s="636"/>
      <c r="D1375" s="636"/>
      <c r="E1375" s="636"/>
      <c r="F1375" s="636"/>
      <c r="G1375" s="636"/>
      <c r="H1375" s="636"/>
      <c r="I1375" s="636"/>
      <c r="J1375" s="636"/>
    </row>
    <row r="1376" spans="1:10" ht="12.75">
      <c r="A1376" s="636"/>
      <c r="B1376" s="636"/>
      <c r="C1376" s="636"/>
      <c r="D1376" s="636"/>
      <c r="E1376" s="636"/>
      <c r="F1376" s="636"/>
      <c r="G1376" s="636"/>
      <c r="H1376" s="636"/>
      <c r="I1376" s="636"/>
      <c r="J1376" s="636"/>
    </row>
    <row r="1377" spans="1:10" ht="12.75">
      <c r="A1377" s="636"/>
      <c r="B1377" s="636"/>
      <c r="C1377" s="636"/>
      <c r="D1377" s="636"/>
      <c r="E1377" s="636"/>
      <c r="F1377" s="636"/>
      <c r="G1377" s="636"/>
      <c r="H1377" s="636"/>
      <c r="I1377" s="636"/>
      <c r="J1377" s="636"/>
    </row>
    <row r="1378" spans="1:10" ht="12.75">
      <c r="A1378" s="636"/>
      <c r="B1378" s="636"/>
      <c r="C1378" s="636"/>
      <c r="D1378" s="636"/>
      <c r="E1378" s="636"/>
      <c r="F1378" s="636"/>
      <c r="G1378" s="636"/>
      <c r="H1378" s="636"/>
      <c r="I1378" s="636"/>
      <c r="J1378" s="636"/>
    </row>
    <row r="1379" spans="1:10" ht="12.75">
      <c r="A1379" s="636"/>
      <c r="B1379" s="636"/>
      <c r="C1379" s="636"/>
      <c r="D1379" s="636"/>
      <c r="E1379" s="636"/>
      <c r="F1379" s="636"/>
      <c r="G1379" s="636"/>
      <c r="H1379" s="636"/>
      <c r="I1379" s="636"/>
      <c r="J1379" s="636"/>
    </row>
    <row r="1380" spans="1:10" ht="12.75">
      <c r="A1380" s="636"/>
      <c r="B1380" s="636"/>
      <c r="C1380" s="636"/>
      <c r="D1380" s="636"/>
      <c r="E1380" s="636"/>
      <c r="F1380" s="636"/>
      <c r="G1380" s="636"/>
      <c r="H1380" s="636"/>
      <c r="I1380" s="636"/>
      <c r="J1380" s="636"/>
    </row>
    <row r="1381" spans="1:10" ht="12.75">
      <c r="A1381" s="636"/>
      <c r="B1381" s="636"/>
      <c r="C1381" s="636"/>
      <c r="D1381" s="636"/>
      <c r="E1381" s="636"/>
      <c r="F1381" s="636"/>
      <c r="G1381" s="636"/>
      <c r="H1381" s="636"/>
      <c r="I1381" s="636"/>
      <c r="J1381" s="636"/>
    </row>
    <row r="1382" spans="1:10" ht="12.75">
      <c r="A1382" s="636"/>
      <c r="B1382" s="636"/>
      <c r="C1382" s="636"/>
      <c r="D1382" s="636"/>
      <c r="E1382" s="636"/>
      <c r="F1382" s="636"/>
      <c r="G1382" s="636"/>
      <c r="H1382" s="636"/>
      <c r="I1382" s="636"/>
      <c r="J1382" s="636"/>
    </row>
    <row r="1383" spans="1:10" ht="12.75">
      <c r="A1383" s="636"/>
      <c r="B1383" s="636"/>
      <c r="C1383" s="636"/>
      <c r="D1383" s="636"/>
      <c r="E1383" s="636"/>
      <c r="F1383" s="636"/>
      <c r="G1383" s="636"/>
      <c r="H1383" s="636"/>
      <c r="I1383" s="636"/>
      <c r="J1383" s="636"/>
    </row>
    <row r="1384" spans="1:10" ht="12.75">
      <c r="A1384" s="636"/>
      <c r="B1384" s="636"/>
      <c r="C1384" s="636"/>
      <c r="D1384" s="636"/>
      <c r="E1384" s="636"/>
      <c r="F1384" s="636"/>
      <c r="G1384" s="636"/>
      <c r="H1384" s="636"/>
      <c r="I1384" s="636"/>
      <c r="J1384" s="636"/>
    </row>
    <row r="1385" spans="1:10" ht="12.75">
      <c r="A1385" s="636"/>
      <c r="B1385" s="636"/>
      <c r="C1385" s="636"/>
      <c r="D1385" s="636"/>
      <c r="E1385" s="636"/>
      <c r="F1385" s="636"/>
      <c r="G1385" s="636"/>
      <c r="H1385" s="636"/>
      <c r="I1385" s="636"/>
      <c r="J1385" s="636"/>
    </row>
    <row r="1386" spans="1:10" ht="12.75">
      <c r="A1386" s="636"/>
      <c r="B1386" s="636"/>
      <c r="C1386" s="636"/>
      <c r="D1386" s="636"/>
      <c r="E1386" s="636"/>
      <c r="F1386" s="636"/>
      <c r="G1386" s="636"/>
      <c r="H1386" s="636"/>
      <c r="I1386" s="636"/>
      <c r="J1386" s="636"/>
    </row>
    <row r="1387" spans="1:10" ht="12.75">
      <c r="A1387" s="636"/>
      <c r="B1387" s="636"/>
      <c r="C1387" s="636"/>
      <c r="D1387" s="636"/>
      <c r="E1387" s="636"/>
      <c r="F1387" s="636"/>
      <c r="G1387" s="636"/>
      <c r="H1387" s="636"/>
      <c r="I1387" s="636"/>
      <c r="J1387" s="636"/>
    </row>
    <row r="1388" spans="1:10" ht="12.75">
      <c r="A1388" s="636"/>
      <c r="B1388" s="636"/>
      <c r="C1388" s="636"/>
      <c r="D1388" s="636"/>
      <c r="E1388" s="636"/>
      <c r="F1388" s="636"/>
      <c r="G1388" s="636"/>
      <c r="H1388" s="636"/>
      <c r="I1388" s="636"/>
      <c r="J1388" s="636"/>
    </row>
    <row r="1389" spans="1:10" ht="12.75">
      <c r="A1389" s="636"/>
      <c r="B1389" s="636"/>
      <c r="C1389" s="636"/>
      <c r="D1389" s="636"/>
      <c r="E1389" s="636"/>
      <c r="F1389" s="636"/>
      <c r="G1389" s="636"/>
      <c r="H1389" s="636"/>
      <c r="I1389" s="636"/>
      <c r="J1389" s="636"/>
    </row>
    <row r="1390" spans="1:10" ht="12.75">
      <c r="A1390" s="636"/>
      <c r="B1390" s="636"/>
      <c r="C1390" s="636"/>
      <c r="D1390" s="636"/>
      <c r="E1390" s="636"/>
      <c r="F1390" s="636"/>
      <c r="G1390" s="636"/>
      <c r="H1390" s="636"/>
      <c r="I1390" s="636"/>
      <c r="J1390" s="636"/>
    </row>
    <row r="1391" spans="1:10" ht="12.75">
      <c r="A1391" s="636"/>
      <c r="B1391" s="636"/>
      <c r="C1391" s="636"/>
      <c r="D1391" s="636"/>
      <c r="E1391" s="636"/>
      <c r="F1391" s="636"/>
      <c r="G1391" s="636"/>
      <c r="H1391" s="636"/>
      <c r="I1391" s="636"/>
      <c r="J1391" s="636"/>
    </row>
    <row r="1392" spans="1:10" ht="12.75">
      <c r="A1392" s="636"/>
      <c r="B1392" s="636"/>
      <c r="C1392" s="636"/>
      <c r="D1392" s="636"/>
      <c r="E1392" s="636"/>
      <c r="F1392" s="636"/>
      <c r="G1392" s="636"/>
      <c r="H1392" s="636"/>
      <c r="I1392" s="636"/>
      <c r="J1392" s="636"/>
    </row>
    <row r="1393" spans="1:10" ht="12.75">
      <c r="A1393" s="636"/>
      <c r="B1393" s="636"/>
      <c r="C1393" s="636"/>
      <c r="D1393" s="636"/>
      <c r="E1393" s="636"/>
      <c r="F1393" s="636"/>
      <c r="G1393" s="636"/>
      <c r="H1393" s="636"/>
      <c r="I1393" s="636"/>
      <c r="J1393" s="636"/>
    </row>
    <row r="1394" spans="1:10" ht="12.75">
      <c r="A1394" s="636"/>
      <c r="B1394" s="636"/>
      <c r="C1394" s="636"/>
      <c r="D1394" s="636"/>
      <c r="E1394" s="636"/>
      <c r="F1394" s="636"/>
      <c r="G1394" s="636"/>
      <c r="H1394" s="636"/>
      <c r="I1394" s="636"/>
      <c r="J1394" s="636"/>
    </row>
    <row r="1395" spans="1:10" ht="12.75">
      <c r="A1395" s="636"/>
      <c r="B1395" s="636"/>
      <c r="C1395" s="636"/>
      <c r="D1395" s="636"/>
      <c r="E1395" s="636"/>
      <c r="F1395" s="636"/>
      <c r="G1395" s="636"/>
      <c r="H1395" s="636"/>
      <c r="I1395" s="636"/>
      <c r="J1395" s="636"/>
    </row>
    <row r="1396" spans="1:10" ht="12.75">
      <c r="A1396" s="636"/>
      <c r="B1396" s="636"/>
      <c r="C1396" s="636"/>
      <c r="D1396" s="636"/>
      <c r="E1396" s="636"/>
      <c r="F1396" s="636"/>
      <c r="G1396" s="636"/>
      <c r="H1396" s="636"/>
      <c r="I1396" s="636"/>
      <c r="J1396" s="636"/>
    </row>
    <row r="1397" spans="1:10" ht="12.75">
      <c r="A1397" s="636"/>
      <c r="B1397" s="636"/>
      <c r="C1397" s="636"/>
      <c r="D1397" s="636"/>
      <c r="E1397" s="636"/>
      <c r="F1397" s="636"/>
      <c r="G1397" s="636"/>
      <c r="H1397" s="636"/>
      <c r="I1397" s="636"/>
      <c r="J1397" s="636"/>
    </row>
    <row r="1398" spans="1:10" ht="12.75">
      <c r="A1398" s="636"/>
      <c r="B1398" s="636"/>
      <c r="C1398" s="636"/>
      <c r="D1398" s="636"/>
      <c r="E1398" s="636"/>
      <c r="F1398" s="636"/>
      <c r="G1398" s="636"/>
      <c r="H1398" s="636"/>
      <c r="I1398" s="636"/>
      <c r="J1398" s="636"/>
    </row>
    <row r="1399" spans="1:10" ht="12.75">
      <c r="A1399" s="636"/>
      <c r="B1399" s="636"/>
      <c r="C1399" s="636"/>
      <c r="D1399" s="636"/>
      <c r="E1399" s="636"/>
      <c r="F1399" s="636"/>
      <c r="G1399" s="636"/>
      <c r="H1399" s="636"/>
      <c r="I1399" s="636"/>
      <c r="J1399" s="636"/>
    </row>
    <row r="1400" spans="1:10" ht="12.75">
      <c r="A1400" s="636"/>
      <c r="B1400" s="636"/>
      <c r="C1400" s="636"/>
      <c r="D1400" s="636"/>
      <c r="E1400" s="636"/>
      <c r="F1400" s="636"/>
      <c r="G1400" s="636"/>
      <c r="H1400" s="636"/>
      <c r="I1400" s="636"/>
      <c r="J1400" s="636"/>
    </row>
    <row r="1401" spans="1:10" ht="12.75">
      <c r="A1401" s="636"/>
      <c r="B1401" s="636"/>
      <c r="C1401" s="636"/>
      <c r="D1401" s="636"/>
      <c r="E1401" s="636"/>
      <c r="F1401" s="636"/>
      <c r="G1401" s="636"/>
      <c r="H1401" s="636"/>
      <c r="I1401" s="636"/>
      <c r="J1401" s="636"/>
    </row>
    <row r="1402" spans="1:10" ht="12.75">
      <c r="A1402" s="636"/>
      <c r="B1402" s="636"/>
      <c r="C1402" s="636"/>
      <c r="D1402" s="636"/>
      <c r="E1402" s="636"/>
      <c r="F1402" s="636"/>
      <c r="G1402" s="636"/>
      <c r="H1402" s="636"/>
      <c r="I1402" s="636"/>
      <c r="J1402" s="636"/>
    </row>
    <row r="1403" spans="1:10" ht="12.75">
      <c r="A1403" s="636"/>
      <c r="B1403" s="636"/>
      <c r="C1403" s="636"/>
      <c r="D1403" s="636"/>
      <c r="E1403" s="636"/>
      <c r="F1403" s="636"/>
      <c r="G1403" s="636"/>
      <c r="H1403" s="636"/>
      <c r="I1403" s="636"/>
      <c r="J1403" s="636"/>
    </row>
    <row r="1404" spans="1:10" ht="12.75">
      <c r="A1404" s="636"/>
      <c r="B1404" s="636"/>
      <c r="C1404" s="636"/>
      <c r="D1404" s="636"/>
      <c r="E1404" s="636"/>
      <c r="F1404" s="636"/>
      <c r="G1404" s="636"/>
      <c r="H1404" s="636"/>
      <c r="I1404" s="636"/>
      <c r="J1404" s="636"/>
    </row>
    <row r="1405" spans="1:10" ht="12.75">
      <c r="A1405" s="636"/>
      <c r="B1405" s="636"/>
      <c r="C1405" s="636"/>
      <c r="D1405" s="636"/>
      <c r="E1405" s="636"/>
      <c r="F1405" s="636"/>
      <c r="G1405" s="636"/>
      <c r="H1405" s="636"/>
      <c r="I1405" s="636"/>
      <c r="J1405" s="636"/>
    </row>
    <row r="1406" spans="1:10" ht="12.75">
      <c r="A1406" s="636"/>
      <c r="B1406" s="636"/>
      <c r="C1406" s="636"/>
      <c r="D1406" s="636"/>
      <c r="E1406" s="636"/>
      <c r="F1406" s="636"/>
      <c r="G1406" s="636"/>
      <c r="H1406" s="636"/>
      <c r="I1406" s="636"/>
      <c r="J1406" s="636"/>
    </row>
    <row r="1407" spans="1:10" ht="12.75">
      <c r="A1407" s="636"/>
      <c r="B1407" s="636"/>
      <c r="C1407" s="636"/>
      <c r="D1407" s="636"/>
      <c r="E1407" s="636"/>
      <c r="F1407" s="636"/>
      <c r="G1407" s="636"/>
      <c r="H1407" s="636"/>
      <c r="I1407" s="636"/>
      <c r="J1407" s="636"/>
    </row>
    <row r="1408" spans="1:10" ht="12.75">
      <c r="A1408" s="636"/>
      <c r="B1408" s="636"/>
      <c r="C1408" s="636"/>
      <c r="D1408" s="636"/>
      <c r="E1408" s="636"/>
      <c r="F1408" s="636"/>
      <c r="G1408" s="636"/>
      <c r="H1408" s="636"/>
      <c r="I1408" s="636"/>
      <c r="J1408" s="636"/>
    </row>
    <row r="1409" spans="1:10" ht="12.75">
      <c r="A1409" s="636"/>
      <c r="B1409" s="636"/>
      <c r="C1409" s="636"/>
      <c r="D1409" s="636"/>
      <c r="E1409" s="636"/>
      <c r="F1409" s="636"/>
      <c r="G1409" s="636"/>
      <c r="H1409" s="636"/>
      <c r="I1409" s="636"/>
      <c r="J1409" s="636"/>
    </row>
    <row r="1410" spans="1:10" ht="12.75">
      <c r="A1410" s="636"/>
      <c r="B1410" s="636"/>
      <c r="C1410" s="636"/>
      <c r="D1410" s="636"/>
      <c r="E1410" s="636"/>
      <c r="F1410" s="636"/>
      <c r="G1410" s="636"/>
      <c r="H1410" s="636"/>
      <c r="I1410" s="636"/>
      <c r="J1410" s="636"/>
    </row>
    <row r="1411" spans="1:10" ht="12.75">
      <c r="A1411" s="636"/>
      <c r="B1411" s="636"/>
      <c r="C1411" s="636"/>
      <c r="D1411" s="636"/>
      <c r="E1411" s="636"/>
      <c r="F1411" s="636"/>
      <c r="G1411" s="636"/>
      <c r="H1411" s="636"/>
      <c r="I1411" s="636"/>
      <c r="J1411" s="636"/>
    </row>
    <row r="1412" spans="1:10" ht="12.75">
      <c r="A1412" s="636"/>
      <c r="B1412" s="636"/>
      <c r="C1412" s="636"/>
      <c r="D1412" s="636"/>
      <c r="E1412" s="636"/>
      <c r="F1412" s="636"/>
      <c r="G1412" s="636"/>
      <c r="H1412" s="636"/>
      <c r="I1412" s="636"/>
      <c r="J1412" s="636"/>
    </row>
    <row r="1413" spans="1:10" ht="12.75">
      <c r="A1413" s="636"/>
      <c r="B1413" s="636"/>
      <c r="C1413" s="636"/>
      <c r="D1413" s="636"/>
      <c r="E1413" s="636"/>
      <c r="F1413" s="636"/>
      <c r="G1413" s="636"/>
      <c r="H1413" s="636"/>
      <c r="I1413" s="636"/>
      <c r="J1413" s="636"/>
    </row>
    <row r="1414" spans="1:10" ht="12.75">
      <c r="A1414" s="636"/>
      <c r="B1414" s="636"/>
      <c r="C1414" s="636"/>
      <c r="D1414" s="636"/>
      <c r="E1414" s="636"/>
      <c r="F1414" s="636"/>
      <c r="G1414" s="636"/>
      <c r="H1414" s="636"/>
      <c r="I1414" s="636"/>
      <c r="J1414" s="636"/>
    </row>
    <row r="1415" spans="1:10" ht="12.75">
      <c r="A1415" s="636"/>
      <c r="B1415" s="636"/>
      <c r="C1415" s="636"/>
      <c r="D1415" s="636"/>
      <c r="E1415" s="636"/>
      <c r="F1415" s="636"/>
      <c r="G1415" s="636"/>
      <c r="H1415" s="636"/>
      <c r="I1415" s="636"/>
      <c r="J1415" s="636"/>
    </row>
    <row r="1416" spans="1:10" ht="12.75">
      <c r="A1416" s="636"/>
      <c r="B1416" s="636"/>
      <c r="C1416" s="636"/>
      <c r="D1416" s="636"/>
      <c r="E1416" s="636"/>
      <c r="F1416" s="636"/>
      <c r="G1416" s="636"/>
      <c r="H1416" s="636"/>
      <c r="I1416" s="636"/>
      <c r="J1416" s="636"/>
    </row>
    <row r="1417" spans="1:10" ht="12.75">
      <c r="A1417" s="636"/>
      <c r="B1417" s="636"/>
      <c r="C1417" s="636"/>
      <c r="D1417" s="636"/>
      <c r="E1417" s="636"/>
      <c r="F1417" s="636"/>
      <c r="G1417" s="636"/>
      <c r="H1417" s="636"/>
      <c r="I1417" s="636"/>
      <c r="J1417" s="636"/>
    </row>
    <row r="1418" spans="1:10" ht="12.75">
      <c r="A1418" s="636"/>
      <c r="B1418" s="636"/>
      <c r="C1418" s="636"/>
      <c r="D1418" s="636"/>
      <c r="E1418" s="636"/>
      <c r="F1418" s="636"/>
      <c r="G1418" s="636"/>
      <c r="H1418" s="636"/>
      <c r="I1418" s="636"/>
      <c r="J1418" s="636"/>
    </row>
    <row r="1419" spans="1:10" ht="12.75">
      <c r="A1419" s="636"/>
      <c r="B1419" s="636"/>
      <c r="C1419" s="636"/>
      <c r="D1419" s="636"/>
      <c r="E1419" s="636"/>
      <c r="F1419" s="636"/>
      <c r="G1419" s="636"/>
      <c r="H1419" s="636"/>
      <c r="I1419" s="636"/>
      <c r="J1419" s="636"/>
    </row>
    <row r="1420" spans="1:10" ht="12.75">
      <c r="A1420" s="636"/>
      <c r="B1420" s="636"/>
      <c r="C1420" s="636"/>
      <c r="D1420" s="636"/>
      <c r="E1420" s="636"/>
      <c r="F1420" s="636"/>
      <c r="G1420" s="636"/>
      <c r="H1420" s="636"/>
      <c r="I1420" s="636"/>
      <c r="J1420" s="636"/>
    </row>
    <row r="1421" spans="1:10" ht="12.75">
      <c r="A1421" s="636"/>
      <c r="B1421" s="636"/>
      <c r="C1421" s="636"/>
      <c r="D1421" s="636"/>
      <c r="E1421" s="636"/>
      <c r="F1421" s="636"/>
      <c r="G1421" s="636"/>
      <c r="H1421" s="636"/>
      <c r="I1421" s="636"/>
      <c r="J1421" s="636"/>
    </row>
    <row r="1422" spans="1:10" ht="12.75">
      <c r="A1422" s="636"/>
      <c r="B1422" s="636"/>
      <c r="C1422" s="636"/>
      <c r="D1422" s="636"/>
      <c r="E1422" s="636"/>
      <c r="F1422" s="636"/>
      <c r="G1422" s="636"/>
      <c r="H1422" s="636"/>
      <c r="I1422" s="636"/>
      <c r="J1422" s="636"/>
    </row>
    <row r="1423" spans="1:10" ht="12.75">
      <c r="A1423" s="636"/>
      <c r="B1423" s="636"/>
      <c r="C1423" s="636"/>
      <c r="D1423" s="636"/>
      <c r="E1423" s="636"/>
      <c r="F1423" s="636"/>
      <c r="G1423" s="636"/>
      <c r="H1423" s="636"/>
      <c r="I1423" s="636"/>
      <c r="J1423" s="636"/>
    </row>
    <row r="1424" spans="1:10" ht="12.75">
      <c r="A1424" s="636"/>
      <c r="B1424" s="636"/>
      <c r="C1424" s="636"/>
      <c r="D1424" s="636"/>
      <c r="E1424" s="636"/>
      <c r="F1424" s="636"/>
      <c r="G1424" s="636"/>
      <c r="H1424" s="636"/>
      <c r="I1424" s="636"/>
      <c r="J1424" s="636"/>
    </row>
    <row r="1425" spans="1:10" ht="12.75">
      <c r="A1425" s="636"/>
      <c r="B1425" s="636"/>
      <c r="C1425" s="636"/>
      <c r="D1425" s="636"/>
      <c r="E1425" s="636"/>
      <c r="F1425" s="636"/>
      <c r="G1425" s="636"/>
      <c r="H1425" s="636"/>
      <c r="I1425" s="636"/>
      <c r="J1425" s="636"/>
    </row>
    <row r="1426" spans="1:10" ht="12.75">
      <c r="A1426" s="636"/>
      <c r="B1426" s="636"/>
      <c r="C1426" s="636"/>
      <c r="D1426" s="636"/>
      <c r="E1426" s="636"/>
      <c r="F1426" s="636"/>
      <c r="G1426" s="636"/>
      <c r="H1426" s="636"/>
      <c r="I1426" s="636"/>
      <c r="J1426" s="636"/>
    </row>
    <row r="1427" spans="1:10" ht="12.75">
      <c r="A1427" s="636"/>
      <c r="B1427" s="636"/>
      <c r="C1427" s="636"/>
      <c r="D1427" s="636"/>
      <c r="E1427" s="636"/>
      <c r="F1427" s="636"/>
      <c r="G1427" s="636"/>
      <c r="H1427" s="636"/>
      <c r="I1427" s="636"/>
      <c r="J1427" s="636"/>
    </row>
    <row r="1428" spans="1:10" ht="12.75">
      <c r="A1428" s="636"/>
      <c r="B1428" s="636"/>
      <c r="C1428" s="636"/>
      <c r="D1428" s="636"/>
      <c r="E1428" s="636"/>
      <c r="F1428" s="636"/>
      <c r="G1428" s="636"/>
      <c r="H1428" s="636"/>
      <c r="I1428" s="636"/>
      <c r="J1428" s="636"/>
    </row>
    <row r="1429" spans="1:10" ht="12.75">
      <c r="A1429" s="636"/>
      <c r="B1429" s="636"/>
      <c r="C1429" s="636"/>
      <c r="D1429" s="636"/>
      <c r="E1429" s="636"/>
      <c r="F1429" s="636"/>
      <c r="G1429" s="636"/>
      <c r="H1429" s="636"/>
      <c r="I1429" s="636"/>
      <c r="J1429" s="636"/>
    </row>
    <row r="1430" spans="1:10" ht="12.75">
      <c r="A1430" s="636"/>
      <c r="B1430" s="636"/>
      <c r="C1430" s="636"/>
      <c r="D1430" s="636"/>
      <c r="E1430" s="636"/>
      <c r="F1430" s="636"/>
      <c r="G1430" s="636"/>
      <c r="H1430" s="636"/>
      <c r="I1430" s="636"/>
      <c r="J1430" s="636"/>
    </row>
    <row r="1431" spans="1:10" ht="12.75">
      <c r="A1431" s="636"/>
      <c r="B1431" s="636"/>
      <c r="C1431" s="636"/>
      <c r="D1431" s="636"/>
      <c r="E1431" s="636"/>
      <c r="F1431" s="636"/>
      <c r="G1431" s="636"/>
      <c r="H1431" s="636"/>
      <c r="I1431" s="636"/>
      <c r="J1431" s="636"/>
    </row>
    <row r="1432" spans="1:10" ht="12.75">
      <c r="A1432" s="636"/>
      <c r="B1432" s="636"/>
      <c r="C1432" s="636"/>
      <c r="D1432" s="636"/>
      <c r="E1432" s="636"/>
      <c r="F1432" s="636"/>
      <c r="G1432" s="636"/>
      <c r="H1432" s="636"/>
      <c r="I1432" s="636"/>
      <c r="J1432" s="636"/>
    </row>
    <row r="1433" spans="1:10" ht="12.75">
      <c r="A1433" s="636"/>
      <c r="B1433" s="636"/>
      <c r="C1433" s="636"/>
      <c r="D1433" s="636"/>
      <c r="E1433" s="636"/>
      <c r="F1433" s="636"/>
      <c r="G1433" s="636"/>
      <c r="H1433" s="636"/>
      <c r="I1433" s="636"/>
      <c r="J1433" s="636"/>
    </row>
    <row r="1434" spans="1:10" ht="12.75">
      <c r="A1434" s="636"/>
      <c r="B1434" s="636"/>
      <c r="C1434" s="636"/>
      <c r="D1434" s="636"/>
      <c r="E1434" s="636"/>
      <c r="F1434" s="636"/>
      <c r="G1434" s="636"/>
      <c r="H1434" s="636"/>
      <c r="I1434" s="636"/>
      <c r="J1434" s="636"/>
    </row>
    <row r="1435" spans="1:10" ht="12.75">
      <c r="A1435" s="636"/>
      <c r="B1435" s="636"/>
      <c r="C1435" s="636"/>
      <c r="D1435" s="636"/>
      <c r="E1435" s="636"/>
      <c r="F1435" s="636"/>
      <c r="G1435" s="636"/>
      <c r="H1435" s="636"/>
      <c r="I1435" s="636"/>
      <c r="J1435" s="636"/>
    </row>
    <row r="1436" spans="1:10" ht="12.75">
      <c r="A1436" s="636"/>
      <c r="B1436" s="636"/>
      <c r="C1436" s="636"/>
      <c r="D1436" s="636"/>
      <c r="E1436" s="636"/>
      <c r="F1436" s="636"/>
      <c r="G1436" s="636"/>
      <c r="H1436" s="636"/>
      <c r="I1436" s="636"/>
      <c r="J1436" s="636"/>
    </row>
    <row r="1437" spans="1:10" ht="12.75">
      <c r="A1437" s="636"/>
      <c r="B1437" s="636"/>
      <c r="C1437" s="636"/>
      <c r="D1437" s="636"/>
      <c r="E1437" s="636"/>
      <c r="F1437" s="636"/>
      <c r="G1437" s="636"/>
      <c r="H1437" s="636"/>
      <c r="I1437" s="636"/>
      <c r="J1437" s="636"/>
    </row>
    <row r="1438" spans="1:10" ht="12.75">
      <c r="A1438" s="636"/>
      <c r="B1438" s="636"/>
      <c r="C1438" s="636"/>
      <c r="D1438" s="636"/>
      <c r="E1438" s="636"/>
      <c r="F1438" s="636"/>
      <c r="G1438" s="636"/>
      <c r="H1438" s="636"/>
      <c r="I1438" s="636"/>
      <c r="J1438" s="636"/>
    </row>
    <row r="1439" spans="1:10" ht="12.75">
      <c r="A1439" s="636"/>
      <c r="B1439" s="636"/>
      <c r="C1439" s="636"/>
      <c r="D1439" s="636"/>
      <c r="E1439" s="636"/>
      <c r="F1439" s="636"/>
      <c r="G1439" s="636"/>
      <c r="H1439" s="636"/>
      <c r="I1439" s="636"/>
      <c r="J1439" s="636"/>
    </row>
    <row r="1440" spans="1:10" ht="12.75">
      <c r="A1440" s="636"/>
      <c r="B1440" s="636"/>
      <c r="C1440" s="636"/>
      <c r="D1440" s="636"/>
      <c r="E1440" s="636"/>
      <c r="F1440" s="636"/>
      <c r="G1440" s="636"/>
      <c r="H1440" s="636"/>
      <c r="I1440" s="636"/>
      <c r="J1440" s="636"/>
    </row>
    <row r="1441" spans="1:10" ht="12.75">
      <c r="A1441" s="636"/>
      <c r="B1441" s="636"/>
      <c r="C1441" s="636"/>
      <c r="D1441" s="636"/>
      <c r="E1441" s="636"/>
      <c r="F1441" s="636"/>
      <c r="G1441" s="636"/>
      <c r="H1441" s="636"/>
      <c r="I1441" s="636"/>
      <c r="J1441" s="636"/>
    </row>
    <row r="1442" spans="1:10" ht="12.75">
      <c r="A1442" s="636"/>
      <c r="B1442" s="636"/>
      <c r="C1442" s="636"/>
      <c r="D1442" s="636"/>
      <c r="E1442" s="636"/>
      <c r="F1442" s="636"/>
      <c r="G1442" s="636"/>
      <c r="H1442" s="636"/>
      <c r="I1442" s="636"/>
      <c r="J1442" s="636"/>
    </row>
    <row r="1443" spans="1:10" ht="12.75">
      <c r="A1443" s="636"/>
      <c r="B1443" s="636"/>
      <c r="C1443" s="636"/>
      <c r="D1443" s="636"/>
      <c r="E1443" s="636"/>
      <c r="F1443" s="636"/>
      <c r="G1443" s="636"/>
      <c r="H1443" s="636"/>
      <c r="I1443" s="636"/>
      <c r="J1443" s="636"/>
    </row>
    <row r="1444" spans="1:10" ht="12.75">
      <c r="A1444" s="636"/>
      <c r="B1444" s="636"/>
      <c r="C1444" s="636"/>
      <c r="D1444" s="636"/>
      <c r="E1444" s="636"/>
      <c r="F1444" s="636"/>
      <c r="G1444" s="636"/>
      <c r="H1444" s="636"/>
      <c r="I1444" s="636"/>
      <c r="J1444" s="636"/>
    </row>
    <row r="1445" spans="1:10" ht="12.75">
      <c r="A1445" s="636"/>
      <c r="B1445" s="636"/>
      <c r="C1445" s="636"/>
      <c r="D1445" s="636"/>
      <c r="E1445" s="636"/>
      <c r="F1445" s="636"/>
      <c r="G1445" s="636"/>
      <c r="H1445" s="636"/>
      <c r="I1445" s="636"/>
      <c r="J1445" s="636"/>
    </row>
    <row r="1446" spans="1:10" ht="12.75">
      <c r="A1446" s="636"/>
      <c r="B1446" s="636"/>
      <c r="C1446" s="636"/>
      <c r="D1446" s="636"/>
      <c r="E1446" s="636"/>
      <c r="F1446" s="636"/>
      <c r="G1446" s="636"/>
      <c r="H1446" s="636"/>
      <c r="I1446" s="636"/>
      <c r="J1446" s="636"/>
    </row>
    <row r="1447" spans="1:10" ht="12.75">
      <c r="A1447" s="636"/>
      <c r="B1447" s="636"/>
      <c r="C1447" s="636"/>
      <c r="D1447" s="636"/>
      <c r="E1447" s="636"/>
      <c r="F1447" s="636"/>
      <c r="G1447" s="636"/>
      <c r="H1447" s="636"/>
      <c r="I1447" s="636"/>
      <c r="J1447" s="636"/>
    </row>
    <row r="1448" spans="1:10" ht="12.75">
      <c r="A1448" s="636"/>
      <c r="B1448" s="636"/>
      <c r="C1448" s="636"/>
      <c r="D1448" s="636"/>
      <c r="E1448" s="636"/>
      <c r="F1448" s="636"/>
      <c r="G1448" s="636"/>
      <c r="H1448" s="636"/>
      <c r="I1448" s="636"/>
      <c r="J1448" s="636"/>
    </row>
    <row r="1449" spans="1:10" ht="12.75">
      <c r="A1449" s="636"/>
      <c r="B1449" s="636"/>
      <c r="C1449" s="636"/>
      <c r="D1449" s="636"/>
      <c r="E1449" s="636"/>
      <c r="F1449" s="636"/>
      <c r="G1449" s="636"/>
      <c r="H1449" s="636"/>
      <c r="I1449" s="636"/>
      <c r="J1449" s="636"/>
    </row>
    <row r="1450" spans="1:10" ht="12.75">
      <c r="A1450" s="636"/>
      <c r="B1450" s="636"/>
      <c r="C1450" s="636"/>
      <c r="D1450" s="636"/>
      <c r="E1450" s="636"/>
      <c r="F1450" s="636"/>
      <c r="G1450" s="636"/>
      <c r="H1450" s="636"/>
      <c r="I1450" s="636"/>
      <c r="J1450" s="636"/>
    </row>
    <row r="1451" spans="1:10" ht="12.75">
      <c r="A1451" s="636"/>
      <c r="B1451" s="636"/>
      <c r="C1451" s="636"/>
      <c r="D1451" s="636"/>
      <c r="E1451" s="636"/>
      <c r="F1451" s="636"/>
      <c r="G1451" s="636"/>
      <c r="H1451" s="636"/>
      <c r="I1451" s="636"/>
      <c r="J1451" s="636"/>
    </row>
    <row r="1452" spans="1:10" ht="12.75">
      <c r="A1452" s="636"/>
      <c r="B1452" s="636"/>
      <c r="C1452" s="636"/>
      <c r="D1452" s="636"/>
      <c r="E1452" s="636"/>
      <c r="F1452" s="636"/>
      <c r="G1452" s="636"/>
      <c r="H1452" s="636"/>
      <c r="I1452" s="636"/>
      <c r="J1452" s="636"/>
    </row>
    <row r="1453" spans="1:10" ht="12.75">
      <c r="A1453" s="636"/>
      <c r="B1453" s="636"/>
      <c r="C1453" s="636"/>
      <c r="D1453" s="636"/>
      <c r="E1453" s="636"/>
      <c r="F1453" s="636"/>
      <c r="G1453" s="636"/>
      <c r="H1453" s="636"/>
      <c r="I1453" s="636"/>
      <c r="J1453" s="636"/>
    </row>
    <row r="1454" spans="1:10" ht="12.75">
      <c r="A1454" s="636"/>
      <c r="B1454" s="636"/>
      <c r="C1454" s="636"/>
      <c r="D1454" s="636"/>
      <c r="E1454" s="636"/>
      <c r="F1454" s="636"/>
      <c r="G1454" s="636"/>
      <c r="H1454" s="636"/>
      <c r="I1454" s="636"/>
      <c r="J1454" s="636"/>
    </row>
    <row r="1455" spans="1:10" ht="12.75">
      <c r="A1455" s="636"/>
      <c r="B1455" s="636"/>
      <c r="C1455" s="636"/>
      <c r="D1455" s="636"/>
      <c r="E1455" s="636"/>
      <c r="F1455" s="636"/>
      <c r="G1455" s="636"/>
      <c r="H1455" s="636"/>
      <c r="I1455" s="636"/>
      <c r="J1455" s="636"/>
    </row>
    <row r="1456" spans="1:10" ht="12.75">
      <c r="A1456" s="636"/>
      <c r="B1456" s="636"/>
      <c r="C1456" s="636"/>
      <c r="D1456" s="636"/>
      <c r="E1456" s="636"/>
      <c r="F1456" s="636"/>
      <c r="G1456" s="636"/>
      <c r="H1456" s="636"/>
      <c r="I1456" s="636"/>
      <c r="J1456" s="636"/>
    </row>
    <row r="1457" spans="1:10" ht="12.75">
      <c r="A1457" s="636"/>
      <c r="B1457" s="636"/>
      <c r="C1457" s="636"/>
      <c r="D1457" s="636"/>
      <c r="E1457" s="636"/>
      <c r="F1457" s="636"/>
      <c r="G1457" s="636"/>
      <c r="H1457" s="636"/>
      <c r="I1457" s="636"/>
      <c r="J1457" s="636"/>
    </row>
    <row r="1458" spans="1:10" ht="12.75">
      <c r="A1458" s="636"/>
      <c r="B1458" s="636"/>
      <c r="C1458" s="636"/>
      <c r="D1458" s="636"/>
      <c r="E1458" s="636"/>
      <c r="F1458" s="636"/>
      <c r="G1458" s="636"/>
      <c r="H1458" s="636"/>
      <c r="I1458" s="636"/>
      <c r="J1458" s="636"/>
    </row>
    <row r="1459" spans="1:10" ht="12.75">
      <c r="A1459" s="636"/>
      <c r="B1459" s="636"/>
      <c r="C1459" s="636"/>
      <c r="D1459" s="636"/>
      <c r="E1459" s="636"/>
      <c r="F1459" s="636"/>
      <c r="G1459" s="636"/>
      <c r="H1459" s="636"/>
      <c r="I1459" s="636"/>
      <c r="J1459" s="636"/>
    </row>
    <row r="1460" spans="1:10" ht="12.75">
      <c r="A1460" s="636"/>
      <c r="B1460" s="636"/>
      <c r="C1460" s="636"/>
      <c r="D1460" s="636"/>
      <c r="E1460" s="636"/>
      <c r="F1460" s="636"/>
      <c r="G1460" s="636"/>
      <c r="H1460" s="636"/>
      <c r="I1460" s="636"/>
      <c r="J1460" s="636"/>
    </row>
    <row r="1461" spans="1:10" ht="12.75">
      <c r="A1461" s="636"/>
      <c r="B1461" s="636"/>
      <c r="C1461" s="636"/>
      <c r="D1461" s="636"/>
      <c r="E1461" s="636"/>
      <c r="F1461" s="636"/>
      <c r="G1461" s="636"/>
      <c r="H1461" s="636"/>
      <c r="I1461" s="636"/>
      <c r="J1461" s="636"/>
    </row>
    <row r="1462" spans="1:10" ht="12.75">
      <c r="A1462" s="636"/>
      <c r="B1462" s="636"/>
      <c r="C1462" s="636"/>
      <c r="D1462" s="636"/>
      <c r="E1462" s="636"/>
      <c r="F1462" s="636"/>
      <c r="G1462" s="636"/>
      <c r="H1462" s="636"/>
      <c r="I1462" s="636"/>
      <c r="J1462" s="636"/>
    </row>
    <row r="1463" spans="1:10" ht="12.75">
      <c r="A1463" s="636"/>
      <c r="B1463" s="636"/>
      <c r="C1463" s="636"/>
      <c r="D1463" s="636"/>
      <c r="E1463" s="636"/>
      <c r="F1463" s="636"/>
      <c r="G1463" s="636"/>
      <c r="H1463" s="636"/>
      <c r="I1463" s="636"/>
      <c r="J1463" s="636"/>
    </row>
    <row r="1464" spans="1:10" ht="12.75">
      <c r="A1464" s="636"/>
      <c r="B1464" s="636"/>
      <c r="C1464" s="636"/>
      <c r="D1464" s="636"/>
      <c r="E1464" s="636"/>
      <c r="F1464" s="636"/>
      <c r="G1464" s="636"/>
      <c r="H1464" s="636"/>
      <c r="I1464" s="636"/>
      <c r="J1464" s="636"/>
    </row>
    <row r="1465" spans="1:10" ht="12.75">
      <c r="A1465" s="636"/>
      <c r="B1465" s="636"/>
      <c r="C1465" s="636"/>
      <c r="D1465" s="636"/>
      <c r="E1465" s="636"/>
      <c r="F1465" s="636"/>
      <c r="G1465" s="636"/>
      <c r="H1465" s="636"/>
      <c r="I1465" s="636"/>
      <c r="J1465" s="636"/>
    </row>
    <row r="1466" spans="1:10" ht="12.75">
      <c r="A1466" s="636"/>
      <c r="B1466" s="636"/>
      <c r="C1466" s="636"/>
      <c r="D1466" s="636"/>
      <c r="E1466" s="636"/>
      <c r="F1466" s="636"/>
      <c r="G1466" s="636"/>
      <c r="H1466" s="636"/>
      <c r="I1466" s="636"/>
      <c r="J1466" s="636"/>
    </row>
    <row r="1467" spans="1:10" ht="12.75">
      <c r="A1467" s="636"/>
      <c r="B1467" s="636"/>
      <c r="C1467" s="636"/>
      <c r="D1467" s="636"/>
      <c r="E1467" s="636"/>
      <c r="F1467" s="636"/>
      <c r="G1467" s="636"/>
      <c r="H1467" s="636"/>
      <c r="I1467" s="636"/>
      <c r="J1467" s="636"/>
    </row>
    <row r="1468" spans="1:10" ht="12.75">
      <c r="A1468" s="636"/>
      <c r="B1468" s="636"/>
      <c r="C1468" s="636"/>
      <c r="D1468" s="636"/>
      <c r="E1468" s="636"/>
      <c r="F1468" s="636"/>
      <c r="G1468" s="636"/>
      <c r="H1468" s="636"/>
      <c r="I1468" s="636"/>
      <c r="J1468" s="636"/>
    </row>
    <row r="1469" spans="1:10" ht="12.75">
      <c r="A1469" s="636"/>
      <c r="B1469" s="636"/>
      <c r="C1469" s="636"/>
      <c r="D1469" s="636"/>
      <c r="E1469" s="636"/>
      <c r="F1469" s="636"/>
      <c r="G1469" s="636"/>
      <c r="H1469" s="636"/>
      <c r="I1469" s="636"/>
      <c r="J1469" s="636"/>
    </row>
    <row r="1470" spans="1:10" ht="12.75">
      <c r="A1470" s="636"/>
      <c r="B1470" s="636"/>
      <c r="C1470" s="636"/>
      <c r="D1470" s="636"/>
      <c r="E1470" s="636"/>
      <c r="F1470" s="636"/>
      <c r="G1470" s="636"/>
      <c r="H1470" s="636"/>
      <c r="I1470" s="636"/>
      <c r="J1470" s="636"/>
    </row>
    <row r="1471" spans="1:10" ht="12.75">
      <c r="A1471" s="636"/>
      <c r="B1471" s="636"/>
      <c r="C1471" s="636"/>
      <c r="D1471" s="636"/>
      <c r="E1471" s="636"/>
      <c r="F1471" s="636"/>
      <c r="G1471" s="636"/>
      <c r="H1471" s="636"/>
      <c r="I1471" s="636"/>
      <c r="J1471" s="636"/>
    </row>
    <row r="1472" spans="1:10" ht="12.75">
      <c r="A1472" s="636"/>
      <c r="B1472" s="636"/>
      <c r="C1472" s="636"/>
      <c r="D1472" s="636"/>
      <c r="E1472" s="636"/>
      <c r="F1472" s="636"/>
      <c r="G1472" s="636"/>
      <c r="H1472" s="636"/>
      <c r="I1472" s="636"/>
      <c r="J1472" s="636"/>
    </row>
    <row r="1473" spans="1:10" ht="12.75">
      <c r="A1473" s="636"/>
      <c r="B1473" s="636"/>
      <c r="C1473" s="636"/>
      <c r="D1473" s="636"/>
      <c r="E1473" s="636"/>
      <c r="F1473" s="636"/>
      <c r="G1473" s="636"/>
      <c r="H1473" s="636"/>
      <c r="I1473" s="636"/>
      <c r="J1473" s="636"/>
    </row>
    <row r="1474" spans="1:10" ht="12.75">
      <c r="A1474" s="636"/>
      <c r="B1474" s="636"/>
      <c r="C1474" s="636"/>
      <c r="D1474" s="636"/>
      <c r="E1474" s="636"/>
      <c r="F1474" s="636"/>
      <c r="G1474" s="636"/>
      <c r="H1474" s="636"/>
      <c r="I1474" s="636"/>
      <c r="J1474" s="636"/>
    </row>
    <row r="1475" spans="1:10" ht="12.75">
      <c r="A1475" s="636"/>
      <c r="B1475" s="636"/>
      <c r="C1475" s="636"/>
      <c r="D1475" s="636"/>
      <c r="E1475" s="636"/>
      <c r="F1475" s="636"/>
      <c r="G1475" s="636"/>
      <c r="H1475" s="636"/>
      <c r="I1475" s="636"/>
      <c r="J1475" s="636"/>
    </row>
    <row r="1476" spans="1:10" ht="12.75">
      <c r="A1476" s="636"/>
      <c r="B1476" s="636"/>
      <c r="C1476" s="636"/>
      <c r="D1476" s="636"/>
      <c r="E1476" s="636"/>
      <c r="F1476" s="636"/>
      <c r="G1476" s="636"/>
      <c r="H1476" s="636"/>
      <c r="I1476" s="636"/>
      <c r="J1476" s="636"/>
    </row>
    <row r="1477" spans="1:10" ht="12.75">
      <c r="A1477" s="636"/>
      <c r="B1477" s="636"/>
      <c r="C1477" s="636"/>
      <c r="D1477" s="636"/>
      <c r="E1477" s="636"/>
      <c r="F1477" s="636"/>
      <c r="G1477" s="636"/>
      <c r="H1477" s="636"/>
      <c r="I1477" s="636"/>
      <c r="J1477" s="636"/>
    </row>
    <row r="1478" spans="1:10" ht="12.75">
      <c r="A1478" s="636"/>
      <c r="B1478" s="636"/>
      <c r="C1478" s="636"/>
      <c r="D1478" s="636"/>
      <c r="E1478" s="636"/>
      <c r="F1478" s="636"/>
      <c r="G1478" s="636"/>
      <c r="H1478" s="636"/>
      <c r="I1478" s="636"/>
      <c r="J1478" s="636"/>
    </row>
    <row r="1479" spans="1:10" ht="12.75">
      <c r="A1479" s="636"/>
      <c r="B1479" s="636"/>
      <c r="C1479" s="636"/>
      <c r="D1479" s="636"/>
      <c r="E1479" s="636"/>
      <c r="F1479" s="636"/>
      <c r="G1479" s="636"/>
      <c r="H1479" s="636"/>
      <c r="I1479" s="636"/>
      <c r="J1479" s="636"/>
    </row>
    <row r="1480" spans="1:10" ht="12.75">
      <c r="A1480" s="636"/>
      <c r="B1480" s="636"/>
      <c r="C1480" s="636"/>
      <c r="D1480" s="636"/>
      <c r="E1480" s="636"/>
      <c r="F1480" s="636"/>
      <c r="G1480" s="636"/>
      <c r="H1480" s="636"/>
      <c r="I1480" s="636"/>
      <c r="J1480" s="636"/>
    </row>
    <row r="1481" spans="1:10" ht="12.75">
      <c r="A1481" s="636"/>
      <c r="B1481" s="636"/>
      <c r="C1481" s="636"/>
      <c r="D1481" s="636"/>
      <c r="E1481" s="636"/>
      <c r="F1481" s="636"/>
      <c r="G1481" s="636"/>
      <c r="H1481" s="636"/>
      <c r="I1481" s="636"/>
      <c r="J1481" s="636"/>
    </row>
    <row r="1482" spans="1:10" ht="12.75">
      <c r="A1482" s="636"/>
      <c r="B1482" s="636"/>
      <c r="C1482" s="636"/>
      <c r="D1482" s="636"/>
      <c r="E1482" s="636"/>
      <c r="F1482" s="636"/>
      <c r="G1482" s="636"/>
      <c r="H1482" s="636"/>
      <c r="I1482" s="636"/>
      <c r="J1482" s="636"/>
    </row>
    <row r="1483" spans="1:10" ht="12.75">
      <c r="A1483" s="636"/>
      <c r="B1483" s="636"/>
      <c r="C1483" s="636"/>
      <c r="D1483" s="636"/>
      <c r="E1483" s="636"/>
      <c r="F1483" s="636"/>
      <c r="G1483" s="636"/>
      <c r="H1483" s="636"/>
      <c r="I1483" s="636"/>
      <c r="J1483" s="636"/>
    </row>
    <row r="1484" spans="1:10" ht="12.75">
      <c r="A1484" s="636"/>
      <c r="B1484" s="636"/>
      <c r="C1484" s="636"/>
      <c r="D1484" s="636"/>
      <c r="E1484" s="636"/>
      <c r="F1484" s="636"/>
      <c r="G1484" s="636"/>
      <c r="H1484" s="636"/>
      <c r="I1484" s="636"/>
      <c r="J1484" s="636"/>
    </row>
    <row r="1485" spans="1:10" ht="12.75">
      <c r="A1485" s="636"/>
      <c r="B1485" s="636"/>
      <c r="C1485" s="636"/>
      <c r="D1485" s="636"/>
      <c r="E1485" s="636"/>
      <c r="F1485" s="636"/>
      <c r="G1485" s="636"/>
      <c r="H1485" s="636"/>
      <c r="I1485" s="636"/>
      <c r="J1485" s="636"/>
    </row>
    <row r="1486" spans="1:10" ht="12.75">
      <c r="A1486" s="636"/>
      <c r="B1486" s="636"/>
      <c r="C1486" s="636"/>
      <c r="D1486" s="636"/>
      <c r="E1486" s="636"/>
      <c r="F1486" s="636"/>
      <c r="G1486" s="636"/>
      <c r="H1486" s="636"/>
      <c r="I1486" s="636"/>
      <c r="J1486" s="636"/>
    </row>
    <row r="1487" spans="1:10" ht="12.75">
      <c r="A1487" s="636"/>
      <c r="B1487" s="636"/>
      <c r="C1487" s="636"/>
      <c r="D1487" s="636"/>
      <c r="E1487" s="636"/>
      <c r="F1487" s="636"/>
      <c r="G1487" s="636"/>
      <c r="H1487" s="636"/>
      <c r="I1487" s="636"/>
      <c r="J1487" s="636"/>
    </row>
    <row r="1488" spans="1:10" ht="12.75">
      <c r="A1488" s="636"/>
      <c r="B1488" s="636"/>
      <c r="C1488" s="636"/>
      <c r="D1488" s="636"/>
      <c r="E1488" s="636"/>
      <c r="F1488" s="636"/>
      <c r="G1488" s="636"/>
      <c r="H1488" s="636"/>
      <c r="I1488" s="636"/>
      <c r="J1488" s="636"/>
    </row>
    <row r="1489" spans="1:10" ht="12.75">
      <c r="A1489" s="636"/>
      <c r="B1489" s="636"/>
      <c r="C1489" s="636"/>
      <c r="D1489" s="636"/>
      <c r="E1489" s="636"/>
      <c r="F1489" s="636"/>
      <c r="G1489" s="636"/>
      <c r="H1489" s="636"/>
      <c r="I1489" s="636"/>
      <c r="J1489" s="636"/>
    </row>
    <row r="1490" spans="1:10" ht="12.75">
      <c r="A1490" s="636"/>
      <c r="B1490" s="636"/>
      <c r="C1490" s="636"/>
      <c r="D1490" s="636"/>
      <c r="E1490" s="636"/>
      <c r="F1490" s="636"/>
      <c r="G1490" s="636"/>
      <c r="H1490" s="636"/>
      <c r="I1490" s="636"/>
      <c r="J1490" s="636"/>
    </row>
    <row r="1491" spans="1:10" ht="12.75">
      <c r="A1491" s="636"/>
      <c r="B1491" s="636"/>
      <c r="C1491" s="636"/>
      <c r="D1491" s="636"/>
      <c r="E1491" s="636"/>
      <c r="F1491" s="636"/>
      <c r="G1491" s="636"/>
      <c r="H1491" s="636"/>
      <c r="I1491" s="636"/>
      <c r="J1491" s="636"/>
    </row>
    <row r="1492" spans="1:10" ht="12.75">
      <c r="A1492" s="636"/>
      <c r="B1492" s="636"/>
      <c r="C1492" s="636"/>
      <c r="D1492" s="636"/>
      <c r="E1492" s="636"/>
      <c r="F1492" s="636"/>
      <c r="G1492" s="636"/>
      <c r="H1492" s="636"/>
      <c r="I1492" s="636"/>
      <c r="J1492" s="636"/>
    </row>
    <row r="1493" spans="1:10" ht="12.75">
      <c r="A1493" s="636"/>
      <c r="B1493" s="636"/>
      <c r="C1493" s="636"/>
      <c r="D1493" s="636"/>
      <c r="E1493" s="636"/>
      <c r="F1493" s="636"/>
      <c r="G1493" s="636"/>
      <c r="H1493" s="636"/>
      <c r="I1493" s="636"/>
      <c r="J1493" s="636"/>
    </row>
    <row r="1494" spans="1:10" ht="12.75">
      <c r="A1494" s="636"/>
      <c r="B1494" s="636"/>
      <c r="C1494" s="636"/>
      <c r="D1494" s="636"/>
      <c r="E1494" s="636"/>
      <c r="F1494" s="636"/>
      <c r="G1494" s="636"/>
      <c r="H1494" s="636"/>
      <c r="I1494" s="636"/>
      <c r="J1494" s="636"/>
    </row>
    <row r="1495" spans="1:10" ht="12.75">
      <c r="A1495" s="636"/>
      <c r="B1495" s="636"/>
      <c r="C1495" s="636"/>
      <c r="D1495" s="636"/>
      <c r="E1495" s="636"/>
      <c r="F1495" s="636"/>
      <c r="G1495" s="636"/>
      <c r="H1495" s="636"/>
      <c r="I1495" s="636"/>
      <c r="J1495" s="636"/>
    </row>
    <row r="1496" spans="1:10" ht="12.75">
      <c r="A1496" s="636"/>
      <c r="B1496" s="636"/>
      <c r="C1496" s="636"/>
      <c r="D1496" s="636"/>
      <c r="E1496" s="636"/>
      <c r="F1496" s="636"/>
      <c r="G1496" s="636"/>
      <c r="H1496" s="636"/>
      <c r="I1496" s="636"/>
      <c r="J1496" s="636"/>
    </row>
    <row r="1497" spans="1:10" ht="12.75">
      <c r="A1497" s="636"/>
      <c r="B1497" s="636"/>
      <c r="C1497" s="636"/>
      <c r="D1497" s="636"/>
      <c r="E1497" s="636"/>
      <c r="F1497" s="636"/>
      <c r="G1497" s="636"/>
      <c r="H1497" s="636"/>
      <c r="I1497" s="636"/>
      <c r="J1497" s="636"/>
    </row>
    <row r="1498" spans="1:10" ht="12.75">
      <c r="A1498" s="636"/>
      <c r="B1498" s="636"/>
      <c r="C1498" s="636"/>
      <c r="D1498" s="636"/>
      <c r="E1498" s="636"/>
      <c r="F1498" s="636"/>
      <c r="G1498" s="636"/>
      <c r="H1498" s="636"/>
      <c r="I1498" s="636"/>
      <c r="J1498" s="636"/>
    </row>
    <row r="1499" spans="1:10" ht="12.75">
      <c r="A1499" s="636"/>
      <c r="B1499" s="636"/>
      <c r="C1499" s="636"/>
      <c r="D1499" s="636"/>
      <c r="E1499" s="636"/>
      <c r="F1499" s="636"/>
      <c r="G1499" s="636"/>
      <c r="H1499" s="636"/>
      <c r="I1499" s="636"/>
      <c r="J1499" s="636"/>
    </row>
    <row r="1500" spans="1:10" ht="12.75">
      <c r="A1500" s="636"/>
      <c r="B1500" s="636"/>
      <c r="C1500" s="636"/>
      <c r="D1500" s="636"/>
      <c r="E1500" s="636"/>
      <c r="F1500" s="636"/>
      <c r="G1500" s="636"/>
      <c r="H1500" s="636"/>
      <c r="I1500" s="636"/>
      <c r="J1500" s="636"/>
    </row>
    <row r="1501" spans="1:10" ht="12.75">
      <c r="A1501" s="636"/>
      <c r="B1501" s="636"/>
      <c r="C1501" s="636"/>
      <c r="D1501" s="636"/>
      <c r="E1501" s="636"/>
      <c r="F1501" s="636"/>
      <c r="G1501" s="636"/>
      <c r="H1501" s="636"/>
      <c r="I1501" s="636"/>
      <c r="J1501" s="636"/>
    </row>
    <row r="1502" spans="1:10" ht="12.75">
      <c r="A1502" s="636"/>
      <c r="B1502" s="636"/>
      <c r="C1502" s="636"/>
      <c r="D1502" s="636"/>
      <c r="E1502" s="636"/>
      <c r="F1502" s="636"/>
      <c r="G1502" s="636"/>
      <c r="H1502" s="636"/>
      <c r="I1502" s="636"/>
      <c r="J1502" s="636"/>
    </row>
    <row r="1503" spans="1:10" ht="12.75">
      <c r="A1503" s="636"/>
      <c r="B1503" s="636"/>
      <c r="C1503" s="636"/>
      <c r="D1503" s="636"/>
      <c r="E1503" s="636"/>
      <c r="F1503" s="636"/>
      <c r="G1503" s="636"/>
      <c r="H1503" s="636"/>
      <c r="I1503" s="636"/>
      <c r="J1503" s="636"/>
    </row>
    <row r="1504" spans="1:10" ht="12.75">
      <c r="A1504" s="636"/>
      <c r="B1504" s="636"/>
      <c r="C1504" s="636"/>
      <c r="D1504" s="636"/>
      <c r="E1504" s="636"/>
      <c r="F1504" s="636"/>
      <c r="G1504" s="636"/>
      <c r="H1504" s="636"/>
      <c r="I1504" s="636"/>
      <c r="J1504" s="636"/>
    </row>
    <row r="1505" spans="1:10" ht="12.75">
      <c r="A1505" s="636"/>
      <c r="B1505" s="636"/>
      <c r="C1505" s="636"/>
      <c r="D1505" s="636"/>
      <c r="E1505" s="636"/>
      <c r="F1505" s="636"/>
      <c r="G1505" s="636"/>
      <c r="H1505" s="636"/>
      <c r="I1505" s="636"/>
      <c r="J1505" s="636"/>
    </row>
    <row r="1506" spans="1:10" ht="12.75">
      <c r="A1506" s="636"/>
      <c r="B1506" s="636"/>
      <c r="C1506" s="636"/>
      <c r="D1506" s="636"/>
      <c r="E1506" s="636"/>
      <c r="F1506" s="636"/>
      <c r="G1506" s="636"/>
      <c r="H1506" s="636"/>
      <c r="I1506" s="636"/>
      <c r="J1506" s="636"/>
    </row>
    <row r="1507" spans="1:10" ht="12.75">
      <c r="A1507" s="636"/>
      <c r="B1507" s="636"/>
      <c r="C1507" s="636"/>
      <c r="D1507" s="636"/>
      <c r="E1507" s="636"/>
      <c r="F1507" s="636"/>
      <c r="G1507" s="636"/>
      <c r="H1507" s="636"/>
      <c r="I1507" s="636"/>
      <c r="J1507" s="636"/>
    </row>
    <row r="1508" spans="1:10" ht="12.75">
      <c r="A1508" s="636"/>
      <c r="B1508" s="636"/>
      <c r="C1508" s="636"/>
      <c r="D1508" s="636"/>
      <c r="E1508" s="636"/>
      <c r="F1508" s="636"/>
      <c r="G1508" s="636"/>
      <c r="H1508" s="636"/>
      <c r="I1508" s="636"/>
      <c r="J1508" s="636"/>
    </row>
    <row r="1509" spans="1:10" ht="12.75">
      <c r="A1509" s="636"/>
      <c r="B1509" s="636"/>
      <c r="C1509" s="636"/>
      <c r="D1509" s="636"/>
      <c r="E1509" s="636"/>
      <c r="F1509" s="636"/>
      <c r="G1509" s="636"/>
      <c r="H1509" s="636"/>
      <c r="I1509" s="636"/>
      <c r="J1509" s="636"/>
    </row>
    <row r="1510" spans="1:10" ht="12.75">
      <c r="A1510" s="636"/>
      <c r="B1510" s="636"/>
      <c r="C1510" s="636"/>
      <c r="D1510" s="636"/>
      <c r="E1510" s="636"/>
      <c r="F1510" s="636"/>
      <c r="G1510" s="636"/>
      <c r="H1510" s="636"/>
      <c r="I1510" s="636"/>
      <c r="J1510" s="636"/>
    </row>
    <row r="1511" spans="1:10" ht="12.75">
      <c r="A1511" s="636"/>
      <c r="B1511" s="636"/>
      <c r="C1511" s="636"/>
      <c r="D1511" s="636"/>
      <c r="E1511" s="636"/>
      <c r="F1511" s="636"/>
      <c r="G1511" s="636"/>
      <c r="H1511" s="636"/>
      <c r="I1511" s="636"/>
      <c r="J1511" s="636"/>
    </row>
    <row r="1512" spans="1:10" ht="12.75">
      <c r="A1512" s="636"/>
      <c r="B1512" s="636"/>
      <c r="C1512" s="636"/>
      <c r="D1512" s="636"/>
      <c r="E1512" s="636"/>
      <c r="F1512" s="636"/>
      <c r="G1512" s="636"/>
      <c r="H1512" s="636"/>
      <c r="I1512" s="636"/>
      <c r="J1512" s="636"/>
    </row>
    <row r="1513" spans="1:10" ht="12.75">
      <c r="A1513" s="636"/>
      <c r="B1513" s="636"/>
      <c r="C1513" s="636"/>
      <c r="D1513" s="636"/>
      <c r="E1513" s="636"/>
      <c r="F1513" s="636"/>
      <c r="G1513" s="636"/>
      <c r="H1513" s="636"/>
      <c r="I1513" s="636"/>
      <c r="J1513" s="636"/>
    </row>
    <row r="1514" spans="1:10" ht="12.75">
      <c r="A1514" s="636"/>
      <c r="B1514" s="636"/>
      <c r="C1514" s="636"/>
      <c r="D1514" s="636"/>
      <c r="E1514" s="636"/>
      <c r="F1514" s="636"/>
      <c r="G1514" s="636"/>
      <c r="H1514" s="636"/>
      <c r="I1514" s="636"/>
      <c r="J1514" s="636"/>
    </row>
    <row r="1515" spans="1:10" ht="12.75">
      <c r="A1515" s="636"/>
      <c r="B1515" s="636"/>
      <c r="C1515" s="636"/>
      <c r="D1515" s="636"/>
      <c r="E1515" s="636"/>
      <c r="F1515" s="636"/>
      <c r="G1515" s="636"/>
      <c r="H1515" s="636"/>
      <c r="I1515" s="636"/>
      <c r="J1515" s="636"/>
    </row>
    <row r="1516" spans="1:10" ht="12.75">
      <c r="A1516" s="636"/>
      <c r="B1516" s="636"/>
      <c r="C1516" s="636"/>
      <c r="D1516" s="636"/>
      <c r="E1516" s="636"/>
      <c r="F1516" s="636"/>
      <c r="G1516" s="636"/>
      <c r="H1516" s="636"/>
      <c r="I1516" s="636"/>
      <c r="J1516" s="636"/>
    </row>
    <row r="1517" spans="1:10" ht="12.75">
      <c r="A1517" s="636"/>
      <c r="B1517" s="636"/>
      <c r="C1517" s="636"/>
      <c r="D1517" s="636"/>
      <c r="E1517" s="636"/>
      <c r="F1517" s="636"/>
      <c r="G1517" s="636"/>
      <c r="H1517" s="636"/>
      <c r="I1517" s="636"/>
      <c r="J1517" s="636"/>
    </row>
    <row r="1518" spans="1:10" ht="12.75">
      <c r="A1518" s="636"/>
      <c r="B1518" s="636"/>
      <c r="C1518" s="636"/>
      <c r="D1518" s="636"/>
      <c r="E1518" s="636"/>
      <c r="F1518" s="636"/>
      <c r="G1518" s="636"/>
      <c r="H1518" s="636"/>
      <c r="I1518" s="636"/>
      <c r="J1518" s="636"/>
    </row>
    <row r="1519" spans="1:10" ht="12.75">
      <c r="A1519" s="636"/>
      <c r="B1519" s="636"/>
      <c r="C1519" s="636"/>
      <c r="D1519" s="636"/>
      <c r="E1519" s="636"/>
      <c r="F1519" s="636"/>
      <c r="G1519" s="636"/>
      <c r="H1519" s="636"/>
      <c r="I1519" s="636"/>
      <c r="J1519" s="636"/>
    </row>
    <row r="1520" spans="1:10" ht="12.75">
      <c r="A1520" s="636"/>
      <c r="B1520" s="636"/>
      <c r="C1520" s="636"/>
      <c r="D1520" s="636"/>
      <c r="E1520" s="636"/>
      <c r="F1520" s="636"/>
      <c r="G1520" s="636"/>
      <c r="H1520" s="636"/>
      <c r="I1520" s="636"/>
      <c r="J1520" s="636"/>
    </row>
    <row r="1521" spans="1:10" ht="12.75">
      <c r="A1521" s="636"/>
      <c r="B1521" s="636"/>
      <c r="C1521" s="636"/>
      <c r="D1521" s="636"/>
      <c r="E1521" s="636"/>
      <c r="F1521" s="636"/>
      <c r="G1521" s="636"/>
      <c r="H1521" s="636"/>
      <c r="I1521" s="636"/>
      <c r="J1521" s="636"/>
    </row>
    <row r="1522" spans="1:10" ht="12.75">
      <c r="A1522" s="636"/>
      <c r="B1522" s="636"/>
      <c r="C1522" s="636"/>
      <c r="D1522" s="636"/>
      <c r="E1522" s="636"/>
      <c r="F1522" s="636"/>
      <c r="G1522" s="636"/>
      <c r="H1522" s="636"/>
      <c r="I1522" s="636"/>
      <c r="J1522" s="636"/>
    </row>
    <row r="1523" spans="1:10" ht="12.75">
      <c r="A1523" s="636"/>
      <c r="B1523" s="636"/>
      <c r="C1523" s="636"/>
      <c r="D1523" s="636"/>
      <c r="E1523" s="636"/>
      <c r="F1523" s="636"/>
      <c r="G1523" s="636"/>
      <c r="H1523" s="636"/>
      <c r="I1523" s="636"/>
      <c r="J1523" s="636"/>
    </row>
    <row r="1524" spans="1:10" ht="12.75">
      <c r="A1524" s="636"/>
      <c r="B1524" s="636"/>
      <c r="C1524" s="636"/>
      <c r="D1524" s="636"/>
      <c r="E1524" s="636"/>
      <c r="F1524" s="636"/>
      <c r="G1524" s="636"/>
      <c r="H1524" s="636"/>
      <c r="I1524" s="636"/>
      <c r="J1524" s="636"/>
    </row>
    <row r="1525" spans="1:10" ht="12.75">
      <c r="A1525" s="636"/>
      <c r="B1525" s="636"/>
      <c r="C1525" s="636"/>
      <c r="D1525" s="636"/>
      <c r="E1525" s="636"/>
      <c r="F1525" s="636"/>
      <c r="G1525" s="636"/>
      <c r="H1525" s="636"/>
      <c r="I1525" s="636"/>
      <c r="J1525" s="636"/>
    </row>
    <row r="1526" spans="1:10" ht="12.75">
      <c r="A1526" s="636"/>
      <c r="B1526" s="636"/>
      <c r="C1526" s="636"/>
      <c r="D1526" s="636"/>
      <c r="E1526" s="636"/>
      <c r="F1526" s="636"/>
      <c r="G1526" s="636"/>
      <c r="H1526" s="636"/>
      <c r="I1526" s="636"/>
      <c r="J1526" s="636"/>
    </row>
    <row r="1527" spans="1:10" ht="12.75">
      <c r="A1527" s="636"/>
      <c r="B1527" s="636"/>
      <c r="C1527" s="636"/>
      <c r="D1527" s="636"/>
      <c r="E1527" s="636"/>
      <c r="F1527" s="636"/>
      <c r="G1527" s="636"/>
      <c r="H1527" s="636"/>
      <c r="I1527" s="636"/>
      <c r="J1527" s="636"/>
    </row>
    <row r="1528" spans="1:10" ht="12.75">
      <c r="A1528" s="636"/>
      <c r="B1528" s="636"/>
      <c r="C1528" s="636"/>
      <c r="D1528" s="636"/>
      <c r="E1528" s="636"/>
      <c r="F1528" s="636"/>
      <c r="G1528" s="636"/>
      <c r="H1528" s="636"/>
      <c r="I1528" s="636"/>
      <c r="J1528" s="636"/>
    </row>
    <row r="1529" spans="1:10" ht="12.75">
      <c r="A1529" s="636"/>
      <c r="B1529" s="636"/>
      <c r="C1529" s="636"/>
      <c r="D1529" s="636"/>
      <c r="E1529" s="636"/>
      <c r="F1529" s="636"/>
      <c r="G1529" s="636"/>
      <c r="H1529" s="636"/>
      <c r="I1529" s="636"/>
      <c r="J1529" s="636"/>
    </row>
    <row r="1530" spans="1:10" ht="12.75">
      <c r="A1530" s="636"/>
      <c r="B1530" s="636"/>
      <c r="C1530" s="636"/>
      <c r="D1530" s="636"/>
      <c r="E1530" s="636"/>
      <c r="F1530" s="636"/>
      <c r="G1530" s="636"/>
      <c r="H1530" s="636"/>
      <c r="I1530" s="636"/>
      <c r="J1530" s="636"/>
    </row>
    <row r="1531" spans="1:10" ht="12.75">
      <c r="A1531" s="636"/>
      <c r="B1531" s="636"/>
      <c r="C1531" s="636"/>
      <c r="D1531" s="636"/>
      <c r="E1531" s="636"/>
      <c r="F1531" s="636"/>
      <c r="G1531" s="636"/>
      <c r="H1531" s="636"/>
      <c r="I1531" s="636"/>
      <c r="J1531" s="636"/>
    </row>
    <row r="1532" spans="1:10" ht="12.75">
      <c r="A1532" s="636"/>
      <c r="B1532" s="636"/>
      <c r="C1532" s="636"/>
      <c r="D1532" s="636"/>
      <c r="E1532" s="636"/>
      <c r="F1532" s="636"/>
      <c r="G1532" s="636"/>
      <c r="H1532" s="636"/>
      <c r="I1532" s="636"/>
      <c r="J1532" s="636"/>
    </row>
    <row r="1533" spans="1:10" ht="12.75">
      <c r="A1533" s="636"/>
      <c r="B1533" s="636"/>
      <c r="C1533" s="636"/>
      <c r="D1533" s="636"/>
      <c r="E1533" s="636"/>
      <c r="F1533" s="636"/>
      <c r="G1533" s="636"/>
      <c r="H1533" s="636"/>
      <c r="I1533" s="636"/>
      <c r="J1533" s="636"/>
    </row>
    <row r="1534" spans="1:10" ht="12.75">
      <c r="A1534" s="636"/>
      <c r="B1534" s="636"/>
      <c r="C1534" s="636"/>
      <c r="D1534" s="636"/>
      <c r="E1534" s="636"/>
      <c r="F1534" s="636"/>
      <c r="G1534" s="636"/>
      <c r="H1534" s="636"/>
      <c r="I1534" s="636"/>
      <c r="J1534" s="636"/>
    </row>
    <row r="1535" spans="1:10" ht="12.75">
      <c r="A1535" s="636"/>
      <c r="B1535" s="636"/>
      <c r="C1535" s="636"/>
      <c r="D1535" s="636"/>
      <c r="E1535" s="636"/>
      <c r="F1535" s="636"/>
      <c r="G1535" s="636"/>
      <c r="H1535" s="636"/>
      <c r="I1535" s="636"/>
      <c r="J1535" s="636"/>
    </row>
    <row r="1536" spans="1:10" ht="12.75">
      <c r="A1536" s="636"/>
      <c r="B1536" s="636"/>
      <c r="C1536" s="636"/>
      <c r="D1536" s="636"/>
      <c r="E1536" s="636"/>
      <c r="F1536" s="636"/>
      <c r="G1536" s="636"/>
      <c r="H1536" s="636"/>
      <c r="I1536" s="636"/>
      <c r="J1536" s="636"/>
    </row>
    <row r="1537" spans="1:10" ht="12.75">
      <c r="A1537" s="636"/>
      <c r="B1537" s="636"/>
      <c r="C1537" s="636"/>
      <c r="D1537" s="636"/>
      <c r="E1537" s="636"/>
      <c r="F1537" s="636"/>
      <c r="G1537" s="636"/>
      <c r="H1537" s="636"/>
      <c r="I1537" s="636"/>
      <c r="J1537" s="636"/>
    </row>
    <row r="1538" spans="1:10" ht="12.75">
      <c r="A1538" s="636"/>
      <c r="B1538" s="636"/>
      <c r="C1538" s="636"/>
      <c r="D1538" s="636"/>
      <c r="E1538" s="636"/>
      <c r="F1538" s="636"/>
      <c r="G1538" s="636"/>
      <c r="H1538" s="636"/>
      <c r="I1538" s="636"/>
      <c r="J1538" s="636"/>
    </row>
    <row r="1539" spans="1:10" ht="12.75">
      <c r="A1539" s="636"/>
      <c r="B1539" s="636"/>
      <c r="C1539" s="636"/>
      <c r="D1539" s="636"/>
      <c r="E1539" s="636"/>
      <c r="F1539" s="636"/>
      <c r="G1539" s="636"/>
      <c r="H1539" s="636"/>
      <c r="I1539" s="636"/>
      <c r="J1539" s="636"/>
    </row>
    <row r="1540" spans="1:10" ht="12.75">
      <c r="A1540" s="636"/>
      <c r="B1540" s="636"/>
      <c r="C1540" s="636"/>
      <c r="D1540" s="636"/>
      <c r="E1540" s="636"/>
      <c r="F1540" s="636"/>
      <c r="G1540" s="636"/>
      <c r="H1540" s="636"/>
      <c r="I1540" s="636"/>
      <c r="J1540" s="636"/>
    </row>
    <row r="1541" spans="1:10" ht="12.75">
      <c r="A1541" s="636"/>
      <c r="B1541" s="636"/>
      <c r="C1541" s="636"/>
      <c r="D1541" s="636"/>
      <c r="E1541" s="636"/>
      <c r="F1541" s="636"/>
      <c r="G1541" s="636"/>
      <c r="H1541" s="636"/>
      <c r="I1541" s="636"/>
      <c r="J1541" s="636"/>
    </row>
    <row r="1542" spans="1:10" ht="12.75">
      <c r="A1542" s="636"/>
      <c r="B1542" s="636"/>
      <c r="C1542" s="636"/>
      <c r="D1542" s="636"/>
      <c r="E1542" s="636"/>
      <c r="F1542" s="636"/>
      <c r="G1542" s="636"/>
      <c r="H1542" s="636"/>
      <c r="I1542" s="636"/>
      <c r="J1542" s="636"/>
    </row>
    <row r="1543" spans="1:10" ht="12.75">
      <c r="A1543" s="636"/>
      <c r="B1543" s="636"/>
      <c r="C1543" s="636"/>
      <c r="D1543" s="636"/>
      <c r="E1543" s="636"/>
      <c r="F1543" s="636"/>
      <c r="G1543" s="636"/>
      <c r="H1543" s="636"/>
      <c r="I1543" s="636"/>
      <c r="J1543" s="636"/>
    </row>
    <row r="1544" spans="1:10" ht="12.75">
      <c r="A1544" s="636"/>
      <c r="B1544" s="636"/>
      <c r="C1544" s="636"/>
      <c r="D1544" s="636"/>
      <c r="E1544" s="636"/>
      <c r="F1544" s="636"/>
      <c r="G1544" s="636"/>
      <c r="H1544" s="636"/>
      <c r="I1544" s="636"/>
      <c r="J1544" s="636"/>
    </row>
    <row r="1545" spans="1:10" ht="12.75">
      <c r="A1545" s="636"/>
      <c r="B1545" s="636"/>
      <c r="C1545" s="636"/>
      <c r="D1545" s="636"/>
      <c r="E1545" s="636"/>
      <c r="F1545" s="636"/>
      <c r="G1545" s="636"/>
      <c r="H1545" s="636"/>
      <c r="I1545" s="636"/>
      <c r="J1545" s="636"/>
    </row>
    <row r="1546" spans="1:10" ht="12.75">
      <c r="A1546" s="636"/>
      <c r="B1546" s="636"/>
      <c r="C1546" s="636"/>
      <c r="D1546" s="636"/>
      <c r="E1546" s="636"/>
      <c r="F1546" s="636"/>
      <c r="G1546" s="636"/>
      <c r="H1546" s="636"/>
      <c r="I1546" s="636"/>
      <c r="J1546" s="636"/>
    </row>
    <row r="1547" spans="1:10" ht="12.75">
      <c r="A1547" s="636"/>
      <c r="B1547" s="636"/>
      <c r="C1547" s="636"/>
      <c r="D1547" s="636"/>
      <c r="E1547" s="636"/>
      <c r="F1547" s="636"/>
      <c r="G1547" s="636"/>
      <c r="H1547" s="636"/>
      <c r="I1547" s="636"/>
      <c r="J1547" s="636"/>
    </row>
    <row r="1548" spans="1:10" ht="12.75">
      <c r="A1548" s="636"/>
      <c r="B1548" s="636"/>
      <c r="C1548" s="636"/>
      <c r="D1548" s="636"/>
      <c r="E1548" s="636"/>
      <c r="F1548" s="636"/>
      <c r="G1548" s="636"/>
      <c r="H1548" s="636"/>
      <c r="I1548" s="636"/>
      <c r="J1548" s="636"/>
    </row>
    <row r="1549" spans="1:10" ht="12.75">
      <c r="A1549" s="636"/>
      <c r="B1549" s="636"/>
      <c r="C1549" s="636"/>
      <c r="D1549" s="636"/>
      <c r="E1549" s="636"/>
      <c r="F1549" s="636"/>
      <c r="G1549" s="636"/>
      <c r="H1549" s="636"/>
      <c r="I1549" s="636"/>
      <c r="J1549" s="636"/>
    </row>
    <row r="1550" spans="1:10" ht="12.75">
      <c r="A1550" s="636"/>
      <c r="B1550" s="636"/>
      <c r="C1550" s="636"/>
      <c r="D1550" s="636"/>
      <c r="E1550" s="636"/>
      <c r="F1550" s="636"/>
      <c r="G1550" s="636"/>
      <c r="H1550" s="636"/>
      <c r="I1550" s="636"/>
      <c r="J1550" s="636"/>
    </row>
    <row r="1551" spans="1:10" ht="12.75">
      <c r="A1551" s="636"/>
      <c r="B1551" s="636"/>
      <c r="C1551" s="636"/>
      <c r="D1551" s="636"/>
      <c r="E1551" s="636"/>
      <c r="F1551" s="636"/>
      <c r="G1551" s="636"/>
      <c r="H1551" s="636"/>
      <c r="I1551" s="636"/>
      <c r="J1551" s="636"/>
    </row>
    <row r="1552" spans="1:10" ht="12.75">
      <c r="A1552" s="636"/>
      <c r="B1552" s="636"/>
      <c r="C1552" s="636"/>
      <c r="D1552" s="636"/>
      <c r="E1552" s="636"/>
      <c r="F1552" s="636"/>
      <c r="G1552" s="636"/>
      <c r="H1552" s="636"/>
      <c r="I1552" s="636"/>
      <c r="J1552" s="636"/>
    </row>
    <row r="1553" spans="1:10" ht="12.75">
      <c r="A1553" s="636"/>
      <c r="B1553" s="636"/>
      <c r="C1553" s="636"/>
      <c r="D1553" s="636"/>
      <c r="E1553" s="636"/>
      <c r="F1553" s="636"/>
      <c r="G1553" s="636"/>
      <c r="H1553" s="636"/>
      <c r="I1553" s="636"/>
      <c r="J1553" s="636"/>
    </row>
    <row r="1554" spans="1:10" ht="12.75">
      <c r="A1554" s="636"/>
      <c r="B1554" s="636"/>
      <c r="C1554" s="636"/>
      <c r="D1554" s="636"/>
      <c r="E1554" s="636"/>
      <c r="F1554" s="636"/>
      <c r="G1554" s="636"/>
      <c r="H1554" s="636"/>
      <c r="I1554" s="636"/>
      <c r="J1554" s="636"/>
    </row>
    <row r="1555" spans="1:10" ht="12.75">
      <c r="A1555" s="636"/>
      <c r="B1555" s="636"/>
      <c r="C1555" s="636"/>
      <c r="D1555" s="636"/>
      <c r="E1555" s="636"/>
      <c r="F1555" s="636"/>
      <c r="G1555" s="636"/>
      <c r="H1555" s="636"/>
      <c r="I1555" s="636"/>
      <c r="J1555" s="636"/>
    </row>
    <row r="1556" spans="1:10" ht="12.75">
      <c r="A1556" s="636"/>
      <c r="B1556" s="636"/>
      <c r="C1556" s="636"/>
      <c r="D1556" s="636"/>
      <c r="E1556" s="636"/>
      <c r="F1556" s="636"/>
      <c r="G1556" s="636"/>
      <c r="H1556" s="636"/>
      <c r="I1556" s="636"/>
      <c r="J1556" s="636"/>
    </row>
    <row r="1557" spans="1:10" ht="12.75">
      <c r="A1557" s="636"/>
      <c r="B1557" s="636"/>
      <c r="C1557" s="636"/>
      <c r="D1557" s="636"/>
      <c r="E1557" s="636"/>
      <c r="F1557" s="636"/>
      <c r="G1557" s="636"/>
      <c r="H1557" s="636"/>
      <c r="I1557" s="636"/>
      <c r="J1557" s="636"/>
    </row>
    <row r="1558" spans="1:10" ht="12.75">
      <c r="A1558" s="636"/>
      <c r="B1558" s="636"/>
      <c r="C1558" s="636"/>
      <c r="D1558" s="636"/>
      <c r="E1558" s="636"/>
      <c r="F1558" s="636"/>
      <c r="G1558" s="636"/>
      <c r="H1558" s="636"/>
      <c r="I1558" s="636"/>
      <c r="J1558" s="636"/>
    </row>
    <row r="1559" spans="1:10" ht="12.75">
      <c r="A1559" s="636"/>
      <c r="B1559" s="636"/>
      <c r="C1559" s="636"/>
      <c r="D1559" s="636"/>
      <c r="E1559" s="636"/>
      <c r="F1559" s="636"/>
      <c r="G1559" s="636"/>
      <c r="H1559" s="636"/>
      <c r="I1559" s="636"/>
      <c r="J1559" s="636"/>
    </row>
    <row r="1560" spans="1:10" ht="12.75">
      <c r="A1560" s="636"/>
      <c r="B1560" s="636"/>
      <c r="C1560" s="636"/>
      <c r="D1560" s="636"/>
      <c r="E1560" s="636"/>
      <c r="F1560" s="636"/>
      <c r="G1560" s="636"/>
      <c r="H1560" s="636"/>
      <c r="I1560" s="636"/>
      <c r="J1560" s="636"/>
    </row>
    <row r="1561" spans="1:10" ht="12.75">
      <c r="A1561" s="636"/>
      <c r="B1561" s="636"/>
      <c r="C1561" s="636"/>
      <c r="D1561" s="636"/>
      <c r="E1561" s="636"/>
      <c r="F1561" s="636"/>
      <c r="G1561" s="636"/>
      <c r="H1561" s="636"/>
      <c r="I1561" s="636"/>
      <c r="J1561" s="636"/>
    </row>
    <row r="1562" spans="1:10" ht="12.75">
      <c r="A1562" s="636"/>
      <c r="B1562" s="636"/>
      <c r="C1562" s="636"/>
      <c r="D1562" s="636"/>
      <c r="E1562" s="636"/>
      <c r="F1562" s="636"/>
      <c r="G1562" s="636"/>
      <c r="H1562" s="636"/>
      <c r="I1562" s="636"/>
      <c r="J1562" s="636"/>
    </row>
    <row r="1563" spans="1:10" ht="12.75">
      <c r="A1563" s="636"/>
      <c r="B1563" s="636"/>
      <c r="C1563" s="636"/>
      <c r="D1563" s="636"/>
      <c r="E1563" s="636"/>
      <c r="F1563" s="636"/>
      <c r="G1563" s="636"/>
      <c r="H1563" s="636"/>
      <c r="I1563" s="636"/>
      <c r="J1563" s="636"/>
    </row>
    <row r="1564" spans="1:10" ht="12.75">
      <c r="A1564" s="636"/>
      <c r="B1564" s="636"/>
      <c r="C1564" s="636"/>
      <c r="D1564" s="636"/>
      <c r="E1564" s="636"/>
      <c r="F1564" s="636"/>
      <c r="G1564" s="636"/>
      <c r="H1564" s="636"/>
      <c r="I1564" s="636"/>
      <c r="J1564" s="636"/>
    </row>
    <row r="1565" spans="1:10" ht="12.75">
      <c r="A1565" s="636"/>
      <c r="B1565" s="636"/>
      <c r="C1565" s="636"/>
      <c r="D1565" s="636"/>
      <c r="E1565" s="636"/>
      <c r="F1565" s="636"/>
      <c r="G1565" s="636"/>
      <c r="H1565" s="636"/>
      <c r="I1565" s="636"/>
      <c r="J1565" s="636"/>
    </row>
    <row r="1566" spans="1:10" ht="12.75">
      <c r="A1566" s="636"/>
      <c r="B1566" s="636"/>
      <c r="C1566" s="636"/>
      <c r="D1566" s="636"/>
      <c r="E1566" s="636"/>
      <c r="F1566" s="636"/>
      <c r="G1566" s="636"/>
      <c r="H1566" s="636"/>
      <c r="I1566" s="636"/>
      <c r="J1566" s="636"/>
    </row>
    <row r="1567" spans="1:10" ht="12.75">
      <c r="A1567" s="636"/>
      <c r="B1567" s="636"/>
      <c r="C1567" s="636"/>
      <c r="D1567" s="636"/>
      <c r="E1567" s="636"/>
      <c r="F1567" s="636"/>
      <c r="G1567" s="636"/>
      <c r="H1567" s="636"/>
      <c r="I1567" s="636"/>
      <c r="J1567" s="636"/>
    </row>
    <row r="1568" spans="1:10" ht="12.75">
      <c r="A1568" s="636"/>
      <c r="B1568" s="636"/>
      <c r="C1568" s="636"/>
      <c r="D1568" s="636"/>
      <c r="E1568" s="636"/>
      <c r="F1568" s="636"/>
      <c r="G1568" s="636"/>
      <c r="H1568" s="636"/>
      <c r="I1568" s="636"/>
      <c r="J1568" s="636"/>
    </row>
    <row r="1569" spans="1:10" ht="12.75">
      <c r="A1569" s="636"/>
      <c r="B1569" s="636"/>
      <c r="C1569" s="636"/>
      <c r="D1569" s="636"/>
      <c r="E1569" s="636"/>
      <c r="F1569" s="636"/>
      <c r="G1569" s="636"/>
      <c r="H1569" s="636"/>
      <c r="I1569" s="636"/>
      <c r="J1569" s="636"/>
    </row>
    <row r="1570" spans="1:10" ht="12.75">
      <c r="A1570" s="636"/>
      <c r="B1570" s="636"/>
      <c r="C1570" s="636"/>
      <c r="D1570" s="636"/>
      <c r="E1570" s="636"/>
      <c r="F1570" s="636"/>
      <c r="G1570" s="636"/>
      <c r="H1570" s="636"/>
      <c r="I1570" s="636"/>
      <c r="J1570" s="636"/>
    </row>
    <row r="1571" spans="1:10" ht="12.75">
      <c r="A1571" s="636"/>
      <c r="B1571" s="636"/>
      <c r="C1571" s="636"/>
      <c r="D1571" s="636"/>
      <c r="E1571" s="636"/>
      <c r="F1571" s="636"/>
      <c r="G1571" s="636"/>
      <c r="H1571" s="636"/>
      <c r="I1571" s="636"/>
      <c r="J1571" s="636"/>
    </row>
    <row r="1572" spans="1:10" ht="12.75">
      <c r="A1572" s="636"/>
      <c r="B1572" s="636"/>
      <c r="C1572" s="636"/>
      <c r="D1572" s="636"/>
      <c r="E1572" s="636"/>
      <c r="F1572" s="636"/>
      <c r="G1572" s="636"/>
      <c r="H1572" s="636"/>
      <c r="I1572" s="636"/>
      <c r="J1572" s="636"/>
    </row>
    <row r="1573" spans="1:10" ht="12.75">
      <c r="A1573" s="636"/>
      <c r="B1573" s="636"/>
      <c r="C1573" s="636"/>
      <c r="D1573" s="636"/>
      <c r="E1573" s="636"/>
      <c r="F1573" s="636"/>
      <c r="G1573" s="636"/>
      <c r="H1573" s="636"/>
      <c r="I1573" s="636"/>
      <c r="J1573" s="636"/>
    </row>
    <row r="1574" spans="1:10" ht="12.75">
      <c r="A1574" s="636"/>
      <c r="B1574" s="636"/>
      <c r="C1574" s="636"/>
      <c r="D1574" s="636"/>
      <c r="E1574" s="636"/>
      <c r="F1574" s="636"/>
      <c r="G1574" s="636"/>
      <c r="H1574" s="636"/>
      <c r="I1574" s="636"/>
      <c r="J1574" s="636"/>
    </row>
    <row r="1575" spans="1:10" ht="12.75">
      <c r="A1575" s="636"/>
      <c r="B1575" s="636"/>
      <c r="C1575" s="636"/>
      <c r="D1575" s="636"/>
      <c r="E1575" s="636"/>
      <c r="F1575" s="636"/>
      <c r="G1575" s="636"/>
      <c r="H1575" s="636"/>
      <c r="I1575" s="636"/>
      <c r="J1575" s="636"/>
    </row>
    <row r="1576" spans="1:10" ht="12.75">
      <c r="A1576" s="636"/>
      <c r="B1576" s="636"/>
      <c r="C1576" s="636"/>
      <c r="D1576" s="636"/>
      <c r="E1576" s="636"/>
      <c r="F1576" s="636"/>
      <c r="G1576" s="636"/>
      <c r="H1576" s="636"/>
      <c r="I1576" s="636"/>
      <c r="J1576" s="636"/>
    </row>
    <row r="1577" spans="1:10" ht="12.75">
      <c r="A1577" s="636"/>
      <c r="B1577" s="636"/>
      <c r="C1577" s="636"/>
      <c r="D1577" s="636"/>
      <c r="E1577" s="636"/>
      <c r="F1577" s="636"/>
      <c r="G1577" s="636"/>
      <c r="H1577" s="636"/>
      <c r="I1577" s="636"/>
      <c r="J1577" s="636"/>
    </row>
    <row r="1578" spans="1:10" ht="12.75">
      <c r="A1578" s="636"/>
      <c r="B1578" s="636"/>
      <c r="C1578" s="636"/>
      <c r="D1578" s="636"/>
      <c r="E1578" s="636"/>
      <c r="F1578" s="636"/>
      <c r="G1578" s="636"/>
      <c r="H1578" s="636"/>
      <c r="I1578" s="636"/>
      <c r="J1578" s="636"/>
    </row>
    <row r="1579" spans="1:10" ht="12.75">
      <c r="A1579" s="636"/>
      <c r="B1579" s="636"/>
      <c r="C1579" s="636"/>
      <c r="D1579" s="636"/>
      <c r="E1579" s="636"/>
      <c r="F1579" s="636"/>
      <c r="G1579" s="636"/>
      <c r="H1579" s="636"/>
      <c r="I1579" s="636"/>
      <c r="J1579" s="636"/>
    </row>
    <row r="1580" spans="1:10" ht="12.75">
      <c r="A1580" s="636"/>
      <c r="B1580" s="636"/>
      <c r="C1580" s="636"/>
      <c r="D1580" s="636"/>
      <c r="E1580" s="636"/>
      <c r="F1580" s="636"/>
      <c r="G1580" s="636"/>
      <c r="H1580" s="636"/>
      <c r="I1580" s="636"/>
      <c r="J1580" s="636"/>
    </row>
    <row r="1581" spans="1:10" ht="12.75">
      <c r="A1581" s="636"/>
      <c r="B1581" s="636"/>
      <c r="C1581" s="636"/>
      <c r="D1581" s="636"/>
      <c r="E1581" s="636"/>
      <c r="F1581" s="636"/>
      <c r="G1581" s="636"/>
      <c r="H1581" s="636"/>
      <c r="I1581" s="636"/>
      <c r="J1581" s="636"/>
    </row>
    <row r="1582" spans="1:10" ht="12.75">
      <c r="A1582" s="636"/>
      <c r="B1582" s="636"/>
      <c r="C1582" s="636"/>
      <c r="D1582" s="636"/>
      <c r="E1582" s="636"/>
      <c r="F1582" s="636"/>
      <c r="G1582" s="636"/>
      <c r="H1582" s="636"/>
      <c r="I1582" s="636"/>
      <c r="J1582" s="636"/>
    </row>
    <row r="1583" spans="1:10" ht="12.75">
      <c r="A1583" s="636"/>
      <c r="B1583" s="636"/>
      <c r="C1583" s="636"/>
      <c r="D1583" s="636"/>
      <c r="E1583" s="636"/>
      <c r="F1583" s="636"/>
      <c r="G1583" s="636"/>
      <c r="H1583" s="636"/>
      <c r="I1583" s="636"/>
      <c r="J1583" s="636"/>
    </row>
    <row r="1584" spans="1:10" ht="12.75">
      <c r="A1584" s="636"/>
      <c r="B1584" s="636"/>
      <c r="C1584" s="636"/>
      <c r="D1584" s="636"/>
      <c r="E1584" s="636"/>
      <c r="F1584" s="636"/>
      <c r="G1584" s="636"/>
      <c r="H1584" s="636"/>
      <c r="I1584" s="636"/>
      <c r="J1584" s="636"/>
    </row>
    <row r="1585" spans="1:10" ht="12.75">
      <c r="A1585" s="636"/>
      <c r="B1585" s="636"/>
      <c r="C1585" s="636"/>
      <c r="D1585" s="636"/>
      <c r="E1585" s="636"/>
      <c r="F1585" s="636"/>
      <c r="G1585" s="636"/>
      <c r="H1585" s="636"/>
      <c r="I1585" s="636"/>
      <c r="J1585" s="636"/>
    </row>
    <row r="1586" spans="1:10" ht="12.75">
      <c r="A1586" s="636"/>
      <c r="B1586" s="636"/>
      <c r="C1586" s="636"/>
      <c r="D1586" s="636"/>
      <c r="E1586" s="636"/>
      <c r="F1586" s="636"/>
      <c r="G1586" s="636"/>
      <c r="H1586" s="636"/>
      <c r="I1586" s="636"/>
      <c r="J1586" s="636"/>
    </row>
    <row r="1587" spans="1:10" ht="12.75">
      <c r="A1587" s="636"/>
      <c r="B1587" s="636"/>
      <c r="C1587" s="636"/>
      <c r="D1587" s="636"/>
      <c r="E1587" s="636"/>
      <c r="F1587" s="636"/>
      <c r="G1587" s="636"/>
      <c r="H1587" s="636"/>
      <c r="I1587" s="636"/>
      <c r="J1587" s="636"/>
    </row>
    <row r="1588" spans="1:10" ht="12.75">
      <c r="A1588" s="636"/>
      <c r="B1588" s="636"/>
      <c r="C1588" s="636"/>
      <c r="D1588" s="636"/>
      <c r="E1588" s="636"/>
      <c r="F1588" s="636"/>
      <c r="G1588" s="636"/>
      <c r="H1588" s="636"/>
      <c r="I1588" s="636"/>
      <c r="J1588" s="636"/>
    </row>
    <row r="1589" spans="1:10" ht="12.75">
      <c r="A1589" s="636"/>
      <c r="B1589" s="636"/>
      <c r="C1589" s="636"/>
      <c r="D1589" s="636"/>
      <c r="E1589" s="636"/>
      <c r="F1589" s="636"/>
      <c r="G1589" s="636"/>
      <c r="H1589" s="636"/>
      <c r="I1589" s="636"/>
      <c r="J1589" s="636"/>
    </row>
    <row r="1590" spans="1:10" ht="12.75">
      <c r="A1590" s="636"/>
      <c r="B1590" s="636"/>
      <c r="C1590" s="636"/>
      <c r="D1590" s="636"/>
      <c r="E1590" s="636"/>
      <c r="F1590" s="636"/>
      <c r="G1590" s="636"/>
      <c r="H1590" s="636"/>
      <c r="I1590" s="636"/>
      <c r="J1590" s="636"/>
    </row>
    <row r="1591" spans="1:10" ht="12.75">
      <c r="A1591" s="636"/>
      <c r="B1591" s="636"/>
      <c r="C1591" s="636"/>
      <c r="D1591" s="636"/>
      <c r="E1591" s="636"/>
      <c r="F1591" s="636"/>
      <c r="G1591" s="636"/>
      <c r="H1591" s="636"/>
      <c r="I1591" s="636"/>
      <c r="J1591" s="636"/>
    </row>
    <row r="1592" spans="1:10" ht="12.75">
      <c r="A1592" s="636"/>
      <c r="B1592" s="636"/>
      <c r="C1592" s="636"/>
      <c r="D1592" s="636"/>
      <c r="E1592" s="636"/>
      <c r="F1592" s="636"/>
      <c r="G1592" s="636"/>
      <c r="H1592" s="636"/>
      <c r="I1592" s="636"/>
      <c r="J1592" s="636"/>
    </row>
    <row r="1593" spans="1:10" ht="12.75">
      <c r="A1593" s="636"/>
      <c r="B1593" s="636"/>
      <c r="C1593" s="636"/>
      <c r="D1593" s="636"/>
      <c r="E1593" s="636"/>
      <c r="F1593" s="636"/>
      <c r="G1593" s="636"/>
      <c r="H1593" s="636"/>
      <c r="I1593" s="636"/>
      <c r="J1593" s="636"/>
    </row>
    <row r="1594" spans="1:10" ht="12.75">
      <c r="A1594" s="636"/>
      <c r="B1594" s="636"/>
      <c r="C1594" s="636"/>
      <c r="D1594" s="636"/>
      <c r="E1594" s="636"/>
      <c r="F1594" s="636"/>
      <c r="G1594" s="636"/>
      <c r="H1594" s="636"/>
      <c r="I1594" s="636"/>
      <c r="J1594" s="636"/>
    </row>
    <row r="1595" spans="1:10" ht="12.75">
      <c r="A1595" s="636"/>
      <c r="B1595" s="636"/>
      <c r="C1595" s="636"/>
      <c r="D1595" s="636"/>
      <c r="E1595" s="636"/>
      <c r="F1595" s="636"/>
      <c r="G1595" s="636"/>
      <c r="H1595" s="636"/>
      <c r="I1595" s="636"/>
      <c r="J1595" s="636"/>
    </row>
    <row r="1596" spans="1:10" ht="12.75">
      <c r="A1596" s="636"/>
      <c r="B1596" s="636"/>
      <c r="C1596" s="636"/>
      <c r="D1596" s="636"/>
      <c r="E1596" s="636"/>
      <c r="F1596" s="636"/>
      <c r="G1596" s="636"/>
      <c r="H1596" s="636"/>
      <c r="I1596" s="636"/>
      <c r="J1596" s="636"/>
    </row>
    <row r="1597" spans="1:10" ht="12.75">
      <c r="A1597" s="636"/>
      <c r="B1597" s="636"/>
      <c r="C1597" s="636"/>
      <c r="D1597" s="636"/>
      <c r="E1597" s="636"/>
      <c r="F1597" s="636"/>
      <c r="G1597" s="636"/>
      <c r="H1597" s="636"/>
      <c r="I1597" s="636"/>
      <c r="J1597" s="636"/>
    </row>
    <row r="1598" spans="1:10" ht="12.75">
      <c r="A1598" s="636"/>
      <c r="B1598" s="636"/>
      <c r="C1598" s="636"/>
      <c r="D1598" s="636"/>
      <c r="E1598" s="636"/>
      <c r="F1598" s="636"/>
      <c r="G1598" s="636"/>
      <c r="H1598" s="636"/>
      <c r="I1598" s="636"/>
      <c r="J1598" s="636"/>
    </row>
    <row r="1599" spans="1:10" ht="12.75">
      <c r="A1599" s="636"/>
      <c r="B1599" s="636"/>
      <c r="C1599" s="636"/>
      <c r="D1599" s="636"/>
      <c r="E1599" s="636"/>
      <c r="F1599" s="636"/>
      <c r="G1599" s="636"/>
      <c r="H1599" s="636"/>
      <c r="I1599" s="636"/>
      <c r="J1599" s="636"/>
    </row>
    <row r="1600" spans="1:10" ht="12.75">
      <c r="A1600" s="636"/>
      <c r="B1600" s="636"/>
      <c r="C1600" s="636"/>
      <c r="D1600" s="636"/>
      <c r="E1600" s="636"/>
      <c r="F1600" s="636"/>
      <c r="G1600" s="636"/>
      <c r="H1600" s="636"/>
      <c r="I1600" s="636"/>
      <c r="J1600" s="636"/>
    </row>
    <row r="1601" spans="1:10" ht="12.75">
      <c r="A1601" s="636"/>
      <c r="B1601" s="636"/>
      <c r="C1601" s="636"/>
      <c r="D1601" s="636"/>
      <c r="E1601" s="636"/>
      <c r="F1601" s="636"/>
      <c r="G1601" s="636"/>
      <c r="H1601" s="636"/>
      <c r="I1601" s="636"/>
      <c r="J1601" s="636"/>
    </row>
    <row r="1602" spans="1:10" ht="12.75">
      <c r="A1602" s="636"/>
      <c r="B1602" s="636"/>
      <c r="C1602" s="636"/>
      <c r="D1602" s="636"/>
      <c r="E1602" s="636"/>
      <c r="F1602" s="636"/>
      <c r="G1602" s="636"/>
      <c r="H1602" s="636"/>
      <c r="I1602" s="636"/>
      <c r="J1602" s="636"/>
    </row>
    <row r="1603" spans="1:10" ht="12.75">
      <c r="A1603" s="636"/>
      <c r="B1603" s="636"/>
      <c r="C1603" s="636"/>
      <c r="D1603" s="636"/>
      <c r="E1603" s="636"/>
      <c r="F1603" s="636"/>
      <c r="G1603" s="636"/>
      <c r="H1603" s="636"/>
      <c r="I1603" s="636"/>
      <c r="J1603" s="636"/>
    </row>
    <row r="1604" spans="1:10" ht="12.75">
      <c r="A1604" s="636"/>
      <c r="B1604" s="636"/>
      <c r="C1604" s="636"/>
      <c r="D1604" s="636"/>
      <c r="E1604" s="636"/>
      <c r="F1604" s="636"/>
      <c r="G1604" s="636"/>
      <c r="H1604" s="636"/>
      <c r="I1604" s="636"/>
      <c r="J1604" s="636"/>
    </row>
    <row r="1605" spans="1:10" ht="12.75">
      <c r="A1605" s="636"/>
      <c r="B1605" s="636"/>
      <c r="C1605" s="636"/>
      <c r="D1605" s="636"/>
      <c r="E1605" s="636"/>
      <c r="F1605" s="636"/>
      <c r="G1605" s="636"/>
      <c r="H1605" s="636"/>
      <c r="I1605" s="636"/>
      <c r="J1605" s="636"/>
    </row>
    <row r="1606" spans="1:10" ht="12.75">
      <c r="A1606" s="636"/>
      <c r="B1606" s="636"/>
      <c r="C1606" s="636"/>
      <c r="D1606" s="636"/>
      <c r="E1606" s="636"/>
      <c r="F1606" s="636"/>
      <c r="G1606" s="636"/>
      <c r="H1606" s="636"/>
      <c r="I1606" s="636"/>
      <c r="J1606" s="636"/>
    </row>
    <row r="1607" spans="1:10" ht="12.75">
      <c r="A1607" s="636"/>
      <c r="B1607" s="636"/>
      <c r="C1607" s="636"/>
      <c r="D1607" s="636"/>
      <c r="E1607" s="636"/>
      <c r="F1607" s="636"/>
      <c r="G1607" s="636"/>
      <c r="H1607" s="636"/>
      <c r="I1607" s="636"/>
      <c r="J1607" s="636"/>
    </row>
    <row r="1608" spans="1:10" ht="12.75">
      <c r="A1608" s="636"/>
      <c r="B1608" s="636"/>
      <c r="C1608" s="636"/>
      <c r="D1608" s="636"/>
      <c r="E1608" s="636"/>
      <c r="F1608" s="636"/>
      <c r="G1608" s="636"/>
      <c r="H1608" s="636"/>
      <c r="I1608" s="636"/>
      <c r="J1608" s="636"/>
    </row>
    <row r="1609" spans="1:10" ht="12.75">
      <c r="A1609" s="636"/>
      <c r="B1609" s="636"/>
      <c r="C1609" s="636"/>
      <c r="D1609" s="636"/>
      <c r="E1609" s="636"/>
      <c r="F1609" s="636"/>
      <c r="G1609" s="636"/>
      <c r="H1609" s="636"/>
      <c r="I1609" s="636"/>
      <c r="J1609" s="636"/>
    </row>
    <row r="1610" spans="1:10" ht="12.75">
      <c r="A1610" s="636"/>
      <c r="B1610" s="636"/>
      <c r="C1610" s="636"/>
      <c r="D1610" s="636"/>
      <c r="E1610" s="636"/>
      <c r="F1610" s="636"/>
      <c r="G1610" s="636"/>
      <c r="H1610" s="636"/>
      <c r="I1610" s="636"/>
      <c r="J1610" s="636"/>
    </row>
    <row r="1611" spans="1:10" ht="12.75">
      <c r="A1611" s="636"/>
      <c r="B1611" s="636"/>
      <c r="C1611" s="636"/>
      <c r="D1611" s="636"/>
      <c r="E1611" s="636"/>
      <c r="F1611" s="636"/>
      <c r="G1611" s="636"/>
      <c r="H1611" s="636"/>
      <c r="I1611" s="636"/>
      <c r="J1611" s="636"/>
    </row>
    <row r="1612" spans="1:10" ht="12.75">
      <c r="A1612" s="636"/>
      <c r="B1612" s="636"/>
      <c r="C1612" s="636"/>
      <c r="D1612" s="636"/>
      <c r="E1612" s="636"/>
      <c r="F1612" s="636"/>
      <c r="G1612" s="636"/>
      <c r="H1612" s="636"/>
      <c r="I1612" s="636"/>
      <c r="J1612" s="636"/>
    </row>
    <row r="1613" spans="1:10" ht="12.75">
      <c r="A1613" s="636"/>
      <c r="B1613" s="636"/>
      <c r="C1613" s="636"/>
      <c r="D1613" s="636"/>
      <c r="E1613" s="636"/>
      <c r="F1613" s="636"/>
      <c r="G1613" s="636"/>
      <c r="H1613" s="636"/>
      <c r="I1613" s="636"/>
      <c r="J1613" s="636"/>
    </row>
    <row r="1614" spans="1:10" ht="12.75">
      <c r="A1614" s="636"/>
      <c r="B1614" s="636"/>
      <c r="C1614" s="636"/>
      <c r="D1614" s="636"/>
      <c r="E1614" s="636"/>
      <c r="F1614" s="636"/>
      <c r="G1614" s="636"/>
      <c r="H1614" s="636"/>
      <c r="I1614" s="636"/>
      <c r="J1614" s="636"/>
    </row>
    <row r="1615" spans="1:10" ht="12.75">
      <c r="A1615" s="636"/>
      <c r="B1615" s="636"/>
      <c r="C1615" s="636"/>
      <c r="D1615" s="636"/>
      <c r="E1615" s="636"/>
      <c r="F1615" s="636"/>
      <c r="G1615" s="636"/>
      <c r="H1615" s="636"/>
      <c r="I1615" s="636"/>
      <c r="J1615" s="636"/>
    </row>
    <row r="1616" spans="1:10" ht="12.75">
      <c r="A1616" s="636"/>
      <c r="B1616" s="636"/>
      <c r="C1616" s="636"/>
      <c r="D1616" s="636"/>
      <c r="E1616" s="636"/>
      <c r="F1616" s="636"/>
      <c r="G1616" s="636"/>
      <c r="H1616" s="636"/>
      <c r="I1616" s="636"/>
      <c r="J1616" s="636"/>
    </row>
    <row r="1617" spans="1:10" ht="12.75">
      <c r="A1617" s="636"/>
      <c r="B1617" s="636"/>
      <c r="C1617" s="636"/>
      <c r="D1617" s="636"/>
      <c r="E1617" s="636"/>
      <c r="F1617" s="636"/>
      <c r="G1617" s="636"/>
      <c r="H1617" s="636"/>
      <c r="I1617" s="636"/>
      <c r="J1617" s="636"/>
    </row>
    <row r="1618" spans="1:10" ht="12.75">
      <c r="A1618" s="636"/>
      <c r="B1618" s="636"/>
      <c r="C1618" s="636"/>
      <c r="D1618" s="636"/>
      <c r="E1618" s="636"/>
      <c r="F1618" s="636"/>
      <c r="G1618" s="636"/>
      <c r="H1618" s="636"/>
      <c r="I1618" s="636"/>
      <c r="J1618" s="636"/>
    </row>
    <row r="1619" spans="1:10" ht="12.75">
      <c r="A1619" s="636"/>
      <c r="B1619" s="636"/>
      <c r="C1619" s="636"/>
      <c r="D1619" s="636"/>
      <c r="E1619" s="636"/>
      <c r="F1619" s="636"/>
      <c r="G1619" s="636"/>
      <c r="H1619" s="636"/>
      <c r="I1619" s="636"/>
      <c r="J1619" s="636"/>
    </row>
    <row r="1620" spans="1:10" ht="12.75">
      <c r="A1620" s="636"/>
      <c r="B1620" s="636"/>
      <c r="C1620" s="636"/>
      <c r="D1620" s="636"/>
      <c r="E1620" s="636"/>
      <c r="F1620" s="636"/>
      <c r="G1620" s="636"/>
      <c r="H1620" s="636"/>
      <c r="I1620" s="636"/>
      <c r="J1620" s="636"/>
    </row>
    <row r="1621" spans="1:10" ht="12.75">
      <c r="A1621" s="636"/>
      <c r="B1621" s="636"/>
      <c r="C1621" s="636"/>
      <c r="D1621" s="636"/>
      <c r="E1621" s="636"/>
      <c r="F1621" s="636"/>
      <c r="G1621" s="636"/>
      <c r="H1621" s="636"/>
      <c r="I1621" s="636"/>
      <c r="J1621" s="636"/>
    </row>
    <row r="1622" spans="1:10" ht="12.75">
      <c r="A1622" s="636"/>
      <c r="B1622" s="636"/>
      <c r="C1622" s="636"/>
      <c r="D1622" s="636"/>
      <c r="E1622" s="636"/>
      <c r="F1622" s="636"/>
      <c r="G1622" s="636"/>
      <c r="H1622" s="636"/>
      <c r="I1622" s="636"/>
      <c r="J1622" s="636"/>
    </row>
    <row r="1623" spans="1:10" ht="12.75">
      <c r="A1623" s="636"/>
      <c r="B1623" s="636"/>
      <c r="C1623" s="636"/>
      <c r="D1623" s="636"/>
      <c r="E1623" s="636"/>
      <c r="F1623" s="636"/>
      <c r="G1623" s="636"/>
      <c r="H1623" s="636"/>
      <c r="I1623" s="636"/>
      <c r="J1623" s="636"/>
    </row>
    <row r="1624" spans="1:10" ht="12.75">
      <c r="A1624" s="636"/>
      <c r="B1624" s="636"/>
      <c r="C1624" s="636"/>
      <c r="D1624" s="636"/>
      <c r="E1624" s="636"/>
      <c r="F1624" s="636"/>
      <c r="G1624" s="636"/>
      <c r="H1624" s="636"/>
      <c r="I1624" s="636"/>
      <c r="J1624" s="636"/>
    </row>
    <row r="1625" spans="1:10" ht="12.75">
      <c r="A1625" s="636"/>
      <c r="B1625" s="636"/>
      <c r="C1625" s="636"/>
      <c r="D1625" s="636"/>
      <c r="E1625" s="636"/>
      <c r="F1625" s="636"/>
      <c r="G1625" s="636"/>
      <c r="H1625" s="636"/>
      <c r="I1625" s="636"/>
      <c r="J1625" s="636"/>
    </row>
    <row r="1626" spans="1:10" ht="12.75">
      <c r="A1626" s="636"/>
      <c r="B1626" s="636"/>
      <c r="C1626" s="636"/>
      <c r="D1626" s="636"/>
      <c r="E1626" s="636"/>
      <c r="F1626" s="636"/>
      <c r="G1626" s="636"/>
      <c r="H1626" s="636"/>
      <c r="I1626" s="636"/>
      <c r="J1626" s="636"/>
    </row>
    <row r="1627" spans="1:10" ht="12.75">
      <c r="A1627" s="636"/>
      <c r="B1627" s="636"/>
      <c r="C1627" s="636"/>
      <c r="D1627" s="636"/>
      <c r="E1627" s="636"/>
      <c r="F1627" s="636"/>
      <c r="G1627" s="636"/>
      <c r="H1627" s="636"/>
      <c r="I1627" s="636"/>
      <c r="J1627" s="636"/>
    </row>
    <row r="1628" spans="1:10" ht="12.75">
      <c r="A1628" s="636"/>
      <c r="B1628" s="636"/>
      <c r="C1628" s="636"/>
      <c r="D1628" s="636"/>
      <c r="E1628" s="636"/>
      <c r="F1628" s="636"/>
      <c r="G1628" s="636"/>
      <c r="H1628" s="636"/>
      <c r="I1628" s="636"/>
      <c r="J1628" s="636"/>
    </row>
    <row r="1629" spans="1:10" ht="12.75">
      <c r="A1629" s="636"/>
      <c r="B1629" s="636"/>
      <c r="C1629" s="636"/>
      <c r="D1629" s="636"/>
      <c r="E1629" s="636"/>
      <c r="F1629" s="636"/>
      <c r="G1629" s="636"/>
      <c r="H1629" s="636"/>
      <c r="I1629" s="636"/>
      <c r="J1629" s="636"/>
    </row>
    <row r="1630" spans="1:10" ht="12.75">
      <c r="A1630" s="636"/>
      <c r="B1630" s="636"/>
      <c r="C1630" s="636"/>
      <c r="D1630" s="636"/>
      <c r="E1630" s="636"/>
      <c r="F1630" s="636"/>
      <c r="G1630" s="636"/>
      <c r="H1630" s="636"/>
      <c r="I1630" s="636"/>
      <c r="J1630" s="636"/>
    </row>
    <row r="1631" spans="1:10" ht="12.75">
      <c r="A1631" s="636"/>
      <c r="B1631" s="636"/>
      <c r="C1631" s="636"/>
      <c r="D1631" s="636"/>
      <c r="E1631" s="636"/>
      <c r="F1631" s="636"/>
      <c r="G1631" s="636"/>
      <c r="H1631" s="636"/>
      <c r="I1631" s="636"/>
      <c r="J1631" s="636"/>
    </row>
    <row r="1632" spans="1:10" ht="12.75">
      <c r="A1632" s="636"/>
      <c r="B1632" s="636"/>
      <c r="C1632" s="636"/>
      <c r="D1632" s="636"/>
      <c r="E1632" s="636"/>
      <c r="F1632" s="636"/>
      <c r="G1632" s="636"/>
      <c r="H1632" s="636"/>
      <c r="I1632" s="636"/>
      <c r="J1632" s="636"/>
    </row>
    <row r="1633" spans="1:10" ht="12.75">
      <c r="A1633" s="636"/>
      <c r="B1633" s="636"/>
      <c r="C1633" s="636"/>
      <c r="D1633" s="636"/>
      <c r="E1633" s="636"/>
      <c r="F1633" s="636"/>
      <c r="G1633" s="636"/>
      <c r="H1633" s="636"/>
      <c r="I1633" s="636"/>
      <c r="J1633" s="636"/>
    </row>
    <row r="1634" spans="1:10" ht="12.75">
      <c r="A1634" s="636"/>
      <c r="B1634" s="636"/>
      <c r="C1634" s="636"/>
      <c r="D1634" s="636"/>
      <c r="E1634" s="636"/>
      <c r="F1634" s="636"/>
      <c r="G1634" s="636"/>
      <c r="H1634" s="636"/>
      <c r="I1634" s="636"/>
      <c r="J1634" s="636"/>
    </row>
    <row r="1635" spans="1:10" ht="12.75">
      <c r="A1635" s="636"/>
      <c r="B1635" s="636"/>
      <c r="C1635" s="636"/>
      <c r="D1635" s="636"/>
      <c r="E1635" s="636"/>
      <c r="F1635" s="636"/>
      <c r="G1635" s="636"/>
      <c r="H1635" s="636"/>
      <c r="I1635" s="636"/>
      <c r="J1635" s="636"/>
    </row>
    <row r="1636" spans="1:10" ht="12.75">
      <c r="A1636" s="636"/>
      <c r="B1636" s="636"/>
      <c r="C1636" s="636"/>
      <c r="D1636" s="636"/>
      <c r="E1636" s="636"/>
      <c r="F1636" s="636"/>
      <c r="G1636" s="636"/>
      <c r="H1636" s="636"/>
      <c r="I1636" s="636"/>
      <c r="J1636" s="636"/>
    </row>
    <row r="1637" spans="1:10" ht="12.75">
      <c r="A1637" s="636"/>
      <c r="B1637" s="636"/>
      <c r="C1637" s="636"/>
      <c r="D1637" s="636"/>
      <c r="E1637" s="636"/>
      <c r="F1637" s="636"/>
      <c r="G1637" s="636"/>
      <c r="H1637" s="636"/>
      <c r="I1637" s="636"/>
      <c r="J1637" s="636"/>
    </row>
    <row r="1638" spans="1:10" ht="12.75">
      <c r="A1638" s="636"/>
      <c r="B1638" s="636"/>
      <c r="C1638" s="636"/>
      <c r="D1638" s="636"/>
      <c r="E1638" s="636"/>
      <c r="F1638" s="636"/>
      <c r="G1638" s="636"/>
      <c r="H1638" s="636"/>
      <c r="I1638" s="636"/>
      <c r="J1638" s="636"/>
    </row>
    <row r="1639" spans="1:10" ht="12.75">
      <c r="A1639" s="636"/>
      <c r="B1639" s="636"/>
      <c r="C1639" s="636"/>
      <c r="D1639" s="636"/>
      <c r="E1639" s="636"/>
      <c r="F1639" s="636"/>
      <c r="G1639" s="636"/>
      <c r="H1639" s="636"/>
      <c r="I1639" s="636"/>
      <c r="J1639" s="636"/>
    </row>
    <row r="1640" spans="1:10" ht="12.75">
      <c r="A1640" s="636"/>
      <c r="B1640" s="636"/>
      <c r="C1640" s="636"/>
      <c r="D1640" s="636"/>
      <c r="E1640" s="636"/>
      <c r="F1640" s="636"/>
      <c r="G1640" s="636"/>
      <c r="H1640" s="636"/>
      <c r="I1640" s="636"/>
      <c r="J1640" s="636"/>
    </row>
    <row r="1641" spans="1:10" ht="12.75">
      <c r="A1641" s="636"/>
      <c r="B1641" s="636"/>
      <c r="C1641" s="636"/>
      <c r="D1641" s="636"/>
      <c r="E1641" s="636"/>
      <c r="F1641" s="636"/>
      <c r="G1641" s="636"/>
      <c r="H1641" s="636"/>
      <c r="I1641" s="636"/>
      <c r="J1641" s="636"/>
    </row>
    <row r="1642" spans="1:10" ht="12.75">
      <c r="A1642" s="636"/>
      <c r="B1642" s="636"/>
      <c r="C1642" s="636"/>
      <c r="D1642" s="636"/>
      <c r="E1642" s="636"/>
      <c r="F1642" s="636"/>
      <c r="G1642" s="636"/>
      <c r="H1642" s="636"/>
      <c r="I1642" s="636"/>
      <c r="J1642" s="636"/>
    </row>
    <row r="1643" spans="1:10" ht="12.75">
      <c r="A1643" s="636"/>
      <c r="B1643" s="636"/>
      <c r="C1643" s="636"/>
      <c r="D1643" s="636"/>
      <c r="E1643" s="636"/>
      <c r="F1643" s="636"/>
      <c r="G1643" s="636"/>
      <c r="H1643" s="636"/>
      <c r="I1643" s="636"/>
      <c r="J1643" s="636"/>
    </row>
    <row r="1644" spans="1:10" ht="12.75">
      <c r="A1644" s="636"/>
      <c r="B1644" s="636"/>
      <c r="C1644" s="636"/>
      <c r="D1644" s="636"/>
      <c r="E1644" s="636"/>
      <c r="F1644" s="636"/>
      <c r="G1644" s="636"/>
      <c r="H1644" s="636"/>
      <c r="I1644" s="636"/>
      <c r="J1644" s="636"/>
    </row>
    <row r="1645" spans="1:10" ht="12.75">
      <c r="A1645" s="636"/>
      <c r="B1645" s="636"/>
      <c r="C1645" s="636"/>
      <c r="D1645" s="636"/>
      <c r="E1645" s="636"/>
      <c r="F1645" s="636"/>
      <c r="G1645" s="636"/>
      <c r="H1645" s="636"/>
      <c r="I1645" s="636"/>
      <c r="J1645" s="636"/>
    </row>
    <row r="1646" spans="1:10" ht="12.75">
      <c r="A1646" s="636"/>
      <c r="B1646" s="636"/>
      <c r="C1646" s="636"/>
      <c r="D1646" s="636"/>
      <c r="E1646" s="636"/>
      <c r="F1646" s="636"/>
      <c r="G1646" s="636"/>
      <c r="H1646" s="636"/>
      <c r="I1646" s="636"/>
      <c r="J1646" s="636"/>
    </row>
    <row r="1647" spans="1:10" ht="12.75">
      <c r="A1647" s="636"/>
      <c r="B1647" s="636"/>
      <c r="C1647" s="636"/>
      <c r="D1647" s="636"/>
      <c r="E1647" s="636"/>
      <c r="F1647" s="636"/>
      <c r="G1647" s="636"/>
      <c r="H1647" s="636"/>
      <c r="I1647" s="636"/>
      <c r="J1647" s="636"/>
    </row>
    <row r="1648" spans="1:10" ht="12.75">
      <c r="A1648" s="636"/>
      <c r="B1648" s="636"/>
      <c r="C1648" s="636"/>
      <c r="D1648" s="636"/>
      <c r="E1648" s="636"/>
      <c r="F1648" s="636"/>
      <c r="G1648" s="636"/>
      <c r="H1648" s="636"/>
      <c r="I1648" s="636"/>
      <c r="J1648" s="636"/>
    </row>
    <row r="1649" spans="1:10" ht="12.75">
      <c r="A1649" s="636"/>
      <c r="B1649" s="636"/>
      <c r="C1649" s="636"/>
      <c r="D1649" s="636"/>
      <c r="E1649" s="636"/>
      <c r="F1649" s="636"/>
      <c r="G1649" s="636"/>
      <c r="H1649" s="636"/>
      <c r="I1649" s="636"/>
      <c r="J1649" s="636"/>
    </row>
    <row r="1650" spans="1:10" ht="12.75">
      <c r="A1650" s="636"/>
      <c r="B1650" s="636"/>
      <c r="C1650" s="636"/>
      <c r="D1650" s="636"/>
      <c r="E1650" s="636"/>
      <c r="F1650" s="636"/>
      <c r="G1650" s="636"/>
      <c r="H1650" s="636"/>
      <c r="I1650" s="636"/>
      <c r="J1650" s="636"/>
    </row>
    <row r="1651" spans="1:10" ht="12.75">
      <c r="A1651" s="636"/>
      <c r="B1651" s="636"/>
      <c r="C1651" s="636"/>
      <c r="D1651" s="636"/>
      <c r="E1651" s="636"/>
      <c r="F1651" s="636"/>
      <c r="G1651" s="636"/>
      <c r="H1651" s="636"/>
      <c r="I1651" s="636"/>
      <c r="J1651" s="636"/>
    </row>
    <row r="1652" spans="1:10" ht="12.75">
      <c r="A1652" s="636"/>
      <c r="B1652" s="636"/>
      <c r="C1652" s="636"/>
      <c r="D1652" s="636"/>
      <c r="E1652" s="636"/>
      <c r="F1652" s="636"/>
      <c r="G1652" s="636"/>
      <c r="H1652" s="636"/>
      <c r="I1652" s="636"/>
      <c r="J1652" s="636"/>
    </row>
    <row r="1653" spans="1:10" ht="12.75">
      <c r="A1653" s="636"/>
      <c r="B1653" s="636"/>
      <c r="C1653" s="636"/>
      <c r="D1653" s="636"/>
      <c r="E1653" s="636"/>
      <c r="F1653" s="636"/>
      <c r="G1653" s="636"/>
      <c r="H1653" s="636"/>
      <c r="I1653" s="636"/>
      <c r="J1653" s="636"/>
    </row>
    <row r="1654" spans="1:10" ht="12.75">
      <c r="A1654" s="636"/>
      <c r="B1654" s="636"/>
      <c r="C1654" s="636"/>
      <c r="D1654" s="636"/>
      <c r="E1654" s="636"/>
      <c r="F1654" s="636"/>
      <c r="G1654" s="636"/>
      <c r="H1654" s="636"/>
      <c r="I1654" s="636"/>
      <c r="J1654" s="636"/>
    </row>
    <row r="1655" spans="1:10" ht="12.75">
      <c r="A1655" s="636"/>
      <c r="B1655" s="636"/>
      <c r="C1655" s="636"/>
      <c r="D1655" s="636"/>
      <c r="E1655" s="636"/>
      <c r="F1655" s="636"/>
      <c r="G1655" s="636"/>
      <c r="H1655" s="636"/>
      <c r="I1655" s="636"/>
      <c r="J1655" s="636"/>
    </row>
    <row r="1656" spans="1:10" ht="12.75">
      <c r="A1656" s="636"/>
      <c r="B1656" s="636"/>
      <c r="C1656" s="636"/>
      <c r="D1656" s="636"/>
      <c r="E1656" s="636"/>
      <c r="F1656" s="636"/>
      <c r="G1656" s="636"/>
      <c r="H1656" s="636"/>
      <c r="I1656" s="636"/>
      <c r="J1656" s="636"/>
    </row>
    <row r="1657" spans="1:10" ht="12.75">
      <c r="A1657" s="636"/>
      <c r="B1657" s="636"/>
      <c r="C1657" s="636"/>
      <c r="D1657" s="636"/>
      <c r="E1657" s="636"/>
      <c r="F1657" s="636"/>
      <c r="G1657" s="636"/>
      <c r="H1657" s="636"/>
      <c r="I1657" s="636"/>
      <c r="J1657" s="636"/>
    </row>
    <row r="1658" spans="1:10" ht="12.75">
      <c r="A1658" s="636"/>
      <c r="B1658" s="636"/>
      <c r="C1658" s="636"/>
      <c r="D1658" s="636"/>
      <c r="E1658" s="636"/>
      <c r="F1658" s="636"/>
      <c r="G1658" s="636"/>
      <c r="H1658" s="636"/>
      <c r="I1658" s="636"/>
      <c r="J1658" s="636"/>
    </row>
    <row r="1659" spans="1:10" ht="12.75">
      <c r="A1659" s="636"/>
      <c r="B1659" s="636"/>
      <c r="C1659" s="636"/>
      <c r="D1659" s="636"/>
      <c r="E1659" s="636"/>
      <c r="F1659" s="636"/>
      <c r="G1659" s="636"/>
      <c r="H1659" s="636"/>
      <c r="I1659" s="636"/>
      <c r="J1659" s="636"/>
    </row>
    <row r="1660" spans="1:10" ht="12.75">
      <c r="A1660" s="636"/>
      <c r="B1660" s="636"/>
      <c r="C1660" s="636"/>
      <c r="D1660" s="636"/>
      <c r="E1660" s="636"/>
      <c r="F1660" s="636"/>
      <c r="G1660" s="636"/>
      <c r="H1660" s="636"/>
      <c r="I1660" s="636"/>
      <c r="J1660" s="636"/>
    </row>
    <row r="1661" spans="1:10" ht="12.75">
      <c r="A1661" s="636"/>
      <c r="B1661" s="636"/>
      <c r="C1661" s="636"/>
      <c r="D1661" s="636"/>
      <c r="E1661" s="636"/>
      <c r="F1661" s="636"/>
      <c r="G1661" s="636"/>
      <c r="H1661" s="636"/>
      <c r="I1661" s="636"/>
      <c r="J1661" s="636"/>
    </row>
    <row r="1662" spans="1:10" ht="12.75">
      <c r="A1662" s="636"/>
      <c r="B1662" s="636"/>
      <c r="C1662" s="636"/>
      <c r="D1662" s="636"/>
      <c r="E1662" s="636"/>
      <c r="F1662" s="636"/>
      <c r="G1662" s="636"/>
      <c r="H1662" s="636"/>
      <c r="I1662" s="636"/>
      <c r="J1662" s="636"/>
    </row>
    <row r="1663" spans="1:10" ht="12.75">
      <c r="A1663" s="636"/>
      <c r="B1663" s="636"/>
      <c r="C1663" s="636"/>
      <c r="D1663" s="636"/>
      <c r="E1663" s="636"/>
      <c r="F1663" s="636"/>
      <c r="G1663" s="636"/>
      <c r="H1663" s="636"/>
      <c r="I1663" s="636"/>
      <c r="J1663" s="636"/>
    </row>
    <row r="1664" spans="1:10" ht="12.75">
      <c r="A1664" s="636"/>
      <c r="B1664" s="636"/>
      <c r="C1664" s="636"/>
      <c r="D1664" s="636"/>
      <c r="E1664" s="636"/>
      <c r="F1664" s="636"/>
      <c r="G1664" s="636"/>
      <c r="H1664" s="636"/>
      <c r="I1664" s="636"/>
      <c r="J1664" s="636"/>
    </row>
    <row r="1665" spans="1:10" ht="12.75">
      <c r="A1665" s="636"/>
      <c r="B1665" s="636"/>
      <c r="C1665" s="636"/>
      <c r="D1665" s="636"/>
      <c r="E1665" s="636"/>
      <c r="F1665" s="636"/>
      <c r="G1665" s="636"/>
      <c r="H1665" s="636"/>
      <c r="I1665" s="636"/>
      <c r="J1665" s="636"/>
    </row>
    <row r="1666" spans="1:10" ht="12.75">
      <c r="A1666" s="636"/>
      <c r="B1666" s="636"/>
      <c r="C1666" s="636"/>
      <c r="D1666" s="636"/>
      <c r="E1666" s="636"/>
      <c r="F1666" s="636"/>
      <c r="G1666" s="636"/>
      <c r="H1666" s="636"/>
      <c r="I1666" s="636"/>
      <c r="J1666" s="636"/>
    </row>
    <row r="1667" spans="1:10" ht="12.75">
      <c r="A1667" s="636"/>
      <c r="B1667" s="636"/>
      <c r="C1667" s="636"/>
      <c r="D1667" s="636"/>
      <c r="E1667" s="636"/>
      <c r="F1667" s="636"/>
      <c r="G1667" s="636"/>
      <c r="H1667" s="636"/>
      <c r="I1667" s="636"/>
      <c r="J1667" s="636"/>
    </row>
    <row r="1668" spans="1:10" ht="12.75">
      <c r="A1668" s="636"/>
      <c r="B1668" s="636"/>
      <c r="C1668" s="636"/>
      <c r="D1668" s="636"/>
      <c r="E1668" s="636"/>
      <c r="F1668" s="636"/>
      <c r="G1668" s="636"/>
      <c r="H1668" s="636"/>
      <c r="I1668" s="636"/>
      <c r="J1668" s="636"/>
    </row>
    <row r="1669" spans="1:10" ht="12.75">
      <c r="A1669" s="636"/>
      <c r="B1669" s="636"/>
      <c r="C1669" s="636"/>
      <c r="D1669" s="636"/>
      <c r="E1669" s="636"/>
      <c r="F1669" s="636"/>
      <c r="G1669" s="636"/>
      <c r="H1669" s="636"/>
      <c r="I1669" s="636"/>
      <c r="J1669" s="636"/>
    </row>
    <row r="1670" spans="1:10" ht="12.75">
      <c r="A1670" s="636"/>
      <c r="B1670" s="636"/>
      <c r="C1670" s="636"/>
      <c r="D1670" s="636"/>
      <c r="E1670" s="636"/>
      <c r="F1670" s="636"/>
      <c r="G1670" s="636"/>
      <c r="H1670" s="636"/>
      <c r="I1670" s="636"/>
      <c r="J1670" s="636"/>
    </row>
    <row r="1671" spans="1:10" ht="12.75">
      <c r="A1671" s="636"/>
      <c r="B1671" s="636"/>
      <c r="C1671" s="636"/>
      <c r="D1671" s="636"/>
      <c r="E1671" s="636"/>
      <c r="F1671" s="636"/>
      <c r="G1671" s="636"/>
      <c r="H1671" s="636"/>
      <c r="I1671" s="636"/>
      <c r="J1671" s="636"/>
    </row>
    <row r="1672" spans="1:10" ht="12.75">
      <c r="A1672" s="636"/>
      <c r="B1672" s="636"/>
      <c r="C1672" s="636"/>
      <c r="D1672" s="636"/>
      <c r="E1672" s="636"/>
      <c r="F1672" s="636"/>
      <c r="G1672" s="636"/>
      <c r="H1672" s="636"/>
      <c r="I1672" s="636"/>
      <c r="J1672" s="636"/>
    </row>
    <row r="1673" spans="1:10" ht="12.75">
      <c r="A1673" s="636"/>
      <c r="B1673" s="636"/>
      <c r="C1673" s="636"/>
      <c r="D1673" s="636"/>
      <c r="E1673" s="636"/>
      <c r="F1673" s="636"/>
      <c r="G1673" s="636"/>
      <c r="H1673" s="636"/>
      <c r="I1673" s="636"/>
      <c r="J1673" s="636"/>
    </row>
    <row r="1674" spans="1:10" ht="12.75">
      <c r="A1674" s="636"/>
      <c r="B1674" s="636"/>
      <c r="C1674" s="636"/>
      <c r="D1674" s="636"/>
      <c r="E1674" s="636"/>
      <c r="F1674" s="636"/>
      <c r="G1674" s="636"/>
      <c r="H1674" s="636"/>
      <c r="I1674" s="636"/>
      <c r="J1674" s="636"/>
    </row>
    <row r="1675" spans="1:10" ht="12.75">
      <c r="A1675" s="636"/>
      <c r="B1675" s="636"/>
      <c r="C1675" s="636"/>
      <c r="D1675" s="636"/>
      <c r="E1675" s="636"/>
      <c r="F1675" s="636"/>
      <c r="G1675" s="636"/>
      <c r="H1675" s="636"/>
      <c r="I1675" s="636"/>
      <c r="J1675" s="636"/>
    </row>
    <row r="1676" spans="1:10" ht="12.75">
      <c r="A1676" s="636"/>
      <c r="B1676" s="636"/>
      <c r="C1676" s="636"/>
      <c r="D1676" s="636"/>
      <c r="E1676" s="636"/>
      <c r="F1676" s="636"/>
      <c r="G1676" s="636"/>
      <c r="H1676" s="636"/>
      <c r="I1676" s="636"/>
      <c r="J1676" s="636"/>
    </row>
    <row r="1677" spans="1:10" ht="12.75">
      <c r="A1677" s="636"/>
      <c r="B1677" s="636"/>
      <c r="C1677" s="636"/>
      <c r="D1677" s="636"/>
      <c r="E1677" s="636"/>
      <c r="F1677" s="636"/>
      <c r="G1677" s="636"/>
      <c r="H1677" s="636"/>
      <c r="I1677" s="636"/>
      <c r="J1677" s="636"/>
    </row>
    <row r="1678" spans="1:10" ht="12.75">
      <c r="A1678" s="636"/>
      <c r="B1678" s="636"/>
      <c r="C1678" s="636"/>
      <c r="D1678" s="636"/>
      <c r="E1678" s="636"/>
      <c r="F1678" s="636"/>
      <c r="G1678" s="636"/>
      <c r="H1678" s="636"/>
      <c r="I1678" s="636"/>
      <c r="J1678" s="636"/>
    </row>
    <row r="1679" spans="1:10" ht="12.75">
      <c r="A1679" s="636"/>
      <c r="B1679" s="636"/>
      <c r="C1679" s="636"/>
      <c r="D1679" s="636"/>
      <c r="E1679" s="636"/>
      <c r="F1679" s="636"/>
      <c r="G1679" s="636"/>
      <c r="H1679" s="636"/>
      <c r="I1679" s="636"/>
      <c r="J1679" s="636"/>
    </row>
    <row r="1680" spans="1:10" ht="12.75">
      <c r="A1680" s="636"/>
      <c r="B1680" s="636"/>
      <c r="C1680" s="636"/>
      <c r="D1680" s="636"/>
      <c r="E1680" s="636"/>
      <c r="F1680" s="636"/>
      <c r="G1680" s="636"/>
      <c r="H1680" s="636"/>
      <c r="I1680" s="636"/>
      <c r="J1680" s="636"/>
    </row>
    <row r="1681" spans="1:10" ht="12.75">
      <c r="A1681" s="636"/>
      <c r="B1681" s="636"/>
      <c r="C1681" s="636"/>
      <c r="D1681" s="636"/>
      <c r="E1681" s="636"/>
      <c r="F1681" s="636"/>
      <c r="G1681" s="636"/>
      <c r="H1681" s="636"/>
      <c r="I1681" s="636"/>
      <c r="J1681" s="636"/>
    </row>
    <row r="1682" spans="1:10" ht="12.75">
      <c r="A1682" s="636"/>
      <c r="B1682" s="636"/>
      <c r="C1682" s="636"/>
      <c r="D1682" s="636"/>
      <c r="E1682" s="636"/>
      <c r="F1682" s="636"/>
      <c r="G1682" s="636"/>
      <c r="H1682" s="636"/>
      <c r="I1682" s="636"/>
      <c r="J1682" s="636"/>
    </row>
    <row r="1683" spans="1:10" ht="12.75">
      <c r="A1683" s="636"/>
      <c r="B1683" s="636"/>
      <c r="C1683" s="636"/>
      <c r="D1683" s="636"/>
      <c r="E1683" s="636"/>
      <c r="F1683" s="636"/>
      <c r="G1683" s="636"/>
      <c r="H1683" s="636"/>
      <c r="I1683" s="636"/>
      <c r="J1683" s="636"/>
    </row>
    <row r="1684" spans="1:10" ht="12.75">
      <c r="A1684" s="636"/>
      <c r="B1684" s="636"/>
      <c r="C1684" s="636"/>
      <c r="D1684" s="636"/>
      <c r="E1684" s="636"/>
      <c r="F1684" s="636"/>
      <c r="G1684" s="636"/>
      <c r="H1684" s="636"/>
      <c r="I1684" s="636"/>
      <c r="J1684" s="636"/>
    </row>
    <row r="1685" spans="1:10" ht="12.75">
      <c r="A1685" s="636"/>
      <c r="B1685" s="636"/>
      <c r="C1685" s="636"/>
      <c r="D1685" s="636"/>
      <c r="E1685" s="636"/>
      <c r="F1685" s="636"/>
      <c r="G1685" s="636"/>
      <c r="H1685" s="636"/>
      <c r="I1685" s="636"/>
      <c r="J1685" s="636"/>
    </row>
    <row r="1686" spans="1:10" ht="12.75">
      <c r="A1686" s="636"/>
      <c r="B1686" s="636"/>
      <c r="C1686" s="636"/>
      <c r="D1686" s="636"/>
      <c r="E1686" s="636"/>
      <c r="F1686" s="636"/>
      <c r="G1686" s="636"/>
      <c r="H1686" s="636"/>
      <c r="I1686" s="636"/>
      <c r="J1686" s="636"/>
    </row>
    <row r="1687" spans="1:10" ht="12.75">
      <c r="A1687" s="636"/>
      <c r="B1687" s="636"/>
      <c r="C1687" s="636"/>
      <c r="D1687" s="636"/>
      <c r="E1687" s="636"/>
      <c r="F1687" s="636"/>
      <c r="G1687" s="636"/>
      <c r="H1687" s="636"/>
      <c r="I1687" s="636"/>
      <c r="J1687" s="636"/>
    </row>
    <row r="1688" spans="1:10" ht="12.75">
      <c r="A1688" s="636"/>
      <c r="B1688" s="636"/>
      <c r="C1688" s="636"/>
      <c r="D1688" s="636"/>
      <c r="E1688" s="636"/>
      <c r="F1688" s="636"/>
      <c r="G1688" s="636"/>
      <c r="H1688" s="636"/>
      <c r="I1688" s="636"/>
      <c r="J1688" s="636"/>
    </row>
    <row r="1689" spans="1:10" ht="12.75">
      <c r="A1689" s="636"/>
      <c r="B1689" s="636"/>
      <c r="C1689" s="636"/>
      <c r="D1689" s="636"/>
      <c r="E1689" s="636"/>
      <c r="F1689" s="636"/>
      <c r="G1689" s="636"/>
      <c r="H1689" s="636"/>
      <c r="I1689" s="636"/>
      <c r="J1689" s="636"/>
    </row>
    <row r="1690" spans="1:10" ht="12.75">
      <c r="A1690" s="636"/>
      <c r="B1690" s="636"/>
      <c r="C1690" s="636"/>
      <c r="D1690" s="636"/>
      <c r="E1690" s="636"/>
      <c r="F1690" s="636"/>
      <c r="G1690" s="636"/>
      <c r="H1690" s="636"/>
      <c r="I1690" s="636"/>
      <c r="J1690" s="636"/>
    </row>
    <row r="1691" spans="1:10" ht="12.75">
      <c r="A1691" s="636"/>
      <c r="B1691" s="636"/>
      <c r="C1691" s="636"/>
      <c r="D1691" s="636"/>
      <c r="E1691" s="636"/>
      <c r="F1691" s="636"/>
      <c r="G1691" s="636"/>
      <c r="H1691" s="636"/>
      <c r="I1691" s="636"/>
      <c r="J1691" s="636"/>
    </row>
    <row r="1692" spans="1:10" ht="12.75">
      <c r="A1692" s="636"/>
      <c r="B1692" s="636"/>
      <c r="C1692" s="636"/>
      <c r="D1692" s="636"/>
      <c r="E1692" s="636"/>
      <c r="F1692" s="636"/>
      <c r="G1692" s="636"/>
      <c r="H1692" s="636"/>
      <c r="I1692" s="636"/>
      <c r="J1692" s="636"/>
    </row>
    <row r="1693" spans="1:10" ht="12.75">
      <c r="A1693" s="636"/>
      <c r="B1693" s="636"/>
      <c r="C1693" s="636"/>
      <c r="D1693" s="636"/>
      <c r="E1693" s="636"/>
      <c r="F1693" s="636"/>
      <c r="G1693" s="636"/>
      <c r="H1693" s="636"/>
      <c r="I1693" s="636"/>
      <c r="J1693" s="636"/>
    </row>
    <row r="1694" spans="1:10" ht="12.75">
      <c r="A1694" s="636"/>
      <c r="B1694" s="636"/>
      <c r="C1694" s="636"/>
      <c r="D1694" s="636"/>
      <c r="E1694" s="636"/>
      <c r="F1694" s="636"/>
      <c r="G1694" s="636"/>
      <c r="H1694" s="636"/>
      <c r="I1694" s="636"/>
      <c r="J1694" s="636"/>
    </row>
    <row r="1695" spans="1:10" ht="12.75">
      <c r="A1695" s="636"/>
      <c r="B1695" s="636"/>
      <c r="C1695" s="636"/>
      <c r="D1695" s="636"/>
      <c r="E1695" s="636"/>
      <c r="F1695" s="636"/>
      <c r="G1695" s="636"/>
      <c r="H1695" s="636"/>
      <c r="I1695" s="636"/>
      <c r="J1695" s="636"/>
    </row>
    <row r="1696" spans="1:10" ht="12.75">
      <c r="A1696" s="636"/>
      <c r="B1696" s="636"/>
      <c r="C1696" s="636"/>
      <c r="D1696" s="636"/>
      <c r="E1696" s="636"/>
      <c r="F1696" s="636"/>
      <c r="G1696" s="636"/>
      <c r="H1696" s="636"/>
      <c r="I1696" s="636"/>
      <c r="J1696" s="636"/>
    </row>
    <row r="1697" spans="1:10" ht="12.75">
      <c r="A1697" s="636"/>
      <c r="B1697" s="636"/>
      <c r="C1697" s="636"/>
      <c r="D1697" s="636"/>
      <c r="E1697" s="636"/>
      <c r="F1697" s="636"/>
      <c r="G1697" s="636"/>
      <c r="H1697" s="636"/>
      <c r="I1697" s="636"/>
      <c r="J1697" s="636"/>
    </row>
    <row r="1698" spans="1:10" ht="12.75">
      <c r="A1698" s="636"/>
      <c r="B1698" s="636"/>
      <c r="C1698" s="636"/>
      <c r="D1698" s="636"/>
      <c r="E1698" s="636"/>
      <c r="F1698" s="636"/>
      <c r="G1698" s="636"/>
      <c r="H1698" s="636"/>
      <c r="I1698" s="636"/>
      <c r="J1698" s="636"/>
    </row>
    <row r="1699" spans="1:10" ht="12.75">
      <c r="A1699" s="636"/>
      <c r="B1699" s="636"/>
      <c r="C1699" s="636"/>
      <c r="D1699" s="636"/>
      <c r="E1699" s="636"/>
      <c r="F1699" s="636"/>
      <c r="G1699" s="636"/>
      <c r="H1699" s="636"/>
      <c r="I1699" s="636"/>
      <c r="J1699" s="636"/>
    </row>
    <row r="1700" spans="1:10" ht="12.75">
      <c r="A1700" s="636"/>
      <c r="B1700" s="636"/>
      <c r="C1700" s="636"/>
      <c r="D1700" s="636"/>
      <c r="E1700" s="636"/>
      <c r="F1700" s="636"/>
      <c r="G1700" s="636"/>
      <c r="H1700" s="636"/>
      <c r="I1700" s="636"/>
      <c r="J1700" s="636"/>
    </row>
    <row r="1701" spans="1:10" ht="12.75">
      <c r="A1701" s="636"/>
      <c r="B1701" s="636"/>
      <c r="C1701" s="636"/>
      <c r="D1701" s="636"/>
      <c r="E1701" s="636"/>
      <c r="F1701" s="636"/>
      <c r="G1701" s="636"/>
      <c r="H1701" s="636"/>
      <c r="I1701" s="636"/>
      <c r="J1701" s="636"/>
    </row>
    <row r="1702" spans="1:10" ht="12.75">
      <c r="A1702" s="636"/>
      <c r="B1702" s="636"/>
      <c r="C1702" s="636"/>
      <c r="D1702" s="636"/>
      <c r="E1702" s="636"/>
      <c r="F1702" s="636"/>
      <c r="G1702" s="636"/>
      <c r="H1702" s="636"/>
      <c r="I1702" s="636"/>
      <c r="J1702" s="636"/>
    </row>
    <row r="1703" spans="1:10" ht="12.75">
      <c r="A1703" s="636"/>
      <c r="B1703" s="636"/>
      <c r="C1703" s="636"/>
      <c r="D1703" s="636"/>
      <c r="E1703" s="636"/>
      <c r="F1703" s="636"/>
      <c r="G1703" s="636"/>
      <c r="H1703" s="636"/>
      <c r="I1703" s="636"/>
      <c r="J1703" s="636"/>
    </row>
    <row r="1704" spans="1:10" ht="12.75">
      <c r="A1704" s="636"/>
      <c r="B1704" s="636"/>
      <c r="C1704" s="636"/>
      <c r="D1704" s="636"/>
      <c r="E1704" s="636"/>
      <c r="F1704" s="636"/>
      <c r="G1704" s="636"/>
      <c r="H1704" s="636"/>
      <c r="I1704" s="636"/>
      <c r="J1704" s="636"/>
    </row>
    <row r="1705" spans="1:10" ht="12.75">
      <c r="A1705" s="636"/>
      <c r="B1705" s="636"/>
      <c r="C1705" s="636"/>
      <c r="D1705" s="636"/>
      <c r="E1705" s="636"/>
      <c r="F1705" s="636"/>
      <c r="G1705" s="636"/>
      <c r="H1705" s="636"/>
      <c r="I1705" s="636"/>
      <c r="J1705" s="636"/>
    </row>
    <row r="1706" spans="1:10" ht="12.75">
      <c r="A1706" s="636"/>
      <c r="B1706" s="636"/>
      <c r="C1706" s="636"/>
      <c r="D1706" s="636"/>
      <c r="E1706" s="636"/>
      <c r="F1706" s="636"/>
      <c r="G1706" s="636"/>
      <c r="H1706" s="636"/>
      <c r="I1706" s="636"/>
      <c r="J1706" s="636"/>
    </row>
    <row r="1707" spans="1:10" ht="12.75">
      <c r="A1707" s="636"/>
      <c r="B1707" s="636"/>
      <c r="C1707" s="636"/>
      <c r="D1707" s="636"/>
      <c r="E1707" s="636"/>
      <c r="F1707" s="636"/>
      <c r="G1707" s="636"/>
      <c r="H1707" s="636"/>
      <c r="I1707" s="636"/>
      <c r="J1707" s="636"/>
    </row>
    <row r="1708" spans="1:10" ht="12.75">
      <c r="A1708" s="636"/>
      <c r="B1708" s="636"/>
      <c r="C1708" s="636"/>
      <c r="D1708" s="636"/>
      <c r="E1708" s="636"/>
      <c r="F1708" s="636"/>
      <c r="G1708" s="636"/>
      <c r="H1708" s="636"/>
      <c r="I1708" s="636"/>
      <c r="J1708" s="636"/>
    </row>
    <row r="1709" spans="1:10" ht="12.75">
      <c r="A1709" s="636"/>
      <c r="B1709" s="636"/>
      <c r="C1709" s="636"/>
      <c r="D1709" s="636"/>
      <c r="E1709" s="636"/>
      <c r="F1709" s="636"/>
      <c r="G1709" s="636"/>
      <c r="H1709" s="636"/>
      <c r="I1709" s="636"/>
      <c r="J1709" s="636"/>
    </row>
    <row r="1710" spans="1:10" ht="12.75">
      <c r="A1710" s="636"/>
      <c r="B1710" s="636"/>
      <c r="C1710" s="636"/>
      <c r="D1710" s="636"/>
      <c r="E1710" s="636"/>
      <c r="F1710" s="636"/>
      <c r="G1710" s="636"/>
      <c r="H1710" s="636"/>
      <c r="I1710" s="636"/>
      <c r="J1710" s="636"/>
    </row>
    <row r="1711" spans="1:10" ht="12.75">
      <c r="A1711" s="636"/>
      <c r="B1711" s="636"/>
      <c r="C1711" s="636"/>
      <c r="D1711" s="636"/>
      <c r="E1711" s="636"/>
      <c r="F1711" s="636"/>
      <c r="G1711" s="636"/>
      <c r="H1711" s="636"/>
      <c r="I1711" s="636"/>
      <c r="J1711" s="636"/>
    </row>
    <row r="1712" spans="1:10" ht="12.75">
      <c r="A1712" s="636"/>
      <c r="B1712" s="636"/>
      <c r="C1712" s="636"/>
      <c r="D1712" s="636"/>
      <c r="E1712" s="636"/>
      <c r="F1712" s="636"/>
      <c r="G1712" s="636"/>
      <c r="H1712" s="636"/>
      <c r="I1712" s="636"/>
      <c r="J1712" s="636"/>
    </row>
    <row r="1713" spans="1:10" ht="12.75">
      <c r="A1713" s="636"/>
      <c r="B1713" s="636"/>
      <c r="C1713" s="636"/>
      <c r="D1713" s="636"/>
      <c r="E1713" s="636"/>
      <c r="F1713" s="636"/>
      <c r="G1713" s="636"/>
      <c r="H1713" s="636"/>
      <c r="I1713" s="636"/>
      <c r="J1713" s="636"/>
    </row>
    <row r="1714" spans="1:10" ht="12.75">
      <c r="A1714" s="636"/>
      <c r="B1714" s="636"/>
      <c r="C1714" s="636"/>
      <c r="D1714" s="636"/>
      <c r="E1714" s="636"/>
      <c r="F1714" s="636"/>
      <c r="G1714" s="636"/>
      <c r="H1714" s="636"/>
      <c r="I1714" s="636"/>
      <c r="J1714" s="636"/>
    </row>
    <row r="1715" spans="1:10" ht="12.75">
      <c r="A1715" s="636"/>
      <c r="B1715" s="636"/>
      <c r="C1715" s="636"/>
      <c r="D1715" s="636"/>
      <c r="E1715" s="636"/>
      <c r="F1715" s="636"/>
      <c r="G1715" s="636"/>
      <c r="H1715" s="636"/>
      <c r="I1715" s="636"/>
      <c r="J1715" s="636"/>
    </row>
    <row r="1716" spans="1:10" ht="12.75">
      <c r="A1716" s="636"/>
      <c r="B1716" s="636"/>
      <c r="C1716" s="636"/>
      <c r="D1716" s="636"/>
      <c r="E1716" s="636"/>
      <c r="F1716" s="636"/>
      <c r="G1716" s="636"/>
      <c r="H1716" s="636"/>
      <c r="I1716" s="636"/>
      <c r="J1716" s="636"/>
    </row>
    <row r="1717" spans="1:10" ht="12.75">
      <c r="A1717" s="636"/>
      <c r="B1717" s="636"/>
      <c r="C1717" s="636"/>
      <c r="D1717" s="636"/>
      <c r="E1717" s="636"/>
      <c r="F1717" s="636"/>
      <c r="G1717" s="636"/>
      <c r="H1717" s="636"/>
      <c r="I1717" s="636"/>
      <c r="J1717" s="636"/>
    </row>
    <row r="1718" spans="1:10" ht="12.75">
      <c r="A1718" s="636"/>
      <c r="B1718" s="636"/>
      <c r="C1718" s="636"/>
      <c r="D1718" s="636"/>
      <c r="E1718" s="636"/>
      <c r="F1718" s="636"/>
      <c r="G1718" s="636"/>
      <c r="H1718" s="636"/>
      <c r="I1718" s="636"/>
      <c r="J1718" s="636"/>
    </row>
    <row r="1719" spans="1:10" ht="12.75">
      <c r="A1719" s="636"/>
      <c r="B1719" s="636"/>
      <c r="C1719" s="636"/>
      <c r="D1719" s="636"/>
      <c r="E1719" s="636"/>
      <c r="F1719" s="636"/>
      <c r="G1719" s="636"/>
      <c r="H1719" s="636"/>
      <c r="I1719" s="636"/>
      <c r="J1719" s="636"/>
    </row>
    <row r="1720" spans="1:10" ht="12.75">
      <c r="A1720" s="636"/>
      <c r="B1720" s="636"/>
      <c r="C1720" s="636"/>
      <c r="D1720" s="636"/>
      <c r="E1720" s="636"/>
      <c r="F1720" s="636"/>
      <c r="G1720" s="636"/>
      <c r="H1720" s="636"/>
      <c r="I1720" s="636"/>
      <c r="J1720" s="636"/>
    </row>
    <row r="1721" spans="1:10" ht="12.75">
      <c r="A1721" s="636"/>
      <c r="B1721" s="636"/>
      <c r="C1721" s="636"/>
      <c r="D1721" s="636"/>
      <c r="E1721" s="636"/>
      <c r="F1721" s="636"/>
      <c r="G1721" s="636"/>
      <c r="H1721" s="636"/>
      <c r="I1721" s="636"/>
      <c r="J1721" s="636"/>
    </row>
    <row r="1722" spans="1:10" ht="12.75">
      <c r="A1722" s="636"/>
      <c r="B1722" s="636"/>
      <c r="C1722" s="636"/>
      <c r="D1722" s="636"/>
      <c r="E1722" s="636"/>
      <c r="F1722" s="636"/>
      <c r="G1722" s="636"/>
      <c r="H1722" s="636"/>
      <c r="I1722" s="636"/>
      <c r="J1722" s="636"/>
    </row>
    <row r="1723" spans="1:10" ht="12.75">
      <c r="A1723" s="636"/>
      <c r="B1723" s="636"/>
      <c r="C1723" s="636"/>
      <c r="D1723" s="636"/>
      <c r="E1723" s="636"/>
      <c r="F1723" s="636"/>
      <c r="G1723" s="636"/>
      <c r="H1723" s="636"/>
      <c r="I1723" s="636"/>
      <c r="J1723" s="636"/>
    </row>
    <row r="1724" spans="1:10" ht="12.75">
      <c r="A1724" s="636"/>
      <c r="B1724" s="636"/>
      <c r="C1724" s="636"/>
      <c r="D1724" s="636"/>
      <c r="E1724" s="636"/>
      <c r="F1724" s="636"/>
      <c r="G1724" s="636"/>
      <c r="H1724" s="636"/>
      <c r="I1724" s="636"/>
      <c r="J1724" s="636"/>
    </row>
    <row r="1725" spans="1:10" ht="12.75">
      <c r="A1725" s="636"/>
      <c r="B1725" s="636"/>
      <c r="C1725" s="636"/>
      <c r="D1725" s="636"/>
      <c r="E1725" s="636"/>
      <c r="F1725" s="636"/>
      <c r="G1725" s="636"/>
      <c r="H1725" s="636"/>
      <c r="I1725" s="636"/>
      <c r="J1725" s="636"/>
    </row>
    <row r="1726" spans="1:10" ht="12.75">
      <c r="A1726" s="636"/>
      <c r="B1726" s="636"/>
      <c r="C1726" s="636"/>
      <c r="D1726" s="636"/>
      <c r="E1726" s="636"/>
      <c r="F1726" s="636"/>
      <c r="G1726" s="636"/>
      <c r="H1726" s="636"/>
      <c r="I1726" s="636"/>
      <c r="J1726" s="636"/>
    </row>
    <row r="1727" spans="1:10" ht="12.75">
      <c r="A1727" s="636"/>
      <c r="B1727" s="636"/>
      <c r="C1727" s="636"/>
      <c r="D1727" s="636"/>
      <c r="E1727" s="636"/>
      <c r="F1727" s="636"/>
      <c r="G1727" s="636"/>
      <c r="H1727" s="636"/>
      <c r="I1727" s="636"/>
      <c r="J1727" s="636"/>
    </row>
    <row r="1728" spans="1:10" ht="12.75">
      <c r="A1728" s="636"/>
      <c r="B1728" s="636"/>
      <c r="C1728" s="636"/>
      <c r="D1728" s="636"/>
      <c r="E1728" s="636"/>
      <c r="F1728" s="636"/>
      <c r="G1728" s="636"/>
      <c r="H1728" s="636"/>
      <c r="I1728" s="636"/>
      <c r="J1728" s="636"/>
    </row>
    <row r="1729" spans="1:10" ht="12.75">
      <c r="A1729" s="636"/>
      <c r="B1729" s="636"/>
      <c r="C1729" s="636"/>
      <c r="D1729" s="636"/>
      <c r="E1729" s="636"/>
      <c r="F1729" s="636"/>
      <c r="G1729" s="636"/>
      <c r="H1729" s="636"/>
      <c r="I1729" s="636"/>
      <c r="J1729" s="636"/>
    </row>
    <row r="1730" spans="1:10" ht="12.75">
      <c r="A1730" s="636"/>
      <c r="B1730" s="636"/>
      <c r="C1730" s="636"/>
      <c r="D1730" s="636"/>
      <c r="E1730" s="636"/>
      <c r="F1730" s="636"/>
      <c r="G1730" s="636"/>
      <c r="H1730" s="636"/>
      <c r="I1730" s="636"/>
      <c r="J1730" s="636"/>
    </row>
    <row r="1731" spans="1:10" ht="12.75">
      <c r="A1731" s="636"/>
      <c r="B1731" s="636"/>
      <c r="C1731" s="636"/>
      <c r="D1731" s="636"/>
      <c r="E1731" s="636"/>
      <c r="F1731" s="636"/>
      <c r="G1731" s="636"/>
      <c r="H1731" s="636"/>
      <c r="I1731" s="636"/>
      <c r="J1731" s="636"/>
    </row>
    <row r="1732" spans="1:10" ht="12.75">
      <c r="A1732" s="636"/>
      <c r="B1732" s="636"/>
      <c r="C1732" s="636"/>
      <c r="D1732" s="636"/>
      <c r="E1732" s="636"/>
      <c r="F1732" s="636"/>
      <c r="G1732" s="636"/>
      <c r="H1732" s="636"/>
      <c r="I1732" s="636"/>
      <c r="J1732" s="636"/>
    </row>
    <row r="1733" spans="1:10" ht="12.75">
      <c r="A1733" s="636"/>
      <c r="B1733" s="636"/>
      <c r="C1733" s="636"/>
      <c r="D1733" s="636"/>
      <c r="E1733" s="636"/>
      <c r="F1733" s="636"/>
      <c r="G1733" s="636"/>
      <c r="H1733" s="636"/>
      <c r="I1733" s="636"/>
      <c r="J1733" s="636"/>
    </row>
    <row r="1734" spans="1:10" ht="12.75">
      <c r="A1734" s="636"/>
      <c r="B1734" s="636"/>
      <c r="C1734" s="636"/>
      <c r="D1734" s="636"/>
      <c r="E1734" s="636"/>
      <c r="F1734" s="636"/>
      <c r="G1734" s="636"/>
      <c r="H1734" s="636"/>
      <c r="I1734" s="636"/>
      <c r="J1734" s="636"/>
    </row>
    <row r="1735" spans="1:10" ht="12.75">
      <c r="A1735" s="636"/>
      <c r="B1735" s="636"/>
      <c r="C1735" s="636"/>
      <c r="D1735" s="636"/>
      <c r="E1735" s="636"/>
      <c r="F1735" s="636"/>
      <c r="G1735" s="636"/>
      <c r="H1735" s="636"/>
      <c r="I1735" s="636"/>
      <c r="J1735" s="636"/>
    </row>
    <row r="1736" spans="1:10" ht="12.75">
      <c r="A1736" s="636"/>
      <c r="B1736" s="636"/>
      <c r="C1736" s="636"/>
      <c r="D1736" s="636"/>
      <c r="E1736" s="636"/>
      <c r="F1736" s="636"/>
      <c r="G1736" s="636"/>
      <c r="H1736" s="636"/>
      <c r="I1736" s="636"/>
      <c r="J1736" s="636"/>
    </row>
    <row r="1737" spans="1:10" ht="12.75">
      <c r="A1737" s="636"/>
      <c r="B1737" s="636"/>
      <c r="C1737" s="636"/>
      <c r="D1737" s="636"/>
      <c r="E1737" s="636"/>
      <c r="F1737" s="636"/>
      <c r="G1737" s="636"/>
      <c r="H1737" s="636"/>
      <c r="I1737" s="636"/>
      <c r="J1737" s="636"/>
    </row>
    <row r="1738" spans="1:10" ht="12.75">
      <c r="A1738" s="636"/>
      <c r="B1738" s="636"/>
      <c r="C1738" s="636"/>
      <c r="D1738" s="636"/>
      <c r="E1738" s="636"/>
      <c r="F1738" s="636"/>
      <c r="G1738" s="636"/>
      <c r="H1738" s="636"/>
      <c r="I1738" s="636"/>
      <c r="J1738" s="636"/>
    </row>
    <row r="1739" spans="1:10" ht="12.75">
      <c r="A1739" s="636"/>
      <c r="B1739" s="636"/>
      <c r="C1739" s="636"/>
      <c r="D1739" s="636"/>
      <c r="E1739" s="636"/>
      <c r="F1739" s="636"/>
      <c r="G1739" s="636"/>
      <c r="H1739" s="636"/>
      <c r="I1739" s="636"/>
      <c r="J1739" s="636"/>
    </row>
    <row r="1740" spans="1:10" ht="12.75">
      <c r="A1740" s="636"/>
      <c r="B1740" s="636"/>
      <c r="C1740" s="636"/>
      <c r="D1740" s="636"/>
      <c r="E1740" s="636"/>
      <c r="F1740" s="636"/>
      <c r="G1740" s="636"/>
      <c r="H1740" s="636"/>
      <c r="I1740" s="636"/>
      <c r="J1740" s="636"/>
    </row>
    <row r="1741" spans="1:10" ht="12.75">
      <c r="A1741" s="636"/>
      <c r="B1741" s="636"/>
      <c r="C1741" s="636"/>
      <c r="D1741" s="636"/>
      <c r="E1741" s="636"/>
      <c r="F1741" s="636"/>
      <c r="G1741" s="636"/>
      <c r="H1741" s="636"/>
      <c r="I1741" s="636"/>
      <c r="J1741" s="636"/>
    </row>
    <row r="1742" spans="1:10" ht="12.75">
      <c r="A1742" s="636"/>
      <c r="B1742" s="636"/>
      <c r="C1742" s="636"/>
      <c r="D1742" s="636"/>
      <c r="E1742" s="636"/>
      <c r="F1742" s="636"/>
      <c r="G1742" s="636"/>
      <c r="H1742" s="636"/>
      <c r="I1742" s="636"/>
      <c r="J1742" s="636"/>
    </row>
    <row r="1743" spans="1:10" ht="12.75">
      <c r="A1743" s="636"/>
      <c r="B1743" s="636"/>
      <c r="C1743" s="636"/>
      <c r="D1743" s="636"/>
      <c r="E1743" s="636"/>
      <c r="F1743" s="636"/>
      <c r="G1743" s="636"/>
      <c r="H1743" s="636"/>
      <c r="I1743" s="636"/>
      <c r="J1743" s="636"/>
    </row>
    <row r="1744" spans="1:10" ht="12.75">
      <c r="A1744" s="636"/>
      <c r="B1744" s="636"/>
      <c r="C1744" s="636"/>
      <c r="D1744" s="636"/>
      <c r="E1744" s="636"/>
      <c r="F1744" s="636"/>
      <c r="G1744" s="636"/>
      <c r="H1744" s="636"/>
      <c r="I1744" s="636"/>
      <c r="J1744" s="636"/>
    </row>
    <row r="1745" spans="1:10" ht="12.75">
      <c r="A1745" s="636"/>
      <c r="B1745" s="636"/>
      <c r="C1745" s="636"/>
      <c r="D1745" s="636"/>
      <c r="E1745" s="636"/>
      <c r="F1745" s="636"/>
      <c r="G1745" s="636"/>
      <c r="H1745" s="636"/>
      <c r="I1745" s="636"/>
      <c r="J1745" s="636"/>
    </row>
    <row r="1746" spans="1:10" ht="12.75">
      <c r="A1746" s="636"/>
      <c r="B1746" s="636"/>
      <c r="C1746" s="636"/>
      <c r="D1746" s="636"/>
      <c r="E1746" s="636"/>
      <c r="F1746" s="636"/>
      <c r="G1746" s="636"/>
      <c r="H1746" s="636"/>
      <c r="I1746" s="636"/>
      <c r="J1746" s="636"/>
    </row>
    <row r="1747" spans="1:10" ht="12.75">
      <c r="A1747" s="636"/>
      <c r="B1747" s="636"/>
      <c r="C1747" s="636"/>
      <c r="D1747" s="636"/>
      <c r="E1747" s="636"/>
      <c r="F1747" s="636"/>
      <c r="G1747" s="636"/>
      <c r="H1747" s="636"/>
      <c r="I1747" s="636"/>
      <c r="J1747" s="636"/>
    </row>
    <row r="1748" spans="1:10" ht="12.75">
      <c r="A1748" s="636"/>
      <c r="B1748" s="636"/>
      <c r="C1748" s="636"/>
      <c r="D1748" s="636"/>
      <c r="E1748" s="636"/>
      <c r="F1748" s="636"/>
      <c r="G1748" s="636"/>
      <c r="H1748" s="636"/>
      <c r="I1748" s="636"/>
      <c r="J1748" s="636"/>
    </row>
    <row r="1749" spans="1:10" ht="12.75">
      <c r="A1749" s="636"/>
      <c r="B1749" s="636"/>
      <c r="C1749" s="636"/>
      <c r="D1749" s="636"/>
      <c r="E1749" s="636"/>
      <c r="F1749" s="636"/>
      <c r="G1749" s="636"/>
      <c r="H1749" s="636"/>
      <c r="I1749" s="636"/>
      <c r="J1749" s="636"/>
    </row>
    <row r="1750" spans="1:10" ht="12.75">
      <c r="A1750" s="636"/>
      <c r="B1750" s="636"/>
      <c r="C1750" s="636"/>
      <c r="D1750" s="636"/>
      <c r="E1750" s="636"/>
      <c r="F1750" s="636"/>
      <c r="G1750" s="636"/>
      <c r="H1750" s="636"/>
      <c r="I1750" s="636"/>
      <c r="J1750" s="636"/>
    </row>
    <row r="1751" spans="1:10" ht="12.75">
      <c r="A1751" s="636"/>
      <c r="B1751" s="636"/>
      <c r="C1751" s="636"/>
      <c r="D1751" s="636"/>
      <c r="E1751" s="636"/>
      <c r="F1751" s="636"/>
      <c r="G1751" s="636"/>
      <c r="H1751" s="636"/>
      <c r="I1751" s="636"/>
      <c r="J1751" s="636"/>
    </row>
    <row r="1752" spans="1:10" ht="12.75">
      <c r="A1752" s="636"/>
      <c r="B1752" s="636"/>
      <c r="C1752" s="636"/>
      <c r="D1752" s="636"/>
      <c r="E1752" s="636"/>
      <c r="F1752" s="636"/>
      <c r="G1752" s="636"/>
      <c r="H1752" s="636"/>
      <c r="I1752" s="636"/>
      <c r="J1752" s="636"/>
    </row>
    <row r="1753" spans="1:10" ht="12.75">
      <c r="A1753" s="636"/>
      <c r="B1753" s="636"/>
      <c r="C1753" s="636"/>
      <c r="D1753" s="636"/>
      <c r="E1753" s="636"/>
      <c r="F1753" s="636"/>
      <c r="G1753" s="636"/>
      <c r="H1753" s="636"/>
      <c r="I1753" s="636"/>
      <c r="J1753" s="636"/>
    </row>
    <row r="1754" spans="1:10" ht="12.75">
      <c r="A1754" s="636"/>
      <c r="B1754" s="636"/>
      <c r="C1754" s="636"/>
      <c r="D1754" s="636"/>
      <c r="E1754" s="636"/>
      <c r="F1754" s="636"/>
      <c r="G1754" s="636"/>
      <c r="H1754" s="636"/>
      <c r="I1754" s="636"/>
      <c r="J1754" s="636"/>
    </row>
    <row r="1755" spans="1:10" ht="12.75">
      <c r="A1755" s="636"/>
      <c r="B1755" s="636"/>
      <c r="C1755" s="636"/>
      <c r="D1755" s="636"/>
      <c r="E1755" s="636"/>
      <c r="F1755" s="636"/>
      <c r="G1755" s="636"/>
      <c r="H1755" s="636"/>
      <c r="I1755" s="636"/>
      <c r="J1755" s="636"/>
    </row>
    <row r="1756" spans="1:10" ht="12.75">
      <c r="A1756" s="636"/>
      <c r="B1756" s="636"/>
      <c r="C1756" s="636"/>
      <c r="D1756" s="636"/>
      <c r="E1756" s="636"/>
      <c r="F1756" s="636"/>
      <c r="G1756" s="636"/>
      <c r="H1756" s="636"/>
      <c r="I1756" s="636"/>
      <c r="J1756" s="636"/>
    </row>
    <row r="1757" spans="1:10" ht="12.75">
      <c r="A1757" s="636"/>
      <c r="B1757" s="636"/>
      <c r="C1757" s="636"/>
      <c r="D1757" s="636"/>
      <c r="E1757" s="636"/>
      <c r="F1757" s="636"/>
      <c r="G1757" s="636"/>
      <c r="H1757" s="636"/>
      <c r="I1757" s="636"/>
      <c r="J1757" s="636"/>
    </row>
    <row r="1758" spans="1:10" ht="12.75">
      <c r="A1758" s="636"/>
      <c r="B1758" s="636"/>
      <c r="C1758" s="636"/>
      <c r="D1758" s="636"/>
      <c r="E1758" s="636"/>
      <c r="F1758" s="636"/>
      <c r="G1758" s="636"/>
      <c r="H1758" s="636"/>
      <c r="I1758" s="636"/>
      <c r="J1758" s="636"/>
    </row>
    <row r="1759" spans="1:10" ht="12.75">
      <c r="A1759" s="636"/>
      <c r="B1759" s="636"/>
      <c r="C1759" s="636"/>
      <c r="D1759" s="636"/>
      <c r="E1759" s="636"/>
      <c r="F1759" s="636"/>
      <c r="G1759" s="636"/>
      <c r="H1759" s="636"/>
      <c r="I1759" s="636"/>
      <c r="J1759" s="636"/>
    </row>
    <row r="1760" spans="1:10" ht="12.75">
      <c r="A1760" s="636"/>
      <c r="B1760" s="636"/>
      <c r="C1760" s="636"/>
      <c r="D1760" s="636"/>
      <c r="E1760" s="636"/>
      <c r="F1760" s="636"/>
      <c r="G1760" s="636"/>
      <c r="H1760" s="636"/>
      <c r="I1760" s="636"/>
      <c r="J1760" s="636"/>
    </row>
    <row r="1761" spans="1:10" ht="12.75">
      <c r="A1761" s="636"/>
      <c r="B1761" s="636"/>
      <c r="C1761" s="636"/>
      <c r="D1761" s="636"/>
      <c r="E1761" s="636"/>
      <c r="F1761" s="636"/>
      <c r="G1761" s="636"/>
      <c r="H1761" s="636"/>
      <c r="I1761" s="636"/>
      <c r="J1761" s="636"/>
    </row>
    <row r="1762" spans="1:10" ht="12.75">
      <c r="A1762" s="636"/>
      <c r="B1762" s="636"/>
      <c r="C1762" s="636"/>
      <c r="D1762" s="636"/>
      <c r="E1762" s="636"/>
      <c r="F1762" s="636"/>
      <c r="G1762" s="636"/>
      <c r="H1762" s="636"/>
      <c r="I1762" s="636"/>
      <c r="J1762" s="636"/>
    </row>
    <row r="1763" spans="1:10" ht="12.75">
      <c r="A1763" s="636"/>
      <c r="B1763" s="636"/>
      <c r="C1763" s="636"/>
      <c r="D1763" s="636"/>
      <c r="E1763" s="636"/>
      <c r="F1763" s="636"/>
      <c r="G1763" s="636"/>
      <c r="H1763" s="636"/>
      <c r="I1763" s="636"/>
      <c r="J1763" s="636"/>
    </row>
    <row r="1764" spans="1:10" ht="12.75">
      <c r="A1764" s="636"/>
      <c r="B1764" s="636"/>
      <c r="C1764" s="636"/>
      <c r="D1764" s="636"/>
      <c r="E1764" s="636"/>
      <c r="F1764" s="636"/>
      <c r="G1764" s="636"/>
      <c r="H1764" s="636"/>
      <c r="I1764" s="636"/>
      <c r="J1764" s="636"/>
    </row>
    <row r="1765" spans="1:10" ht="12.75">
      <c r="A1765" s="636"/>
      <c r="B1765" s="636"/>
      <c r="C1765" s="636"/>
      <c r="D1765" s="636"/>
      <c r="E1765" s="636"/>
      <c r="F1765" s="636"/>
      <c r="G1765" s="636"/>
      <c r="H1765" s="636"/>
      <c r="I1765" s="636"/>
      <c r="J1765" s="636"/>
    </row>
    <row r="1766" spans="1:10" ht="12.75">
      <c r="A1766" s="636"/>
      <c r="B1766" s="636"/>
      <c r="C1766" s="636"/>
      <c r="D1766" s="636"/>
      <c r="E1766" s="636"/>
      <c r="F1766" s="636"/>
      <c r="G1766" s="636"/>
      <c r="H1766" s="636"/>
      <c r="I1766" s="636"/>
      <c r="J1766" s="636"/>
    </row>
    <row r="1767" spans="1:10" ht="12.75">
      <c r="A1767" s="636"/>
      <c r="B1767" s="636"/>
      <c r="C1767" s="636"/>
      <c r="D1767" s="636"/>
      <c r="E1767" s="636"/>
      <c r="F1767" s="636"/>
      <c r="G1767" s="636"/>
      <c r="H1767" s="636"/>
      <c r="I1767" s="636"/>
      <c r="J1767" s="636"/>
    </row>
    <row r="1768" spans="1:10" ht="12.75">
      <c r="A1768" s="636"/>
      <c r="B1768" s="636"/>
      <c r="C1768" s="636"/>
      <c r="D1768" s="636"/>
      <c r="E1768" s="636"/>
      <c r="F1768" s="636"/>
      <c r="G1768" s="636"/>
      <c r="H1768" s="636"/>
      <c r="I1768" s="636"/>
      <c r="J1768" s="636"/>
    </row>
    <row r="1769" spans="1:10" ht="12.75">
      <c r="A1769" s="636"/>
      <c r="B1769" s="636"/>
      <c r="C1769" s="636"/>
      <c r="D1769" s="636"/>
      <c r="E1769" s="636"/>
      <c r="F1769" s="636"/>
      <c r="G1769" s="636"/>
      <c r="H1769" s="636"/>
      <c r="I1769" s="636"/>
      <c r="J1769" s="636"/>
    </row>
    <row r="1770" spans="1:10" ht="12.75">
      <c r="A1770" s="636"/>
      <c r="B1770" s="636"/>
      <c r="C1770" s="636"/>
      <c r="D1770" s="636"/>
      <c r="E1770" s="636"/>
      <c r="F1770" s="636"/>
      <c r="G1770" s="636"/>
      <c r="H1770" s="636"/>
      <c r="I1770" s="636"/>
      <c r="J1770" s="636"/>
    </row>
    <row r="1771" spans="1:10" ht="12.75">
      <c r="A1771" s="636"/>
      <c r="B1771" s="636"/>
      <c r="C1771" s="636"/>
      <c r="D1771" s="636"/>
      <c r="E1771" s="636"/>
      <c r="F1771" s="636"/>
      <c r="G1771" s="636"/>
      <c r="H1771" s="636"/>
      <c r="I1771" s="636"/>
      <c r="J1771" s="636"/>
    </row>
    <row r="1772" spans="1:10" ht="12.75">
      <c r="A1772" s="636"/>
      <c r="B1772" s="636"/>
      <c r="C1772" s="636"/>
      <c r="D1772" s="636"/>
      <c r="E1772" s="636"/>
      <c r="F1772" s="636"/>
      <c r="G1772" s="636"/>
      <c r="H1772" s="636"/>
      <c r="I1772" s="636"/>
      <c r="J1772" s="636"/>
    </row>
    <row r="1773" spans="1:10" ht="12.75">
      <c r="A1773" s="636"/>
      <c r="B1773" s="636"/>
      <c r="C1773" s="636"/>
      <c r="D1773" s="636"/>
      <c r="E1773" s="636"/>
      <c r="F1773" s="636"/>
      <c r="G1773" s="636"/>
      <c r="H1773" s="636"/>
      <c r="I1773" s="636"/>
      <c r="J1773" s="636"/>
    </row>
    <row r="1774" spans="1:10" ht="12.75">
      <c r="A1774" s="636"/>
      <c r="B1774" s="636"/>
      <c r="C1774" s="636"/>
      <c r="D1774" s="636"/>
      <c r="E1774" s="636"/>
      <c r="F1774" s="636"/>
      <c r="G1774" s="636"/>
      <c r="H1774" s="636"/>
      <c r="I1774" s="636"/>
      <c r="J1774" s="636"/>
    </row>
    <row r="1775" spans="1:10" ht="12.75">
      <c r="A1775" s="636"/>
      <c r="B1775" s="636"/>
      <c r="C1775" s="636"/>
      <c r="D1775" s="636"/>
      <c r="E1775" s="636"/>
      <c r="F1775" s="636"/>
      <c r="G1775" s="636"/>
      <c r="H1775" s="636"/>
      <c r="I1775" s="636"/>
      <c r="J1775" s="636"/>
    </row>
    <row r="1776" spans="1:10" ht="12.75">
      <c r="A1776" s="636"/>
      <c r="B1776" s="636"/>
      <c r="C1776" s="636"/>
      <c r="D1776" s="636"/>
      <c r="E1776" s="636"/>
      <c r="F1776" s="636"/>
      <c r="G1776" s="636"/>
      <c r="H1776" s="636"/>
      <c r="I1776" s="636"/>
      <c r="J1776" s="636"/>
    </row>
    <row r="1777" spans="1:10" ht="12.75">
      <c r="A1777" s="636"/>
      <c r="B1777" s="636"/>
      <c r="C1777" s="636"/>
      <c r="D1777" s="636"/>
      <c r="E1777" s="636"/>
      <c r="F1777" s="636"/>
      <c r="G1777" s="636"/>
      <c r="H1777" s="636"/>
      <c r="I1777" s="636"/>
      <c r="J1777" s="636"/>
    </row>
    <row r="1778" spans="1:10" ht="12.75">
      <c r="A1778" s="636"/>
      <c r="B1778" s="636"/>
      <c r="C1778" s="636"/>
      <c r="D1778" s="636"/>
      <c r="E1778" s="636"/>
      <c r="F1778" s="636"/>
      <c r="G1778" s="636"/>
      <c r="H1778" s="636"/>
      <c r="I1778" s="636"/>
      <c r="J1778" s="636"/>
    </row>
    <row r="1779" spans="1:10" ht="12.75">
      <c r="A1779" s="636"/>
      <c r="B1779" s="636"/>
      <c r="C1779" s="636"/>
      <c r="D1779" s="636"/>
      <c r="E1779" s="636"/>
      <c r="F1779" s="636"/>
      <c r="G1779" s="636"/>
      <c r="H1779" s="636"/>
      <c r="I1779" s="636"/>
      <c r="J1779" s="636"/>
    </row>
    <row r="1780" spans="1:10" ht="12.75">
      <c r="A1780" s="636"/>
      <c r="B1780" s="636"/>
      <c r="C1780" s="636"/>
      <c r="D1780" s="636"/>
      <c r="E1780" s="636"/>
      <c r="F1780" s="636"/>
      <c r="G1780" s="636"/>
      <c r="H1780" s="636"/>
      <c r="I1780" s="636"/>
      <c r="J1780" s="636"/>
    </row>
    <row r="1781" spans="1:10" ht="12.75">
      <c r="A1781" s="636"/>
      <c r="B1781" s="636"/>
      <c r="C1781" s="636"/>
      <c r="D1781" s="636"/>
      <c r="E1781" s="636"/>
      <c r="F1781" s="636"/>
      <c r="G1781" s="636"/>
      <c r="H1781" s="636"/>
      <c r="I1781" s="636"/>
      <c r="J1781" s="636"/>
    </row>
    <row r="1782" spans="1:10" ht="12.75">
      <c r="A1782" s="636"/>
      <c r="B1782" s="636"/>
      <c r="C1782" s="636"/>
      <c r="D1782" s="636"/>
      <c r="E1782" s="636"/>
      <c r="F1782" s="636"/>
      <c r="G1782" s="636"/>
      <c r="H1782" s="636"/>
      <c r="I1782" s="636"/>
      <c r="J1782" s="636"/>
    </row>
    <row r="1783" spans="1:10" ht="12.75">
      <c r="A1783" s="636"/>
      <c r="B1783" s="636"/>
      <c r="C1783" s="636"/>
      <c r="D1783" s="636"/>
      <c r="E1783" s="636"/>
      <c r="F1783" s="636"/>
      <c r="G1783" s="636"/>
      <c r="H1783" s="636"/>
      <c r="I1783" s="636"/>
      <c r="J1783" s="636"/>
    </row>
    <row r="1784" spans="1:10" ht="12.75">
      <c r="A1784" s="636"/>
      <c r="B1784" s="636"/>
      <c r="C1784" s="636"/>
      <c r="D1784" s="636"/>
      <c r="E1784" s="636"/>
      <c r="F1784" s="636"/>
      <c r="G1784" s="636"/>
      <c r="H1784" s="636"/>
      <c r="I1784" s="636"/>
      <c r="J1784" s="636"/>
    </row>
    <row r="1785" spans="1:10" ht="12.75">
      <c r="A1785" s="636"/>
      <c r="B1785" s="636"/>
      <c r="C1785" s="636"/>
      <c r="D1785" s="636"/>
      <c r="E1785" s="636"/>
      <c r="F1785" s="636"/>
      <c r="G1785" s="636"/>
      <c r="H1785" s="636"/>
      <c r="I1785" s="636"/>
      <c r="J1785" s="636"/>
    </row>
    <row r="1786" spans="1:10" ht="12.75">
      <c r="A1786" s="636"/>
      <c r="B1786" s="636"/>
      <c r="C1786" s="636"/>
      <c r="D1786" s="636"/>
      <c r="E1786" s="636"/>
      <c r="F1786" s="636"/>
      <c r="G1786" s="636"/>
      <c r="H1786" s="636"/>
      <c r="I1786" s="636"/>
      <c r="J1786" s="636"/>
    </row>
    <row r="1787" spans="1:10" ht="12.75">
      <c r="A1787" s="636"/>
      <c r="B1787" s="636"/>
      <c r="C1787" s="636"/>
      <c r="D1787" s="636"/>
      <c r="E1787" s="636"/>
      <c r="F1787" s="636"/>
      <c r="G1787" s="636"/>
      <c r="H1787" s="636"/>
      <c r="I1787" s="636"/>
      <c r="J1787" s="636"/>
    </row>
    <row r="1788" spans="1:10" ht="12.75">
      <c r="A1788" s="636"/>
      <c r="B1788" s="636"/>
      <c r="C1788" s="636"/>
      <c r="D1788" s="636"/>
      <c r="E1788" s="636"/>
      <c r="F1788" s="636"/>
      <c r="G1788" s="636"/>
      <c r="H1788" s="636"/>
      <c r="I1788" s="636"/>
      <c r="J1788" s="636"/>
    </row>
    <row r="1789" spans="1:10" ht="12.75">
      <c r="A1789" s="636"/>
      <c r="B1789" s="636"/>
      <c r="C1789" s="636"/>
      <c r="D1789" s="636"/>
      <c r="E1789" s="636"/>
      <c r="F1789" s="636"/>
      <c r="G1789" s="636"/>
      <c r="H1789" s="636"/>
      <c r="I1789" s="636"/>
      <c r="J1789" s="636"/>
    </row>
    <row r="1790" spans="1:10" ht="12.75">
      <c r="A1790" s="636"/>
      <c r="B1790" s="636"/>
      <c r="C1790" s="636"/>
      <c r="D1790" s="636"/>
      <c r="E1790" s="636"/>
      <c r="F1790" s="636"/>
      <c r="G1790" s="636"/>
      <c r="H1790" s="636"/>
      <c r="I1790" s="636"/>
      <c r="J1790" s="636"/>
    </row>
    <row r="1791" spans="1:10" ht="12.75">
      <c r="A1791" s="636"/>
      <c r="B1791" s="636"/>
      <c r="C1791" s="636"/>
      <c r="D1791" s="636"/>
      <c r="E1791" s="636"/>
      <c r="F1791" s="636"/>
      <c r="G1791" s="636"/>
      <c r="H1791" s="636"/>
      <c r="I1791" s="636"/>
      <c r="J1791" s="636"/>
    </row>
    <row r="1792" spans="1:10" ht="12.75">
      <c r="A1792" s="636"/>
      <c r="B1792" s="636"/>
      <c r="C1792" s="636"/>
      <c r="D1792" s="636"/>
      <c r="E1792" s="636"/>
      <c r="F1792" s="636"/>
      <c r="G1792" s="636"/>
      <c r="H1792" s="636"/>
      <c r="I1792" s="636"/>
      <c r="J1792" s="636"/>
    </row>
    <row r="1793" spans="1:10" ht="12.75">
      <c r="A1793" s="636"/>
      <c r="B1793" s="636"/>
      <c r="C1793" s="636"/>
      <c r="D1793" s="636"/>
      <c r="E1793" s="636"/>
      <c r="F1793" s="636"/>
      <c r="G1793" s="636"/>
      <c r="H1793" s="636"/>
      <c r="I1793" s="636"/>
      <c r="J1793" s="636"/>
    </row>
    <row r="1794" spans="1:10" ht="12.75">
      <c r="A1794" s="636"/>
      <c r="B1794" s="636"/>
      <c r="C1794" s="636"/>
      <c r="D1794" s="636"/>
      <c r="E1794" s="636"/>
      <c r="F1794" s="636"/>
      <c r="G1794" s="636"/>
      <c r="H1794" s="636"/>
      <c r="I1794" s="636"/>
      <c r="J1794" s="636"/>
    </row>
    <row r="1795" spans="1:10" ht="12.75">
      <c r="A1795" s="636"/>
      <c r="B1795" s="636"/>
      <c r="C1795" s="636"/>
      <c r="D1795" s="636"/>
      <c r="E1795" s="636"/>
      <c r="F1795" s="636"/>
      <c r="G1795" s="636"/>
      <c r="H1795" s="636"/>
      <c r="I1795" s="636"/>
      <c r="J1795" s="636"/>
    </row>
    <row r="1796" spans="1:10" ht="12.75">
      <c r="A1796" s="636"/>
      <c r="B1796" s="636"/>
      <c r="C1796" s="636"/>
      <c r="D1796" s="636"/>
      <c r="E1796" s="636"/>
      <c r="F1796" s="636"/>
      <c r="G1796" s="636"/>
      <c r="H1796" s="636"/>
      <c r="I1796" s="636"/>
      <c r="J1796" s="636"/>
    </row>
    <row r="1797" spans="1:10" ht="12.75">
      <c r="A1797" s="636"/>
      <c r="B1797" s="636"/>
      <c r="C1797" s="636"/>
      <c r="D1797" s="636"/>
      <c r="E1797" s="636"/>
      <c r="F1797" s="636"/>
      <c r="G1797" s="636"/>
      <c r="H1797" s="636"/>
      <c r="I1797" s="636"/>
      <c r="J1797" s="636"/>
    </row>
    <row r="1798" spans="1:10" ht="12.75">
      <c r="A1798" s="636"/>
      <c r="B1798" s="636"/>
      <c r="C1798" s="636"/>
      <c r="D1798" s="636"/>
      <c r="E1798" s="636"/>
      <c r="F1798" s="636"/>
      <c r="G1798" s="636"/>
      <c r="H1798" s="636"/>
      <c r="I1798" s="636"/>
      <c r="J1798" s="636"/>
    </row>
    <row r="1799" spans="1:10" ht="12.75">
      <c r="A1799" s="636"/>
      <c r="B1799" s="636"/>
      <c r="C1799" s="636"/>
      <c r="D1799" s="636"/>
      <c r="E1799" s="636"/>
      <c r="F1799" s="636"/>
      <c r="G1799" s="636"/>
      <c r="H1799" s="636"/>
      <c r="I1799" s="636"/>
      <c r="J1799" s="636"/>
    </row>
    <row r="1800" spans="1:10" ht="12.75">
      <c r="A1800" s="636"/>
      <c r="B1800" s="636"/>
      <c r="C1800" s="636"/>
      <c r="D1800" s="636"/>
      <c r="E1800" s="636"/>
      <c r="F1800" s="636"/>
      <c r="G1800" s="636"/>
      <c r="H1800" s="636"/>
      <c r="I1800" s="636"/>
      <c r="J1800" s="636"/>
    </row>
    <row r="1801" spans="1:10" ht="12.75">
      <c r="A1801" s="636"/>
      <c r="B1801" s="636"/>
      <c r="C1801" s="636"/>
      <c r="D1801" s="636"/>
      <c r="E1801" s="636"/>
      <c r="F1801" s="636"/>
      <c r="G1801" s="636"/>
      <c r="H1801" s="636"/>
      <c r="I1801" s="636"/>
      <c r="J1801" s="636"/>
    </row>
    <row r="1802" spans="1:10" ht="12.75">
      <c r="A1802" s="636"/>
      <c r="B1802" s="636"/>
      <c r="C1802" s="636"/>
      <c r="D1802" s="636"/>
      <c r="E1802" s="636"/>
      <c r="F1802" s="636"/>
      <c r="G1802" s="636"/>
      <c r="H1802" s="636"/>
      <c r="I1802" s="636"/>
      <c r="J1802" s="636"/>
    </row>
    <row r="1803" spans="1:10" ht="12.75">
      <c r="A1803" s="636"/>
      <c r="B1803" s="636"/>
      <c r="C1803" s="636"/>
      <c r="D1803" s="636"/>
      <c r="E1803" s="636"/>
      <c r="F1803" s="636"/>
      <c r="G1803" s="636"/>
      <c r="H1803" s="636"/>
      <c r="I1803" s="636"/>
      <c r="J1803" s="636"/>
    </row>
    <row r="1804" spans="1:10" ht="12.75">
      <c r="A1804" s="636"/>
      <c r="B1804" s="636"/>
      <c r="C1804" s="636"/>
      <c r="D1804" s="636"/>
      <c r="E1804" s="636"/>
      <c r="F1804" s="636"/>
      <c r="G1804" s="636"/>
      <c r="H1804" s="636"/>
      <c r="I1804" s="636"/>
      <c r="J1804" s="636"/>
    </row>
    <row r="1805" spans="1:10" ht="12.75">
      <c r="A1805" s="636"/>
      <c r="B1805" s="636"/>
      <c r="C1805" s="636"/>
      <c r="D1805" s="636"/>
      <c r="E1805" s="636"/>
      <c r="F1805" s="636"/>
      <c r="G1805" s="636"/>
      <c r="H1805" s="636"/>
      <c r="I1805" s="636"/>
      <c r="J1805" s="636"/>
    </row>
    <row r="1806" spans="1:10" ht="12.75">
      <c r="A1806" s="636"/>
      <c r="B1806" s="636"/>
      <c r="C1806" s="636"/>
      <c r="D1806" s="636"/>
      <c r="E1806" s="636"/>
      <c r="F1806" s="636"/>
      <c r="G1806" s="636"/>
      <c r="H1806" s="636"/>
      <c r="I1806" s="636"/>
      <c r="J1806" s="636"/>
    </row>
    <row r="1807" spans="1:10" ht="12.75">
      <c r="A1807" s="636"/>
      <c r="B1807" s="636"/>
      <c r="C1807" s="636"/>
      <c r="D1807" s="636"/>
      <c r="E1807" s="636"/>
      <c r="F1807" s="636"/>
      <c r="G1807" s="636"/>
      <c r="H1807" s="636"/>
      <c r="I1807" s="636"/>
      <c r="J1807" s="636"/>
    </row>
    <row r="1808" spans="1:10" ht="12.75">
      <c r="A1808" s="636"/>
      <c r="B1808" s="636"/>
      <c r="C1808" s="636"/>
      <c r="D1808" s="636"/>
      <c r="E1808" s="636"/>
      <c r="F1808" s="636"/>
      <c r="G1808" s="636"/>
      <c r="H1808" s="636"/>
      <c r="I1808" s="636"/>
      <c r="J1808" s="636"/>
    </row>
    <row r="1809" spans="1:10" ht="12.75">
      <c r="A1809" s="636"/>
      <c r="B1809" s="636"/>
      <c r="C1809" s="636"/>
      <c r="D1809" s="636"/>
      <c r="E1809" s="636"/>
      <c r="F1809" s="636"/>
      <c r="G1809" s="636"/>
      <c r="H1809" s="636"/>
      <c r="I1809" s="636"/>
      <c r="J1809" s="636"/>
    </row>
    <row r="1810" spans="1:10" ht="12.75">
      <c r="A1810" s="636"/>
      <c r="B1810" s="636"/>
      <c r="C1810" s="636"/>
      <c r="D1810" s="636"/>
      <c r="E1810" s="636"/>
      <c r="F1810" s="636"/>
      <c r="G1810" s="636"/>
      <c r="H1810" s="636"/>
      <c r="I1810" s="636"/>
      <c r="J1810" s="636"/>
    </row>
    <row r="1811" spans="1:10" ht="12.75">
      <c r="A1811" s="636"/>
      <c r="B1811" s="636"/>
      <c r="C1811" s="636"/>
      <c r="D1811" s="636"/>
      <c r="E1811" s="636"/>
      <c r="F1811" s="636"/>
      <c r="G1811" s="636"/>
      <c r="H1811" s="636"/>
      <c r="I1811" s="636"/>
      <c r="J1811" s="636"/>
    </row>
    <row r="1812" spans="1:10" ht="12.75">
      <c r="A1812" s="636"/>
      <c r="B1812" s="636"/>
      <c r="C1812" s="636"/>
      <c r="D1812" s="636"/>
      <c r="E1812" s="636"/>
      <c r="F1812" s="636"/>
      <c r="G1812" s="636"/>
      <c r="H1812" s="636"/>
      <c r="I1812" s="636"/>
      <c r="J1812" s="636"/>
    </row>
    <row r="1813" spans="1:10" ht="12.75">
      <c r="A1813" s="636"/>
      <c r="B1813" s="636"/>
      <c r="C1813" s="636"/>
      <c r="D1813" s="636"/>
      <c r="E1813" s="636"/>
      <c r="F1813" s="636"/>
      <c r="G1813" s="636"/>
      <c r="H1813" s="636"/>
      <c r="I1813" s="636"/>
      <c r="J1813" s="636"/>
    </row>
    <row r="1814" spans="1:10" ht="12.75">
      <c r="A1814" s="636"/>
      <c r="B1814" s="636"/>
      <c r="C1814" s="636"/>
      <c r="D1814" s="636"/>
      <c r="E1814" s="636"/>
      <c r="F1814" s="636"/>
      <c r="G1814" s="636"/>
      <c r="H1814" s="636"/>
      <c r="I1814" s="636"/>
      <c r="J1814" s="636"/>
    </row>
    <row r="1815" spans="1:10" ht="12.75">
      <c r="A1815" s="636"/>
      <c r="B1815" s="636"/>
      <c r="C1815" s="636"/>
      <c r="D1815" s="636"/>
      <c r="E1815" s="636"/>
      <c r="F1815" s="636"/>
      <c r="G1815" s="636"/>
      <c r="H1815" s="636"/>
      <c r="I1815" s="636"/>
      <c r="J1815" s="636"/>
    </row>
    <row r="1816" spans="1:10" ht="12.75">
      <c r="A1816" s="636"/>
      <c r="B1816" s="636"/>
      <c r="C1816" s="636"/>
      <c r="D1816" s="636"/>
      <c r="E1816" s="636"/>
      <c r="F1816" s="636"/>
      <c r="G1816" s="636"/>
      <c r="H1816" s="636"/>
      <c r="I1816" s="636"/>
      <c r="J1816" s="636"/>
    </row>
    <row r="1817" spans="1:10" ht="12.75">
      <c r="A1817" s="636"/>
      <c r="B1817" s="636"/>
      <c r="C1817" s="636"/>
      <c r="D1817" s="636"/>
      <c r="E1817" s="636"/>
      <c r="F1817" s="636"/>
      <c r="G1817" s="636"/>
      <c r="H1817" s="636"/>
      <c r="I1817" s="636"/>
      <c r="J1817" s="636"/>
    </row>
    <row r="1818" spans="1:10" ht="12.75">
      <c r="A1818" s="636"/>
      <c r="B1818" s="636"/>
      <c r="C1818" s="636"/>
      <c r="D1818" s="636"/>
      <c r="E1818" s="636"/>
      <c r="F1818" s="636"/>
      <c r="G1818" s="636"/>
      <c r="H1818" s="636"/>
      <c r="I1818" s="636"/>
      <c r="J1818" s="636"/>
    </row>
    <row r="1819" spans="1:10" ht="12.75">
      <c r="A1819" s="636"/>
      <c r="B1819" s="636"/>
      <c r="C1819" s="636"/>
      <c r="D1819" s="636"/>
      <c r="E1819" s="636"/>
      <c r="F1819" s="636"/>
      <c r="G1819" s="636"/>
      <c r="H1819" s="636"/>
      <c r="I1819" s="636"/>
      <c r="J1819" s="636"/>
    </row>
    <row r="1820" spans="1:10" ht="12.75">
      <c r="A1820" s="636"/>
      <c r="B1820" s="636"/>
      <c r="C1820" s="636"/>
      <c r="D1820" s="636"/>
      <c r="E1820" s="636"/>
      <c r="F1820" s="636"/>
      <c r="G1820" s="636"/>
      <c r="H1820" s="636"/>
      <c r="I1820" s="636"/>
      <c r="J1820" s="636"/>
    </row>
    <row r="1821" spans="1:10" ht="12.75">
      <c r="A1821" s="636"/>
      <c r="B1821" s="636"/>
      <c r="C1821" s="636"/>
      <c r="D1821" s="636"/>
      <c r="E1821" s="636"/>
      <c r="F1821" s="636"/>
      <c r="G1821" s="636"/>
      <c r="H1821" s="636"/>
      <c r="I1821" s="636"/>
      <c r="J1821" s="636"/>
    </row>
    <row r="1822" spans="1:10" ht="12.75">
      <c r="A1822" s="636"/>
      <c r="B1822" s="636"/>
      <c r="C1822" s="636"/>
      <c r="D1822" s="636"/>
      <c r="E1822" s="636"/>
      <c r="F1822" s="636"/>
      <c r="G1822" s="636"/>
      <c r="H1822" s="636"/>
      <c r="I1822" s="636"/>
      <c r="J1822" s="636"/>
    </row>
    <row r="1823" spans="1:10" ht="12.75">
      <c r="A1823" s="636"/>
      <c r="B1823" s="636"/>
      <c r="C1823" s="636"/>
      <c r="D1823" s="636"/>
      <c r="E1823" s="636"/>
      <c r="F1823" s="636"/>
      <c r="G1823" s="636"/>
      <c r="H1823" s="636"/>
      <c r="I1823" s="636"/>
      <c r="J1823" s="636"/>
    </row>
    <row r="1824" spans="1:10" ht="12.75">
      <c r="A1824" s="636"/>
      <c r="B1824" s="636"/>
      <c r="C1824" s="636"/>
      <c r="D1824" s="636"/>
      <c r="E1824" s="636"/>
      <c r="F1824" s="636"/>
      <c r="G1824" s="636"/>
      <c r="H1824" s="636"/>
      <c r="I1824" s="636"/>
      <c r="J1824" s="636"/>
    </row>
    <row r="1825" spans="1:10" ht="12.75">
      <c r="A1825" s="636"/>
      <c r="B1825" s="636"/>
      <c r="C1825" s="636"/>
      <c r="D1825" s="636"/>
      <c r="E1825" s="636"/>
      <c r="F1825" s="636"/>
      <c r="G1825" s="636"/>
      <c r="H1825" s="636"/>
      <c r="I1825" s="636"/>
      <c r="J1825" s="636"/>
    </row>
    <row r="1826" spans="1:10" ht="12.75">
      <c r="A1826" s="636"/>
      <c r="B1826" s="636"/>
      <c r="C1826" s="636"/>
      <c r="D1826" s="636"/>
      <c r="E1826" s="636"/>
      <c r="F1826" s="636"/>
      <c r="G1826" s="636"/>
      <c r="H1826" s="636"/>
      <c r="I1826" s="636"/>
      <c r="J1826" s="636"/>
    </row>
    <row r="1827" spans="1:10" ht="12.75">
      <c r="A1827" s="636"/>
      <c r="B1827" s="636"/>
      <c r="C1827" s="636"/>
      <c r="D1827" s="636"/>
      <c r="E1827" s="636"/>
      <c r="F1827" s="636"/>
      <c r="G1827" s="636"/>
      <c r="H1827" s="636"/>
      <c r="I1827" s="636"/>
      <c r="J1827" s="636"/>
    </row>
    <row r="1828" spans="1:10" ht="12.75">
      <c r="A1828" s="636"/>
      <c r="B1828" s="636"/>
      <c r="C1828" s="636"/>
      <c r="D1828" s="636"/>
      <c r="E1828" s="636"/>
      <c r="F1828" s="636"/>
      <c r="G1828" s="636"/>
      <c r="H1828" s="636"/>
      <c r="I1828" s="636"/>
      <c r="J1828" s="636"/>
    </row>
    <row r="1829" spans="1:10" ht="12.75">
      <c r="A1829" s="636"/>
      <c r="B1829" s="636"/>
      <c r="C1829" s="636"/>
      <c r="D1829" s="636"/>
      <c r="E1829" s="636"/>
      <c r="F1829" s="636"/>
      <c r="G1829" s="636"/>
      <c r="H1829" s="636"/>
      <c r="I1829" s="636"/>
      <c r="J1829" s="636"/>
    </row>
    <row r="1830" spans="1:10" ht="12.75">
      <c r="A1830" s="636"/>
      <c r="B1830" s="636"/>
      <c r="C1830" s="636"/>
      <c r="D1830" s="636"/>
      <c r="E1830" s="636"/>
      <c r="F1830" s="636"/>
      <c r="G1830" s="636"/>
      <c r="H1830" s="636"/>
      <c r="I1830" s="636"/>
      <c r="J1830" s="636"/>
    </row>
    <row r="1831" spans="1:10" ht="12.75">
      <c r="A1831" s="636"/>
      <c r="B1831" s="636"/>
      <c r="C1831" s="636"/>
      <c r="D1831" s="636"/>
      <c r="E1831" s="636"/>
      <c r="F1831" s="636"/>
      <c r="G1831" s="636"/>
      <c r="H1831" s="636"/>
      <c r="I1831" s="636"/>
      <c r="J1831" s="636"/>
    </row>
    <row r="1832" spans="1:10" ht="12.75">
      <c r="A1832" s="636"/>
      <c r="B1832" s="636"/>
      <c r="C1832" s="636"/>
      <c r="D1832" s="636"/>
      <c r="E1832" s="636"/>
      <c r="F1832" s="636"/>
      <c r="G1832" s="636"/>
      <c r="H1832" s="636"/>
      <c r="I1832" s="636"/>
      <c r="J1832" s="636"/>
    </row>
    <row r="1833" spans="1:10" ht="12.75">
      <c r="A1833" s="636"/>
      <c r="B1833" s="636"/>
      <c r="C1833" s="636"/>
      <c r="D1833" s="636"/>
      <c r="E1833" s="636"/>
      <c r="F1833" s="636"/>
      <c r="G1833" s="636"/>
      <c r="H1833" s="636"/>
      <c r="I1833" s="636"/>
      <c r="J1833" s="636"/>
    </row>
    <row r="1834" spans="1:10" ht="12.75">
      <c r="A1834" s="636"/>
      <c r="B1834" s="636"/>
      <c r="C1834" s="636"/>
      <c r="D1834" s="636"/>
      <c r="E1834" s="636"/>
      <c r="F1834" s="636"/>
      <c r="G1834" s="636"/>
      <c r="H1834" s="636"/>
      <c r="I1834" s="636"/>
      <c r="J1834" s="636"/>
    </row>
    <row r="1835" spans="1:10" ht="12.75">
      <c r="A1835" s="636"/>
      <c r="B1835" s="636"/>
      <c r="C1835" s="636"/>
      <c r="D1835" s="636"/>
      <c r="E1835" s="636"/>
      <c r="F1835" s="636"/>
      <c r="G1835" s="636"/>
      <c r="H1835" s="636"/>
      <c r="I1835" s="636"/>
      <c r="J1835" s="636"/>
    </row>
    <row r="1836" spans="1:10" ht="12.75">
      <c r="A1836" s="636"/>
      <c r="B1836" s="636"/>
      <c r="C1836" s="636"/>
      <c r="D1836" s="636"/>
      <c r="E1836" s="636"/>
      <c r="F1836" s="636"/>
      <c r="G1836" s="636"/>
      <c r="H1836" s="636"/>
      <c r="I1836" s="636"/>
      <c r="J1836" s="636"/>
    </row>
    <row r="1837" spans="1:10" ht="12.75">
      <c r="A1837" s="636"/>
      <c r="B1837" s="636"/>
      <c r="C1837" s="636"/>
      <c r="D1837" s="636"/>
      <c r="E1837" s="636"/>
      <c r="F1837" s="636"/>
      <c r="G1837" s="636"/>
      <c r="H1837" s="636"/>
      <c r="I1837" s="636"/>
      <c r="J1837" s="636"/>
    </row>
    <row r="1838" spans="1:10" ht="12.75">
      <c r="A1838" s="636"/>
      <c r="B1838" s="636"/>
      <c r="C1838" s="636"/>
      <c r="D1838" s="636"/>
      <c r="E1838" s="636"/>
      <c r="F1838" s="636"/>
      <c r="G1838" s="636"/>
      <c r="H1838" s="636"/>
      <c r="I1838" s="636"/>
      <c r="J1838" s="636"/>
    </row>
    <row r="1839" spans="1:10" ht="12.75">
      <c r="A1839" s="636"/>
      <c r="B1839" s="636"/>
      <c r="C1839" s="636"/>
      <c r="D1839" s="636"/>
      <c r="E1839" s="636"/>
      <c r="F1839" s="636"/>
      <c r="G1839" s="636"/>
      <c r="H1839" s="636"/>
      <c r="I1839" s="636"/>
      <c r="J1839" s="636"/>
    </row>
    <row r="1840" spans="1:10" ht="12.75">
      <c r="A1840" s="636"/>
      <c r="B1840" s="636"/>
      <c r="C1840" s="636"/>
      <c r="D1840" s="636"/>
      <c r="E1840" s="636"/>
      <c r="F1840" s="636"/>
      <c r="G1840" s="636"/>
      <c r="H1840" s="636"/>
      <c r="I1840" s="636"/>
      <c r="J1840" s="636"/>
    </row>
    <row r="1841" spans="1:10" ht="12.75">
      <c r="A1841" s="636"/>
      <c r="B1841" s="636"/>
      <c r="C1841" s="636"/>
      <c r="D1841" s="636"/>
      <c r="E1841" s="636"/>
      <c r="F1841" s="636"/>
      <c r="G1841" s="636"/>
      <c r="H1841" s="636"/>
      <c r="I1841" s="636"/>
      <c r="J1841" s="636"/>
    </row>
    <row r="1842" spans="1:10" ht="12.75">
      <c r="A1842" s="636"/>
      <c r="B1842" s="636"/>
      <c r="C1842" s="636"/>
      <c r="D1842" s="636"/>
      <c r="E1842" s="636"/>
      <c r="F1842" s="636"/>
      <c r="G1842" s="636"/>
      <c r="H1842" s="636"/>
      <c r="I1842" s="636"/>
      <c r="J1842" s="636"/>
    </row>
    <row r="1843" spans="1:10" ht="12.75">
      <c r="A1843" s="636"/>
      <c r="B1843" s="636"/>
      <c r="C1843" s="636"/>
      <c r="D1843" s="636"/>
      <c r="E1843" s="636"/>
      <c r="F1843" s="636"/>
      <c r="G1843" s="636"/>
      <c r="H1843" s="636"/>
      <c r="I1843" s="636"/>
      <c r="J1843" s="636"/>
    </row>
    <row r="1844" spans="1:10" ht="12.75">
      <c r="A1844" s="636"/>
      <c r="B1844" s="636"/>
      <c r="C1844" s="636"/>
      <c r="D1844" s="636"/>
      <c r="E1844" s="636"/>
      <c r="F1844" s="636"/>
      <c r="G1844" s="636"/>
      <c r="H1844" s="636"/>
      <c r="I1844" s="636"/>
      <c r="J1844" s="636"/>
    </row>
    <row r="1845" spans="1:10" ht="12.75">
      <c r="A1845" s="636"/>
      <c r="B1845" s="636"/>
      <c r="C1845" s="636"/>
      <c r="D1845" s="636"/>
      <c r="E1845" s="636"/>
      <c r="F1845" s="636"/>
      <c r="G1845" s="636"/>
      <c r="H1845" s="636"/>
      <c r="I1845" s="636"/>
      <c r="J1845" s="636"/>
    </row>
    <row r="1846" spans="1:10" ht="12.75">
      <c r="A1846" s="636"/>
      <c r="B1846" s="636"/>
      <c r="C1846" s="636"/>
      <c r="D1846" s="636"/>
      <c r="E1846" s="636"/>
      <c r="F1846" s="636"/>
      <c r="G1846" s="636"/>
      <c r="H1846" s="636"/>
      <c r="I1846" s="636"/>
      <c r="J1846" s="636"/>
    </row>
    <row r="1847" spans="1:10" ht="12.75">
      <c r="A1847" s="636"/>
      <c r="B1847" s="636"/>
      <c r="C1847" s="636"/>
      <c r="D1847" s="636"/>
      <c r="E1847" s="636"/>
      <c r="F1847" s="636"/>
      <c r="G1847" s="636"/>
      <c r="H1847" s="636"/>
      <c r="I1847" s="636"/>
      <c r="J1847" s="636"/>
    </row>
    <row r="1848" spans="1:10" ht="12.75">
      <c r="A1848" s="636"/>
      <c r="B1848" s="636"/>
      <c r="C1848" s="636"/>
      <c r="D1848" s="636"/>
      <c r="E1848" s="636"/>
      <c r="F1848" s="636"/>
      <c r="G1848" s="636"/>
      <c r="H1848" s="636"/>
      <c r="I1848" s="636"/>
      <c r="J1848" s="636"/>
    </row>
    <row r="1849" spans="1:10" ht="12.75">
      <c r="A1849" s="636"/>
      <c r="B1849" s="636"/>
      <c r="C1849" s="636"/>
      <c r="D1849" s="636"/>
      <c r="E1849" s="636"/>
      <c r="F1849" s="636"/>
      <c r="G1849" s="636"/>
      <c r="H1849" s="636"/>
      <c r="I1849" s="636"/>
      <c r="J1849" s="636"/>
    </row>
    <row r="1850" spans="1:10" ht="12.75">
      <c r="A1850" s="636"/>
      <c r="B1850" s="636"/>
      <c r="C1850" s="636"/>
      <c r="D1850" s="636"/>
      <c r="E1850" s="636"/>
      <c r="F1850" s="636"/>
      <c r="G1850" s="636"/>
      <c r="H1850" s="636"/>
      <c r="I1850" s="636"/>
      <c r="J1850" s="636"/>
    </row>
    <row r="1851" spans="1:10" ht="12.75">
      <c r="A1851" s="636"/>
      <c r="B1851" s="636"/>
      <c r="C1851" s="636"/>
      <c r="D1851" s="636"/>
      <c r="E1851" s="636"/>
      <c r="F1851" s="636"/>
      <c r="G1851" s="636"/>
      <c r="H1851" s="636"/>
      <c r="I1851" s="636"/>
      <c r="J1851" s="636"/>
    </row>
    <row r="1852" spans="1:10" ht="12.75">
      <c r="A1852" s="636"/>
      <c r="B1852" s="636"/>
      <c r="C1852" s="636"/>
      <c r="D1852" s="636"/>
      <c r="E1852" s="636"/>
      <c r="F1852" s="636"/>
      <c r="G1852" s="636"/>
      <c r="H1852" s="636"/>
      <c r="I1852" s="636"/>
      <c r="J1852" s="636"/>
    </row>
    <row r="1853" spans="1:10" ht="12.75">
      <c r="A1853" s="636"/>
      <c r="B1853" s="636"/>
      <c r="C1853" s="636"/>
      <c r="D1853" s="636"/>
      <c r="E1853" s="636"/>
      <c r="F1853" s="636"/>
      <c r="G1853" s="636"/>
      <c r="H1853" s="636"/>
      <c r="I1853" s="636"/>
      <c r="J1853" s="636"/>
    </row>
    <row r="1854" spans="1:10" ht="12.75">
      <c r="A1854" s="636"/>
      <c r="B1854" s="636"/>
      <c r="C1854" s="636"/>
      <c r="D1854" s="636"/>
      <c r="E1854" s="636"/>
      <c r="F1854" s="636"/>
      <c r="G1854" s="636"/>
      <c r="H1854" s="636"/>
      <c r="I1854" s="636"/>
      <c r="J1854" s="636"/>
    </row>
    <row r="1855" spans="1:10" ht="12.75">
      <c r="A1855" s="636"/>
      <c r="B1855" s="636"/>
      <c r="C1855" s="636"/>
      <c r="D1855" s="636"/>
      <c r="E1855" s="636"/>
      <c r="F1855" s="636"/>
      <c r="G1855" s="636"/>
      <c r="H1855" s="636"/>
      <c r="I1855" s="636"/>
      <c r="J1855" s="636"/>
    </row>
    <row r="1856" spans="1:10" ht="12.75">
      <c r="A1856" s="636"/>
      <c r="B1856" s="636"/>
      <c r="C1856" s="636"/>
      <c r="D1856" s="636"/>
      <c r="E1856" s="636"/>
      <c r="F1856" s="636"/>
      <c r="G1856" s="636"/>
      <c r="H1856" s="636"/>
      <c r="I1856" s="636"/>
      <c r="J1856" s="636"/>
    </row>
    <row r="1857" spans="1:10" ht="12.75">
      <c r="A1857" s="636"/>
      <c r="B1857" s="636"/>
      <c r="C1857" s="636"/>
      <c r="D1857" s="636"/>
      <c r="E1857" s="636"/>
      <c r="F1857" s="636"/>
      <c r="G1857" s="636"/>
      <c r="H1857" s="636"/>
      <c r="I1857" s="636"/>
      <c r="J1857" s="636"/>
    </row>
    <row r="1858" spans="1:10" ht="12.75">
      <c r="A1858" s="636"/>
      <c r="B1858" s="636"/>
      <c r="C1858" s="636"/>
      <c r="D1858" s="636"/>
      <c r="E1858" s="636"/>
      <c r="F1858" s="636"/>
      <c r="G1858" s="636"/>
      <c r="H1858" s="636"/>
      <c r="I1858" s="636"/>
      <c r="J1858" s="636"/>
    </row>
    <row r="1859" spans="1:10" ht="12.75">
      <c r="A1859" s="636"/>
      <c r="B1859" s="636"/>
      <c r="C1859" s="636"/>
      <c r="D1859" s="636"/>
      <c r="E1859" s="636"/>
      <c r="F1859" s="636"/>
      <c r="G1859" s="636"/>
      <c r="H1859" s="636"/>
      <c r="I1859" s="636"/>
      <c r="J1859" s="636"/>
    </row>
    <row r="1860" spans="1:10" ht="12.75">
      <c r="A1860" s="636"/>
      <c r="B1860" s="636"/>
      <c r="C1860" s="636"/>
      <c r="D1860" s="636"/>
      <c r="E1860" s="636"/>
      <c r="F1860" s="636"/>
      <c r="G1860" s="636"/>
      <c r="H1860" s="636"/>
      <c r="I1860" s="636"/>
      <c r="J1860" s="636"/>
    </row>
    <row r="1861" spans="1:10" ht="12.75">
      <c r="A1861" s="636"/>
      <c r="B1861" s="636"/>
      <c r="C1861" s="636"/>
      <c r="D1861" s="636"/>
      <c r="E1861" s="636"/>
      <c r="F1861" s="636"/>
      <c r="G1861" s="636"/>
      <c r="H1861" s="636"/>
      <c r="I1861" s="636"/>
      <c r="J1861" s="636"/>
    </row>
    <row r="1862" spans="1:10" ht="12.75">
      <c r="A1862" s="636"/>
      <c r="B1862" s="636"/>
      <c r="C1862" s="636"/>
      <c r="D1862" s="636"/>
      <c r="E1862" s="636"/>
      <c r="F1862" s="636"/>
      <c r="G1862" s="636"/>
      <c r="H1862" s="636"/>
      <c r="I1862" s="636"/>
      <c r="J1862" s="636"/>
    </row>
    <row r="1863" spans="1:10" ht="12.75">
      <c r="A1863" s="636"/>
      <c r="B1863" s="636"/>
      <c r="C1863" s="636"/>
      <c r="D1863" s="636"/>
      <c r="E1863" s="636"/>
      <c r="F1863" s="636"/>
      <c r="G1863" s="636"/>
      <c r="H1863" s="636"/>
      <c r="I1863" s="636"/>
      <c r="J1863" s="636"/>
    </row>
    <row r="1864" spans="1:10" ht="12.75">
      <c r="A1864" s="636"/>
      <c r="B1864" s="636"/>
      <c r="C1864" s="636"/>
      <c r="D1864" s="636"/>
      <c r="E1864" s="636"/>
      <c r="F1864" s="636"/>
      <c r="G1864" s="636"/>
      <c r="H1864" s="636"/>
      <c r="I1864" s="636"/>
      <c r="J1864" s="636"/>
    </row>
    <row r="1865" spans="1:10" ht="12.75">
      <c r="A1865" s="636"/>
      <c r="B1865" s="636"/>
      <c r="C1865" s="636"/>
      <c r="D1865" s="636"/>
      <c r="E1865" s="636"/>
      <c r="F1865" s="636"/>
      <c r="G1865" s="636"/>
      <c r="H1865" s="636"/>
      <c r="I1865" s="636"/>
      <c r="J1865" s="636"/>
    </row>
    <row r="1866" spans="1:10" ht="12.75">
      <c r="A1866" s="636"/>
      <c r="B1866" s="636"/>
      <c r="C1866" s="636"/>
      <c r="D1866" s="636"/>
      <c r="E1866" s="636"/>
      <c r="F1866" s="636"/>
      <c r="G1866" s="636"/>
      <c r="H1866" s="636"/>
      <c r="I1866" s="636"/>
      <c r="J1866" s="636"/>
    </row>
    <row r="1867" spans="1:10" ht="12.75">
      <c r="A1867" s="636"/>
      <c r="B1867" s="636"/>
      <c r="C1867" s="636"/>
      <c r="D1867" s="636"/>
      <c r="E1867" s="636"/>
      <c r="F1867" s="636"/>
      <c r="G1867" s="636"/>
      <c r="H1867" s="636"/>
      <c r="I1867" s="636"/>
      <c r="J1867" s="636"/>
    </row>
    <row r="1868" spans="1:10" ht="12.75">
      <c r="A1868" s="636"/>
      <c r="B1868" s="636"/>
      <c r="C1868" s="636"/>
      <c r="D1868" s="636"/>
      <c r="E1868" s="636"/>
      <c r="F1868" s="636"/>
      <c r="G1868" s="636"/>
      <c r="H1868" s="636"/>
      <c r="I1868" s="636"/>
      <c r="J1868" s="636"/>
    </row>
    <row r="1869" spans="1:10" ht="12.75">
      <c r="A1869" s="636"/>
      <c r="B1869" s="636"/>
      <c r="C1869" s="636"/>
      <c r="D1869" s="636"/>
      <c r="E1869" s="636"/>
      <c r="F1869" s="636"/>
      <c r="G1869" s="636"/>
      <c r="H1869" s="636"/>
      <c r="I1869" s="636"/>
      <c r="J1869" s="636"/>
    </row>
    <row r="1870" spans="1:10" ht="12.75">
      <c r="A1870" s="636"/>
      <c r="B1870" s="636"/>
      <c r="C1870" s="636"/>
      <c r="D1870" s="636"/>
      <c r="E1870" s="636"/>
      <c r="F1870" s="636"/>
      <c r="G1870" s="636"/>
      <c r="H1870" s="636"/>
      <c r="I1870" s="636"/>
      <c r="J1870" s="636"/>
    </row>
    <row r="1871" spans="1:10" ht="12.75">
      <c r="A1871" s="636"/>
      <c r="B1871" s="636"/>
      <c r="C1871" s="636"/>
      <c r="D1871" s="636"/>
      <c r="E1871" s="636"/>
      <c r="F1871" s="636"/>
      <c r="G1871" s="636"/>
      <c r="H1871" s="636"/>
      <c r="I1871" s="636"/>
      <c r="J1871" s="636"/>
    </row>
    <row r="1872" spans="1:10" ht="12.75">
      <c r="A1872" s="636"/>
      <c r="B1872" s="636"/>
      <c r="C1872" s="636"/>
      <c r="D1872" s="636"/>
      <c r="E1872" s="636"/>
      <c r="F1872" s="636"/>
      <c r="G1872" s="636"/>
      <c r="H1872" s="636"/>
      <c r="I1872" s="636"/>
      <c r="J1872" s="636"/>
    </row>
    <row r="1873" spans="1:10" ht="12.75">
      <c r="A1873" s="636"/>
      <c r="B1873" s="636"/>
      <c r="C1873" s="636"/>
      <c r="D1873" s="636"/>
      <c r="E1873" s="636"/>
      <c r="F1873" s="636"/>
      <c r="G1873" s="636"/>
      <c r="H1873" s="636"/>
      <c r="I1873" s="636"/>
      <c r="J1873" s="636"/>
    </row>
    <row r="1874" spans="1:10" ht="12.75">
      <c r="A1874" s="636"/>
      <c r="B1874" s="636"/>
      <c r="C1874" s="636"/>
      <c r="D1874" s="636"/>
      <c r="E1874" s="636"/>
      <c r="F1874" s="636"/>
      <c r="G1874" s="636"/>
      <c r="H1874" s="636"/>
      <c r="I1874" s="636"/>
      <c r="J1874" s="636"/>
    </row>
    <row r="1875" spans="1:10" ht="12.75">
      <c r="A1875" s="636"/>
      <c r="B1875" s="636"/>
      <c r="C1875" s="636"/>
      <c r="D1875" s="636"/>
      <c r="E1875" s="636"/>
      <c r="F1875" s="636"/>
      <c r="G1875" s="636"/>
      <c r="H1875" s="636"/>
      <c r="I1875" s="636"/>
      <c r="J1875" s="636"/>
    </row>
    <row r="1876" spans="1:10" ht="12.75">
      <c r="A1876" s="636"/>
      <c r="B1876" s="636"/>
      <c r="C1876" s="636"/>
      <c r="D1876" s="636"/>
      <c r="E1876" s="636"/>
      <c r="F1876" s="636"/>
      <c r="G1876" s="636"/>
      <c r="H1876" s="636"/>
      <c r="I1876" s="636"/>
      <c r="J1876" s="636"/>
    </row>
    <row r="1877" spans="1:10" ht="12.75">
      <c r="A1877" s="636"/>
      <c r="B1877" s="636"/>
      <c r="C1877" s="636"/>
      <c r="D1877" s="636"/>
      <c r="E1877" s="636"/>
      <c r="F1877" s="636"/>
      <c r="G1877" s="636"/>
      <c r="H1877" s="636"/>
      <c r="I1877" s="636"/>
      <c r="J1877" s="636"/>
    </row>
    <row r="1878" spans="1:10" ht="12.75">
      <c r="A1878" s="636"/>
      <c r="B1878" s="636"/>
      <c r="C1878" s="636"/>
      <c r="D1878" s="636"/>
      <c r="E1878" s="636"/>
      <c r="F1878" s="636"/>
      <c r="G1878" s="636"/>
      <c r="H1878" s="636"/>
      <c r="I1878" s="636"/>
      <c r="J1878" s="636"/>
    </row>
    <row r="1879" spans="1:10" ht="12.75">
      <c r="A1879" s="636"/>
      <c r="B1879" s="636"/>
      <c r="C1879" s="636"/>
      <c r="D1879" s="636"/>
      <c r="E1879" s="636"/>
      <c r="F1879" s="636"/>
      <c r="G1879" s="636"/>
      <c r="H1879" s="636"/>
      <c r="I1879" s="636"/>
      <c r="J1879" s="636"/>
    </row>
    <row r="1880" spans="1:10" ht="12.75">
      <c r="A1880" s="636"/>
      <c r="B1880" s="636"/>
      <c r="C1880" s="636"/>
      <c r="D1880" s="636"/>
      <c r="E1880" s="636"/>
      <c r="F1880" s="636"/>
      <c r="G1880" s="636"/>
      <c r="H1880" s="636"/>
      <c r="I1880" s="636"/>
      <c r="J1880" s="636"/>
    </row>
    <row r="1881" spans="1:10" ht="12.75">
      <c r="A1881" s="636"/>
      <c r="B1881" s="636"/>
      <c r="C1881" s="636"/>
      <c r="D1881" s="636"/>
      <c r="E1881" s="636"/>
      <c r="F1881" s="636"/>
      <c r="G1881" s="636"/>
      <c r="H1881" s="636"/>
      <c r="I1881" s="636"/>
      <c r="J1881" s="636"/>
    </row>
    <row r="1882" spans="1:10" ht="12.75">
      <c r="A1882" s="636"/>
      <c r="B1882" s="636"/>
      <c r="C1882" s="636"/>
      <c r="D1882" s="636"/>
      <c r="E1882" s="636"/>
      <c r="F1882" s="636"/>
      <c r="G1882" s="636"/>
      <c r="H1882" s="636"/>
      <c r="I1882" s="636"/>
      <c r="J1882" s="636"/>
    </row>
    <row r="1883" spans="1:10" ht="12.75">
      <c r="A1883" s="636"/>
      <c r="B1883" s="636"/>
      <c r="C1883" s="636"/>
      <c r="D1883" s="636"/>
      <c r="E1883" s="636"/>
      <c r="F1883" s="636"/>
      <c r="G1883" s="636"/>
      <c r="H1883" s="636"/>
      <c r="I1883" s="636"/>
      <c r="J1883" s="636"/>
    </row>
    <row r="1884" spans="1:10" ht="12.75">
      <c r="A1884" s="636"/>
      <c r="B1884" s="636"/>
      <c r="C1884" s="636"/>
      <c r="D1884" s="636"/>
      <c r="E1884" s="636"/>
      <c r="F1884" s="636"/>
      <c r="G1884" s="636"/>
      <c r="H1884" s="636"/>
      <c r="I1884" s="636"/>
      <c r="J1884" s="636"/>
    </row>
    <row r="1885" spans="1:10" ht="12.75">
      <c r="A1885" s="636"/>
      <c r="B1885" s="636"/>
      <c r="C1885" s="636"/>
      <c r="D1885" s="636"/>
      <c r="E1885" s="636"/>
      <c r="F1885" s="636"/>
      <c r="G1885" s="636"/>
      <c r="H1885" s="636"/>
      <c r="I1885" s="636"/>
      <c r="J1885" s="636"/>
    </row>
    <row r="1886" spans="1:10" ht="12.75">
      <c r="A1886" s="636"/>
      <c r="B1886" s="636"/>
      <c r="C1886" s="636"/>
      <c r="D1886" s="636"/>
      <c r="E1886" s="636"/>
      <c r="F1886" s="636"/>
      <c r="G1886" s="636"/>
      <c r="H1886" s="636"/>
      <c r="I1886" s="636"/>
      <c r="J1886" s="636"/>
    </row>
    <row r="1887" spans="1:10" ht="12.75">
      <c r="A1887" s="636"/>
      <c r="B1887" s="636"/>
      <c r="C1887" s="636"/>
      <c r="D1887" s="636"/>
      <c r="E1887" s="636"/>
      <c r="F1887" s="636"/>
      <c r="G1887" s="636"/>
      <c r="H1887" s="636"/>
      <c r="I1887" s="636"/>
      <c r="J1887" s="636"/>
    </row>
    <row r="1888" spans="1:10" ht="12.75">
      <c r="A1888" s="636"/>
      <c r="B1888" s="636"/>
      <c r="C1888" s="636"/>
      <c r="D1888" s="636"/>
      <c r="E1888" s="636"/>
      <c r="F1888" s="636"/>
      <c r="G1888" s="636"/>
      <c r="H1888" s="636"/>
      <c r="I1888" s="636"/>
      <c r="J1888" s="636"/>
    </row>
    <row r="1889" spans="1:10" ht="12.75">
      <c r="A1889" s="636"/>
      <c r="B1889" s="636"/>
      <c r="C1889" s="636"/>
      <c r="D1889" s="636"/>
      <c r="E1889" s="636"/>
      <c r="F1889" s="636"/>
      <c r="G1889" s="636"/>
      <c r="H1889" s="636"/>
      <c r="I1889" s="636"/>
      <c r="J1889" s="636"/>
    </row>
    <row r="1890" spans="1:10" ht="12.75">
      <c r="A1890" s="636"/>
      <c r="B1890" s="636"/>
      <c r="C1890" s="636"/>
      <c r="D1890" s="636"/>
      <c r="E1890" s="636"/>
      <c r="F1890" s="636"/>
      <c r="G1890" s="636"/>
      <c r="H1890" s="636"/>
      <c r="I1890" s="636"/>
      <c r="J1890" s="636"/>
    </row>
    <row r="1891" spans="1:10" ht="12.75">
      <c r="A1891" s="636"/>
      <c r="B1891" s="636"/>
      <c r="C1891" s="636"/>
      <c r="D1891" s="636"/>
      <c r="E1891" s="636"/>
      <c r="F1891" s="636"/>
      <c r="G1891" s="636"/>
      <c r="H1891" s="636"/>
      <c r="I1891" s="636"/>
      <c r="J1891" s="636"/>
    </row>
    <row r="1892" spans="1:10" ht="12.75">
      <c r="A1892" s="636"/>
      <c r="B1892" s="636"/>
      <c r="C1892" s="636"/>
      <c r="D1892" s="636"/>
      <c r="E1892" s="636"/>
      <c r="F1892" s="636"/>
      <c r="G1892" s="636"/>
      <c r="H1892" s="636"/>
      <c r="I1892" s="636"/>
      <c r="J1892" s="636"/>
    </row>
    <row r="1893" spans="1:10" ht="12.75">
      <c r="A1893" s="636"/>
      <c r="B1893" s="636"/>
      <c r="C1893" s="636"/>
      <c r="D1893" s="636"/>
      <c r="E1893" s="636"/>
      <c r="F1893" s="636"/>
      <c r="G1893" s="636"/>
      <c r="H1893" s="636"/>
      <c r="I1893" s="636"/>
      <c r="J1893" s="636"/>
    </row>
    <row r="1894" spans="1:10" ht="12.75">
      <c r="A1894" s="636"/>
      <c r="B1894" s="636"/>
      <c r="C1894" s="636"/>
      <c r="D1894" s="636"/>
      <c r="E1894" s="636"/>
      <c r="F1894" s="636"/>
      <c r="G1894" s="636"/>
      <c r="H1894" s="636"/>
      <c r="I1894" s="636"/>
      <c r="J1894" s="636"/>
    </row>
    <row r="1895" spans="1:10" ht="12.75">
      <c r="A1895" s="636"/>
      <c r="B1895" s="636"/>
      <c r="C1895" s="636"/>
      <c r="D1895" s="636"/>
      <c r="E1895" s="636"/>
      <c r="F1895" s="636"/>
      <c r="G1895" s="636"/>
      <c r="H1895" s="636"/>
      <c r="I1895" s="636"/>
      <c r="J1895" s="636"/>
    </row>
    <row r="1896" spans="1:10" ht="12.75">
      <c r="A1896" s="636"/>
      <c r="B1896" s="636"/>
      <c r="C1896" s="636"/>
      <c r="D1896" s="636"/>
      <c r="E1896" s="636"/>
      <c r="F1896" s="636"/>
      <c r="G1896" s="636"/>
      <c r="H1896" s="636"/>
      <c r="I1896" s="636"/>
      <c r="J1896" s="636"/>
    </row>
    <row r="1897" spans="1:10" ht="12.75">
      <c r="A1897" s="636"/>
      <c r="B1897" s="636"/>
      <c r="C1897" s="636"/>
      <c r="D1897" s="636"/>
      <c r="E1897" s="636"/>
      <c r="F1897" s="636"/>
      <c r="G1897" s="636"/>
      <c r="H1897" s="636"/>
      <c r="I1897" s="636"/>
      <c r="J1897" s="636"/>
    </row>
    <row r="1898" spans="1:10" ht="12.75">
      <c r="A1898" s="636"/>
      <c r="B1898" s="636"/>
      <c r="C1898" s="636"/>
      <c r="D1898" s="636"/>
      <c r="E1898" s="636"/>
      <c r="F1898" s="636"/>
      <c r="G1898" s="636"/>
      <c r="H1898" s="636"/>
      <c r="I1898" s="636"/>
      <c r="J1898" s="636"/>
    </row>
    <row r="1899" spans="1:10" ht="12.75">
      <c r="A1899" s="636"/>
      <c r="B1899" s="636"/>
      <c r="C1899" s="636"/>
      <c r="D1899" s="636"/>
      <c r="E1899" s="636"/>
      <c r="F1899" s="636"/>
      <c r="G1899" s="636"/>
      <c r="H1899" s="636"/>
      <c r="I1899" s="636"/>
      <c r="J1899" s="636"/>
    </row>
    <row r="1900" spans="1:10" ht="12.75">
      <c r="A1900" s="636"/>
      <c r="B1900" s="636"/>
      <c r="C1900" s="636"/>
      <c r="D1900" s="636"/>
      <c r="E1900" s="636"/>
      <c r="F1900" s="636"/>
      <c r="G1900" s="636"/>
      <c r="H1900" s="636"/>
      <c r="I1900" s="636"/>
      <c r="J1900" s="636"/>
    </row>
    <row r="1901" spans="1:10" ht="12.75">
      <c r="A1901" s="636"/>
      <c r="B1901" s="636"/>
      <c r="C1901" s="636"/>
      <c r="D1901" s="636"/>
      <c r="E1901" s="636"/>
      <c r="F1901" s="636"/>
      <c r="G1901" s="636"/>
      <c r="H1901" s="636"/>
      <c r="I1901" s="636"/>
      <c r="J1901" s="636"/>
    </row>
    <row r="1902" spans="1:10" ht="12.75">
      <c r="A1902" s="636"/>
      <c r="B1902" s="636"/>
      <c r="C1902" s="636"/>
      <c r="D1902" s="636"/>
      <c r="E1902" s="636"/>
      <c r="F1902" s="636"/>
      <c r="G1902" s="636"/>
      <c r="H1902" s="636"/>
      <c r="I1902" s="636"/>
      <c r="J1902" s="636"/>
    </row>
    <row r="1903" spans="1:10" ht="12.75">
      <c r="A1903" s="636"/>
      <c r="B1903" s="636"/>
      <c r="C1903" s="636"/>
      <c r="D1903" s="636"/>
      <c r="E1903" s="636"/>
      <c r="F1903" s="636"/>
      <c r="G1903" s="636"/>
      <c r="H1903" s="636"/>
      <c r="I1903" s="636"/>
      <c r="J1903" s="636"/>
    </row>
    <row r="1904" spans="1:10" ht="12.75">
      <c r="A1904" s="636"/>
      <c r="B1904" s="636"/>
      <c r="C1904" s="636"/>
      <c r="D1904" s="636"/>
      <c r="E1904" s="636"/>
      <c r="F1904" s="636"/>
      <c r="G1904" s="636"/>
      <c r="H1904" s="636"/>
      <c r="I1904" s="636"/>
      <c r="J1904" s="636"/>
    </row>
    <row r="1905" spans="1:10" ht="12.75">
      <c r="A1905" s="636"/>
      <c r="B1905" s="636"/>
      <c r="C1905" s="636"/>
      <c r="D1905" s="636"/>
      <c r="E1905" s="636"/>
      <c r="F1905" s="636"/>
      <c r="G1905" s="636"/>
      <c r="H1905" s="636"/>
      <c r="I1905" s="636"/>
      <c r="J1905" s="636"/>
    </row>
    <row r="1906" spans="1:10" ht="12.75">
      <c r="A1906" s="636"/>
      <c r="B1906" s="636"/>
      <c r="C1906" s="636"/>
      <c r="D1906" s="636"/>
      <c r="E1906" s="636"/>
      <c r="F1906" s="636"/>
      <c r="G1906" s="636"/>
      <c r="H1906" s="636"/>
      <c r="I1906" s="636"/>
      <c r="J1906" s="636"/>
    </row>
    <row r="1907" spans="1:10" ht="12.75">
      <c r="A1907" s="636"/>
      <c r="B1907" s="636"/>
      <c r="C1907" s="636"/>
      <c r="D1907" s="636"/>
      <c r="E1907" s="636"/>
      <c r="F1907" s="636"/>
      <c r="G1907" s="636"/>
      <c r="H1907" s="636"/>
      <c r="I1907" s="636"/>
      <c r="J1907" s="636"/>
    </row>
    <row r="1908" spans="1:10" ht="12.75">
      <c r="A1908" s="636"/>
      <c r="B1908" s="636"/>
      <c r="C1908" s="636"/>
      <c r="D1908" s="636"/>
      <c r="E1908" s="636"/>
      <c r="F1908" s="636"/>
      <c r="G1908" s="636"/>
      <c r="H1908" s="636"/>
      <c r="I1908" s="636"/>
      <c r="J1908" s="636"/>
    </row>
    <row r="1909" spans="1:10" ht="12.75">
      <c r="A1909" s="636"/>
      <c r="B1909" s="636"/>
      <c r="C1909" s="636"/>
      <c r="D1909" s="636"/>
      <c r="E1909" s="636"/>
      <c r="F1909" s="636"/>
      <c r="G1909" s="636"/>
      <c r="H1909" s="636"/>
      <c r="I1909" s="636"/>
      <c r="J1909" s="636"/>
    </row>
    <row r="1910" spans="1:10" ht="12.75">
      <c r="A1910" s="636"/>
      <c r="B1910" s="636"/>
      <c r="C1910" s="636"/>
      <c r="D1910" s="636"/>
      <c r="E1910" s="636"/>
      <c r="F1910" s="636"/>
      <c r="G1910" s="636"/>
      <c r="H1910" s="636"/>
      <c r="I1910" s="636"/>
      <c r="J1910" s="636"/>
    </row>
    <row r="1911" spans="1:10" ht="12.75">
      <c r="A1911" s="636"/>
      <c r="B1911" s="636"/>
      <c r="C1911" s="636"/>
      <c r="D1911" s="636"/>
      <c r="E1911" s="636"/>
      <c r="F1911" s="636"/>
      <c r="G1911" s="636"/>
      <c r="H1911" s="636"/>
      <c r="I1911" s="636"/>
      <c r="J1911" s="636"/>
    </row>
    <row r="1912" spans="1:10" ht="12.75">
      <c r="A1912" s="636"/>
      <c r="B1912" s="636"/>
      <c r="C1912" s="636"/>
      <c r="D1912" s="636"/>
      <c r="E1912" s="636"/>
      <c r="F1912" s="636"/>
      <c r="G1912" s="636"/>
      <c r="H1912" s="636"/>
      <c r="I1912" s="636"/>
      <c r="J1912" s="636"/>
    </row>
    <row r="1913" spans="1:10" ht="12.75">
      <c r="A1913" s="636"/>
      <c r="B1913" s="636"/>
      <c r="C1913" s="636"/>
      <c r="D1913" s="636"/>
      <c r="E1913" s="636"/>
      <c r="F1913" s="636"/>
      <c r="G1913" s="636"/>
      <c r="H1913" s="636"/>
      <c r="I1913" s="636"/>
      <c r="J1913" s="636"/>
    </row>
    <row r="1914" spans="1:10" ht="12.75">
      <c r="A1914" s="636"/>
      <c r="B1914" s="636"/>
      <c r="C1914" s="636"/>
      <c r="D1914" s="636"/>
      <c r="E1914" s="636"/>
      <c r="F1914" s="636"/>
      <c r="G1914" s="636"/>
      <c r="H1914" s="636"/>
      <c r="I1914" s="636"/>
      <c r="J1914" s="636"/>
    </row>
    <row r="1915" spans="1:10" ht="12.75">
      <c r="A1915" s="636"/>
      <c r="B1915" s="636"/>
      <c r="C1915" s="636"/>
      <c r="D1915" s="636"/>
      <c r="E1915" s="636"/>
      <c r="F1915" s="636"/>
      <c r="G1915" s="636"/>
      <c r="H1915" s="636"/>
      <c r="I1915" s="636"/>
      <c r="J1915" s="636"/>
    </row>
    <row r="1916" spans="1:10" ht="12.75">
      <c r="A1916" s="636"/>
      <c r="B1916" s="636"/>
      <c r="C1916" s="636"/>
      <c r="D1916" s="636"/>
      <c r="E1916" s="636"/>
      <c r="F1916" s="636"/>
      <c r="G1916" s="636"/>
      <c r="H1916" s="636"/>
      <c r="I1916" s="636"/>
      <c r="J1916" s="636"/>
    </row>
    <row r="1917" spans="1:10" ht="12.75">
      <c r="A1917" s="636"/>
      <c r="B1917" s="636"/>
      <c r="C1917" s="636"/>
      <c r="D1917" s="636"/>
      <c r="E1917" s="636"/>
      <c r="F1917" s="636"/>
      <c r="G1917" s="636"/>
      <c r="H1917" s="636"/>
      <c r="I1917" s="636"/>
      <c r="J1917" s="636"/>
    </row>
    <row r="1918" spans="1:10" ht="12.75">
      <c r="A1918" s="636"/>
      <c r="B1918" s="636"/>
      <c r="C1918" s="636"/>
      <c r="D1918" s="636"/>
      <c r="E1918" s="636"/>
      <c r="F1918" s="636"/>
      <c r="G1918" s="636"/>
      <c r="H1918" s="636"/>
      <c r="I1918" s="636"/>
      <c r="J1918" s="636"/>
    </row>
    <row r="1919" spans="1:10" ht="12.75">
      <c r="A1919" s="636"/>
      <c r="B1919" s="636"/>
      <c r="C1919" s="636"/>
      <c r="D1919" s="636"/>
      <c r="E1919" s="636"/>
      <c r="F1919" s="636"/>
      <c r="G1919" s="636"/>
      <c r="H1919" s="636"/>
      <c r="I1919" s="636"/>
      <c r="J1919" s="636"/>
    </row>
    <row r="1920" spans="1:10" ht="12.75">
      <c r="A1920" s="636"/>
      <c r="B1920" s="636"/>
      <c r="C1920" s="636"/>
      <c r="D1920" s="636"/>
      <c r="E1920" s="636"/>
      <c r="F1920" s="636"/>
      <c r="G1920" s="636"/>
      <c r="H1920" s="636"/>
      <c r="I1920" s="636"/>
      <c r="J1920" s="636"/>
    </row>
    <row r="1921" spans="1:10" ht="12.75">
      <c r="A1921" s="636"/>
      <c r="B1921" s="636"/>
      <c r="C1921" s="636"/>
      <c r="D1921" s="636"/>
      <c r="E1921" s="636"/>
      <c r="F1921" s="636"/>
      <c r="G1921" s="636"/>
      <c r="H1921" s="636"/>
      <c r="I1921" s="636"/>
      <c r="J1921" s="636"/>
    </row>
    <row r="1922" spans="1:10" ht="12.75">
      <c r="A1922" s="636"/>
      <c r="B1922" s="636"/>
      <c r="C1922" s="636"/>
      <c r="D1922" s="636"/>
      <c r="E1922" s="636"/>
      <c r="F1922" s="636"/>
      <c r="G1922" s="636"/>
      <c r="H1922" s="636"/>
      <c r="I1922" s="636"/>
      <c r="J1922" s="636"/>
    </row>
    <row r="1923" spans="1:10" ht="12.75">
      <c r="A1923" s="636"/>
      <c r="B1923" s="636"/>
      <c r="C1923" s="636"/>
      <c r="D1923" s="636"/>
      <c r="E1923" s="636"/>
      <c r="F1923" s="636"/>
      <c r="G1923" s="636"/>
      <c r="H1923" s="636"/>
      <c r="I1923" s="636"/>
      <c r="J1923" s="636"/>
    </row>
    <row r="1924" spans="1:10" ht="12.75">
      <c r="A1924" s="636"/>
      <c r="B1924" s="636"/>
      <c r="C1924" s="636"/>
      <c r="D1924" s="636"/>
      <c r="E1924" s="636"/>
      <c r="F1924" s="636"/>
      <c r="G1924" s="636"/>
      <c r="H1924" s="636"/>
      <c r="I1924" s="636"/>
      <c r="J1924" s="636"/>
    </row>
    <row r="1925" spans="1:10" ht="12.75">
      <c r="A1925" s="636"/>
      <c r="B1925" s="636"/>
      <c r="C1925" s="636"/>
      <c r="D1925" s="636"/>
      <c r="E1925" s="636"/>
      <c r="F1925" s="636"/>
      <c r="G1925" s="636"/>
      <c r="H1925" s="636"/>
      <c r="I1925" s="636"/>
      <c r="J1925" s="636"/>
    </row>
    <row r="1926" spans="1:10" ht="12.75">
      <c r="A1926" s="636"/>
      <c r="B1926" s="636"/>
      <c r="C1926" s="636"/>
      <c r="D1926" s="636"/>
      <c r="E1926" s="636"/>
      <c r="F1926" s="636"/>
      <c r="G1926" s="636"/>
      <c r="H1926" s="636"/>
      <c r="I1926" s="636"/>
      <c r="J1926" s="636"/>
    </row>
    <row r="1927" spans="1:10" ht="12.75">
      <c r="A1927" s="636"/>
      <c r="B1927" s="636"/>
      <c r="C1927" s="636"/>
      <c r="D1927" s="636"/>
      <c r="E1927" s="636"/>
      <c r="F1927" s="636"/>
      <c r="G1927" s="636"/>
      <c r="H1927" s="636"/>
      <c r="I1927" s="636"/>
      <c r="J1927" s="636"/>
    </row>
    <row r="1928" spans="1:10" ht="12.75">
      <c r="A1928" s="636"/>
      <c r="B1928" s="636"/>
      <c r="C1928" s="636"/>
      <c r="D1928" s="636"/>
      <c r="E1928" s="636"/>
      <c r="F1928" s="636"/>
      <c r="G1928" s="636"/>
      <c r="H1928" s="636"/>
      <c r="I1928" s="636"/>
      <c r="J1928" s="636"/>
    </row>
    <row r="1929" spans="1:10" ht="12.75">
      <c r="A1929" s="636"/>
      <c r="B1929" s="636"/>
      <c r="C1929" s="636"/>
      <c r="D1929" s="636"/>
      <c r="E1929" s="636"/>
      <c r="F1929" s="636"/>
      <c r="G1929" s="636"/>
      <c r="H1929" s="636"/>
      <c r="I1929" s="636"/>
      <c r="J1929" s="636"/>
    </row>
    <row r="1930" spans="1:10" ht="12.75">
      <c r="A1930" s="636"/>
      <c r="B1930" s="636"/>
      <c r="C1930" s="636"/>
      <c r="D1930" s="636"/>
      <c r="E1930" s="636"/>
      <c r="F1930" s="636"/>
      <c r="G1930" s="636"/>
      <c r="H1930" s="636"/>
      <c r="I1930" s="636"/>
      <c r="J1930" s="636"/>
    </row>
    <row r="1931" spans="1:10" ht="12.75">
      <c r="A1931" s="636"/>
      <c r="B1931" s="636"/>
      <c r="C1931" s="636"/>
      <c r="D1931" s="636"/>
      <c r="E1931" s="636"/>
      <c r="F1931" s="636"/>
      <c r="G1931" s="636"/>
      <c r="H1931" s="636"/>
      <c r="I1931" s="636"/>
      <c r="J1931" s="636"/>
    </row>
    <row r="1932" spans="1:10" ht="12.75">
      <c r="A1932" s="636"/>
      <c r="B1932" s="636"/>
      <c r="C1932" s="636"/>
      <c r="D1932" s="636"/>
      <c r="E1932" s="636"/>
      <c r="F1932" s="636"/>
      <c r="G1932" s="636"/>
      <c r="H1932" s="636"/>
      <c r="I1932" s="636"/>
      <c r="J1932" s="636"/>
    </row>
    <row r="1933" spans="1:10" ht="12.75">
      <c r="A1933" s="636"/>
      <c r="B1933" s="636"/>
      <c r="C1933" s="636"/>
      <c r="D1933" s="636"/>
      <c r="E1933" s="636"/>
      <c r="F1933" s="636"/>
      <c r="G1933" s="636"/>
      <c r="H1933" s="636"/>
      <c r="I1933" s="636"/>
      <c r="J1933" s="636"/>
    </row>
    <row r="1934" spans="1:10" ht="12.75">
      <c r="A1934" s="636"/>
      <c r="B1934" s="636"/>
      <c r="C1934" s="636"/>
      <c r="D1934" s="636"/>
      <c r="E1934" s="636"/>
      <c r="F1934" s="636"/>
      <c r="G1934" s="636"/>
      <c r="H1934" s="636"/>
      <c r="I1934" s="636"/>
      <c r="J1934" s="636"/>
    </row>
    <row r="1935" spans="1:10" ht="12.75">
      <c r="A1935" s="636"/>
      <c r="B1935" s="636"/>
      <c r="C1935" s="636"/>
      <c r="D1935" s="636"/>
      <c r="E1935" s="636"/>
      <c r="F1935" s="636"/>
      <c r="G1935" s="636"/>
      <c r="H1935" s="636"/>
      <c r="I1935" s="636"/>
      <c r="J1935" s="636"/>
    </row>
    <row r="1936" spans="1:10" ht="12.75">
      <c r="A1936" s="636"/>
      <c r="B1936" s="636"/>
      <c r="C1936" s="636"/>
      <c r="D1936" s="636"/>
      <c r="E1936" s="636"/>
      <c r="F1936" s="636"/>
      <c r="G1936" s="636"/>
      <c r="H1936" s="636"/>
      <c r="I1936" s="636"/>
      <c r="J1936" s="636"/>
    </row>
    <row r="1937" spans="1:10" ht="12.75">
      <c r="A1937" s="636"/>
      <c r="B1937" s="636"/>
      <c r="C1937" s="636"/>
      <c r="D1937" s="636"/>
      <c r="E1937" s="636"/>
      <c r="F1937" s="636"/>
      <c r="G1937" s="636"/>
      <c r="H1937" s="636"/>
      <c r="I1937" s="636"/>
      <c r="J1937" s="636"/>
    </row>
    <row r="1938" spans="1:10" ht="12.75">
      <c r="A1938" s="636"/>
      <c r="B1938" s="636"/>
      <c r="C1938" s="636"/>
      <c r="D1938" s="636"/>
      <c r="E1938" s="636"/>
      <c r="F1938" s="636"/>
      <c r="G1938" s="636"/>
      <c r="H1938" s="636"/>
      <c r="I1938" s="636"/>
      <c r="J1938" s="636"/>
    </row>
    <row r="1939" spans="1:10" ht="12.75">
      <c r="A1939" s="636"/>
      <c r="B1939" s="636"/>
      <c r="C1939" s="636"/>
      <c r="D1939" s="636"/>
      <c r="E1939" s="636"/>
      <c r="F1939" s="636"/>
      <c r="G1939" s="636"/>
      <c r="H1939" s="636"/>
      <c r="I1939" s="636"/>
      <c r="J1939" s="636"/>
    </row>
    <row r="1940" spans="1:10" ht="12.75">
      <c r="A1940" s="636"/>
      <c r="B1940" s="636"/>
      <c r="C1940" s="636"/>
      <c r="D1940" s="636"/>
      <c r="E1940" s="636"/>
      <c r="F1940" s="636"/>
      <c r="G1940" s="636"/>
      <c r="H1940" s="636"/>
      <c r="I1940" s="636"/>
      <c r="J1940" s="636"/>
    </row>
    <row r="1941" spans="1:10" ht="12.75">
      <c r="A1941" s="636"/>
      <c r="B1941" s="636"/>
      <c r="C1941" s="636"/>
      <c r="D1941" s="636"/>
      <c r="E1941" s="636"/>
      <c r="F1941" s="636"/>
      <c r="G1941" s="636"/>
      <c r="H1941" s="636"/>
      <c r="I1941" s="636"/>
      <c r="J1941" s="636"/>
    </row>
    <row r="1942" spans="1:10" ht="12.75">
      <c r="A1942" s="636"/>
      <c r="B1942" s="636"/>
      <c r="C1942" s="636"/>
      <c r="D1942" s="636"/>
      <c r="E1942" s="636"/>
      <c r="F1942" s="636"/>
      <c r="G1942" s="636"/>
      <c r="H1942" s="636"/>
      <c r="I1942" s="636"/>
      <c r="J1942" s="636"/>
    </row>
    <row r="1943" spans="1:10" ht="12.75">
      <c r="A1943" s="636"/>
      <c r="B1943" s="636"/>
      <c r="C1943" s="636"/>
      <c r="D1943" s="636"/>
      <c r="E1943" s="636"/>
      <c r="F1943" s="636"/>
      <c r="G1943" s="636"/>
      <c r="H1943" s="636"/>
      <c r="I1943" s="636"/>
      <c r="J1943" s="636"/>
    </row>
    <row r="1944" spans="1:10" ht="12.75">
      <c r="A1944" s="636"/>
      <c r="B1944" s="636"/>
      <c r="C1944" s="636"/>
      <c r="D1944" s="636"/>
      <c r="E1944" s="636"/>
      <c r="F1944" s="636"/>
      <c r="G1944" s="636"/>
      <c r="H1944" s="636"/>
      <c r="I1944" s="636"/>
      <c r="J1944" s="636"/>
    </row>
    <row r="1945" spans="1:10" ht="12.75">
      <c r="A1945" s="636"/>
      <c r="B1945" s="636"/>
      <c r="C1945" s="636"/>
      <c r="D1945" s="636"/>
      <c r="E1945" s="636"/>
      <c r="F1945" s="636"/>
      <c r="G1945" s="636"/>
      <c r="H1945" s="636"/>
      <c r="I1945" s="636"/>
      <c r="J1945" s="636"/>
    </row>
    <row r="1946" spans="1:10" ht="12.75">
      <c r="A1946" s="636"/>
      <c r="B1946" s="636"/>
      <c r="C1946" s="636"/>
      <c r="D1946" s="636"/>
      <c r="E1946" s="636"/>
      <c r="F1946" s="636"/>
      <c r="G1946" s="636"/>
      <c r="H1946" s="636"/>
      <c r="I1946" s="636"/>
      <c r="J1946" s="636"/>
    </row>
    <row r="1947" spans="1:10" ht="12.75">
      <c r="A1947" s="636"/>
      <c r="B1947" s="636"/>
      <c r="C1947" s="636"/>
      <c r="D1947" s="636"/>
      <c r="E1947" s="636"/>
      <c r="F1947" s="636"/>
      <c r="G1947" s="636"/>
      <c r="H1947" s="636"/>
      <c r="I1947" s="636"/>
      <c r="J1947" s="636"/>
    </row>
    <row r="1948" spans="1:10" ht="12.75">
      <c r="A1948" s="636"/>
      <c r="B1948" s="636"/>
      <c r="C1948" s="636"/>
      <c r="D1948" s="636"/>
      <c r="E1948" s="636"/>
      <c r="F1948" s="636"/>
      <c r="G1948" s="636"/>
      <c r="H1948" s="636"/>
      <c r="I1948" s="636"/>
      <c r="J1948" s="636"/>
    </row>
    <row r="1949" spans="1:10" ht="12.75">
      <c r="A1949" s="636"/>
      <c r="B1949" s="636"/>
      <c r="C1949" s="636"/>
      <c r="D1949" s="636"/>
      <c r="E1949" s="636"/>
      <c r="F1949" s="636"/>
      <c r="G1949" s="636"/>
      <c r="H1949" s="636"/>
      <c r="I1949" s="636"/>
      <c r="J1949" s="636"/>
    </row>
    <row r="1950" spans="1:10" ht="12.75">
      <c r="A1950" s="636"/>
      <c r="B1950" s="636"/>
      <c r="C1950" s="636"/>
      <c r="D1950" s="636"/>
      <c r="E1950" s="636"/>
      <c r="F1950" s="636"/>
      <c r="G1950" s="636"/>
      <c r="H1950" s="636"/>
      <c r="I1950" s="636"/>
      <c r="J1950" s="636"/>
    </row>
    <row r="1951" spans="1:10" ht="12.75">
      <c r="A1951" s="636"/>
      <c r="B1951" s="636"/>
      <c r="C1951" s="636"/>
      <c r="D1951" s="636"/>
      <c r="E1951" s="636"/>
      <c r="F1951" s="636"/>
      <c r="G1951" s="636"/>
      <c r="H1951" s="636"/>
      <c r="I1951" s="636"/>
      <c r="J1951" s="636"/>
    </row>
    <row r="1952" spans="1:10" ht="12.75">
      <c r="A1952" s="636"/>
      <c r="B1952" s="636"/>
      <c r="C1952" s="636"/>
      <c r="D1952" s="636"/>
      <c r="E1952" s="636"/>
      <c r="F1952" s="636"/>
      <c r="G1952" s="636"/>
      <c r="H1952" s="636"/>
      <c r="I1952" s="636"/>
      <c r="J1952" s="636"/>
    </row>
    <row r="1953" spans="1:10" ht="12.75">
      <c r="A1953" s="636"/>
      <c r="B1953" s="636"/>
      <c r="C1953" s="636"/>
      <c r="D1953" s="636"/>
      <c r="E1953" s="636"/>
      <c r="F1953" s="636"/>
      <c r="G1953" s="636"/>
      <c r="H1953" s="636"/>
      <c r="I1953" s="636"/>
      <c r="J1953" s="636"/>
    </row>
    <row r="1954" spans="1:10" ht="12.75">
      <c r="A1954" s="636"/>
      <c r="B1954" s="636"/>
      <c r="C1954" s="636"/>
      <c r="D1954" s="636"/>
      <c r="E1954" s="636"/>
      <c r="F1954" s="636"/>
      <c r="G1954" s="636"/>
      <c r="H1954" s="636"/>
      <c r="I1954" s="636"/>
      <c r="J1954" s="636"/>
    </row>
    <row r="1955" spans="1:10" ht="12.75">
      <c r="A1955" s="636"/>
      <c r="B1955" s="636"/>
      <c r="C1955" s="636"/>
      <c r="D1955" s="636"/>
      <c r="E1955" s="636"/>
      <c r="F1955" s="636"/>
      <c r="G1955" s="636"/>
      <c r="H1955" s="636"/>
      <c r="I1955" s="636"/>
      <c r="J1955" s="636"/>
    </row>
    <row r="1956" spans="1:10" ht="12.75">
      <c r="A1956" s="636"/>
      <c r="B1956" s="636"/>
      <c r="C1956" s="636"/>
      <c r="D1956" s="636"/>
      <c r="E1956" s="636"/>
      <c r="F1956" s="636"/>
      <c r="G1956" s="636"/>
      <c r="H1956" s="636"/>
      <c r="I1956" s="636"/>
      <c r="J1956" s="636"/>
    </row>
    <row r="1957" spans="1:10" ht="12.75">
      <c r="A1957" s="636"/>
      <c r="B1957" s="636"/>
      <c r="C1957" s="636"/>
      <c r="D1957" s="636"/>
      <c r="E1957" s="636"/>
      <c r="F1957" s="636"/>
      <c r="G1957" s="636"/>
      <c r="H1957" s="636"/>
      <c r="I1957" s="636"/>
      <c r="J1957" s="636"/>
    </row>
    <row r="1958" spans="1:10" ht="12.75">
      <c r="A1958" s="636"/>
      <c r="B1958" s="636"/>
      <c r="C1958" s="636"/>
      <c r="D1958" s="636"/>
      <c r="E1958" s="636"/>
      <c r="F1958" s="636"/>
      <c r="G1958" s="636"/>
      <c r="H1958" s="636"/>
      <c r="I1958" s="636"/>
      <c r="J1958" s="636"/>
    </row>
    <row r="1959" spans="1:10" ht="12.75">
      <c r="A1959" s="636"/>
      <c r="B1959" s="636"/>
      <c r="C1959" s="636"/>
      <c r="D1959" s="636"/>
      <c r="E1959" s="636"/>
      <c r="F1959" s="636"/>
      <c r="G1959" s="636"/>
      <c r="H1959" s="636"/>
      <c r="I1959" s="636"/>
      <c r="J1959" s="636"/>
    </row>
    <row r="1960" spans="1:10" ht="12.75">
      <c r="A1960" s="636"/>
      <c r="B1960" s="636"/>
      <c r="C1960" s="636"/>
      <c r="D1960" s="636"/>
      <c r="E1960" s="636"/>
      <c r="F1960" s="636"/>
      <c r="G1960" s="636"/>
      <c r="H1960" s="636"/>
      <c r="I1960" s="636"/>
      <c r="J1960" s="636"/>
    </row>
    <row r="1961" spans="1:10" ht="12.75">
      <c r="A1961" s="636"/>
      <c r="B1961" s="636"/>
      <c r="C1961" s="636"/>
      <c r="D1961" s="636"/>
      <c r="E1961" s="636"/>
      <c r="F1961" s="636"/>
      <c r="G1961" s="636"/>
      <c r="H1961" s="636"/>
      <c r="I1961" s="636"/>
      <c r="J1961" s="636"/>
    </row>
    <row r="1962" spans="1:10" ht="12.75">
      <c r="A1962" s="636"/>
      <c r="B1962" s="636"/>
      <c r="C1962" s="636"/>
      <c r="D1962" s="636"/>
      <c r="E1962" s="636"/>
      <c r="F1962" s="636"/>
      <c r="G1962" s="636"/>
      <c r="H1962" s="636"/>
      <c r="I1962" s="636"/>
      <c r="J1962" s="636"/>
    </row>
    <row r="1963" spans="1:10" ht="12.75">
      <c r="A1963" s="636"/>
      <c r="B1963" s="636"/>
      <c r="C1963" s="636"/>
      <c r="D1963" s="636"/>
      <c r="E1963" s="636"/>
      <c r="F1963" s="636"/>
      <c r="G1963" s="636"/>
      <c r="H1963" s="636"/>
      <c r="I1963" s="636"/>
      <c r="J1963" s="636"/>
    </row>
    <row r="1964" spans="1:10" ht="12.75">
      <c r="A1964" s="636"/>
      <c r="B1964" s="636"/>
      <c r="C1964" s="636"/>
      <c r="D1964" s="636"/>
      <c r="E1964" s="636"/>
      <c r="F1964" s="636"/>
      <c r="G1964" s="636"/>
      <c r="H1964" s="636"/>
      <c r="I1964" s="636"/>
      <c r="J1964" s="636"/>
    </row>
    <row r="1965" spans="1:10" ht="12.75">
      <c r="A1965" s="636"/>
      <c r="B1965" s="636"/>
      <c r="C1965" s="636"/>
      <c r="D1965" s="636"/>
      <c r="E1965" s="636"/>
      <c r="F1965" s="636"/>
      <c r="G1965" s="636"/>
      <c r="H1965" s="636"/>
      <c r="I1965" s="636"/>
      <c r="J1965" s="636"/>
    </row>
    <row r="1966" spans="1:10" ht="12.75">
      <c r="A1966" s="636"/>
      <c r="B1966" s="636"/>
      <c r="C1966" s="636"/>
      <c r="D1966" s="636"/>
      <c r="E1966" s="636"/>
      <c r="F1966" s="636"/>
      <c r="G1966" s="636"/>
      <c r="H1966" s="636"/>
      <c r="I1966" s="636"/>
      <c r="J1966" s="636"/>
    </row>
    <row r="1967" spans="1:10" ht="12.75">
      <c r="A1967" s="636"/>
      <c r="B1967" s="636"/>
      <c r="C1967" s="636"/>
      <c r="D1967" s="636"/>
      <c r="E1967" s="636"/>
      <c r="F1967" s="636"/>
      <c r="G1967" s="636"/>
      <c r="H1967" s="636"/>
      <c r="I1967" s="636"/>
      <c r="J1967" s="636"/>
    </row>
    <row r="1968" spans="1:10" ht="12.75">
      <c r="A1968" s="636"/>
      <c r="B1968" s="636"/>
      <c r="C1968" s="636"/>
      <c r="D1968" s="636"/>
      <c r="E1968" s="636"/>
      <c r="F1968" s="636"/>
      <c r="G1968" s="636"/>
      <c r="H1968" s="636"/>
      <c r="I1968" s="636"/>
      <c r="J1968" s="636"/>
    </row>
    <row r="1969" spans="1:10" ht="12.75">
      <c r="A1969" s="636"/>
      <c r="B1969" s="636"/>
      <c r="C1969" s="636"/>
      <c r="D1969" s="636"/>
      <c r="E1969" s="636"/>
      <c r="F1969" s="636"/>
      <c r="G1969" s="636"/>
      <c r="H1969" s="636"/>
      <c r="I1969" s="636"/>
      <c r="J1969" s="636"/>
    </row>
    <row r="1970" spans="1:10" ht="12.75">
      <c r="A1970" s="636"/>
      <c r="B1970" s="636"/>
      <c r="C1970" s="636"/>
      <c r="D1970" s="636"/>
      <c r="E1970" s="636"/>
      <c r="F1970" s="636"/>
      <c r="G1970" s="636"/>
      <c r="H1970" s="636"/>
      <c r="I1970" s="636"/>
      <c r="J1970" s="636"/>
    </row>
    <row r="1971" spans="1:10" ht="12.75">
      <c r="A1971" s="636"/>
      <c r="B1971" s="636"/>
      <c r="C1971" s="636"/>
      <c r="D1971" s="636"/>
      <c r="E1971" s="636"/>
      <c r="F1971" s="636"/>
      <c r="G1971" s="636"/>
      <c r="H1971" s="636"/>
      <c r="I1971" s="636"/>
      <c r="J1971" s="636"/>
    </row>
    <row r="1972" spans="1:10" ht="12.75">
      <c r="A1972" s="636"/>
      <c r="B1972" s="636"/>
      <c r="C1972" s="636"/>
      <c r="D1972" s="636"/>
      <c r="E1972" s="636"/>
      <c r="F1972" s="636"/>
      <c r="G1972" s="636"/>
      <c r="H1972" s="636"/>
      <c r="I1972" s="636"/>
      <c r="J1972" s="636"/>
    </row>
    <row r="1973" spans="1:10" ht="12.75">
      <c r="A1973" s="636"/>
      <c r="B1973" s="636"/>
      <c r="C1973" s="636"/>
      <c r="D1973" s="636"/>
      <c r="E1973" s="636"/>
      <c r="F1973" s="636"/>
      <c r="G1973" s="636"/>
      <c r="H1973" s="636"/>
      <c r="I1973" s="636"/>
      <c r="J1973" s="636"/>
    </row>
    <row r="1974" spans="1:10" ht="12.75">
      <c r="A1974" s="636"/>
      <c r="B1974" s="636"/>
      <c r="C1974" s="636"/>
      <c r="D1974" s="636"/>
      <c r="E1974" s="636"/>
      <c r="F1974" s="636"/>
      <c r="G1974" s="636"/>
      <c r="H1974" s="636"/>
      <c r="I1974" s="636"/>
      <c r="J1974" s="636"/>
    </row>
    <row r="1975" spans="1:10" ht="12.75">
      <c r="A1975" s="636"/>
      <c r="B1975" s="636"/>
      <c r="C1975" s="636"/>
      <c r="D1975" s="636"/>
      <c r="E1975" s="636"/>
      <c r="F1975" s="636"/>
      <c r="G1975" s="636"/>
      <c r="H1975" s="636"/>
      <c r="I1975" s="636"/>
      <c r="J1975" s="636"/>
    </row>
    <row r="1976" spans="1:10" ht="12.75">
      <c r="A1976" s="636"/>
      <c r="B1976" s="636"/>
      <c r="C1976" s="636"/>
      <c r="D1976" s="636"/>
      <c r="E1976" s="636"/>
      <c r="F1976" s="636"/>
      <c r="G1976" s="636"/>
      <c r="H1976" s="636"/>
      <c r="I1976" s="636"/>
      <c r="J1976" s="636"/>
    </row>
    <row r="1977" spans="1:10" ht="12.75">
      <c r="A1977" s="636"/>
      <c r="B1977" s="636"/>
      <c r="C1977" s="636"/>
      <c r="D1977" s="636"/>
      <c r="E1977" s="636"/>
      <c r="F1977" s="636"/>
      <c r="G1977" s="636"/>
      <c r="H1977" s="636"/>
      <c r="I1977" s="636"/>
      <c r="J1977" s="636"/>
    </row>
    <row r="1978" spans="1:10" ht="12.75">
      <c r="A1978" s="636"/>
      <c r="B1978" s="636"/>
      <c r="C1978" s="636"/>
      <c r="D1978" s="636"/>
      <c r="E1978" s="636"/>
      <c r="F1978" s="636"/>
      <c r="G1978" s="636"/>
      <c r="H1978" s="636"/>
      <c r="I1978" s="636"/>
      <c r="J1978" s="636"/>
    </row>
    <row r="1979" spans="1:10" ht="12.75">
      <c r="A1979" s="636"/>
      <c r="B1979" s="636"/>
      <c r="C1979" s="636"/>
      <c r="D1979" s="636"/>
      <c r="E1979" s="636"/>
      <c r="F1979" s="636"/>
      <c r="G1979" s="636"/>
      <c r="H1979" s="636"/>
      <c r="I1979" s="636"/>
      <c r="J1979" s="636"/>
    </row>
    <row r="1980" spans="1:10" ht="12.75">
      <c r="A1980" s="636"/>
      <c r="B1980" s="636"/>
      <c r="C1980" s="636"/>
      <c r="D1980" s="636"/>
      <c r="E1980" s="636"/>
      <c r="F1980" s="636"/>
      <c r="G1980" s="636"/>
      <c r="H1980" s="636"/>
      <c r="I1980" s="636"/>
      <c r="J1980" s="636"/>
    </row>
    <row r="1981" spans="1:10" ht="12.75">
      <c r="A1981" s="636"/>
      <c r="B1981" s="636"/>
      <c r="C1981" s="636"/>
      <c r="D1981" s="636"/>
      <c r="E1981" s="636"/>
      <c r="F1981" s="636"/>
      <c r="G1981" s="636"/>
      <c r="H1981" s="636"/>
      <c r="I1981" s="636"/>
      <c r="J1981" s="636"/>
    </row>
    <row r="1982" spans="1:10" ht="12.75">
      <c r="A1982" s="636"/>
      <c r="B1982" s="636"/>
      <c r="C1982" s="636"/>
      <c r="D1982" s="636"/>
      <c r="E1982" s="636"/>
      <c r="F1982" s="636"/>
      <c r="G1982" s="636"/>
      <c r="H1982" s="636"/>
      <c r="I1982" s="636"/>
      <c r="J1982" s="636"/>
    </row>
    <row r="1983" spans="1:10" ht="12.75">
      <c r="A1983" s="636"/>
      <c r="B1983" s="636"/>
      <c r="C1983" s="636"/>
      <c r="D1983" s="636"/>
      <c r="E1983" s="636"/>
      <c r="F1983" s="636"/>
      <c r="G1983" s="636"/>
      <c r="H1983" s="636"/>
      <c r="I1983" s="636"/>
      <c r="J1983" s="636"/>
    </row>
    <row r="1984" spans="1:10" ht="12.75">
      <c r="A1984" s="636"/>
      <c r="B1984" s="636"/>
      <c r="C1984" s="636"/>
      <c r="D1984" s="636"/>
      <c r="E1984" s="636"/>
      <c r="F1984" s="636"/>
      <c r="G1984" s="636"/>
      <c r="H1984" s="636"/>
      <c r="I1984" s="636"/>
      <c r="J1984" s="636"/>
    </row>
    <row r="1985" spans="1:10" ht="12.75">
      <c r="A1985" s="636"/>
      <c r="B1985" s="636"/>
      <c r="C1985" s="636"/>
      <c r="D1985" s="636"/>
      <c r="E1985" s="636"/>
      <c r="F1985" s="636"/>
      <c r="G1985" s="636"/>
      <c r="H1985" s="636"/>
      <c r="I1985" s="636"/>
      <c r="J1985" s="636"/>
    </row>
    <row r="1986" spans="1:10" ht="12.75">
      <c r="A1986" s="636"/>
      <c r="B1986" s="636"/>
      <c r="C1986" s="636"/>
      <c r="D1986" s="636"/>
      <c r="E1986" s="636"/>
      <c r="F1986" s="636"/>
      <c r="G1986" s="636"/>
      <c r="H1986" s="636"/>
      <c r="I1986" s="636"/>
      <c r="J1986" s="636"/>
    </row>
    <row r="1987" spans="1:10" ht="12.75">
      <c r="A1987" s="636"/>
      <c r="B1987" s="636"/>
      <c r="C1987" s="636"/>
      <c r="D1987" s="636"/>
      <c r="E1987" s="636"/>
      <c r="F1987" s="636"/>
      <c r="G1987" s="636"/>
      <c r="H1987" s="636"/>
      <c r="I1987" s="636"/>
      <c r="J1987" s="636"/>
    </row>
    <row r="1988" spans="1:10" ht="12.75">
      <c r="A1988" s="636"/>
      <c r="B1988" s="636"/>
      <c r="C1988" s="636"/>
      <c r="D1988" s="636"/>
      <c r="E1988" s="636"/>
      <c r="F1988" s="636"/>
      <c r="G1988" s="636"/>
      <c r="H1988" s="636"/>
      <c r="I1988" s="636"/>
      <c r="J1988" s="636"/>
    </row>
    <row r="1989" spans="1:10" ht="12.75">
      <c r="A1989" s="636"/>
      <c r="B1989" s="636"/>
      <c r="C1989" s="636"/>
      <c r="D1989" s="636"/>
      <c r="E1989" s="636"/>
      <c r="F1989" s="636"/>
      <c r="G1989" s="636"/>
      <c r="H1989" s="636"/>
      <c r="I1989" s="636"/>
      <c r="J1989" s="636"/>
    </row>
    <row r="1990" spans="1:10" ht="12.75">
      <c r="A1990" s="636"/>
      <c r="B1990" s="636"/>
      <c r="C1990" s="636"/>
      <c r="D1990" s="636"/>
      <c r="E1990" s="636"/>
      <c r="F1990" s="636"/>
      <c r="G1990" s="636"/>
      <c r="H1990" s="636"/>
      <c r="I1990" s="636"/>
      <c r="J1990" s="636"/>
    </row>
    <row r="1991" spans="1:10" ht="12.75">
      <c r="A1991" s="636"/>
      <c r="B1991" s="636"/>
      <c r="C1991" s="636"/>
      <c r="D1991" s="636"/>
      <c r="E1991" s="636"/>
      <c r="F1991" s="636"/>
      <c r="G1991" s="636"/>
      <c r="H1991" s="636"/>
      <c r="I1991" s="636"/>
      <c r="J1991" s="636"/>
    </row>
    <row r="1992" spans="1:10" ht="12.75">
      <c r="A1992" s="636"/>
      <c r="B1992" s="636"/>
      <c r="C1992" s="636"/>
      <c r="D1992" s="636"/>
      <c r="E1992" s="636"/>
      <c r="F1992" s="636"/>
      <c r="G1992" s="636"/>
      <c r="H1992" s="636"/>
      <c r="I1992" s="636"/>
      <c r="J1992" s="636"/>
    </row>
    <row r="1993" spans="1:10" ht="12.75">
      <c r="A1993" s="636"/>
      <c r="B1993" s="636"/>
      <c r="C1993" s="636"/>
      <c r="D1993" s="636"/>
      <c r="E1993" s="636"/>
      <c r="F1993" s="636"/>
      <c r="G1993" s="636"/>
      <c r="H1993" s="636"/>
      <c r="I1993" s="636"/>
      <c r="J1993" s="636"/>
    </row>
    <row r="1994" spans="1:10" ht="12.75">
      <c r="A1994" s="636"/>
      <c r="B1994" s="636"/>
      <c r="C1994" s="636"/>
      <c r="D1994" s="636"/>
      <c r="E1994" s="636"/>
      <c r="F1994" s="636"/>
      <c r="G1994" s="636"/>
      <c r="H1994" s="636"/>
      <c r="I1994" s="636"/>
      <c r="J1994" s="636"/>
    </row>
    <row r="1995" spans="1:10" ht="12.75">
      <c r="A1995" s="636"/>
      <c r="B1995" s="636"/>
      <c r="C1995" s="636"/>
      <c r="D1995" s="636"/>
      <c r="E1995" s="636"/>
      <c r="F1995" s="636"/>
      <c r="G1995" s="636"/>
      <c r="H1995" s="636"/>
      <c r="I1995" s="636"/>
      <c r="J1995" s="636"/>
    </row>
    <row r="1996" spans="1:10" ht="12.75">
      <c r="A1996" s="636"/>
      <c r="B1996" s="636"/>
      <c r="C1996" s="636"/>
      <c r="D1996" s="636"/>
      <c r="E1996" s="636"/>
      <c r="F1996" s="636"/>
      <c r="G1996" s="636"/>
      <c r="H1996" s="636"/>
      <c r="I1996" s="636"/>
      <c r="J1996" s="636"/>
    </row>
    <row r="1997" spans="1:10" ht="12.75">
      <c r="A1997" s="636"/>
      <c r="B1997" s="636"/>
      <c r="C1997" s="636"/>
      <c r="D1997" s="636"/>
      <c r="E1997" s="636"/>
      <c r="F1997" s="636"/>
      <c r="G1997" s="636"/>
      <c r="H1997" s="636"/>
      <c r="I1997" s="636"/>
      <c r="J1997" s="636"/>
    </row>
    <row r="1998" spans="1:10" ht="12.75">
      <c r="A1998" s="636"/>
      <c r="B1998" s="636"/>
      <c r="C1998" s="636"/>
      <c r="D1998" s="636"/>
      <c r="E1998" s="636"/>
      <c r="F1998" s="636"/>
      <c r="G1998" s="636"/>
      <c r="H1998" s="636"/>
      <c r="I1998" s="636"/>
      <c r="J1998" s="636"/>
    </row>
    <row r="1999" spans="1:10" ht="12.75">
      <c r="A1999" s="636"/>
      <c r="B1999" s="636"/>
      <c r="C1999" s="636"/>
      <c r="D1999" s="636"/>
      <c r="E1999" s="636"/>
      <c r="F1999" s="636"/>
      <c r="G1999" s="636"/>
      <c r="H1999" s="636"/>
      <c r="I1999" s="636"/>
      <c r="J1999" s="636"/>
    </row>
    <row r="2000" spans="1:10" ht="12.75">
      <c r="A2000" s="636"/>
      <c r="B2000" s="636"/>
      <c r="C2000" s="636"/>
      <c r="D2000" s="636"/>
      <c r="E2000" s="636"/>
      <c r="F2000" s="636"/>
      <c r="G2000" s="636"/>
      <c r="H2000" s="636"/>
      <c r="I2000" s="636"/>
      <c r="J2000" s="636"/>
    </row>
    <row r="2001" spans="1:10" ht="12.75">
      <c r="A2001" s="636"/>
      <c r="B2001" s="636"/>
      <c r="C2001" s="636"/>
      <c r="D2001" s="636"/>
      <c r="E2001" s="636"/>
      <c r="F2001" s="636"/>
      <c r="G2001" s="636"/>
      <c r="H2001" s="636"/>
      <c r="I2001" s="636"/>
      <c r="J2001" s="636"/>
    </row>
    <row r="2002" spans="1:10" ht="12.75">
      <c r="A2002" s="636"/>
      <c r="B2002" s="636"/>
      <c r="C2002" s="636"/>
      <c r="D2002" s="636"/>
      <c r="E2002" s="636"/>
      <c r="F2002" s="636"/>
      <c r="G2002" s="636"/>
      <c r="H2002" s="636"/>
      <c r="I2002" s="636"/>
      <c r="J2002" s="636"/>
    </row>
    <row r="2003" spans="1:10" ht="12.75">
      <c r="A2003" s="636"/>
      <c r="B2003" s="636"/>
      <c r="C2003" s="636"/>
      <c r="D2003" s="636"/>
      <c r="E2003" s="636"/>
      <c r="F2003" s="636"/>
      <c r="G2003" s="636"/>
      <c r="H2003" s="636"/>
      <c r="I2003" s="636"/>
      <c r="J2003" s="636"/>
    </row>
    <row r="2004" spans="1:10" ht="12.75">
      <c r="A2004" s="636"/>
      <c r="B2004" s="636"/>
      <c r="C2004" s="636"/>
      <c r="D2004" s="636"/>
      <c r="E2004" s="636"/>
      <c r="F2004" s="636"/>
      <c r="G2004" s="636"/>
      <c r="H2004" s="636"/>
      <c r="I2004" s="636"/>
      <c r="J2004" s="636"/>
    </row>
    <row r="2005" spans="1:10" ht="12.75">
      <c r="A2005" s="636"/>
      <c r="B2005" s="636"/>
      <c r="C2005" s="636"/>
      <c r="D2005" s="636"/>
      <c r="E2005" s="636"/>
      <c r="F2005" s="636"/>
      <c r="G2005" s="636"/>
      <c r="H2005" s="636"/>
      <c r="I2005" s="636"/>
      <c r="J2005" s="636"/>
    </row>
    <row r="2006" spans="1:10" ht="12.75">
      <c r="A2006" s="636"/>
      <c r="B2006" s="636"/>
      <c r="C2006" s="636"/>
      <c r="D2006" s="636"/>
      <c r="E2006" s="636"/>
      <c r="F2006" s="636"/>
      <c r="G2006" s="636"/>
      <c r="H2006" s="636"/>
      <c r="I2006" s="636"/>
      <c r="J2006" s="636"/>
    </row>
    <row r="2007" spans="1:10" ht="12.75">
      <c r="A2007" s="636"/>
      <c r="B2007" s="636"/>
      <c r="C2007" s="636"/>
      <c r="D2007" s="636"/>
      <c r="E2007" s="636"/>
      <c r="F2007" s="636"/>
      <c r="G2007" s="636"/>
      <c r="H2007" s="636"/>
      <c r="I2007" s="636"/>
      <c r="J2007" s="636"/>
    </row>
    <row r="2008" spans="1:10" ht="12.75">
      <c r="A2008" s="636"/>
      <c r="B2008" s="636"/>
      <c r="C2008" s="636"/>
      <c r="D2008" s="636"/>
      <c r="E2008" s="636"/>
      <c r="F2008" s="636"/>
      <c r="G2008" s="636"/>
      <c r="H2008" s="636"/>
      <c r="I2008" s="636"/>
      <c r="J2008" s="636"/>
    </row>
    <row r="2009" spans="1:10" ht="12.75">
      <c r="A2009" s="636"/>
      <c r="B2009" s="636"/>
      <c r="C2009" s="636"/>
      <c r="D2009" s="636"/>
      <c r="E2009" s="636"/>
      <c r="F2009" s="636"/>
      <c r="G2009" s="636"/>
      <c r="H2009" s="636"/>
      <c r="I2009" s="636"/>
      <c r="J2009" s="636"/>
    </row>
    <row r="2010" spans="1:10" ht="12.75">
      <c r="A2010" s="636"/>
      <c r="B2010" s="636"/>
      <c r="C2010" s="636"/>
      <c r="D2010" s="636"/>
      <c r="E2010" s="636"/>
      <c r="F2010" s="636"/>
      <c r="G2010" s="636"/>
      <c r="H2010" s="636"/>
      <c r="I2010" s="636"/>
      <c r="J2010" s="636"/>
    </row>
    <row r="2011" spans="1:10" ht="12.75">
      <c r="A2011" s="636"/>
      <c r="B2011" s="636"/>
      <c r="C2011" s="636"/>
      <c r="D2011" s="636"/>
      <c r="E2011" s="636"/>
      <c r="F2011" s="636"/>
      <c r="G2011" s="636"/>
      <c r="H2011" s="636"/>
      <c r="I2011" s="636"/>
      <c r="J2011" s="636"/>
    </row>
    <row r="2012" spans="1:10" ht="12.75">
      <c r="A2012" s="636"/>
      <c r="B2012" s="636"/>
      <c r="C2012" s="636"/>
      <c r="D2012" s="636"/>
      <c r="E2012" s="636"/>
      <c r="F2012" s="636"/>
      <c r="G2012" s="636"/>
      <c r="H2012" s="636"/>
      <c r="I2012" s="636"/>
      <c r="J2012" s="636"/>
    </row>
    <row r="2013" spans="1:10" ht="12.75">
      <c r="A2013" s="636"/>
      <c r="B2013" s="636"/>
      <c r="C2013" s="636"/>
      <c r="D2013" s="636"/>
      <c r="E2013" s="636"/>
      <c r="F2013" s="636"/>
      <c r="G2013" s="636"/>
      <c r="H2013" s="636"/>
      <c r="I2013" s="636"/>
      <c r="J2013" s="636"/>
    </row>
    <row r="2014" spans="1:10" ht="12.75">
      <c r="A2014" s="636"/>
      <c r="B2014" s="636"/>
      <c r="C2014" s="636"/>
      <c r="D2014" s="636"/>
      <c r="E2014" s="636"/>
      <c r="F2014" s="636"/>
      <c r="G2014" s="636"/>
      <c r="H2014" s="636"/>
      <c r="I2014" s="636"/>
      <c r="J2014" s="636"/>
    </row>
    <row r="2015" spans="1:9" ht="12.75">
      <c r="A2015" s="636"/>
      <c r="B2015" s="636"/>
      <c r="C2015" s="636"/>
      <c r="D2015" s="636"/>
      <c r="E2015" s="636"/>
      <c r="F2015" s="636"/>
      <c r="G2015" s="636"/>
      <c r="H2015" s="636"/>
      <c r="I2015" s="636"/>
    </row>
    <row r="2016" spans="1:9" ht="12.75">
      <c r="A2016" s="636"/>
      <c r="B2016" s="636"/>
      <c r="C2016" s="636"/>
      <c r="D2016" s="636"/>
      <c r="E2016" s="636"/>
      <c r="F2016" s="636"/>
      <c r="G2016" s="636"/>
      <c r="H2016" s="636"/>
      <c r="I2016" s="636"/>
    </row>
    <row r="2017" spans="1:7" ht="12.75">
      <c r="A2017" s="636"/>
      <c r="B2017" s="636"/>
      <c r="C2017" s="636"/>
      <c r="D2017" s="636"/>
      <c r="E2017" s="636"/>
      <c r="F2017" s="636"/>
      <c r="G2017" s="636"/>
    </row>
    <row r="2018" spans="1:7" ht="12.75">
      <c r="A2018" s="636"/>
      <c r="B2018" s="636"/>
      <c r="C2018" s="636"/>
      <c r="D2018" s="636"/>
      <c r="E2018" s="636"/>
      <c r="F2018" s="636"/>
      <c r="G2018" s="636"/>
    </row>
    <row r="2019" spans="1:7" ht="12.75">
      <c r="A2019" s="636"/>
      <c r="B2019" s="636"/>
      <c r="C2019" s="636"/>
      <c r="D2019" s="636"/>
      <c r="E2019" s="636"/>
      <c r="F2019" s="636"/>
      <c r="G2019" s="636"/>
    </row>
  </sheetData>
  <sheetProtection/>
  <protectedRanges>
    <protectedRange password="A131" sqref="D94:E114" name="Oblast1"/>
    <protectedRange password="A131" sqref="C194 C196:D205 D209 D211:D212 D226 D228:D229 D232:D234 D217 D219:D221 C207:C234" name="Oblast1_2"/>
    <protectedRange password="A131" sqref="I194 I196:J198 I200:J203" name="Oblast1_3"/>
    <protectedRange password="A131" sqref="I208:I210" name="Oblast1_4"/>
    <protectedRange password="A131" sqref="I215:I217 J216:J217" name="Oblast1_5"/>
  </protectedRanges>
  <mergeCells count="226">
    <mergeCell ref="A235:B235"/>
    <mergeCell ref="A238:B239"/>
    <mergeCell ref="A240:B240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7:B217"/>
    <mergeCell ref="F217:H217"/>
    <mergeCell ref="A218:B218"/>
    <mergeCell ref="F218:H218"/>
    <mergeCell ref="A215:B215"/>
    <mergeCell ref="F215:H215"/>
    <mergeCell ref="A216:B216"/>
    <mergeCell ref="F216:H216"/>
    <mergeCell ref="A212:B212"/>
    <mergeCell ref="A213:B213"/>
    <mergeCell ref="F213:H214"/>
    <mergeCell ref="A214:B214"/>
    <mergeCell ref="A210:B210"/>
    <mergeCell ref="F210:H210"/>
    <mergeCell ref="A211:B211"/>
    <mergeCell ref="F211:H211"/>
    <mergeCell ref="A208:B208"/>
    <mergeCell ref="F208:H208"/>
    <mergeCell ref="A209:B209"/>
    <mergeCell ref="F209:H209"/>
    <mergeCell ref="A205:B205"/>
    <mergeCell ref="A206:B206"/>
    <mergeCell ref="F206:H207"/>
    <mergeCell ref="A207:B207"/>
    <mergeCell ref="A203:B203"/>
    <mergeCell ref="F203:H203"/>
    <mergeCell ref="A204:B204"/>
    <mergeCell ref="F204:H204"/>
    <mergeCell ref="A201:B201"/>
    <mergeCell ref="F201:H201"/>
    <mergeCell ref="A202:B202"/>
    <mergeCell ref="F202:H202"/>
    <mergeCell ref="A199:B199"/>
    <mergeCell ref="F199:H199"/>
    <mergeCell ref="A200:B200"/>
    <mergeCell ref="F200:H200"/>
    <mergeCell ref="A198:B198"/>
    <mergeCell ref="F198:H198"/>
    <mergeCell ref="A175:B177"/>
    <mergeCell ref="C175:C176"/>
    <mergeCell ref="D175:D176"/>
    <mergeCell ref="A195:B195"/>
    <mergeCell ref="A173:B173"/>
    <mergeCell ref="J175:J176"/>
    <mergeCell ref="A192:B193"/>
    <mergeCell ref="F192:H193"/>
    <mergeCell ref="I175:I176"/>
    <mergeCell ref="A152:B152"/>
    <mergeCell ref="A153:B153"/>
    <mergeCell ref="J163:J164"/>
    <mergeCell ref="A158:B158"/>
    <mergeCell ref="A154:B154"/>
    <mergeCell ref="A161:B161"/>
    <mergeCell ref="A155:B155"/>
    <mergeCell ref="A163:B164"/>
    <mergeCell ref="C163:C164"/>
    <mergeCell ref="D163:D164"/>
    <mergeCell ref="A148:B148"/>
    <mergeCell ref="A149:B149"/>
    <mergeCell ref="A150:B150"/>
    <mergeCell ref="A151:B151"/>
    <mergeCell ref="J124:J125"/>
    <mergeCell ref="A140:B141"/>
    <mergeCell ref="C140:C141"/>
    <mergeCell ref="D140:D141"/>
    <mergeCell ref="E140:E141"/>
    <mergeCell ref="H140:H141"/>
    <mergeCell ref="I140:I141"/>
    <mergeCell ref="J140:J141"/>
    <mergeCell ref="A134:B134"/>
    <mergeCell ref="A128:B128"/>
    <mergeCell ref="A114:B114"/>
    <mergeCell ref="A115:B115"/>
    <mergeCell ref="A124:B125"/>
    <mergeCell ref="A121:B121"/>
    <mergeCell ref="A120:B120"/>
    <mergeCell ref="A119:B119"/>
    <mergeCell ref="A110:B110"/>
    <mergeCell ref="A111:B111"/>
    <mergeCell ref="A112:B112"/>
    <mergeCell ref="A113:B113"/>
    <mergeCell ref="A109:B109"/>
    <mergeCell ref="A96:B96"/>
    <mergeCell ref="A95:B95"/>
    <mergeCell ref="A94:B94"/>
    <mergeCell ref="A105:B105"/>
    <mergeCell ref="A100:B100"/>
    <mergeCell ref="A99:B99"/>
    <mergeCell ref="A159:B159"/>
    <mergeCell ref="J92:J93"/>
    <mergeCell ref="A106:B106"/>
    <mergeCell ref="A107:B107"/>
    <mergeCell ref="A108:B108"/>
    <mergeCell ref="A92:B93"/>
    <mergeCell ref="G92:G93"/>
    <mergeCell ref="H92:H93"/>
    <mergeCell ref="A126:B126"/>
    <mergeCell ref="I92:I93"/>
    <mergeCell ref="A157:B157"/>
    <mergeCell ref="A156:B156"/>
    <mergeCell ref="A133:B133"/>
    <mergeCell ref="A132:B132"/>
    <mergeCell ref="A142:B142"/>
    <mergeCell ref="A143:B143"/>
    <mergeCell ref="A144:B144"/>
    <mergeCell ref="A145:B145"/>
    <mergeCell ref="A146:B146"/>
    <mergeCell ref="A147:B147"/>
    <mergeCell ref="A196:B196"/>
    <mergeCell ref="F196:H196"/>
    <mergeCell ref="A197:B197"/>
    <mergeCell ref="A160:B160"/>
    <mergeCell ref="A165:B165"/>
    <mergeCell ref="A194:B194"/>
    <mergeCell ref="F194:H194"/>
    <mergeCell ref="E163:E164"/>
    <mergeCell ref="A166:B166"/>
    <mergeCell ref="A180:A182"/>
    <mergeCell ref="A127:B127"/>
    <mergeCell ref="A136:B136"/>
    <mergeCell ref="A135:B135"/>
    <mergeCell ref="A138:B138"/>
    <mergeCell ref="A129:B129"/>
    <mergeCell ref="A131:B131"/>
    <mergeCell ref="A130:B130"/>
    <mergeCell ref="A98:B98"/>
    <mergeCell ref="A97:B97"/>
    <mergeCell ref="A104:B104"/>
    <mergeCell ref="A101:B101"/>
    <mergeCell ref="A103:B103"/>
    <mergeCell ref="A102:B102"/>
    <mergeCell ref="A75:A76"/>
    <mergeCell ref="A85:A86"/>
    <mergeCell ref="A80:B80"/>
    <mergeCell ref="A79:B79"/>
    <mergeCell ref="A78:B78"/>
    <mergeCell ref="A77:B77"/>
    <mergeCell ref="A84:B84"/>
    <mergeCell ref="A83:B83"/>
    <mergeCell ref="A82:B82"/>
    <mergeCell ref="A81:B81"/>
    <mergeCell ref="A4:B6"/>
    <mergeCell ref="A58:B58"/>
    <mergeCell ref="A57:B57"/>
    <mergeCell ref="A56:B56"/>
    <mergeCell ref="A29:A32"/>
    <mergeCell ref="A34:A40"/>
    <mergeCell ref="A43:A46"/>
    <mergeCell ref="A48:A50"/>
    <mergeCell ref="A52:A53"/>
    <mergeCell ref="A15:A16"/>
    <mergeCell ref="A62:B62"/>
    <mergeCell ref="A61:B61"/>
    <mergeCell ref="A60:B60"/>
    <mergeCell ref="A59:B59"/>
    <mergeCell ref="A74:B74"/>
    <mergeCell ref="A73:B73"/>
    <mergeCell ref="A67:B67"/>
    <mergeCell ref="A63:B63"/>
    <mergeCell ref="A64:A66"/>
    <mergeCell ref="A68:A72"/>
    <mergeCell ref="A90:B90"/>
    <mergeCell ref="A89:B89"/>
    <mergeCell ref="A88:B88"/>
    <mergeCell ref="A87:B87"/>
    <mergeCell ref="A55:B55"/>
    <mergeCell ref="A54:B54"/>
    <mergeCell ref="A51:B51"/>
    <mergeCell ref="A47:B47"/>
    <mergeCell ref="A18:B18"/>
    <mergeCell ref="A17:B17"/>
    <mergeCell ref="A14:B14"/>
    <mergeCell ref="A42:B42"/>
    <mergeCell ref="A41:B41"/>
    <mergeCell ref="A33:B33"/>
    <mergeCell ref="A28:B28"/>
    <mergeCell ref="I4:J4"/>
    <mergeCell ref="I5:I6"/>
    <mergeCell ref="J5:J6"/>
    <mergeCell ref="A118:D118"/>
    <mergeCell ref="C92:C93"/>
    <mergeCell ref="C4:E4"/>
    <mergeCell ref="F4:H4"/>
    <mergeCell ref="A26:B26"/>
    <mergeCell ref="A27:B27"/>
    <mergeCell ref="A7:B7"/>
    <mergeCell ref="A8:B8"/>
    <mergeCell ref="C119:D119"/>
    <mergeCell ref="C120:D120"/>
    <mergeCell ref="C121:D121"/>
    <mergeCell ref="A13:B13"/>
    <mergeCell ref="A9:A12"/>
    <mergeCell ref="A23:B23"/>
    <mergeCell ref="A22:B22"/>
    <mergeCell ref="A20:B20"/>
    <mergeCell ref="A19:B19"/>
    <mergeCell ref="C124:C125"/>
    <mergeCell ref="E124:E125"/>
    <mergeCell ref="H124:H125"/>
    <mergeCell ref="F197:H197"/>
    <mergeCell ref="D124:D125"/>
    <mergeCell ref="F195:H195"/>
    <mergeCell ref="I124:I125"/>
    <mergeCell ref="H163:H164"/>
    <mergeCell ref="I163:I164"/>
    <mergeCell ref="E175:E176"/>
    <mergeCell ref="H175:H176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7" r:id="rId1"/>
  <rowBreaks count="2" manualBreakCount="2">
    <brk id="91" max="9" man="1"/>
    <brk id="1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2010-11-18T13:26:48Z</cp:lastPrinted>
  <dcterms:created xsi:type="dcterms:W3CDTF">2005-04-12T20:05:51Z</dcterms:created>
  <dcterms:modified xsi:type="dcterms:W3CDTF">2010-11-18T13:27:03Z</dcterms:modified>
  <cp:category/>
  <cp:version/>
  <cp:contentType/>
  <cp:contentStatus/>
</cp:coreProperties>
</file>