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05" windowHeight="5160" activeTab="0"/>
  </bookViews>
  <sheets>
    <sheet name="odhad vývoje počtu žáků" sheetId="1" r:id="rId1"/>
  </sheets>
  <definedNames/>
  <calcPr fullCalcOnLoad="1"/>
</workbook>
</file>

<file path=xl/sharedStrings.xml><?xml version="1.0" encoding="utf-8"?>
<sst xmlns="http://schemas.openxmlformats.org/spreadsheetml/2006/main" count="164" uniqueCount="49">
  <si>
    <t>kraj</t>
  </si>
  <si>
    <t>šk. rok</t>
  </si>
  <si>
    <t>Vysočina</t>
  </si>
  <si>
    <t>celkem</t>
  </si>
  <si>
    <t>počet</t>
  </si>
  <si>
    <t>index</t>
  </si>
  <si>
    <t>15 letých</t>
  </si>
  <si>
    <t>absol</t>
  </si>
  <si>
    <t>k naroz</t>
  </si>
  <si>
    <t>2018/19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</si>
  <si>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</si>
  <si>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</si>
  <si>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</si>
  <si>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</si>
  <si>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</si>
  <si>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</si>
  <si>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</si>
  <si>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</si>
  <si>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</si>
  <si>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</si>
  <si>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</si>
  <si>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</si>
  <si>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</si>
  <si>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</si>
  <si>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</si>
  <si>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</si>
  <si>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</si>
  <si>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Vývoj počtu 15 letých je odvozen z počtu narozených dětí.a možný vývoj počtu žáků v prvních ročnících v jednotlivých segmentech</t>
  </si>
  <si>
    <t>Možný vývoj počtu žáků v prvních ročnících v jednotlivých segmentech (gymnázia, lycea, maturitní obory, učební obory)</t>
  </si>
  <si>
    <t>lyceum (4 leté)</t>
  </si>
  <si>
    <t>vychází z modelu. Výchozí předpoklady modelu:</t>
  </si>
  <si>
    <t>a) počet žáků gymnázií zůstane na současné úrovni</t>
  </si>
  <si>
    <t xml:space="preserve">b) počet žáků lyceí se zvýší a naplní schválenou kapacitu ve šk. roce 2005/06 </t>
  </si>
  <si>
    <t>gymnázium (g+kvi+ter)</t>
  </si>
  <si>
    <t>c) počet žáků odborně zaměřených maturitních oborů mírně poklesne na cca 40%</t>
  </si>
  <si>
    <t>maturitní odborné      (M a L, 4 leté)</t>
  </si>
  <si>
    <t>nematuritní odborné (H a E, 2 a 3 leté)</t>
  </si>
  <si>
    <t>d) zbývající žáci nastoupí do odborných nematuritních (učebních) oborů</t>
  </si>
  <si>
    <t>model</t>
  </si>
  <si>
    <t>skutečnost</t>
  </si>
  <si>
    <t>k 2005/06</t>
  </si>
  <si>
    <t>k p. žáků</t>
  </si>
  <si>
    <t>Vývoj počtu 15 letých a možný vývoj počtu žáků v prvních ročnících a ve všech ročnících v jednotlivých segmentech</t>
  </si>
  <si>
    <t>počet žáků 1.ročnících (bez nižších gymnázií - cca 500 a nástaveb - cca 600)</t>
  </si>
  <si>
    <t>počet žáků tříletých a čtyřletých oborů (bez nižších gymnázií - cca 2000 ročně a nástaveb - cca 1000 ročně)</t>
  </si>
  <si>
    <t>k modelu</t>
  </si>
  <si>
    <t>xx</t>
  </si>
  <si>
    <t>počet stran: 1</t>
  </si>
  <si>
    <t>RK-28-2010-63, př. 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</si>
</sst>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0.000"/>
    <numFmt numFmtId="171" formatCode="#,##0.00\ _K_č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0_ ;\-0\ "/>
    <numFmt numFmtId="177" formatCode="#,##0.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mmmm\ d\,\ yyyy"/>
    <numFmt numFmtId="183" formatCode="#,##0.0"/>
  </numFmts>
  <fonts count="6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1" fontId="0" fillId="0" borderId="7" xfId="0" applyNumberFormat="1" applyBorder="1" applyAlignment="1">
      <alignment/>
    </xf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/>
    </xf>
    <xf numFmtId="1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3" fillId="2" borderId="24" xfId="0" applyFont="1" applyFill="1" applyBorder="1" applyAlignment="1">
      <alignment/>
    </xf>
    <xf numFmtId="1" fontId="0" fillId="0" borderId="25" xfId="0" applyNumberFormat="1" applyBorder="1" applyAlignment="1">
      <alignment/>
    </xf>
    <xf numFmtId="165" fontId="0" fillId="0" borderId="26" xfId="0" applyNumberFormat="1" applyBorder="1" applyAlignment="1">
      <alignment/>
    </xf>
    <xf numFmtId="1" fontId="0" fillId="0" borderId="11" xfId="0" applyNumberFormat="1" applyBorder="1" applyAlignment="1">
      <alignment/>
    </xf>
    <xf numFmtId="165" fontId="0" fillId="0" borderId="27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3" fillId="2" borderId="28" xfId="0" applyFont="1" applyFill="1" applyBorder="1" applyAlignment="1">
      <alignment/>
    </xf>
    <xf numFmtId="1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165" fontId="0" fillId="0" borderId="32" xfId="0" applyNumberFormat="1" applyBorder="1" applyAlignment="1">
      <alignment/>
    </xf>
    <xf numFmtId="1" fontId="0" fillId="0" borderId="32" xfId="0" applyNumberFormat="1" applyBorder="1" applyAlignment="1">
      <alignment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left" wrapText="1"/>
    </xf>
    <xf numFmtId="0" fontId="4" fillId="2" borderId="34" xfId="0" applyFont="1" applyFill="1" applyBorder="1" applyAlignment="1">
      <alignment wrapText="1"/>
    </xf>
    <xf numFmtId="0" fontId="4" fillId="2" borderId="36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left"/>
    </xf>
    <xf numFmtId="0" fontId="0" fillId="2" borderId="33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4" fillId="2" borderId="34" xfId="0" applyFont="1" applyFill="1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38" xfId="0" applyNumberFormat="1" applyBorder="1" applyAlignment="1">
      <alignment/>
    </xf>
    <xf numFmtId="0" fontId="0" fillId="2" borderId="39" xfId="0" applyFill="1" applyBorder="1" applyAlignment="1">
      <alignment wrapText="1"/>
    </xf>
    <xf numFmtId="0" fontId="0" fillId="2" borderId="11" xfId="0" applyFill="1" applyBorder="1" applyAlignment="1">
      <alignment wrapText="1"/>
    </xf>
    <xf numFmtId="1" fontId="0" fillId="0" borderId="27" xfId="20" applyNumberFormat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left" wrapText="1"/>
    </xf>
    <xf numFmtId="0" fontId="4" fillId="2" borderId="36" xfId="0" applyFont="1" applyFill="1" applyBorder="1" applyAlignment="1">
      <alignment wrapText="1"/>
    </xf>
    <xf numFmtId="1" fontId="0" fillId="0" borderId="10" xfId="0" applyNumberFormat="1" applyBorder="1" applyAlignment="1">
      <alignment/>
    </xf>
    <xf numFmtId="1" fontId="0" fillId="0" borderId="38" xfId="0" applyNumberFormat="1" applyBorder="1" applyAlignment="1">
      <alignment/>
    </xf>
    <xf numFmtId="165" fontId="0" fillId="0" borderId="11" xfId="20" applyNumberFormat="1" applyBorder="1" applyAlignment="1">
      <alignment/>
    </xf>
    <xf numFmtId="165" fontId="0" fillId="0" borderId="27" xfId="20" applyNumberFormat="1" applyBorder="1" applyAlignment="1">
      <alignment/>
    </xf>
    <xf numFmtId="165" fontId="0" fillId="0" borderId="10" xfId="20" applyNumberFormat="1" applyBorder="1" applyAlignment="1">
      <alignment/>
    </xf>
    <xf numFmtId="0" fontId="5" fillId="0" borderId="0" xfId="0" applyFont="1" applyAlignment="1">
      <alignment horizontal="right"/>
    </xf>
    <xf numFmtId="0" fontId="4" fillId="2" borderId="10" xfId="0" applyFont="1" applyFill="1" applyBorder="1" applyAlignment="1">
      <alignment horizontal="left" wrapText="1"/>
    </xf>
    <xf numFmtId="0" fontId="4" fillId="2" borderId="33" xfId="0" applyFont="1" applyFill="1" applyBorder="1" applyAlignment="1">
      <alignment horizontal="left" wrapText="1"/>
    </xf>
    <xf numFmtId="0" fontId="0" fillId="2" borderId="33" xfId="0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4" fillId="2" borderId="33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tabSelected="1" workbookViewId="0" topLeftCell="H1">
      <selection activeCell="AB1" sqref="AB1"/>
    </sheetView>
  </sheetViews>
  <sheetFormatPr defaultColWidth="9.140625" defaultRowHeight="12.75"/>
  <cols>
    <col min="2" max="8" width="7.28125" style="0" customWidth="1"/>
    <col min="9" max="28" width="7.140625" style="0" customWidth="1"/>
  </cols>
  <sheetData>
    <row r="1" spans="1:28" ht="15">
      <c r="A1" s="1" t="s">
        <v>42</v>
      </c>
      <c r="AB1" s="66" t="s">
        <v>48</v>
      </c>
    </row>
    <row r="2" spans="1:28" ht="15">
      <c r="A2" s="1"/>
      <c r="AB2" s="66" t="s">
        <v>47</v>
      </c>
    </row>
    <row r="3" ht="12.75">
      <c r="A3" t="s">
        <v>27</v>
      </c>
    </row>
    <row r="4" ht="12.75">
      <c r="A4" t="s">
        <v>28</v>
      </c>
    </row>
    <row r="5" spans="1:9" ht="12.75">
      <c r="A5" t="s">
        <v>30</v>
      </c>
      <c r="I5" t="s">
        <v>31</v>
      </c>
    </row>
    <row r="6" ht="12.75">
      <c r="I6" t="s">
        <v>32</v>
      </c>
    </row>
    <row r="7" ht="12.75">
      <c r="I7" t="s">
        <v>34</v>
      </c>
    </row>
    <row r="8" ht="12.75">
      <c r="I8" t="s">
        <v>37</v>
      </c>
    </row>
    <row r="9" ht="13.5" thickBot="1"/>
    <row r="10" spans="1:28" ht="12.75">
      <c r="A10" s="2"/>
      <c r="B10" s="3" t="s">
        <v>0</v>
      </c>
      <c r="C10" s="4"/>
      <c r="D10" s="5" t="s">
        <v>43</v>
      </c>
      <c r="E10" s="5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7"/>
    </row>
    <row r="11" spans="1:28" ht="25.5" customHeight="1">
      <c r="A11" s="8" t="s">
        <v>1</v>
      </c>
      <c r="B11" s="9" t="s">
        <v>2</v>
      </c>
      <c r="C11" s="10"/>
      <c r="D11" s="11" t="s">
        <v>3</v>
      </c>
      <c r="E11" s="58"/>
      <c r="F11" s="40"/>
      <c r="G11" s="40"/>
      <c r="H11" s="12"/>
      <c r="I11" s="67" t="s">
        <v>33</v>
      </c>
      <c r="J11" s="68"/>
      <c r="K11" s="69"/>
      <c r="L11" s="47"/>
      <c r="M11" s="55"/>
      <c r="N11" s="67" t="s">
        <v>29</v>
      </c>
      <c r="O11" s="68"/>
      <c r="P11" s="69"/>
      <c r="Q11" s="47"/>
      <c r="R11" s="55"/>
      <c r="S11" s="70" t="s">
        <v>35</v>
      </c>
      <c r="T11" s="71"/>
      <c r="U11" s="69"/>
      <c r="V11" s="47"/>
      <c r="W11" s="55"/>
      <c r="X11" s="67" t="s">
        <v>36</v>
      </c>
      <c r="Y11" s="68"/>
      <c r="Z11" s="69"/>
      <c r="AA11" s="47"/>
      <c r="AB11" s="54"/>
    </row>
    <row r="12" spans="1:28" ht="25.5" customHeight="1">
      <c r="A12" s="8"/>
      <c r="B12" s="9"/>
      <c r="C12" s="10"/>
      <c r="D12" s="41" t="s">
        <v>38</v>
      </c>
      <c r="E12" s="46"/>
      <c r="F12" s="42"/>
      <c r="G12" s="46" t="s">
        <v>39</v>
      </c>
      <c r="H12" s="45"/>
      <c r="I12" s="43" t="s">
        <v>38</v>
      </c>
      <c r="J12" s="59"/>
      <c r="K12" s="49"/>
      <c r="L12" s="46" t="s">
        <v>39</v>
      </c>
      <c r="M12" s="48"/>
      <c r="N12" s="43" t="s">
        <v>38</v>
      </c>
      <c r="O12" s="59"/>
      <c r="P12" s="49"/>
      <c r="Q12" s="46" t="s">
        <v>39</v>
      </c>
      <c r="R12" s="48"/>
      <c r="S12" s="44" t="s">
        <v>38</v>
      </c>
      <c r="T12" s="60"/>
      <c r="U12" s="49"/>
      <c r="V12" s="46" t="s">
        <v>39</v>
      </c>
      <c r="W12" s="48"/>
      <c r="X12" s="43" t="s">
        <v>38</v>
      </c>
      <c r="Y12" s="59"/>
      <c r="Z12" s="48"/>
      <c r="AA12" s="41" t="s">
        <v>39</v>
      </c>
      <c r="AB12" s="50"/>
    </row>
    <row r="13" spans="1:28" ht="12.75">
      <c r="A13" s="13"/>
      <c r="B13" s="9" t="s">
        <v>4</v>
      </c>
      <c r="C13" s="10" t="s">
        <v>5</v>
      </c>
      <c r="D13" s="14"/>
      <c r="E13" s="15" t="s">
        <v>5</v>
      </c>
      <c r="F13" s="15" t="s">
        <v>5</v>
      </c>
      <c r="G13" s="14"/>
      <c r="H13" s="15" t="s">
        <v>5</v>
      </c>
      <c r="I13" s="15"/>
      <c r="J13" s="15" t="s">
        <v>5</v>
      </c>
      <c r="K13" s="15" t="s">
        <v>5</v>
      </c>
      <c r="L13" s="14"/>
      <c r="M13" s="15" t="s">
        <v>5</v>
      </c>
      <c r="N13" s="15"/>
      <c r="O13" s="15" t="s">
        <v>5</v>
      </c>
      <c r="P13" s="15" t="s">
        <v>5</v>
      </c>
      <c r="Q13" s="14"/>
      <c r="R13" s="15" t="s">
        <v>5</v>
      </c>
      <c r="S13" s="15"/>
      <c r="T13" s="15" t="s">
        <v>5</v>
      </c>
      <c r="U13" s="15" t="s">
        <v>5</v>
      </c>
      <c r="V13" s="14"/>
      <c r="W13" s="15" t="s">
        <v>5</v>
      </c>
      <c r="X13" s="15"/>
      <c r="Y13" s="15" t="s">
        <v>5</v>
      </c>
      <c r="Z13" s="51" t="s">
        <v>5</v>
      </c>
      <c r="AA13" s="14"/>
      <c r="AB13" s="16" t="s">
        <v>5</v>
      </c>
    </row>
    <row r="14" spans="1:28" ht="13.5" thickBot="1">
      <c r="A14" s="17"/>
      <c r="B14" s="18" t="s">
        <v>6</v>
      </c>
      <c r="C14" s="19" t="s">
        <v>6</v>
      </c>
      <c r="D14" s="20" t="s">
        <v>7</v>
      </c>
      <c r="E14" s="20" t="s">
        <v>40</v>
      </c>
      <c r="F14" s="20" t="s">
        <v>8</v>
      </c>
      <c r="G14" s="20" t="s">
        <v>7</v>
      </c>
      <c r="H14" s="20" t="s">
        <v>8</v>
      </c>
      <c r="I14" s="20" t="s">
        <v>7</v>
      </c>
      <c r="J14" s="20" t="s">
        <v>40</v>
      </c>
      <c r="K14" s="20" t="s">
        <v>41</v>
      </c>
      <c r="L14" s="20" t="s">
        <v>7</v>
      </c>
      <c r="M14" s="20" t="s">
        <v>41</v>
      </c>
      <c r="N14" s="20" t="s">
        <v>7</v>
      </c>
      <c r="O14" s="20" t="s">
        <v>40</v>
      </c>
      <c r="P14" s="20" t="s">
        <v>41</v>
      </c>
      <c r="Q14" s="20" t="s">
        <v>7</v>
      </c>
      <c r="R14" s="20" t="s">
        <v>41</v>
      </c>
      <c r="S14" s="20" t="s">
        <v>7</v>
      </c>
      <c r="T14" s="20" t="s">
        <v>40</v>
      </c>
      <c r="U14" s="20" t="s">
        <v>41</v>
      </c>
      <c r="V14" s="20" t="s">
        <v>7</v>
      </c>
      <c r="W14" s="20" t="s">
        <v>41</v>
      </c>
      <c r="X14" s="20" t="s">
        <v>7</v>
      </c>
      <c r="Y14" s="20" t="s">
        <v>40</v>
      </c>
      <c r="Z14" s="20" t="s">
        <v>41</v>
      </c>
      <c r="AA14" s="20" t="s">
        <v>7</v>
      </c>
      <c r="AB14" s="21" t="s">
        <v>41</v>
      </c>
    </row>
    <row r="15" spans="1:28" ht="12.75">
      <c r="A15" s="22" t="s">
        <v>9</v>
      </c>
      <c r="B15" s="23">
        <v>4768.333333333334</v>
      </c>
      <c r="C15" s="24">
        <v>0.6816773886109126</v>
      </c>
      <c r="D15" s="31">
        <f aca="true" t="shared" si="0" ref="D15:D26">I15+N15+S15+X15</f>
        <v>4768.333333333334</v>
      </c>
      <c r="E15" s="63">
        <f aca="true" t="shared" si="1" ref="E15:E27">D15/6853</f>
        <v>0.6958023250158083</v>
      </c>
      <c r="F15" s="32">
        <f aca="true" t="shared" si="2" ref="F15:F27">D15/B15</f>
        <v>1</v>
      </c>
      <c r="G15" s="27"/>
      <c r="H15" s="26"/>
      <c r="I15" s="27">
        <v>1230</v>
      </c>
      <c r="J15" s="64">
        <f aca="true" t="shared" si="3" ref="J15:J27">I15/1232</f>
        <v>0.9983766233766234</v>
      </c>
      <c r="K15" s="32">
        <f aca="true" t="shared" si="4" ref="K15:K27">I15/D15</f>
        <v>0.2579517651170919</v>
      </c>
      <c r="L15" s="27"/>
      <c r="M15" s="26"/>
      <c r="N15" s="27">
        <v>390</v>
      </c>
      <c r="O15" s="64">
        <f aca="true" t="shared" si="5" ref="O15:O27">N15/204</f>
        <v>1.911764705882353</v>
      </c>
      <c r="P15" s="32">
        <f aca="true" t="shared" si="6" ref="P15:P27">N15/D15</f>
        <v>0.08178958406151694</v>
      </c>
      <c r="Q15" s="27"/>
      <c r="R15" s="26"/>
      <c r="S15" s="27">
        <v>1908.566666666667</v>
      </c>
      <c r="T15" s="64">
        <f aca="true" t="shared" si="7" ref="T15:T27">S15/3051</f>
        <v>0.62555446301759</v>
      </c>
      <c r="U15" s="32">
        <f aca="true" t="shared" si="8" ref="U15:U27">S15/D15</f>
        <v>0.40025865082139117</v>
      </c>
      <c r="V15" s="27"/>
      <c r="W15" s="26"/>
      <c r="X15" s="27">
        <v>1239.7666666666669</v>
      </c>
      <c r="Y15" s="65">
        <f aca="true" t="shared" si="9" ref="Y15:Y27">X15/2366</f>
        <v>0.5239926739926741</v>
      </c>
      <c r="Z15" s="52">
        <f aca="true" t="shared" si="10" ref="Z15:Z27">X15/D15</f>
        <v>0.26</v>
      </c>
      <c r="AA15" s="27"/>
      <c r="AB15" s="24"/>
    </row>
    <row r="16" spans="1:28" ht="12.75">
      <c r="A16" s="28" t="s">
        <v>10</v>
      </c>
      <c r="B16" s="29">
        <v>4692.666666666667</v>
      </c>
      <c r="C16" s="30">
        <v>0.6708601381939481</v>
      </c>
      <c r="D16" s="31">
        <f t="shared" si="0"/>
        <v>4692.666666666667</v>
      </c>
      <c r="E16" s="63">
        <f t="shared" si="1"/>
        <v>0.6847609319519432</v>
      </c>
      <c r="F16" s="32">
        <f t="shared" si="2"/>
        <v>1</v>
      </c>
      <c r="G16" s="33"/>
      <c r="H16" s="32"/>
      <c r="I16" s="33">
        <v>1230</v>
      </c>
      <c r="J16" s="64">
        <f t="shared" si="3"/>
        <v>0.9983766233766234</v>
      </c>
      <c r="K16" s="32">
        <f t="shared" si="4"/>
        <v>0.2621110953260406</v>
      </c>
      <c r="L16" s="33"/>
      <c r="M16" s="32"/>
      <c r="N16" s="33">
        <v>390</v>
      </c>
      <c r="O16" s="64">
        <f t="shared" si="5"/>
        <v>1.911764705882353</v>
      </c>
      <c r="P16" s="32">
        <f t="shared" si="6"/>
        <v>0.08310839607898848</v>
      </c>
      <c r="Q16" s="33"/>
      <c r="R16" s="32"/>
      <c r="S16" s="33">
        <v>1852.5733333333337</v>
      </c>
      <c r="T16" s="64">
        <f t="shared" si="7"/>
        <v>0.607202010269857</v>
      </c>
      <c r="U16" s="32">
        <f t="shared" si="8"/>
        <v>0.39478050859497094</v>
      </c>
      <c r="V16" s="33"/>
      <c r="W16" s="32"/>
      <c r="X16" s="33">
        <v>1220.0933333333335</v>
      </c>
      <c r="Y16" s="65">
        <f t="shared" si="9"/>
        <v>0.5156776556776558</v>
      </c>
      <c r="Z16" s="52">
        <f t="shared" si="10"/>
        <v>0.26</v>
      </c>
      <c r="AA16" s="33"/>
      <c r="AB16" s="30"/>
    </row>
    <row r="17" spans="1:28" ht="12.75">
      <c r="A17" s="28" t="s">
        <v>11</v>
      </c>
      <c r="B17" s="29">
        <v>4632.333333333334</v>
      </c>
      <c r="C17" s="30">
        <v>0.662234929711699</v>
      </c>
      <c r="D17" s="31">
        <f t="shared" si="0"/>
        <v>4632.333333333334</v>
      </c>
      <c r="E17" s="63">
        <f t="shared" si="1"/>
        <v>0.6759570017996985</v>
      </c>
      <c r="F17" s="32">
        <f t="shared" si="2"/>
        <v>1</v>
      </c>
      <c r="G17" s="33"/>
      <c r="H17" s="32"/>
      <c r="I17" s="33">
        <v>1230</v>
      </c>
      <c r="J17" s="64">
        <f t="shared" si="3"/>
        <v>0.9983766233766234</v>
      </c>
      <c r="K17" s="32">
        <f t="shared" si="4"/>
        <v>0.2655249334388717</v>
      </c>
      <c r="L17" s="33"/>
      <c r="M17" s="32"/>
      <c r="N17" s="33">
        <v>390</v>
      </c>
      <c r="O17" s="64">
        <f t="shared" si="5"/>
        <v>1.911764705882353</v>
      </c>
      <c r="P17" s="32">
        <f t="shared" si="6"/>
        <v>0.08419083255378858</v>
      </c>
      <c r="Q17" s="33"/>
      <c r="R17" s="32"/>
      <c r="S17" s="33">
        <v>1807.9266666666672</v>
      </c>
      <c r="T17" s="64">
        <f t="shared" si="7"/>
        <v>0.5925685567573475</v>
      </c>
      <c r="U17" s="32">
        <f t="shared" si="8"/>
        <v>0.39028423400733975</v>
      </c>
      <c r="V17" s="33"/>
      <c r="W17" s="32"/>
      <c r="X17" s="33">
        <v>1204.406666666667</v>
      </c>
      <c r="Y17" s="65">
        <f t="shared" si="9"/>
        <v>0.5090476190476192</v>
      </c>
      <c r="Z17" s="52">
        <f t="shared" si="10"/>
        <v>0.26</v>
      </c>
      <c r="AA17" s="33"/>
      <c r="AB17" s="30"/>
    </row>
    <row r="18" spans="1:28" ht="12.75">
      <c r="A18" s="28" t="s">
        <v>12</v>
      </c>
      <c r="B18" s="29">
        <v>4721.333333333333</v>
      </c>
      <c r="C18" s="30">
        <v>0.6749583035501548</v>
      </c>
      <c r="D18" s="31">
        <f t="shared" si="0"/>
        <v>4721.333333333333</v>
      </c>
      <c r="E18" s="63">
        <f t="shared" si="1"/>
        <v>0.6889440147867114</v>
      </c>
      <c r="F18" s="32">
        <f t="shared" si="2"/>
        <v>1</v>
      </c>
      <c r="G18" s="33"/>
      <c r="H18" s="32"/>
      <c r="I18" s="33">
        <v>1230</v>
      </c>
      <c r="J18" s="64">
        <f t="shared" si="3"/>
        <v>0.9983766233766234</v>
      </c>
      <c r="K18" s="32">
        <f t="shared" si="4"/>
        <v>0.26051962722394806</v>
      </c>
      <c r="L18" s="33"/>
      <c r="M18" s="32"/>
      <c r="N18" s="33">
        <v>390</v>
      </c>
      <c r="O18" s="64">
        <f t="shared" si="5"/>
        <v>1.911764705882353</v>
      </c>
      <c r="P18" s="32">
        <f t="shared" si="6"/>
        <v>0.08260378424173963</v>
      </c>
      <c r="Q18" s="33"/>
      <c r="R18" s="32"/>
      <c r="S18" s="33">
        <v>1873.7866666666664</v>
      </c>
      <c r="T18" s="64">
        <f t="shared" si="7"/>
        <v>0.6141549218835354</v>
      </c>
      <c r="U18" s="32">
        <f t="shared" si="8"/>
        <v>0.3968765885343123</v>
      </c>
      <c r="V18" s="33"/>
      <c r="W18" s="32"/>
      <c r="X18" s="33">
        <v>1227.5466666666666</v>
      </c>
      <c r="Y18" s="65">
        <f t="shared" si="9"/>
        <v>0.5188278388278388</v>
      </c>
      <c r="Z18" s="52">
        <f t="shared" si="10"/>
        <v>0.26</v>
      </c>
      <c r="AA18" s="33"/>
      <c r="AB18" s="30"/>
    </row>
    <row r="19" spans="1:28" ht="12.75">
      <c r="A19" s="28" t="s">
        <v>13</v>
      </c>
      <c r="B19" s="29">
        <v>4722.333333333333</v>
      </c>
      <c r="C19" s="30">
        <v>0.6751012628067667</v>
      </c>
      <c r="D19" s="31">
        <f t="shared" si="0"/>
        <v>4722.333333333333</v>
      </c>
      <c r="E19" s="63">
        <f t="shared" si="1"/>
        <v>0.6890899362809475</v>
      </c>
      <c r="F19" s="32">
        <f t="shared" si="2"/>
        <v>1</v>
      </c>
      <c r="G19" s="33"/>
      <c r="H19" s="32"/>
      <c r="I19" s="33">
        <v>1230</v>
      </c>
      <c r="J19" s="64">
        <f t="shared" si="3"/>
        <v>0.9983766233766234</v>
      </c>
      <c r="K19" s="32">
        <f t="shared" si="4"/>
        <v>0.2604644596597727</v>
      </c>
      <c r="L19" s="33"/>
      <c r="M19" s="32"/>
      <c r="N19" s="33">
        <v>390</v>
      </c>
      <c r="O19" s="64">
        <f t="shared" si="5"/>
        <v>1.911764705882353</v>
      </c>
      <c r="P19" s="32">
        <f t="shared" si="6"/>
        <v>0.08258629208724501</v>
      </c>
      <c r="Q19" s="33"/>
      <c r="R19" s="32"/>
      <c r="S19" s="33">
        <v>1874.5266666666666</v>
      </c>
      <c r="T19" s="64">
        <f t="shared" si="7"/>
        <v>0.6143974653119196</v>
      </c>
      <c r="U19" s="32">
        <f t="shared" si="8"/>
        <v>0.3969492482529823</v>
      </c>
      <c r="V19" s="33"/>
      <c r="W19" s="32"/>
      <c r="X19" s="33">
        <v>1227.8066666666666</v>
      </c>
      <c r="Y19" s="65">
        <f t="shared" si="9"/>
        <v>0.5189377289377289</v>
      </c>
      <c r="Z19" s="52">
        <f t="shared" si="10"/>
        <v>0.26</v>
      </c>
      <c r="AA19" s="33"/>
      <c r="AB19" s="30"/>
    </row>
    <row r="20" spans="1:28" ht="12.75">
      <c r="A20" s="28" t="s">
        <v>14</v>
      </c>
      <c r="B20" s="29">
        <v>4905.666666666667</v>
      </c>
      <c r="C20" s="30">
        <v>0.7013104598522755</v>
      </c>
      <c r="D20" s="31">
        <f t="shared" si="0"/>
        <v>4905.666666666667</v>
      </c>
      <c r="E20" s="63">
        <f t="shared" si="1"/>
        <v>0.7158422102242328</v>
      </c>
      <c r="F20" s="32">
        <f t="shared" si="2"/>
        <v>1</v>
      </c>
      <c r="G20" s="33"/>
      <c r="H20" s="32"/>
      <c r="I20" s="33">
        <v>1230</v>
      </c>
      <c r="J20" s="64">
        <f t="shared" si="3"/>
        <v>0.9983766233766234</v>
      </c>
      <c r="K20" s="32">
        <f t="shared" si="4"/>
        <v>0.2507304477814772</v>
      </c>
      <c r="L20" s="33"/>
      <c r="M20" s="32"/>
      <c r="N20" s="33">
        <v>390</v>
      </c>
      <c r="O20" s="64">
        <f t="shared" si="5"/>
        <v>1.911764705882353</v>
      </c>
      <c r="P20" s="32">
        <f t="shared" si="6"/>
        <v>0.07949989807705374</v>
      </c>
      <c r="Q20" s="33"/>
      <c r="R20" s="32"/>
      <c r="S20" s="33">
        <v>1961.1366666666668</v>
      </c>
      <c r="T20" s="64">
        <f t="shared" si="7"/>
        <v>0.6427848792745549</v>
      </c>
      <c r="U20" s="32">
        <f t="shared" si="8"/>
        <v>0.39976965414146903</v>
      </c>
      <c r="V20" s="33"/>
      <c r="W20" s="32"/>
      <c r="X20" s="33">
        <v>1324.53</v>
      </c>
      <c r="Y20" s="65">
        <f t="shared" si="9"/>
        <v>0.5598182586644125</v>
      </c>
      <c r="Z20" s="52">
        <f t="shared" si="10"/>
        <v>0.26999999999999996</v>
      </c>
      <c r="AA20" s="33"/>
      <c r="AB20" s="30"/>
    </row>
    <row r="21" spans="1:28" ht="12.75">
      <c r="A21" s="28" t="s">
        <v>15</v>
      </c>
      <c r="B21" s="29">
        <v>4915.333333333333</v>
      </c>
      <c r="C21" s="30">
        <v>0.7026923993328568</v>
      </c>
      <c r="D21" s="31">
        <f t="shared" si="0"/>
        <v>4915.333333333333</v>
      </c>
      <c r="E21" s="63">
        <f t="shared" si="1"/>
        <v>0.7172527846685149</v>
      </c>
      <c r="F21" s="32">
        <f t="shared" si="2"/>
        <v>1</v>
      </c>
      <c r="G21" s="33"/>
      <c r="H21" s="32"/>
      <c r="I21" s="33">
        <v>1230</v>
      </c>
      <c r="J21" s="64">
        <f t="shared" si="3"/>
        <v>0.9983766233766234</v>
      </c>
      <c r="K21" s="32">
        <f t="shared" si="4"/>
        <v>0.25023735250237356</v>
      </c>
      <c r="L21" s="33"/>
      <c r="M21" s="32"/>
      <c r="N21" s="33">
        <v>390</v>
      </c>
      <c r="O21" s="64">
        <f t="shared" si="5"/>
        <v>1.911764705882353</v>
      </c>
      <c r="P21" s="32">
        <f t="shared" si="6"/>
        <v>0.07934355079343551</v>
      </c>
      <c r="Q21" s="33"/>
      <c r="R21" s="32"/>
      <c r="S21" s="33">
        <v>1968.1933333333327</v>
      </c>
      <c r="T21" s="64">
        <f t="shared" si="7"/>
        <v>0.6450977821479295</v>
      </c>
      <c r="U21" s="32">
        <f t="shared" si="8"/>
        <v>0.40041909670419085</v>
      </c>
      <c r="V21" s="33"/>
      <c r="W21" s="32"/>
      <c r="X21" s="33">
        <v>1327.14</v>
      </c>
      <c r="Y21" s="65">
        <f t="shared" si="9"/>
        <v>0.5609213863060017</v>
      </c>
      <c r="Z21" s="52">
        <f t="shared" si="10"/>
        <v>0.27</v>
      </c>
      <c r="AA21" s="33"/>
      <c r="AB21" s="30"/>
    </row>
    <row r="22" spans="1:28" ht="12.75">
      <c r="A22" s="28" t="s">
        <v>16</v>
      </c>
      <c r="B22" s="29">
        <v>4997.666666666667</v>
      </c>
      <c r="C22" s="30">
        <v>0.7144627114605672</v>
      </c>
      <c r="D22" s="31">
        <f t="shared" si="0"/>
        <v>4997.666666666667</v>
      </c>
      <c r="E22" s="63">
        <f t="shared" si="1"/>
        <v>0.729266987693954</v>
      </c>
      <c r="F22" s="32">
        <f t="shared" si="2"/>
        <v>1</v>
      </c>
      <c r="G22" s="33"/>
      <c r="H22" s="32"/>
      <c r="I22" s="33">
        <v>1230</v>
      </c>
      <c r="J22" s="64">
        <f t="shared" si="3"/>
        <v>0.9983766233766234</v>
      </c>
      <c r="K22" s="32">
        <f t="shared" si="4"/>
        <v>0.24611485359834587</v>
      </c>
      <c r="L22" s="33"/>
      <c r="M22" s="32"/>
      <c r="N22" s="33">
        <v>390</v>
      </c>
      <c r="O22" s="64">
        <f t="shared" si="5"/>
        <v>1.911764705882353</v>
      </c>
      <c r="P22" s="32">
        <f t="shared" si="6"/>
        <v>0.07803641699459747</v>
      </c>
      <c r="Q22" s="33"/>
      <c r="R22" s="32"/>
      <c r="S22" s="33">
        <v>2028.296666666667</v>
      </c>
      <c r="T22" s="64">
        <f t="shared" si="7"/>
        <v>0.6647973342073639</v>
      </c>
      <c r="U22" s="32">
        <f t="shared" si="8"/>
        <v>0.4058487294070567</v>
      </c>
      <c r="V22" s="33"/>
      <c r="W22" s="32"/>
      <c r="X22" s="33">
        <v>1349.37</v>
      </c>
      <c r="Y22" s="65">
        <f t="shared" si="9"/>
        <v>0.570316990701606</v>
      </c>
      <c r="Z22" s="52">
        <f t="shared" si="10"/>
        <v>0.26999999999999996</v>
      </c>
      <c r="AA22" s="33"/>
      <c r="AB22" s="30"/>
    </row>
    <row r="23" spans="1:28" ht="12.75">
      <c r="A23" s="28" t="s">
        <v>17</v>
      </c>
      <c r="B23" s="29">
        <v>5482</v>
      </c>
      <c r="C23" s="30">
        <v>0.7837026447462473</v>
      </c>
      <c r="D23" s="31">
        <f t="shared" si="0"/>
        <v>5482</v>
      </c>
      <c r="E23" s="63">
        <f t="shared" si="1"/>
        <v>0.7999416314023056</v>
      </c>
      <c r="F23" s="32">
        <f t="shared" si="2"/>
        <v>1</v>
      </c>
      <c r="G23" s="33"/>
      <c r="H23" s="32"/>
      <c r="I23" s="33">
        <v>1230</v>
      </c>
      <c r="J23" s="64">
        <f t="shared" si="3"/>
        <v>0.9983766233766234</v>
      </c>
      <c r="K23" s="32">
        <f t="shared" si="4"/>
        <v>0.2243706676395476</v>
      </c>
      <c r="L23" s="33"/>
      <c r="M23" s="32"/>
      <c r="N23" s="33">
        <v>390</v>
      </c>
      <c r="O23" s="64">
        <f t="shared" si="5"/>
        <v>1.911764705882353</v>
      </c>
      <c r="P23" s="32">
        <f t="shared" si="6"/>
        <v>0.07114191900766144</v>
      </c>
      <c r="Q23" s="33"/>
      <c r="R23" s="32"/>
      <c r="S23" s="33">
        <v>2272.22</v>
      </c>
      <c r="T23" s="64">
        <f t="shared" si="7"/>
        <v>0.7447459849229761</v>
      </c>
      <c r="U23" s="32">
        <f t="shared" si="8"/>
        <v>0.41448741335279093</v>
      </c>
      <c r="V23" s="33"/>
      <c r="W23" s="32"/>
      <c r="X23" s="33">
        <v>1589.78</v>
      </c>
      <c r="Y23" s="65">
        <f t="shared" si="9"/>
        <v>0.671927303465765</v>
      </c>
      <c r="Z23" s="52">
        <f t="shared" si="10"/>
        <v>0.29</v>
      </c>
      <c r="AA23" s="33"/>
      <c r="AB23" s="30"/>
    </row>
    <row r="24" spans="1:28" ht="12.75">
      <c r="A24" s="28" t="s">
        <v>18</v>
      </c>
      <c r="B24" s="29">
        <v>6127.666666666666</v>
      </c>
      <c r="C24" s="30">
        <v>0.8760066714319751</v>
      </c>
      <c r="D24" s="31">
        <f t="shared" si="0"/>
        <v>6127.666666666666</v>
      </c>
      <c r="E24" s="63">
        <f t="shared" si="1"/>
        <v>0.8941582761807481</v>
      </c>
      <c r="F24" s="32">
        <f t="shared" si="2"/>
        <v>1</v>
      </c>
      <c r="G24" s="33">
        <f>L24+Q24+V24+AA24</f>
        <v>6528</v>
      </c>
      <c r="H24" s="32">
        <f>G24/B24</f>
        <v>1.065332100310069</v>
      </c>
      <c r="I24" s="33">
        <v>1230</v>
      </c>
      <c r="J24" s="64">
        <f t="shared" si="3"/>
        <v>0.9983766233766234</v>
      </c>
      <c r="K24" s="32">
        <f t="shared" si="4"/>
        <v>0.2007289343415112</v>
      </c>
      <c r="L24" s="33">
        <v>1161</v>
      </c>
      <c r="M24" s="32">
        <f>L24/G24</f>
        <v>0.17784926470588236</v>
      </c>
      <c r="N24" s="33">
        <v>390</v>
      </c>
      <c r="O24" s="64">
        <f t="shared" si="5"/>
        <v>1.911764705882353</v>
      </c>
      <c r="P24" s="32">
        <f t="shared" si="6"/>
        <v>0.06364575966925964</v>
      </c>
      <c r="Q24" s="33">
        <v>362</v>
      </c>
      <c r="R24" s="32">
        <f>Q24/G24</f>
        <v>0.05545343137254902</v>
      </c>
      <c r="S24" s="33">
        <v>2608.09</v>
      </c>
      <c r="T24" s="64">
        <f t="shared" si="7"/>
        <v>0.8548312028843003</v>
      </c>
      <c r="U24" s="32">
        <f t="shared" si="8"/>
        <v>0.42562530598922926</v>
      </c>
      <c r="V24" s="33">
        <v>2844</v>
      </c>
      <c r="W24" s="32">
        <f>V24/G24</f>
        <v>0.43566176470588236</v>
      </c>
      <c r="X24" s="33">
        <v>1899.5766666666664</v>
      </c>
      <c r="Y24" s="65">
        <f t="shared" si="9"/>
        <v>0.8028641870949562</v>
      </c>
      <c r="Z24" s="52">
        <f t="shared" si="10"/>
        <v>0.31</v>
      </c>
      <c r="AA24" s="33">
        <v>2161</v>
      </c>
      <c r="AB24" s="30">
        <f>AA24/G24</f>
        <v>0.3310355392156863</v>
      </c>
    </row>
    <row r="25" spans="1:28" ht="12.75">
      <c r="A25" s="28" t="s">
        <v>19</v>
      </c>
      <c r="B25" s="29">
        <v>6665.333333333334</v>
      </c>
      <c r="C25" s="30">
        <v>0.9528710984036217</v>
      </c>
      <c r="D25" s="31">
        <f t="shared" si="0"/>
        <v>6665.333333333334</v>
      </c>
      <c r="E25" s="63">
        <f t="shared" si="1"/>
        <v>0.9726153995816919</v>
      </c>
      <c r="F25" s="32">
        <f t="shared" si="2"/>
        <v>1</v>
      </c>
      <c r="G25" s="33">
        <f>L25+Q25+V25+AA25</f>
        <v>6765</v>
      </c>
      <c r="H25" s="32">
        <f>G25/B25</f>
        <v>1.0149529905981196</v>
      </c>
      <c r="I25" s="33">
        <v>1230</v>
      </c>
      <c r="J25" s="64">
        <f t="shared" si="3"/>
        <v>0.9983766233766234</v>
      </c>
      <c r="K25" s="32">
        <f t="shared" si="4"/>
        <v>0.18453690738147627</v>
      </c>
      <c r="L25" s="56">
        <v>1245</v>
      </c>
      <c r="M25" s="32">
        <f aca="true" t="shared" si="11" ref="M25:M32">L25/G25</f>
        <v>0.18403547671840353</v>
      </c>
      <c r="N25" s="33">
        <v>390</v>
      </c>
      <c r="O25" s="64">
        <f t="shared" si="5"/>
        <v>1.911764705882353</v>
      </c>
      <c r="P25" s="32">
        <f t="shared" si="6"/>
        <v>0.05851170234046809</v>
      </c>
      <c r="Q25" s="33">
        <v>354</v>
      </c>
      <c r="R25" s="32">
        <f aca="true" t="shared" si="12" ref="R25:R32">Q25/G25</f>
        <v>0.05232815964523282</v>
      </c>
      <c r="S25" s="33">
        <v>2845.7733333333335</v>
      </c>
      <c r="T25" s="64">
        <f t="shared" si="7"/>
        <v>0.9327346225281329</v>
      </c>
      <c r="U25" s="32">
        <f t="shared" si="8"/>
        <v>0.4269513902780556</v>
      </c>
      <c r="V25" s="33">
        <v>3015</v>
      </c>
      <c r="W25" s="32">
        <f aca="true" t="shared" si="13" ref="W25:W32">V25/G25</f>
        <v>0.44567627494456763</v>
      </c>
      <c r="X25" s="33">
        <v>2199.56</v>
      </c>
      <c r="Y25" s="65">
        <f t="shared" si="9"/>
        <v>0.9296534234995774</v>
      </c>
      <c r="Z25" s="52">
        <f t="shared" si="10"/>
        <v>0.32999999999999996</v>
      </c>
      <c r="AA25" s="33">
        <v>2151</v>
      </c>
      <c r="AB25" s="30">
        <f aca="true" t="shared" si="14" ref="AB25:AB32">AA25/G25</f>
        <v>0.317960088691796</v>
      </c>
    </row>
    <row r="26" spans="1:28" ht="12.75">
      <c r="A26" s="28" t="s">
        <v>20</v>
      </c>
      <c r="B26" s="29">
        <v>6687</v>
      </c>
      <c r="C26" s="30">
        <v>0.9559685489635454</v>
      </c>
      <c r="D26" s="31">
        <f t="shared" si="0"/>
        <v>6687</v>
      </c>
      <c r="E26" s="63">
        <f t="shared" si="1"/>
        <v>0.9757770319568072</v>
      </c>
      <c r="F26" s="32">
        <f t="shared" si="2"/>
        <v>1</v>
      </c>
      <c r="G26" s="33">
        <f>L26+Q26+V26+AA26</f>
        <v>6763</v>
      </c>
      <c r="H26" s="32">
        <f>G26/B26</f>
        <v>1.0113653357260355</v>
      </c>
      <c r="I26" s="33">
        <v>1230</v>
      </c>
      <c r="J26" s="64">
        <f t="shared" si="3"/>
        <v>0.9983766233766234</v>
      </c>
      <c r="K26" s="32">
        <f t="shared" si="4"/>
        <v>0.18393898609241813</v>
      </c>
      <c r="L26" s="33">
        <v>1251</v>
      </c>
      <c r="M26" s="32">
        <f t="shared" si="11"/>
        <v>0.18497708117699246</v>
      </c>
      <c r="N26" s="33">
        <v>330</v>
      </c>
      <c r="O26" s="64">
        <f t="shared" si="5"/>
        <v>1.6176470588235294</v>
      </c>
      <c r="P26" s="32">
        <f t="shared" si="6"/>
        <v>0.049349484073575596</v>
      </c>
      <c r="Q26" s="33">
        <v>307</v>
      </c>
      <c r="R26" s="32">
        <f t="shared" si="12"/>
        <v>0.04539405589235546</v>
      </c>
      <c r="S26" s="33">
        <v>2920.29</v>
      </c>
      <c r="T26" s="64">
        <f t="shared" si="7"/>
        <v>0.9571583087512291</v>
      </c>
      <c r="U26" s="32">
        <f t="shared" si="8"/>
        <v>0.4367115298340063</v>
      </c>
      <c r="V26" s="33">
        <v>3005</v>
      </c>
      <c r="W26" s="32">
        <f t="shared" si="13"/>
        <v>0.4443294395978116</v>
      </c>
      <c r="X26" s="33">
        <v>2206.71</v>
      </c>
      <c r="Y26" s="65">
        <f t="shared" si="9"/>
        <v>0.9326754015215554</v>
      </c>
      <c r="Z26" s="52">
        <f t="shared" si="10"/>
        <v>0.33</v>
      </c>
      <c r="AA26" s="33">
        <v>2200</v>
      </c>
      <c r="AB26" s="30">
        <f t="shared" si="14"/>
        <v>0.32529942333284045</v>
      </c>
    </row>
    <row r="27" spans="1:28" ht="12.75">
      <c r="A27" s="28" t="s">
        <v>21</v>
      </c>
      <c r="B27" s="29">
        <v>6984.333333333334</v>
      </c>
      <c r="C27" s="30">
        <v>0.9984751012628068</v>
      </c>
      <c r="D27" s="31">
        <f>I27+N27+S27+X27</f>
        <v>6984.333333333334</v>
      </c>
      <c r="E27" s="63">
        <f t="shared" si="1"/>
        <v>1.019164356243008</v>
      </c>
      <c r="F27" s="32">
        <f t="shared" si="2"/>
        <v>1</v>
      </c>
      <c r="G27" s="33">
        <f>AA27+V27+Q27+L27</f>
        <v>7145</v>
      </c>
      <c r="H27" s="32">
        <f>G27/B27</f>
        <v>1.0230038657948741</v>
      </c>
      <c r="I27" s="33">
        <v>1230</v>
      </c>
      <c r="J27" s="64">
        <f t="shared" si="3"/>
        <v>0.9983766233766234</v>
      </c>
      <c r="K27" s="32">
        <f t="shared" si="4"/>
        <v>0.17610843315992936</v>
      </c>
      <c r="L27" s="33">
        <v>1299</v>
      </c>
      <c r="M27" s="32">
        <f t="shared" si="11"/>
        <v>0.18180545836249126</v>
      </c>
      <c r="N27" s="33">
        <v>260</v>
      </c>
      <c r="O27" s="64">
        <f t="shared" si="5"/>
        <v>1.2745098039215685</v>
      </c>
      <c r="P27" s="32">
        <f t="shared" si="6"/>
        <v>0.037226172863074496</v>
      </c>
      <c r="Q27" s="33">
        <v>241</v>
      </c>
      <c r="R27" s="32">
        <f t="shared" si="12"/>
        <v>0.033729881035689295</v>
      </c>
      <c r="S27" s="33">
        <v>3119.66</v>
      </c>
      <c r="T27" s="64">
        <f t="shared" si="7"/>
        <v>1.0225040970173713</v>
      </c>
      <c r="U27" s="32">
        <f t="shared" si="8"/>
        <v>0.44666539397699606</v>
      </c>
      <c r="V27" s="33">
        <v>3198</v>
      </c>
      <c r="W27" s="32">
        <f t="shared" si="13"/>
        <v>0.4475857242827152</v>
      </c>
      <c r="X27" s="33">
        <v>2374.6733333333336</v>
      </c>
      <c r="Y27" s="65">
        <f t="shared" si="9"/>
        <v>1.003665821358129</v>
      </c>
      <c r="Z27" s="52">
        <f t="shared" si="10"/>
        <v>0.34</v>
      </c>
      <c r="AA27" s="33">
        <v>2407</v>
      </c>
      <c r="AB27" s="30">
        <f t="shared" si="14"/>
        <v>0.33687893631910426</v>
      </c>
    </row>
    <row r="28" spans="1:28" ht="12.75">
      <c r="A28" s="28" t="s">
        <v>22</v>
      </c>
      <c r="B28" s="29">
        <v>6995</v>
      </c>
      <c r="C28" s="30">
        <v>1</v>
      </c>
      <c r="D28" s="31"/>
      <c r="E28" s="63"/>
      <c r="F28" s="32"/>
      <c r="G28" s="31">
        <v>6853</v>
      </c>
      <c r="H28" s="32">
        <v>0.979699785561115</v>
      </c>
      <c r="I28" s="33"/>
      <c r="J28" s="64"/>
      <c r="K28" s="32"/>
      <c r="L28" s="33">
        <v>1232</v>
      </c>
      <c r="M28" s="32">
        <f t="shared" si="11"/>
        <v>0.1797752808988764</v>
      </c>
      <c r="N28" s="33"/>
      <c r="O28" s="64"/>
      <c r="P28" s="32"/>
      <c r="Q28" s="33">
        <v>204</v>
      </c>
      <c r="R28" s="32">
        <f t="shared" si="12"/>
        <v>0.0297679848241646</v>
      </c>
      <c r="S28" s="33"/>
      <c r="T28" s="64"/>
      <c r="U28" s="32"/>
      <c r="V28" s="33">
        <v>3051</v>
      </c>
      <c r="W28" s="32">
        <f t="shared" si="13"/>
        <v>0.44520647891434406</v>
      </c>
      <c r="X28" s="33"/>
      <c r="Y28" s="65"/>
      <c r="Z28" s="52"/>
      <c r="AA28" s="33">
        <v>2366</v>
      </c>
      <c r="AB28" s="30">
        <f t="shared" si="14"/>
        <v>0.3452502553626149</v>
      </c>
    </row>
    <row r="29" spans="1:28" ht="12.75">
      <c r="A29" s="28" t="s">
        <v>23</v>
      </c>
      <c r="B29" s="29">
        <v>6809.666666666666</v>
      </c>
      <c r="C29" s="30">
        <v>0.9735048844412675</v>
      </c>
      <c r="D29" s="31"/>
      <c r="E29" s="31"/>
      <c r="F29" s="32"/>
      <c r="G29" s="31">
        <v>6808</v>
      </c>
      <c r="H29" s="32">
        <v>0.9997552498898625</v>
      </c>
      <c r="I29" s="33"/>
      <c r="J29" s="33"/>
      <c r="K29" s="32"/>
      <c r="L29" s="33">
        <v>1222</v>
      </c>
      <c r="M29" s="32">
        <f t="shared" si="11"/>
        <v>0.17949471210340776</v>
      </c>
      <c r="N29" s="33"/>
      <c r="O29" s="33"/>
      <c r="P29" s="32"/>
      <c r="Q29" s="33">
        <v>206</v>
      </c>
      <c r="R29" s="32">
        <f t="shared" si="12"/>
        <v>0.030258519388954172</v>
      </c>
      <c r="S29" s="33"/>
      <c r="T29" s="33"/>
      <c r="U29" s="32"/>
      <c r="V29" s="33">
        <v>3048</v>
      </c>
      <c r="W29" s="32">
        <f t="shared" si="13"/>
        <v>0.44770857814336074</v>
      </c>
      <c r="X29" s="33"/>
      <c r="Y29" s="61"/>
      <c r="Z29" s="52"/>
      <c r="AA29" s="33">
        <v>2332</v>
      </c>
      <c r="AB29" s="30">
        <f t="shared" si="14"/>
        <v>0.3425381903642773</v>
      </c>
    </row>
    <row r="30" spans="1:28" ht="12.75">
      <c r="A30" s="28" t="s">
        <v>24</v>
      </c>
      <c r="B30" s="29">
        <v>6905.666666666667</v>
      </c>
      <c r="C30" s="30">
        <v>0.9872289730760068</v>
      </c>
      <c r="D30" s="31"/>
      <c r="E30" s="31"/>
      <c r="F30" s="32"/>
      <c r="G30" s="31">
        <v>6796</v>
      </c>
      <c r="H30" s="32">
        <v>0.9841193222956991</v>
      </c>
      <c r="I30" s="33"/>
      <c r="J30" s="33"/>
      <c r="K30" s="32"/>
      <c r="L30" s="33">
        <v>1217</v>
      </c>
      <c r="M30" s="32">
        <f t="shared" si="11"/>
        <v>0.1790759270158917</v>
      </c>
      <c r="N30" s="33"/>
      <c r="O30" s="33"/>
      <c r="P30" s="32"/>
      <c r="Q30" s="33">
        <v>174</v>
      </c>
      <c r="R30" s="32">
        <f t="shared" si="12"/>
        <v>0.025603296056503827</v>
      </c>
      <c r="S30" s="33"/>
      <c r="T30" s="33"/>
      <c r="U30" s="32"/>
      <c r="V30" s="33">
        <v>3072</v>
      </c>
      <c r="W30" s="32">
        <f t="shared" si="13"/>
        <v>0.45203060623896407</v>
      </c>
      <c r="X30" s="33"/>
      <c r="Y30" s="61"/>
      <c r="Z30" s="52"/>
      <c r="AA30" s="33">
        <v>2333</v>
      </c>
      <c r="AB30" s="30">
        <f t="shared" si="14"/>
        <v>0.3432901706886404</v>
      </c>
    </row>
    <row r="31" spans="1:28" ht="12.75">
      <c r="A31" s="28" t="s">
        <v>25</v>
      </c>
      <c r="B31" s="29">
        <v>6902.666666666666</v>
      </c>
      <c r="C31" s="30">
        <v>0.986800095306171</v>
      </c>
      <c r="D31" s="31"/>
      <c r="E31" s="31"/>
      <c r="F31" s="32"/>
      <c r="G31" s="31">
        <v>7037</v>
      </c>
      <c r="H31" s="32">
        <v>1.0194610778443114</v>
      </c>
      <c r="I31" s="33"/>
      <c r="J31" s="33"/>
      <c r="K31" s="32"/>
      <c r="L31" s="33">
        <v>1220</v>
      </c>
      <c r="M31" s="32">
        <f t="shared" si="11"/>
        <v>0.173369333522808</v>
      </c>
      <c r="N31" s="33"/>
      <c r="O31" s="33"/>
      <c r="P31" s="32"/>
      <c r="Q31" s="33">
        <v>171</v>
      </c>
      <c r="R31" s="32">
        <f t="shared" si="12"/>
        <v>0.024300127895409977</v>
      </c>
      <c r="S31" s="33"/>
      <c r="T31" s="33"/>
      <c r="U31" s="32"/>
      <c r="V31" s="33">
        <v>3124</v>
      </c>
      <c r="W31" s="32">
        <f t="shared" si="13"/>
        <v>0.44393917862725596</v>
      </c>
      <c r="X31" s="33"/>
      <c r="Y31" s="61"/>
      <c r="Z31" s="52"/>
      <c r="AA31" s="33">
        <v>2522</v>
      </c>
      <c r="AB31" s="30">
        <f t="shared" si="14"/>
        <v>0.3583913599545261</v>
      </c>
    </row>
    <row r="32" spans="1:28" ht="13.5" thickBot="1">
      <c r="A32" s="34" t="s">
        <v>26</v>
      </c>
      <c r="B32" s="35">
        <v>7207.666666666666</v>
      </c>
      <c r="C32" s="36">
        <v>1.03040266857279</v>
      </c>
      <c r="D32" s="37"/>
      <c r="E32" s="37"/>
      <c r="F32" s="38"/>
      <c r="G32" s="39">
        <v>7041</v>
      </c>
      <c r="H32" s="38">
        <v>0.9768764741247746</v>
      </c>
      <c r="I32" s="39"/>
      <c r="J32" s="39"/>
      <c r="K32" s="38"/>
      <c r="L32" s="39">
        <v>1269</v>
      </c>
      <c r="M32" s="38">
        <f t="shared" si="11"/>
        <v>0.18023008095440987</v>
      </c>
      <c r="N32" s="39"/>
      <c r="O32" s="39"/>
      <c r="P32" s="38"/>
      <c r="Q32" s="39">
        <v>80</v>
      </c>
      <c r="R32" s="38">
        <f t="shared" si="12"/>
        <v>0.011362022439994318</v>
      </c>
      <c r="S32" s="39"/>
      <c r="T32" s="39"/>
      <c r="U32" s="38"/>
      <c r="V32" s="39">
        <v>2818</v>
      </c>
      <c r="W32" s="38">
        <f t="shared" si="13"/>
        <v>0.40022724044879987</v>
      </c>
      <c r="X32" s="39"/>
      <c r="Y32" s="62"/>
      <c r="Z32" s="53"/>
      <c r="AA32" s="39">
        <v>2874</v>
      </c>
      <c r="AB32" s="36">
        <f t="shared" si="14"/>
        <v>0.4081806561567959</v>
      </c>
    </row>
    <row r="34" ht="13.5" thickBot="1"/>
    <row r="35" spans="1:28" ht="12.75">
      <c r="A35" s="2"/>
      <c r="B35" s="3" t="s">
        <v>0</v>
      </c>
      <c r="C35" s="4"/>
      <c r="D35" s="5" t="s">
        <v>44</v>
      </c>
      <c r="E35" s="5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7"/>
    </row>
    <row r="36" spans="1:28" ht="12.75">
      <c r="A36" s="8" t="s">
        <v>1</v>
      </c>
      <c r="B36" s="9" t="s">
        <v>2</v>
      </c>
      <c r="C36" s="10"/>
      <c r="D36" s="11" t="s">
        <v>3</v>
      </c>
      <c r="E36" s="58"/>
      <c r="F36" s="40"/>
      <c r="G36" s="40"/>
      <c r="H36" s="12"/>
      <c r="I36" s="67" t="s">
        <v>33</v>
      </c>
      <c r="J36" s="68"/>
      <c r="K36" s="69"/>
      <c r="L36" s="47"/>
      <c r="M36" s="55"/>
      <c r="N36" s="67" t="s">
        <v>29</v>
      </c>
      <c r="O36" s="68"/>
      <c r="P36" s="69"/>
      <c r="Q36" s="47"/>
      <c r="R36" s="55"/>
      <c r="S36" s="70" t="s">
        <v>35</v>
      </c>
      <c r="T36" s="71"/>
      <c r="U36" s="69"/>
      <c r="V36" s="47"/>
      <c r="W36" s="55"/>
      <c r="X36" s="67" t="s">
        <v>36</v>
      </c>
      <c r="Y36" s="68"/>
      <c r="Z36" s="69"/>
      <c r="AA36" s="47"/>
      <c r="AB36" s="54"/>
    </row>
    <row r="37" spans="1:28" ht="12.75">
      <c r="A37" s="8"/>
      <c r="B37" s="9"/>
      <c r="C37" s="10"/>
      <c r="D37" s="41" t="s">
        <v>38</v>
      </c>
      <c r="E37" s="46"/>
      <c r="F37" s="42"/>
      <c r="G37" s="46" t="s">
        <v>39</v>
      </c>
      <c r="H37" s="45"/>
      <c r="I37" s="43" t="s">
        <v>38</v>
      </c>
      <c r="J37" s="59"/>
      <c r="K37" s="49"/>
      <c r="L37" s="46"/>
      <c r="M37" s="48"/>
      <c r="N37" s="43" t="s">
        <v>38</v>
      </c>
      <c r="O37" s="59"/>
      <c r="P37" s="49"/>
      <c r="Q37" s="46"/>
      <c r="R37" s="48"/>
      <c r="S37" s="44" t="s">
        <v>38</v>
      </c>
      <c r="T37" s="60"/>
      <c r="U37" s="49"/>
      <c r="V37" s="46"/>
      <c r="W37" s="48"/>
      <c r="X37" s="43" t="s">
        <v>38</v>
      </c>
      <c r="Y37" s="59"/>
      <c r="Z37" s="48"/>
      <c r="AA37" s="41"/>
      <c r="AB37" s="50"/>
    </row>
    <row r="38" spans="1:28" ht="12.75">
      <c r="A38" s="13"/>
      <c r="B38" s="9" t="s">
        <v>4</v>
      </c>
      <c r="C38" s="10" t="s">
        <v>5</v>
      </c>
      <c r="D38" s="14"/>
      <c r="E38" s="15" t="s">
        <v>5</v>
      </c>
      <c r="F38" s="15" t="s">
        <v>5</v>
      </c>
      <c r="G38" s="14"/>
      <c r="H38" s="15" t="s">
        <v>5</v>
      </c>
      <c r="I38" s="15"/>
      <c r="J38" s="15" t="s">
        <v>5</v>
      </c>
      <c r="K38" s="15" t="s">
        <v>5</v>
      </c>
      <c r="L38" s="14"/>
      <c r="M38" s="15"/>
      <c r="N38" s="15"/>
      <c r="O38" s="15" t="s">
        <v>5</v>
      </c>
      <c r="P38" s="15" t="s">
        <v>5</v>
      </c>
      <c r="Q38" s="14"/>
      <c r="R38" s="15"/>
      <c r="S38" s="15"/>
      <c r="T38" s="15" t="s">
        <v>5</v>
      </c>
      <c r="U38" s="15" t="s">
        <v>5</v>
      </c>
      <c r="V38" s="14"/>
      <c r="W38" s="15"/>
      <c r="X38" s="15"/>
      <c r="Y38" s="15" t="s">
        <v>5</v>
      </c>
      <c r="Z38" s="15" t="s">
        <v>5</v>
      </c>
      <c r="AA38" s="14"/>
      <c r="AB38" s="16"/>
    </row>
    <row r="39" spans="1:28" ht="13.5" thickBot="1">
      <c r="A39" s="17"/>
      <c r="B39" s="18" t="s">
        <v>6</v>
      </c>
      <c r="C39" s="19" t="s">
        <v>6</v>
      </c>
      <c r="D39" s="20" t="s">
        <v>7</v>
      </c>
      <c r="E39" s="20" t="s">
        <v>40</v>
      </c>
      <c r="F39" s="20" t="s">
        <v>45</v>
      </c>
      <c r="G39" s="20" t="s">
        <v>7</v>
      </c>
      <c r="H39" s="20" t="s">
        <v>45</v>
      </c>
      <c r="I39" s="20" t="s">
        <v>7</v>
      </c>
      <c r="J39" s="20" t="s">
        <v>40</v>
      </c>
      <c r="K39" s="20" t="s">
        <v>41</v>
      </c>
      <c r="L39" s="20" t="s">
        <v>46</v>
      </c>
      <c r="M39" s="20" t="s">
        <v>46</v>
      </c>
      <c r="N39" s="20" t="s">
        <v>7</v>
      </c>
      <c r="O39" s="20" t="s">
        <v>40</v>
      </c>
      <c r="P39" s="20" t="s">
        <v>41</v>
      </c>
      <c r="Q39" s="20" t="s">
        <v>46</v>
      </c>
      <c r="R39" s="20" t="s">
        <v>46</v>
      </c>
      <c r="S39" s="20" t="s">
        <v>7</v>
      </c>
      <c r="T39" s="20" t="s">
        <v>40</v>
      </c>
      <c r="U39" s="20" t="s">
        <v>41</v>
      </c>
      <c r="V39" s="20" t="s">
        <v>46</v>
      </c>
      <c r="W39" s="20" t="s">
        <v>46</v>
      </c>
      <c r="X39" s="20" t="s">
        <v>7</v>
      </c>
      <c r="Y39" s="20" t="s">
        <v>40</v>
      </c>
      <c r="Z39" s="20" t="s">
        <v>41</v>
      </c>
      <c r="AA39" s="20" t="s">
        <v>46</v>
      </c>
      <c r="AB39" s="21" t="s">
        <v>46</v>
      </c>
    </row>
    <row r="40" spans="1:28" ht="12.75">
      <c r="A40" s="22" t="s">
        <v>9</v>
      </c>
      <c r="B40" s="23">
        <v>4768.333333333334</v>
      </c>
      <c r="C40" s="24">
        <v>0.6816773886109126</v>
      </c>
      <c r="D40" s="25">
        <f>I40+N40+S40+X40</f>
        <v>17587.120000000003</v>
      </c>
      <c r="E40" s="63">
        <f aca="true" t="shared" si="15" ref="E40:E52">D40/24972</f>
        <v>0.704273586416787</v>
      </c>
      <c r="F40" s="32">
        <f>G40/D40</f>
        <v>0</v>
      </c>
      <c r="G40" s="27"/>
      <c r="H40" s="26"/>
      <c r="I40" s="27">
        <v>4920</v>
      </c>
      <c r="J40" s="64">
        <f aca="true" t="shared" si="16" ref="J40:J52">I40/4891</f>
        <v>1.0059292578204866</v>
      </c>
      <c r="K40" s="32">
        <f aca="true" t="shared" si="17" ref="K40:K52">I40/D40</f>
        <v>0.2797501808141412</v>
      </c>
      <c r="L40" s="27"/>
      <c r="M40" s="26"/>
      <c r="N40" s="27">
        <v>1560</v>
      </c>
      <c r="O40" s="64">
        <f aca="true" t="shared" si="18" ref="O40:O52">N40/755</f>
        <v>2.066225165562914</v>
      </c>
      <c r="P40" s="32">
        <f aca="true" t="shared" si="19" ref="P40:P52">N40/D40</f>
        <v>0.08870127684350819</v>
      </c>
      <c r="Q40" s="27"/>
      <c r="R40" s="26"/>
      <c r="S40" s="27">
        <f aca="true" t="shared" si="20" ref="S40:S45">S15+S16+S17+S18</f>
        <v>7442.853333333334</v>
      </c>
      <c r="T40" s="64">
        <f aca="true" t="shared" si="21" ref="T40:T52">S40/12295</f>
        <v>0.60535610681849</v>
      </c>
      <c r="U40" s="32">
        <f aca="true" t="shared" si="22" ref="U40:U52">S40/D40</f>
        <v>0.42319909873437683</v>
      </c>
      <c r="V40" s="27"/>
      <c r="W40" s="26"/>
      <c r="X40" s="27">
        <f aca="true" t="shared" si="23" ref="X40:X46">X15+X16+X17</f>
        <v>3664.2666666666673</v>
      </c>
      <c r="Y40" s="65">
        <f aca="true" t="shared" si="24" ref="Y40:Y52">X40/7031</f>
        <v>0.5211586782344855</v>
      </c>
      <c r="Z40" s="52">
        <f aca="true" t="shared" si="25" ref="Z40:Z52">X40/D40</f>
        <v>0.20834944360797372</v>
      </c>
      <c r="AA40" s="27"/>
      <c r="AB40" s="24"/>
    </row>
    <row r="41" spans="1:28" ht="12.75">
      <c r="A41" s="28" t="s">
        <v>10</v>
      </c>
      <c r="B41" s="29">
        <v>4692.666666666667</v>
      </c>
      <c r="C41" s="30">
        <v>0.6708601381939481</v>
      </c>
      <c r="D41" s="31">
        <f>I41+N41+S41+X41</f>
        <v>17540.86</v>
      </c>
      <c r="E41" s="63">
        <f t="shared" si="15"/>
        <v>0.7024211116450425</v>
      </c>
      <c r="F41" s="32">
        <f aca="true" t="shared" si="26" ref="F41:F53">G41/D41</f>
        <v>0</v>
      </c>
      <c r="G41" s="33"/>
      <c r="H41" s="32"/>
      <c r="I41" s="33">
        <v>4920</v>
      </c>
      <c r="J41" s="64">
        <f t="shared" si="16"/>
        <v>1.0059292578204866</v>
      </c>
      <c r="K41" s="32">
        <f t="shared" si="17"/>
        <v>0.2804879578310299</v>
      </c>
      <c r="L41" s="33"/>
      <c r="M41" s="32"/>
      <c r="N41" s="33">
        <v>1560</v>
      </c>
      <c r="O41" s="64">
        <f t="shared" si="18"/>
        <v>2.066225165562914</v>
      </c>
      <c r="P41" s="32">
        <f t="shared" si="19"/>
        <v>0.08893520614154608</v>
      </c>
      <c r="Q41" s="33"/>
      <c r="R41" s="32"/>
      <c r="S41" s="33">
        <f t="shared" si="20"/>
        <v>7408.8133333333335</v>
      </c>
      <c r="T41" s="64">
        <f t="shared" si="21"/>
        <v>0.6025875016944557</v>
      </c>
      <c r="U41" s="32">
        <f t="shared" si="22"/>
        <v>0.42237457760527897</v>
      </c>
      <c r="V41" s="33"/>
      <c r="W41" s="32"/>
      <c r="X41" s="33">
        <f t="shared" si="23"/>
        <v>3652.046666666667</v>
      </c>
      <c r="Y41" s="65">
        <f t="shared" si="24"/>
        <v>0.5194206608827574</v>
      </c>
      <c r="Z41" s="52">
        <f t="shared" si="25"/>
        <v>0.20820225842214504</v>
      </c>
      <c r="AA41" s="33"/>
      <c r="AB41" s="30"/>
    </row>
    <row r="42" spans="1:28" ht="12.75">
      <c r="A42" s="28" t="s">
        <v>11</v>
      </c>
      <c r="B42" s="29">
        <v>4632.333333333334</v>
      </c>
      <c r="C42" s="30">
        <v>0.662234929711699</v>
      </c>
      <c r="D42" s="31">
        <f aca="true" t="shared" si="27" ref="D42:D53">I42+N42+S42+X42</f>
        <v>17657.136666666665</v>
      </c>
      <c r="E42" s="63">
        <f t="shared" si="15"/>
        <v>0.7070773933472155</v>
      </c>
      <c r="F42" s="32">
        <f t="shared" si="26"/>
        <v>0</v>
      </c>
      <c r="G42" s="33"/>
      <c r="H42" s="32"/>
      <c r="I42" s="33">
        <f>4920</f>
        <v>4920</v>
      </c>
      <c r="J42" s="64">
        <f t="shared" si="16"/>
        <v>1.0059292578204866</v>
      </c>
      <c r="K42" s="32">
        <f t="shared" si="17"/>
        <v>0.2786408743886561</v>
      </c>
      <c r="L42" s="33"/>
      <c r="M42" s="32"/>
      <c r="N42" s="33">
        <v>1560</v>
      </c>
      <c r="O42" s="64">
        <f t="shared" si="18"/>
        <v>2.066225165562914</v>
      </c>
      <c r="P42" s="32">
        <f t="shared" si="19"/>
        <v>0.08834954553786656</v>
      </c>
      <c r="Q42" s="33"/>
      <c r="R42" s="32"/>
      <c r="S42" s="33">
        <f t="shared" si="20"/>
        <v>7517.376666666667</v>
      </c>
      <c r="T42" s="64">
        <f t="shared" si="21"/>
        <v>0.6114173783380779</v>
      </c>
      <c r="U42" s="32">
        <f t="shared" si="22"/>
        <v>0.42574154624164245</v>
      </c>
      <c r="V42" s="33"/>
      <c r="W42" s="32"/>
      <c r="X42" s="33">
        <f t="shared" si="23"/>
        <v>3659.76</v>
      </c>
      <c r="Y42" s="65">
        <f t="shared" si="24"/>
        <v>0.5205177072962595</v>
      </c>
      <c r="Z42" s="52">
        <f t="shared" si="25"/>
        <v>0.20726803383183498</v>
      </c>
      <c r="AA42" s="33"/>
      <c r="AB42" s="30"/>
    </row>
    <row r="43" spans="1:28" ht="12.75">
      <c r="A43" s="28" t="s">
        <v>12</v>
      </c>
      <c r="B43" s="29">
        <v>4721.333333333333</v>
      </c>
      <c r="C43" s="30">
        <v>0.6749583035501548</v>
      </c>
      <c r="D43" s="31">
        <f t="shared" si="27"/>
        <v>17937.526666666665</v>
      </c>
      <c r="E43" s="63">
        <f t="shared" si="15"/>
        <v>0.7183055689038389</v>
      </c>
      <c r="F43" s="32">
        <f t="shared" si="26"/>
        <v>0</v>
      </c>
      <c r="G43" s="33"/>
      <c r="H43" s="32"/>
      <c r="I43" s="33">
        <f>4920</f>
        <v>4920</v>
      </c>
      <c r="J43" s="64">
        <f t="shared" si="16"/>
        <v>1.0059292578204866</v>
      </c>
      <c r="K43" s="32">
        <f t="shared" si="17"/>
        <v>0.27428530652126326</v>
      </c>
      <c r="L43" s="33"/>
      <c r="M43" s="32"/>
      <c r="N43" s="33">
        <v>1560</v>
      </c>
      <c r="O43" s="64">
        <f t="shared" si="18"/>
        <v>2.066225165562914</v>
      </c>
      <c r="P43" s="32">
        <f t="shared" si="19"/>
        <v>0.08696851182381518</v>
      </c>
      <c r="Q43" s="33"/>
      <c r="R43" s="32"/>
      <c r="S43" s="33">
        <f t="shared" si="20"/>
        <v>7677.6433333333325</v>
      </c>
      <c r="T43" s="64">
        <f t="shared" si="21"/>
        <v>0.6244524874610274</v>
      </c>
      <c r="U43" s="32">
        <f t="shared" si="22"/>
        <v>0.42802129167566394</v>
      </c>
      <c r="V43" s="33"/>
      <c r="W43" s="32"/>
      <c r="X43" s="33">
        <f t="shared" si="23"/>
        <v>3779.883333333333</v>
      </c>
      <c r="Y43" s="65">
        <f t="shared" si="24"/>
        <v>0.537602522163751</v>
      </c>
      <c r="Z43" s="52">
        <f t="shared" si="25"/>
        <v>0.21072488997925765</v>
      </c>
      <c r="AA43" s="33"/>
      <c r="AB43" s="30"/>
    </row>
    <row r="44" spans="1:28" ht="12.75">
      <c r="A44" s="28" t="s">
        <v>13</v>
      </c>
      <c r="B44" s="29">
        <v>4722.333333333333</v>
      </c>
      <c r="C44" s="30">
        <v>0.6751012628067667</v>
      </c>
      <c r="D44" s="31">
        <f t="shared" si="27"/>
        <v>18191.63</v>
      </c>
      <c r="E44" s="63">
        <f t="shared" si="15"/>
        <v>0.7284810988306905</v>
      </c>
      <c r="F44" s="32">
        <f t="shared" si="26"/>
        <v>0</v>
      </c>
      <c r="G44" s="33"/>
      <c r="H44" s="32"/>
      <c r="I44" s="33">
        <f>I19+I20+I21+I22</f>
        <v>4920</v>
      </c>
      <c r="J44" s="64">
        <f t="shared" si="16"/>
        <v>1.0059292578204866</v>
      </c>
      <c r="K44" s="32">
        <f t="shared" si="17"/>
        <v>0.2704540494722023</v>
      </c>
      <c r="L44" s="33"/>
      <c r="M44" s="32"/>
      <c r="N44" s="33">
        <v>1560</v>
      </c>
      <c r="O44" s="64">
        <f t="shared" si="18"/>
        <v>2.066225165562914</v>
      </c>
      <c r="P44" s="32">
        <f t="shared" si="19"/>
        <v>0.08575372300338122</v>
      </c>
      <c r="Q44" s="33"/>
      <c r="R44" s="32"/>
      <c r="S44" s="33">
        <f t="shared" si="20"/>
        <v>7832.153333333334</v>
      </c>
      <c r="T44" s="64">
        <f t="shared" si="21"/>
        <v>0.6370193845736749</v>
      </c>
      <c r="U44" s="32">
        <f t="shared" si="22"/>
        <v>0.43053609452992025</v>
      </c>
      <c r="V44" s="33"/>
      <c r="W44" s="32"/>
      <c r="X44" s="33">
        <f t="shared" si="23"/>
        <v>3879.4766666666665</v>
      </c>
      <c r="Y44" s="65">
        <f t="shared" si="24"/>
        <v>0.5517674109894277</v>
      </c>
      <c r="Z44" s="52">
        <f t="shared" si="25"/>
        <v>0.21325613299449617</v>
      </c>
      <c r="AA44" s="33"/>
      <c r="AB44" s="30"/>
    </row>
    <row r="45" spans="1:28" ht="12.75">
      <c r="A45" s="28" t="s">
        <v>14</v>
      </c>
      <c r="B45" s="29">
        <v>4905.666666666667</v>
      </c>
      <c r="C45" s="30">
        <v>0.7013104598522755</v>
      </c>
      <c r="D45" s="31">
        <f t="shared" si="27"/>
        <v>18710.886666666665</v>
      </c>
      <c r="E45" s="63">
        <f t="shared" si="15"/>
        <v>0.7492746542794596</v>
      </c>
      <c r="F45" s="32">
        <f t="shared" si="26"/>
        <v>0</v>
      </c>
      <c r="G45" s="33"/>
      <c r="H45" s="32"/>
      <c r="I45" s="33">
        <f>I20+I21+I22+I23</f>
        <v>4920</v>
      </c>
      <c r="J45" s="64">
        <f t="shared" si="16"/>
        <v>1.0059292578204866</v>
      </c>
      <c r="K45" s="32">
        <f t="shared" si="17"/>
        <v>0.2629485223041274</v>
      </c>
      <c r="L45" s="33"/>
      <c r="M45" s="32"/>
      <c r="N45" s="33">
        <f>N20+N21+N22+N23</f>
        <v>1560</v>
      </c>
      <c r="O45" s="64">
        <f t="shared" si="18"/>
        <v>2.066225165562914</v>
      </c>
      <c r="P45" s="32">
        <f t="shared" si="19"/>
        <v>0.08337392170618674</v>
      </c>
      <c r="Q45" s="33"/>
      <c r="R45" s="32"/>
      <c r="S45" s="33">
        <f t="shared" si="20"/>
        <v>8229.846666666666</v>
      </c>
      <c r="T45" s="64">
        <f t="shared" si="21"/>
        <v>0.6693653246577199</v>
      </c>
      <c r="U45" s="32">
        <f t="shared" si="22"/>
        <v>0.43984268694909523</v>
      </c>
      <c r="V45" s="33"/>
      <c r="W45" s="32"/>
      <c r="X45" s="33">
        <f t="shared" si="23"/>
        <v>4001.04</v>
      </c>
      <c r="Y45" s="65">
        <f t="shared" si="24"/>
        <v>0.5690570331389561</v>
      </c>
      <c r="Z45" s="52">
        <f t="shared" si="25"/>
        <v>0.21383486904059065</v>
      </c>
      <c r="AA45" s="33"/>
      <c r="AB45" s="30"/>
    </row>
    <row r="46" spans="1:28" ht="12.75">
      <c r="A46" s="28" t="s">
        <v>15</v>
      </c>
      <c r="B46" s="29">
        <v>4915.333333333333</v>
      </c>
      <c r="C46" s="30">
        <v>0.7026923993328568</v>
      </c>
      <c r="D46" s="31">
        <f t="shared" si="27"/>
        <v>19762</v>
      </c>
      <c r="E46" s="63">
        <f t="shared" si="15"/>
        <v>0.7913663302899248</v>
      </c>
      <c r="F46" s="32">
        <f t="shared" si="26"/>
        <v>0</v>
      </c>
      <c r="G46" s="33"/>
      <c r="H46" s="32"/>
      <c r="I46" s="33">
        <f>I21+I22+I23+L24</f>
        <v>4851</v>
      </c>
      <c r="J46" s="64">
        <f t="shared" si="16"/>
        <v>0.991821713351053</v>
      </c>
      <c r="K46" s="32">
        <f t="shared" si="17"/>
        <v>0.24547110616334378</v>
      </c>
      <c r="L46" s="33"/>
      <c r="M46" s="32"/>
      <c r="N46" s="33">
        <f>N21+N22+N23+Q24</f>
        <v>1532</v>
      </c>
      <c r="O46" s="64">
        <f t="shared" si="18"/>
        <v>2.029139072847682</v>
      </c>
      <c r="P46" s="32">
        <f t="shared" si="19"/>
        <v>0.07752251796376886</v>
      </c>
      <c r="Q46" s="33"/>
      <c r="R46" s="32"/>
      <c r="S46" s="33">
        <f>S21+S22+S23+V24</f>
        <v>9112.71</v>
      </c>
      <c r="T46" s="64">
        <f t="shared" si="21"/>
        <v>0.7411720211468076</v>
      </c>
      <c r="U46" s="32">
        <f t="shared" si="22"/>
        <v>0.46112286205849606</v>
      </c>
      <c r="V46" s="33"/>
      <c r="W46" s="32"/>
      <c r="X46" s="33">
        <f t="shared" si="23"/>
        <v>4266.29</v>
      </c>
      <c r="Y46" s="65">
        <f t="shared" si="24"/>
        <v>0.6067828189446736</v>
      </c>
      <c r="Z46" s="52">
        <f t="shared" si="25"/>
        <v>0.21588351381439125</v>
      </c>
      <c r="AA46" s="33"/>
      <c r="AB46" s="30"/>
    </row>
    <row r="47" spans="1:28" ht="12.75">
      <c r="A47" s="28" t="s">
        <v>16</v>
      </c>
      <c r="B47" s="29">
        <v>4997.666666666667</v>
      </c>
      <c r="C47" s="30">
        <v>0.7144627114605672</v>
      </c>
      <c r="D47" s="31">
        <f t="shared" si="27"/>
        <v>21621.666666666664</v>
      </c>
      <c r="E47" s="63">
        <f t="shared" si="15"/>
        <v>0.8658364034385178</v>
      </c>
      <c r="F47" s="32">
        <f t="shared" si="26"/>
        <v>0</v>
      </c>
      <c r="G47" s="33"/>
      <c r="H47" s="32"/>
      <c r="I47" s="33">
        <f>I22+I23+L24+L25</f>
        <v>4866</v>
      </c>
      <c r="J47" s="64">
        <f t="shared" si="16"/>
        <v>0.9948885708444081</v>
      </c>
      <c r="K47" s="32">
        <f t="shared" si="17"/>
        <v>0.22505203114160183</v>
      </c>
      <c r="L47" s="33"/>
      <c r="M47" s="32"/>
      <c r="N47" s="33">
        <f>N22+N23+Q24+Q25</f>
        <v>1496</v>
      </c>
      <c r="O47" s="64">
        <f t="shared" si="18"/>
        <v>1.981456953642384</v>
      </c>
      <c r="P47" s="32">
        <f t="shared" si="19"/>
        <v>0.06918985585446698</v>
      </c>
      <c r="Q47" s="33"/>
      <c r="R47" s="32"/>
      <c r="S47" s="33">
        <f>S22+S23+V24+V25</f>
        <v>10159.516666666666</v>
      </c>
      <c r="T47" s="64">
        <f t="shared" si="21"/>
        <v>0.8263128643079842</v>
      </c>
      <c r="U47" s="32">
        <f t="shared" si="22"/>
        <v>0.46987666692361063</v>
      </c>
      <c r="V47" s="33"/>
      <c r="W47" s="32"/>
      <c r="X47" s="33">
        <f>X22+X23+AA24</f>
        <v>5100.15</v>
      </c>
      <c r="Y47" s="65">
        <f t="shared" si="24"/>
        <v>0.7253804579718389</v>
      </c>
      <c r="Z47" s="52">
        <f t="shared" si="25"/>
        <v>0.2358814460803207</v>
      </c>
      <c r="AA47" s="33"/>
      <c r="AB47" s="30"/>
    </row>
    <row r="48" spans="1:28" ht="12.75">
      <c r="A48" s="28" t="s">
        <v>17</v>
      </c>
      <c r="B48" s="29">
        <v>5482</v>
      </c>
      <c r="C48" s="30">
        <v>0.7837026447462473</v>
      </c>
      <c r="D48" s="31">
        <f t="shared" si="27"/>
        <v>23338</v>
      </c>
      <c r="E48" s="63">
        <f t="shared" si="15"/>
        <v>0.9345667147204869</v>
      </c>
      <c r="F48" s="32">
        <f t="shared" si="26"/>
        <v>0</v>
      </c>
      <c r="G48" s="33"/>
      <c r="H48" s="32"/>
      <c r="I48" s="33">
        <f>I23+L24+L25+L26</f>
        <v>4887</v>
      </c>
      <c r="J48" s="64">
        <f t="shared" si="16"/>
        <v>0.9991821713351053</v>
      </c>
      <c r="K48" s="32">
        <f t="shared" si="17"/>
        <v>0.20940097694746765</v>
      </c>
      <c r="L48" s="33"/>
      <c r="M48" s="32"/>
      <c r="N48" s="33">
        <f>N23+Q24+Q25+Q26</f>
        <v>1413</v>
      </c>
      <c r="O48" s="64">
        <f t="shared" si="18"/>
        <v>1.871523178807947</v>
      </c>
      <c r="P48" s="32">
        <f t="shared" si="19"/>
        <v>0.060545033850372784</v>
      </c>
      <c r="Q48" s="33"/>
      <c r="R48" s="32"/>
      <c r="S48" s="33">
        <f>S23+V24+V25+V26</f>
        <v>11136.22</v>
      </c>
      <c r="T48" s="64">
        <f t="shared" si="21"/>
        <v>0.9057519316795445</v>
      </c>
      <c r="U48" s="32">
        <f t="shared" si="22"/>
        <v>0.4771711372011312</v>
      </c>
      <c r="V48" s="33"/>
      <c r="W48" s="32"/>
      <c r="X48" s="33">
        <f>X23+AA24+AA25</f>
        <v>5901.78</v>
      </c>
      <c r="Y48" s="65">
        <f t="shared" si="24"/>
        <v>0.8393941117906414</v>
      </c>
      <c r="Z48" s="52">
        <f t="shared" si="25"/>
        <v>0.25288285200102834</v>
      </c>
      <c r="AA48" s="33"/>
      <c r="AB48" s="30"/>
    </row>
    <row r="49" spans="1:28" ht="12.75">
      <c r="A49" s="28" t="s">
        <v>18</v>
      </c>
      <c r="B49" s="29">
        <v>6127.666666666666</v>
      </c>
      <c r="C49" s="30">
        <v>0.8760066714319751</v>
      </c>
      <c r="D49" s="31">
        <f t="shared" si="27"/>
        <v>24794</v>
      </c>
      <c r="E49" s="63">
        <f t="shared" si="15"/>
        <v>0.9928720166586577</v>
      </c>
      <c r="F49" s="32">
        <f t="shared" si="26"/>
        <v>0.9488989271597967</v>
      </c>
      <c r="G49" s="33">
        <v>23527</v>
      </c>
      <c r="H49" s="32">
        <f>G49/D49</f>
        <v>0.9488989271597967</v>
      </c>
      <c r="I49" s="33">
        <f>L24+L25+L26+L27</f>
        <v>4956</v>
      </c>
      <c r="J49" s="64">
        <f t="shared" si="16"/>
        <v>1.0132897158045389</v>
      </c>
      <c r="K49" s="32">
        <f t="shared" si="17"/>
        <v>0.19988706945228685</v>
      </c>
      <c r="L49" s="33"/>
      <c r="M49" s="32"/>
      <c r="N49" s="33">
        <f>Q24+Q25+Q26+Q27</f>
        <v>1264</v>
      </c>
      <c r="O49" s="64">
        <f t="shared" si="18"/>
        <v>1.6741721854304636</v>
      </c>
      <c r="P49" s="32">
        <f t="shared" si="19"/>
        <v>0.05098007582479632</v>
      </c>
      <c r="Q49" s="33"/>
      <c r="R49" s="32"/>
      <c r="S49" s="33">
        <f>V24+V25+V26+V27</f>
        <v>12062</v>
      </c>
      <c r="T49" s="64">
        <f t="shared" si="21"/>
        <v>0.9810492069947133</v>
      </c>
      <c r="U49" s="32">
        <f t="shared" si="22"/>
        <v>0.4864886666128902</v>
      </c>
      <c r="V49" s="33"/>
      <c r="W49" s="32"/>
      <c r="X49" s="33">
        <f>AA24+AA25+AA26</f>
        <v>6512</v>
      </c>
      <c r="Y49" s="65">
        <f t="shared" si="24"/>
        <v>0.9261840420992746</v>
      </c>
      <c r="Z49" s="52">
        <f t="shared" si="25"/>
        <v>0.2626441881100266</v>
      </c>
      <c r="AA49" s="33"/>
      <c r="AB49" s="30"/>
    </row>
    <row r="50" spans="1:28" ht="12.75">
      <c r="A50" s="28" t="s">
        <v>19</v>
      </c>
      <c r="B50" s="29">
        <v>6665.333333333334</v>
      </c>
      <c r="C50" s="30">
        <v>0.9528710984036217</v>
      </c>
      <c r="D50" s="31">
        <f t="shared" si="27"/>
        <v>25160</v>
      </c>
      <c r="E50" s="63">
        <f t="shared" si="15"/>
        <v>1.0075284318436648</v>
      </c>
      <c r="F50" s="32">
        <f t="shared" si="26"/>
        <v>0.9432432432432433</v>
      </c>
      <c r="G50" s="33">
        <v>23732</v>
      </c>
      <c r="H50" s="32">
        <f>G50/D50</f>
        <v>0.9432432432432433</v>
      </c>
      <c r="I50" s="33">
        <f>L25+L26+L27+L28</f>
        <v>5027</v>
      </c>
      <c r="J50" s="64">
        <f t="shared" si="16"/>
        <v>1.02780617460642</v>
      </c>
      <c r="K50" s="32">
        <f t="shared" si="17"/>
        <v>0.1998012718600954</v>
      </c>
      <c r="L50" s="56"/>
      <c r="M50" s="32"/>
      <c r="N50" s="33">
        <f>Q25+Q26+Q27+Q28</f>
        <v>1106</v>
      </c>
      <c r="O50" s="64">
        <f t="shared" si="18"/>
        <v>1.4649006622516556</v>
      </c>
      <c r="P50" s="32">
        <f t="shared" si="19"/>
        <v>0.04395866454689984</v>
      </c>
      <c r="Q50" s="33"/>
      <c r="R50" s="32"/>
      <c r="S50" s="33">
        <f>V25+V26+V27+V28</f>
        <v>12269</v>
      </c>
      <c r="T50" s="64">
        <f t="shared" si="21"/>
        <v>0.9978853192354615</v>
      </c>
      <c r="U50" s="32">
        <f t="shared" si="22"/>
        <v>0.4876391096979332</v>
      </c>
      <c r="V50" s="33"/>
      <c r="W50" s="32"/>
      <c r="X50" s="33">
        <f>AA25+AA26+AA27</f>
        <v>6758</v>
      </c>
      <c r="Y50" s="65">
        <f t="shared" si="24"/>
        <v>0.9611719527805433</v>
      </c>
      <c r="Z50" s="52">
        <f t="shared" si="25"/>
        <v>0.26860095389507155</v>
      </c>
      <c r="AA50" s="33"/>
      <c r="AB50" s="30"/>
    </row>
    <row r="51" spans="1:28" ht="12.75">
      <c r="A51" s="28" t="s">
        <v>20</v>
      </c>
      <c r="B51" s="29">
        <v>6687</v>
      </c>
      <c r="C51" s="30">
        <v>0.9559685489635454</v>
      </c>
      <c r="D51" s="31">
        <f t="shared" si="27"/>
        <v>25237</v>
      </c>
      <c r="E51" s="63">
        <f t="shared" si="15"/>
        <v>1.0106118853115489</v>
      </c>
      <c r="F51" s="32">
        <f t="shared" si="26"/>
        <v>0.9484883306256686</v>
      </c>
      <c r="G51" s="33">
        <v>23937</v>
      </c>
      <c r="H51" s="32">
        <f>G51/D51</f>
        <v>0.9484883306256686</v>
      </c>
      <c r="I51" s="33">
        <f>L26+L27+L28+L29</f>
        <v>5004</v>
      </c>
      <c r="J51" s="64">
        <f t="shared" si="16"/>
        <v>1.0231036597832754</v>
      </c>
      <c r="K51" s="32">
        <f t="shared" si="17"/>
        <v>0.19828030273011849</v>
      </c>
      <c r="L51" s="33"/>
      <c r="M51" s="32"/>
      <c r="N51" s="33">
        <f>Q26+Q27+Q28+Q29</f>
        <v>958</v>
      </c>
      <c r="O51" s="64">
        <f t="shared" si="18"/>
        <v>1.2688741721854304</v>
      </c>
      <c r="P51" s="32">
        <f t="shared" si="19"/>
        <v>0.037960137892776476</v>
      </c>
      <c r="Q51" s="33"/>
      <c r="R51" s="32"/>
      <c r="S51" s="33">
        <f>V26+V27+V28+V29</f>
        <v>12302</v>
      </c>
      <c r="T51" s="64">
        <f t="shared" si="21"/>
        <v>1.0005693371289142</v>
      </c>
      <c r="U51" s="32">
        <f t="shared" si="22"/>
        <v>0.4874588897254032</v>
      </c>
      <c r="V51" s="33"/>
      <c r="W51" s="32"/>
      <c r="X51" s="33">
        <f>AA26+AA27+AA28</f>
        <v>6973</v>
      </c>
      <c r="Y51" s="65">
        <f t="shared" si="24"/>
        <v>0.9917508178068554</v>
      </c>
      <c r="Z51" s="52">
        <f t="shared" si="25"/>
        <v>0.27630066965170186</v>
      </c>
      <c r="AA51" s="33"/>
      <c r="AB51" s="30"/>
    </row>
    <row r="52" spans="1:28" ht="12.75">
      <c r="A52" s="28" t="s">
        <v>21</v>
      </c>
      <c r="B52" s="29">
        <v>6984.333333333334</v>
      </c>
      <c r="C52" s="30">
        <v>0.9984751012628068</v>
      </c>
      <c r="D52" s="31">
        <f t="shared" si="27"/>
        <v>25269</v>
      </c>
      <c r="E52" s="63">
        <f t="shared" si="15"/>
        <v>1.0118933205189813</v>
      </c>
      <c r="F52" s="32">
        <f t="shared" si="26"/>
        <v>0.9609798567414619</v>
      </c>
      <c r="G52" s="33">
        <v>24283</v>
      </c>
      <c r="H52" s="32">
        <f>G52/D52</f>
        <v>0.9609798567414619</v>
      </c>
      <c r="I52" s="33">
        <f>L27+L28+L29+L30</f>
        <v>4970</v>
      </c>
      <c r="J52" s="64">
        <f t="shared" si="16"/>
        <v>1.0161521161316704</v>
      </c>
      <c r="K52" s="32">
        <f t="shared" si="17"/>
        <v>0.1966836835648423</v>
      </c>
      <c r="L52" s="33"/>
      <c r="M52" s="32"/>
      <c r="N52" s="33">
        <f>Q27+Q28+Q29+Q30</f>
        <v>825</v>
      </c>
      <c r="O52" s="64">
        <f t="shared" si="18"/>
        <v>1.0927152317880795</v>
      </c>
      <c r="P52" s="32">
        <f t="shared" si="19"/>
        <v>0.03264869998812774</v>
      </c>
      <c r="Q52" s="33"/>
      <c r="R52" s="32"/>
      <c r="S52" s="33">
        <f>V27+V28+V29+V30</f>
        <v>12369</v>
      </c>
      <c r="T52" s="64">
        <f t="shared" si="21"/>
        <v>1.0060187067913786</v>
      </c>
      <c r="U52" s="32">
        <f t="shared" si="22"/>
        <v>0.48949305473109345</v>
      </c>
      <c r="V52" s="33"/>
      <c r="W52" s="32"/>
      <c r="X52" s="33">
        <f>AA27+AA28+AA29</f>
        <v>7105</v>
      </c>
      <c r="Y52" s="65">
        <f t="shared" si="24"/>
        <v>1.010524818660219</v>
      </c>
      <c r="Z52" s="52">
        <f t="shared" si="25"/>
        <v>0.2811745617159365</v>
      </c>
      <c r="AA52" s="33"/>
      <c r="AB52" s="30"/>
    </row>
    <row r="53" spans="1:28" ht="12.75">
      <c r="A53" s="28" t="s">
        <v>22</v>
      </c>
      <c r="B53" s="29">
        <v>6995</v>
      </c>
      <c r="C53" s="30">
        <v>1</v>
      </c>
      <c r="D53" s="31">
        <f t="shared" si="27"/>
        <v>24972</v>
      </c>
      <c r="E53" s="63">
        <f>D53/24972</f>
        <v>1</v>
      </c>
      <c r="F53" s="32">
        <f t="shared" si="26"/>
        <v>0.9601553740189012</v>
      </c>
      <c r="G53" s="31">
        <v>23977</v>
      </c>
      <c r="H53" s="32">
        <f>G53/D53</f>
        <v>0.9601553740189012</v>
      </c>
      <c r="I53" s="33">
        <f>L28+L29+L30+L31</f>
        <v>4891</v>
      </c>
      <c r="J53" s="64">
        <f>I53/4891</f>
        <v>1</v>
      </c>
      <c r="K53" s="32">
        <f>I53/D53</f>
        <v>0.1958593624859843</v>
      </c>
      <c r="L53" s="33"/>
      <c r="M53" s="32"/>
      <c r="N53" s="33">
        <f>Q28+Q29+Q30+Q31</f>
        <v>755</v>
      </c>
      <c r="O53" s="64">
        <f>N53/755</f>
        <v>1</v>
      </c>
      <c r="P53" s="32">
        <f>N53/D53</f>
        <v>0.0302338619253564</v>
      </c>
      <c r="Q53" s="33"/>
      <c r="R53" s="32"/>
      <c r="S53" s="33">
        <f>V28+V29+V30+V31</f>
        <v>12295</v>
      </c>
      <c r="T53" s="64">
        <f>S53/12295</f>
        <v>1</v>
      </c>
      <c r="U53" s="32">
        <f>S53/D53</f>
        <v>0.4923514336056383</v>
      </c>
      <c r="V53" s="33"/>
      <c r="W53" s="32"/>
      <c r="X53" s="33">
        <f>AA28+AA29+AA30</f>
        <v>7031</v>
      </c>
      <c r="Y53" s="65">
        <f>X53/7031</f>
        <v>1</v>
      </c>
      <c r="Z53" s="52">
        <f>X53/D53</f>
        <v>0.28155534198302096</v>
      </c>
      <c r="AA53" s="33"/>
      <c r="AB53" s="30"/>
    </row>
    <row r="54" spans="1:28" ht="12.75">
      <c r="A54" s="28" t="s">
        <v>23</v>
      </c>
      <c r="B54" s="29">
        <v>6809.666666666666</v>
      </c>
      <c r="C54" s="30">
        <v>0.9735048844412675</v>
      </c>
      <c r="D54" s="31"/>
      <c r="E54" s="31"/>
      <c r="F54" s="32"/>
      <c r="G54" s="31">
        <v>24038</v>
      </c>
      <c r="H54" s="32"/>
      <c r="I54" s="33"/>
      <c r="J54" s="33"/>
      <c r="K54" s="32"/>
      <c r="L54" s="33"/>
      <c r="M54" s="32"/>
      <c r="N54" s="33"/>
      <c r="O54" s="33"/>
      <c r="P54" s="32"/>
      <c r="Q54" s="33"/>
      <c r="R54" s="32"/>
      <c r="S54" s="33"/>
      <c r="T54" s="33"/>
      <c r="U54" s="32"/>
      <c r="V54" s="33"/>
      <c r="W54" s="32"/>
      <c r="X54" s="33"/>
      <c r="Y54" s="61"/>
      <c r="Z54" s="52"/>
      <c r="AA54" s="33"/>
      <c r="AB54" s="30"/>
    </row>
    <row r="55" spans="1:28" ht="12.75">
      <c r="A55" s="28" t="s">
        <v>24</v>
      </c>
      <c r="B55" s="29">
        <v>6905.666666666667</v>
      </c>
      <c r="C55" s="30">
        <v>0.9872289730760068</v>
      </c>
      <c r="D55" s="31"/>
      <c r="E55" s="31"/>
      <c r="F55" s="32"/>
      <c r="G55" s="31">
        <v>24208</v>
      </c>
      <c r="H55" s="32"/>
      <c r="I55" s="33"/>
      <c r="J55" s="33"/>
      <c r="K55" s="32"/>
      <c r="L55" s="33"/>
      <c r="M55" s="32"/>
      <c r="N55" s="33"/>
      <c r="O55" s="33"/>
      <c r="P55" s="32"/>
      <c r="Q55" s="33"/>
      <c r="R55" s="32"/>
      <c r="S55" s="33"/>
      <c r="T55" s="33"/>
      <c r="U55" s="32"/>
      <c r="V55" s="33"/>
      <c r="W55" s="32"/>
      <c r="X55" s="33"/>
      <c r="Y55" s="61"/>
      <c r="Z55" s="52"/>
      <c r="AA55" s="33"/>
      <c r="AB55" s="30"/>
    </row>
    <row r="56" spans="1:28" ht="12.75">
      <c r="A56" s="28" t="s">
        <v>25</v>
      </c>
      <c r="B56" s="29">
        <v>6902.666666666666</v>
      </c>
      <c r="C56" s="30">
        <v>0.986800095306171</v>
      </c>
      <c r="D56" s="31"/>
      <c r="E56" s="31"/>
      <c r="F56" s="32"/>
      <c r="G56" s="31">
        <v>24215</v>
      </c>
      <c r="H56" s="32"/>
      <c r="I56" s="33"/>
      <c r="J56" s="33"/>
      <c r="K56" s="32"/>
      <c r="L56" s="33"/>
      <c r="M56" s="32"/>
      <c r="N56" s="33"/>
      <c r="O56" s="33"/>
      <c r="P56" s="32"/>
      <c r="Q56" s="33"/>
      <c r="R56" s="32"/>
      <c r="S56" s="33"/>
      <c r="T56" s="33"/>
      <c r="U56" s="32"/>
      <c r="V56" s="33"/>
      <c r="W56" s="32"/>
      <c r="X56" s="33"/>
      <c r="Y56" s="61"/>
      <c r="Z56" s="52"/>
      <c r="AA56" s="33"/>
      <c r="AB56" s="30"/>
    </row>
    <row r="57" spans="1:28" ht="13.5" thickBot="1">
      <c r="A57" s="34" t="s">
        <v>26</v>
      </c>
      <c r="B57" s="35">
        <v>7207.666666666666</v>
      </c>
      <c r="C57" s="36">
        <v>1.03040266857279</v>
      </c>
      <c r="D57" s="37"/>
      <c r="E57" s="37"/>
      <c r="F57" s="38"/>
      <c r="G57" s="37">
        <v>23948</v>
      </c>
      <c r="H57" s="38"/>
      <c r="I57" s="39"/>
      <c r="J57" s="39"/>
      <c r="K57" s="38"/>
      <c r="L57" s="39"/>
      <c r="M57" s="38"/>
      <c r="N57" s="39"/>
      <c r="O57" s="39"/>
      <c r="P57" s="38"/>
      <c r="Q57" s="39"/>
      <c r="R57" s="38"/>
      <c r="S57" s="39"/>
      <c r="T57" s="39"/>
      <c r="U57" s="38"/>
      <c r="V57" s="39"/>
      <c r="W57" s="38"/>
      <c r="X57" s="39"/>
      <c r="Y57" s="62"/>
      <c r="Z57" s="53"/>
      <c r="AA57" s="39"/>
      <c r="AB57" s="36"/>
    </row>
  </sheetData>
  <mergeCells count="8">
    <mergeCell ref="I36:K36"/>
    <mergeCell ref="N36:P36"/>
    <mergeCell ref="S36:U36"/>
    <mergeCell ref="X36:Z36"/>
    <mergeCell ref="I11:K11"/>
    <mergeCell ref="N11:P11"/>
    <mergeCell ref="S11:U11"/>
    <mergeCell ref="X11:Z11"/>
  </mergeCells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Inkognito</dc:creator>
  <cp:keywords/>
  <dc:description/>
  <cp:lastModifiedBy>pospichalova</cp:lastModifiedBy>
  <cp:lastPrinted>2010-08-24T08:31:53Z</cp:lastPrinted>
  <dcterms:created xsi:type="dcterms:W3CDTF">2007-03-17T14:17:41Z</dcterms:created>
  <dcterms:modified xsi:type="dcterms:W3CDTF">2010-09-03T06:34:13Z</dcterms:modified>
  <cp:category/>
  <cp:version/>
  <cp:contentType/>
  <cp:contentStatus/>
</cp:coreProperties>
</file>