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25" activeTab="0"/>
  </bookViews>
  <sheets>
    <sheet name="RK-27-2010-65, př. 1" sheetId="1" r:id="rId1"/>
  </sheets>
  <definedNames>
    <definedName name="_xlnm.Print_Titles" localSheetId="0">'RK-27-2010-65, př. 1'!$1:$14</definedName>
    <definedName name="_xlnm.Print_Area" localSheetId="0">'RK-27-2010-65, př. 1'!$A$1:$W$107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<sst xmlns="http://schemas.openxmlformats.org/spreadsheetml/2006/main" count="640" uniqueCount="310">
  <si>
    <t>Název projektu:</t>
  </si>
  <si>
    <t>Název partnera:</t>
  </si>
  <si>
    <t>Číslo soupisky výdajů:</t>
  </si>
  <si>
    <t>Registrační číslo projektu:</t>
  </si>
  <si>
    <t>Plátce DPH:</t>
  </si>
  <si>
    <t>Kurz EUR/CZK:</t>
  </si>
  <si>
    <t>Datum zpracování:</t>
  </si>
  <si>
    <t>Vyplní partner</t>
  </si>
  <si>
    <t>Vyplňuje CRR ČR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</si>
  <si>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</si>
  <si>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</si>
  <si>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</si>
  <si>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</si>
  <si>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</si>
  <si>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</si>
  <si>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</si>
  <si>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</si>
  <si>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</si>
  <si>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Výdaj investiční (IV) nebo neinvestiční (NIV)</t>
  </si>
  <si>
    <t>Název</t>
  </si>
  <si>
    <t>IČ</t>
  </si>
  <si>
    <t>DPH odloženo</t>
  </si>
  <si>
    <t>Částka bez DPH</t>
  </si>
  <si>
    <t xml:space="preserve">DPH </t>
  </si>
  <si>
    <t xml:space="preserve">Celkem vč. DPH </t>
  </si>
  <si>
    <t>DPH</t>
  </si>
  <si>
    <t>Celkem vč. DPH</t>
  </si>
  <si>
    <t>(14a)</t>
  </si>
  <si>
    <t>NIV</t>
  </si>
  <si>
    <t>CZK</t>
  </si>
  <si>
    <t>Celkové uznané výdaje dle CRR ČR v EUR:</t>
  </si>
  <si>
    <t>Celkové neuznané výdaje dle CRR ČR v EUR:</t>
  </si>
  <si>
    <t>Celkové investiční uznané výdaje dle CRR ČR v EUR:</t>
  </si>
  <si>
    <t>Celkové neinvestiční uznané výdaje dle CRR ČR v EUR:</t>
  </si>
  <si>
    <t>Za příslušné pracoviště CRR ČR:</t>
  </si>
  <si>
    <t>A</t>
  </si>
  <si>
    <t>Mzdové výdaje</t>
  </si>
  <si>
    <t>Sociální pojištění zaměstnavatele</t>
  </si>
  <si>
    <t>B</t>
  </si>
  <si>
    <t>Ostatní zákonné výdaje</t>
  </si>
  <si>
    <t>C</t>
  </si>
  <si>
    <t>Cestovní náhrady a spotřeba PHM</t>
  </si>
  <si>
    <t>D</t>
  </si>
  <si>
    <t>Nákup služeb</t>
  </si>
  <si>
    <t>ANO</t>
  </si>
  <si>
    <t>E</t>
  </si>
  <si>
    <t>Pořízení majetku</t>
  </si>
  <si>
    <t>U plátců DPH: 
mám nárok na odpočet DPH u níže uvedených výdajů  v rámci mého daňového přiznání?</t>
  </si>
  <si>
    <t>F</t>
  </si>
  <si>
    <t>Výdaje v naturáliích - věcné příspěvky</t>
  </si>
  <si>
    <t>G</t>
  </si>
  <si>
    <t>Leasing / Nájem</t>
  </si>
  <si>
    <t>H</t>
  </si>
  <si>
    <t>Režie</t>
  </si>
  <si>
    <t>I</t>
  </si>
  <si>
    <t xml:space="preserve">Odpisy </t>
  </si>
  <si>
    <t>J</t>
  </si>
  <si>
    <t>Podkapitola rozpočtu</t>
  </si>
  <si>
    <t>Měna dokladu/
sestavy</t>
  </si>
  <si>
    <t>Nárokovaná částka v měně dokladu</t>
  </si>
  <si>
    <t>Nárokovaná částka v EUR 
(Celkem vč. DPH )</t>
  </si>
  <si>
    <t>Stručný důvod neuznání výdaje/ Poznámka</t>
  </si>
  <si>
    <t>Jiné (kombinace)</t>
  </si>
  <si>
    <t>Druh výdaje dle náležitostí dokladování</t>
  </si>
  <si>
    <t>EUR</t>
  </si>
  <si>
    <t>Mezisoučet kapitoly 1: Personální výdaje</t>
  </si>
  <si>
    <t>Mezisoučet kapitoly 2: Věcné a externí výdaje</t>
  </si>
  <si>
    <t>IV</t>
  </si>
  <si>
    <t>Mezisoučet kapitoly 3: Investice</t>
  </si>
  <si>
    <t>C E L K E M   VÝDAJE    D L E   PARTNERA :</t>
  </si>
  <si>
    <t>Z toho výdaje na přípravu:</t>
  </si>
  <si>
    <t>Výdaje na přípravu</t>
  </si>
  <si>
    <t>Mezisoučet kapitoly 4: Výdaje na přípravu</t>
  </si>
  <si>
    <t>Jako partner prohlašuji:</t>
  </si>
  <si>
    <t>1.</t>
  </si>
  <si>
    <t>veškeré vynaložené výdaje jsou v souladu s Application form/Subsidy contract/Partnership agreement a závaznou dokumentací programu,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</si>
  <si>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</si>
  <si>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</si>
  <si>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</si>
  <si>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</si>
  <si>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</si>
  <si>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</si>
  <si>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</si>
  <si>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</si>
  <si>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</si>
  <si>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</si>
  <si>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</si>
  <si>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</si>
  <si>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</si>
  <si>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</si>
  <si>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</si>
  <si>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</si>
  <si>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</si>
  <si>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</si>
  <si>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</si>
  <si>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</si>
  <si>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</si>
  <si>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</si>
  <si>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>Za projektového partnera (statutárního zástupce):</t>
  </si>
  <si>
    <t>(titul, jméno, příjmení, funkce)</t>
  </si>
  <si>
    <t>(datum, podpis, razítko)</t>
  </si>
  <si>
    <r>
      <t xml:space="preserve">Kap. 1 
</t>
    </r>
    <r>
      <rPr>
        <sz val="10"/>
        <rFont val="Arial"/>
        <family val="2"/>
      </rPr>
      <t>Personální výdaje</t>
    </r>
  </si>
  <si>
    <r>
      <t>Kap. 2</t>
    </r>
    <r>
      <rPr>
        <sz val="10"/>
        <rFont val="Arial"/>
        <family val="2"/>
      </rPr>
      <t xml:space="preserve">  
Věcné a externí výdaje</t>
    </r>
  </si>
  <si>
    <r>
      <t>Kap. 3</t>
    </r>
    <r>
      <rPr>
        <sz val="10"/>
        <rFont val="Arial"/>
        <family val="2"/>
      </rPr>
      <t xml:space="preserve"> 
Investice</t>
    </r>
  </si>
  <si>
    <t>Korekce v měně dokladu</t>
  </si>
  <si>
    <t>Rozdělení SR na NIV a IV</t>
  </si>
  <si>
    <t>A.</t>
  </si>
  <si>
    <t>B.</t>
  </si>
  <si>
    <t xml:space="preserve">PŘÍJMY Z REALIZACE: </t>
  </si>
  <si>
    <t>C.</t>
  </si>
  <si>
    <t xml:space="preserve">CELKEM ZPŮSOBILÉ VÝDAJE (ř. A-B) </t>
  </si>
  <si>
    <t>pomocný výpočet</t>
  </si>
  <si>
    <t>kontrola</t>
  </si>
  <si>
    <t>NIV/IV</t>
  </si>
  <si>
    <t>SR</t>
  </si>
  <si>
    <t>NE</t>
  </si>
  <si>
    <t>Soupiska výdajů vynaložených  partnerem - příloha Finanční zprávy za období  ….</t>
  </si>
  <si>
    <t xml:space="preserve">8. </t>
  </si>
  <si>
    <t>veškeré příjmy z projektu byly reportovány.</t>
  </si>
  <si>
    <t>M00024</t>
  </si>
  <si>
    <t>RECOM CZ-AT</t>
  </si>
  <si>
    <t>1.1.1</t>
  </si>
  <si>
    <t>mzdy 08/09</t>
  </si>
  <si>
    <t>mzdy 09/09</t>
  </si>
  <si>
    <t>mzdy 10/09</t>
  </si>
  <si>
    <t>mzdy 11/09</t>
  </si>
  <si>
    <t>mzdy 12/09</t>
  </si>
  <si>
    <t>mzdy 01/10</t>
  </si>
  <si>
    <t>1.2.1</t>
  </si>
  <si>
    <t>cestovní náhrady - Šprincl</t>
  </si>
  <si>
    <t>Krajský úřad JMK - seminář pro žadatele v OP AT-CZ</t>
  </si>
  <si>
    <t>cestovní náhrady - Grycová</t>
  </si>
  <si>
    <t>CRR Brno - doložení 2. Monitorovací zprávy RECOM CZ-AT</t>
  </si>
  <si>
    <t>cestovní náhrady</t>
  </si>
  <si>
    <t>cestovní náhrady - zahraniční pracovní cesty</t>
  </si>
  <si>
    <t>2.1.1</t>
  </si>
  <si>
    <t>technické vybavení - notebook</t>
  </si>
  <si>
    <t>pořízení notebooku HP EliteBook 6930p, pouzdra na notebook a příslušenství</t>
  </si>
  <si>
    <t>2.1.2</t>
  </si>
  <si>
    <t>výukový materiál</t>
  </si>
  <si>
    <t>výukový materiál - učebnice EM Hauptkurs</t>
  </si>
  <si>
    <t>2.2.1</t>
  </si>
  <si>
    <t>odborné vzdělávání</t>
  </si>
  <si>
    <t>školení - "Závazné postupy pro zadávání zakázek spolufinancovaných ze zdrojů EU", Praha 6. 11. 2009</t>
  </si>
  <si>
    <t>2.2.2</t>
  </si>
  <si>
    <t>tlumočení</t>
  </si>
  <si>
    <t>tlumočení při jednání k projektovému záměru "Energetika - obnovitelné zdroje" dne 21.9.2009</t>
  </si>
  <si>
    <t>tlumočení na konzultaci k projektu LA MA21 dne 16. 11. 2009</t>
  </si>
  <si>
    <t>tlumočení na schůzce k projektovému záměru "Partnerství PRO 2013+", Zwettl 17. 12. 2009</t>
  </si>
  <si>
    <t>2.2.3</t>
  </si>
  <si>
    <t>pronájem prostor</t>
  </si>
  <si>
    <t>pronájem zasedací místnosti v Jemnici na seminář pro žadatele z OP CZ-AT, 14. 1. 2010</t>
  </si>
  <si>
    <t>2.2.4</t>
  </si>
  <si>
    <t>občerstvení</t>
  </si>
  <si>
    <t>občerstvení pro účastníky semináře pro žadatele z OP CZ-AT, Jemnice 14. 1. 2010</t>
  </si>
  <si>
    <t>2.2.5</t>
  </si>
  <si>
    <t>inzerce</t>
  </si>
  <si>
    <t>tisk pozvánek 30 ks</t>
  </si>
  <si>
    <t>otištění pozvánky v Jemnických listech - pozvánka na seminář pro žadatele z OP CZ-AT</t>
  </si>
  <si>
    <t>otištění pozvánky v Moravskobudějovickém zpravodaji - pozvánka na seminář pro žadatele z OP CZ-AT</t>
  </si>
  <si>
    <t>20091143</t>
  </si>
  <si>
    <t>200906815</t>
  </si>
  <si>
    <t>Martin Burian</t>
  </si>
  <si>
    <t>68745222</t>
  </si>
  <si>
    <t>101-102009</t>
  </si>
  <si>
    <t>200905497</t>
  </si>
  <si>
    <t>Iva Šestáková</t>
  </si>
  <si>
    <t>73789151</t>
  </si>
  <si>
    <t>10-102009</t>
  </si>
  <si>
    <t>200905496</t>
  </si>
  <si>
    <t>L290041</t>
  </si>
  <si>
    <t>200905918</t>
  </si>
  <si>
    <t>Lucie Poláková</t>
  </si>
  <si>
    <t>73782211</t>
  </si>
  <si>
    <t>10-112009</t>
  </si>
  <si>
    <t>200906172</t>
  </si>
  <si>
    <t>L290040</t>
  </si>
  <si>
    <t>200906573</t>
  </si>
  <si>
    <t>10-122009</t>
  </si>
  <si>
    <t>200906730</t>
  </si>
  <si>
    <t>L290047</t>
  </si>
  <si>
    <t>201000171</t>
  </si>
  <si>
    <t>009000516</t>
  </si>
  <si>
    <t>200906401</t>
  </si>
  <si>
    <t>Český a moravský účetní dvůr s.r.o.</t>
  </si>
  <si>
    <t>25972154</t>
  </si>
  <si>
    <t>57/2009</t>
  </si>
  <si>
    <t>200905211</t>
  </si>
  <si>
    <t>Dr. Alena Jakubíčková</t>
  </si>
  <si>
    <t>12156213</t>
  </si>
  <si>
    <t>290100188</t>
  </si>
  <si>
    <t>200906140</t>
  </si>
  <si>
    <t>PhDr. Jitka Píbilová</t>
  </si>
  <si>
    <t>10583742</t>
  </si>
  <si>
    <t>83/2009</t>
  </si>
  <si>
    <t>200906843</t>
  </si>
  <si>
    <t>20100506</t>
  </si>
  <si>
    <t>201000349</t>
  </si>
  <si>
    <t>Město Jemnice</t>
  </si>
  <si>
    <t>00289531</t>
  </si>
  <si>
    <t>2010003</t>
  </si>
  <si>
    <t>201000372</t>
  </si>
  <si>
    <t>NEKON s.r.o.</t>
  </si>
  <si>
    <t>28269306</t>
  </si>
  <si>
    <t>009634</t>
  </si>
  <si>
    <t>201000072</t>
  </si>
  <si>
    <t>Karel Novotný</t>
  </si>
  <si>
    <t>64729966</t>
  </si>
  <si>
    <t>20100501</t>
  </si>
  <si>
    <t>201000206</t>
  </si>
  <si>
    <t>10305003</t>
  </si>
  <si>
    <t>201000350</t>
  </si>
  <si>
    <t>MKS Beseda</t>
  </si>
  <si>
    <t>00091758</t>
  </si>
  <si>
    <t>V2110001</t>
  </si>
  <si>
    <t>201000828</t>
  </si>
  <si>
    <t>10-012010</t>
  </si>
  <si>
    <t>201000706</t>
  </si>
  <si>
    <t>občerstvení pro účastníky semináře "Přeshraniční partnerství škol", Jihlava 1. 2. 2010</t>
  </si>
  <si>
    <t>2010036</t>
  </si>
  <si>
    <t>201000844</t>
  </si>
  <si>
    <t>Střední škola obchodu a služeb Jihlava</t>
  </si>
  <si>
    <t>00836591</t>
  </si>
  <si>
    <t>10-022010</t>
  </si>
  <si>
    <t>201001052</t>
  </si>
  <si>
    <t>V2110003</t>
  </si>
  <si>
    <t>jazyková výuka - NJ za 10/09</t>
  </si>
  <si>
    <t>jazyková výuka - NJ za 11/09</t>
  </si>
  <si>
    <t>jazyková výuka - NJ za 12/09</t>
  </si>
  <si>
    <t>jazyková výuka - NJ za 01/10</t>
  </si>
  <si>
    <t>jazyková výuka - NJ za 02/10</t>
  </si>
  <si>
    <t>jazyková výuka - AJ za 10/09</t>
  </si>
  <si>
    <t>jazyková výuka - AJ za 11/09</t>
  </si>
  <si>
    <t>jazyková výuka - AJ za 12/09</t>
  </si>
  <si>
    <t>jazyková výuka - AJ za 01/10</t>
  </si>
  <si>
    <t>jazyková výuka - AJ za 02/10</t>
  </si>
  <si>
    <t>201001236</t>
  </si>
  <si>
    <t>mzdy 02/10</t>
  </si>
  <si>
    <t>201002653</t>
  </si>
  <si>
    <t xml:space="preserve">cestovní náhrady </t>
  </si>
  <si>
    <t>cestovní náhrady - 01/10, 02/10</t>
  </si>
  <si>
    <t>jazyková výuka - NJ za 03/10</t>
  </si>
  <si>
    <t>10-032010</t>
  </si>
  <si>
    <t>201001496</t>
  </si>
  <si>
    <t>jazyková výuka - AJ za 03/10</t>
  </si>
  <si>
    <t>V2110005</t>
  </si>
  <si>
    <t>201001760</t>
  </si>
  <si>
    <t>občerstvení pro účastníky pracovní skupiny "Přeshraniční sítě škol", Jemnice 12. 4. 2010</t>
  </si>
  <si>
    <t>201000114</t>
  </si>
  <si>
    <t>201001835</t>
  </si>
  <si>
    <t>Ladislav Danics</t>
  </si>
  <si>
    <t>62853333</t>
  </si>
  <si>
    <t>mzdy 03/10</t>
  </si>
  <si>
    <t>201003729</t>
  </si>
  <si>
    <t>cestovní náhrady - 02/10, 03/10</t>
  </si>
  <si>
    <t>jazyková výuka - NJ za 04/10</t>
  </si>
  <si>
    <t>10-042010</t>
  </si>
  <si>
    <t>201002142</t>
  </si>
  <si>
    <t>jazyková výuka - AJ za 04/10</t>
  </si>
  <si>
    <t>V2110007</t>
  </si>
  <si>
    <t>201002308</t>
  </si>
  <si>
    <t>mzdy 04/10</t>
  </si>
  <si>
    <t>201011406</t>
  </si>
  <si>
    <t>cestovní náhrady - 04/10</t>
  </si>
  <si>
    <t>jazyková výuka - NJ za 05/10</t>
  </si>
  <si>
    <t>10-052010</t>
  </si>
  <si>
    <t>201002650</t>
  </si>
  <si>
    <t>jazyková výuka - AJ za 05/10</t>
  </si>
  <si>
    <t>V2110010</t>
  </si>
  <si>
    <t>201002915</t>
  </si>
  <si>
    <t>mzdy 05/10</t>
  </si>
  <si>
    <t>201013152</t>
  </si>
  <si>
    <t>cestovní náhrady - 05/10</t>
  </si>
  <si>
    <t>200910985</t>
  </si>
  <si>
    <t>200912219</t>
  </si>
  <si>
    <t>200913873</t>
  </si>
  <si>
    <t>200915985</t>
  </si>
  <si>
    <t>201000656</t>
  </si>
  <si>
    <t>201001626</t>
  </si>
  <si>
    <t>200911053</t>
  </si>
  <si>
    <t>200911054</t>
  </si>
  <si>
    <t>200912956</t>
  </si>
  <si>
    <t>200916434</t>
  </si>
  <si>
    <t>2.2</t>
  </si>
  <si>
    <t>bankovní poplatky</t>
  </si>
  <si>
    <t xml:space="preserve">bankovní poplatky v přímé vazbě na projekt v souvislosti s přijetím dotace z ERDF za 1. etapu projektu (22. 5. 2008 - 31. 3. 2009) </t>
  </si>
  <si>
    <t xml:space="preserve">bankovní poplatky v přímé vazbě na projekt v souvislosti s přijetím dotace ze státního rozpočtu za 1. etapu projektu (22. 5. 2008 - 31. 3. 2009) </t>
  </si>
  <si>
    <t xml:space="preserve">bankovní poplatky v přímé vazbě na projekt v souvislosti s příjetím dotace z ERDF za 2. etapu projektu (1. 4. 2009 - 31. 7. 2009) </t>
  </si>
  <si>
    <t xml:space="preserve">bankovní poplatky v přímé vazbě na projekt v souvislosti s příjetím dotace ze státního rozpočtu za 2. etapu (1. 4. 2009 - 31. 7. 2009) </t>
  </si>
  <si>
    <t>mzdy 06/10</t>
  </si>
  <si>
    <t>201014470</t>
  </si>
  <si>
    <t>jazyková výuka - NJ za 06/10</t>
  </si>
  <si>
    <t>10-062010</t>
  </si>
  <si>
    <t>201003116</t>
  </si>
  <si>
    <t>jazyková výuka - AJ za 06/10</t>
  </si>
  <si>
    <t>V2110013</t>
  </si>
  <si>
    <t>201003547</t>
  </si>
  <si>
    <t>občerstvení pro účastníky semináře pro žadatele z OP CZ-AT, Třebíč 22. 6. 2010</t>
  </si>
  <si>
    <t>100100145</t>
  </si>
  <si>
    <t>201003172</t>
  </si>
  <si>
    <t>Bartoš s.r.o.</t>
  </si>
  <si>
    <t>26940876</t>
  </si>
  <si>
    <t>cestovní náhrady - zahraniční pracovní cesty 01/10 - 07/10</t>
  </si>
  <si>
    <t>mzdy 07/10</t>
  </si>
  <si>
    <t>201015639</t>
  </si>
  <si>
    <t>201015572</t>
  </si>
  <si>
    <t>cestovní náhrady - 06/10</t>
  </si>
  <si>
    <t>Monitorovací období 3 a 4 od 01/08/2009 do 31/07/2010</t>
  </si>
  <si>
    <t>Vysocina</t>
  </si>
  <si>
    <t>MUDr. Jiří Běhounek, hejtman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</si>
</sst>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horizontal="right"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3" fontId="11" fillId="0" borderId="0" xfId="0" applyNumberFormat="1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4" fontId="11" fillId="0" borderId="0" xfId="0" applyNumberFormat="1" applyFont="1" applyFill="1" applyBorder="1" applyAlignment="1" applyProtection="1">
      <alignment/>
      <protection hidden="1" locked="0"/>
    </xf>
    <xf numFmtId="0" fontId="8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vertical="center"/>
      <protection hidden="1" locked="0"/>
    </xf>
    <xf numFmtId="49" fontId="8" fillId="0" borderId="11" xfId="0" applyNumberFormat="1" applyFont="1" applyFill="1" applyBorder="1" applyAlignment="1" applyProtection="1">
      <alignment vertical="center"/>
      <protection hidden="1" locked="0"/>
    </xf>
    <xf numFmtId="49" fontId="8" fillId="0" borderId="12" xfId="0" applyNumberFormat="1" applyFont="1" applyBorder="1" applyAlignment="1" applyProtection="1">
      <alignment vertical="center"/>
      <protection hidden="1" locked="0"/>
    </xf>
    <xf numFmtId="49" fontId="8" fillId="0" borderId="12" xfId="0" applyNumberFormat="1" applyFont="1" applyBorder="1" applyAlignment="1" applyProtection="1">
      <alignment horizontal="center" vertical="center"/>
      <protection hidden="1" locked="0"/>
    </xf>
    <xf numFmtId="49" fontId="8" fillId="0" borderId="11" xfId="0" applyNumberFormat="1" applyFont="1" applyBorder="1" applyAlignment="1" applyProtection="1">
      <alignment vertical="center"/>
      <protection hidden="1" locked="0"/>
    </xf>
    <xf numFmtId="49" fontId="8" fillId="0" borderId="13" xfId="0" applyNumberFormat="1" applyFont="1" applyBorder="1" applyAlignment="1" applyProtection="1">
      <alignment horizontal="center" vertical="center"/>
      <protection hidden="1" locked="0"/>
    </xf>
    <xf numFmtId="49" fontId="8" fillId="0" borderId="14" xfId="0" applyNumberFormat="1" applyFont="1" applyBorder="1" applyAlignment="1" applyProtection="1">
      <alignment vertical="center"/>
      <protection hidden="1" locked="0"/>
    </xf>
    <xf numFmtId="49" fontId="8" fillId="0" borderId="13" xfId="0" applyNumberFormat="1" applyFont="1" applyBorder="1" applyAlignment="1" applyProtection="1">
      <alignment vertical="center"/>
      <protection hidden="1" locked="0"/>
    </xf>
    <xf numFmtId="0" fontId="8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0" borderId="16" xfId="0" applyNumberFormat="1" applyFont="1" applyBorder="1" applyAlignment="1" applyProtection="1">
      <alignment horizontal="center" vertical="center"/>
      <protection hidden="1" locked="0"/>
    </xf>
    <xf numFmtId="49" fontId="8" fillId="0" borderId="17" xfId="0" applyNumberFormat="1" applyFont="1" applyBorder="1" applyAlignment="1" applyProtection="1">
      <alignment vertical="center"/>
      <protection hidden="1" locked="0"/>
    </xf>
    <xf numFmtId="49" fontId="8" fillId="0" borderId="16" xfId="0" applyNumberFormat="1" applyFont="1" applyBorder="1" applyAlignment="1" applyProtection="1">
      <alignment vertical="center"/>
      <protection hidden="1" locked="0"/>
    </xf>
    <xf numFmtId="0" fontId="8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3" fontId="12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Border="1" applyAlignment="1" applyProtection="1">
      <alignment vertical="center"/>
      <protection hidden="1" locked="0"/>
    </xf>
    <xf numFmtId="189" fontId="8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9" fontId="10" fillId="0" borderId="0" xfId="0" applyNumberFormat="1" applyFont="1" applyFill="1" applyBorder="1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7" fillId="0" borderId="0" xfId="0" applyFont="1" applyAlignment="1">
      <alignment/>
    </xf>
    <xf numFmtId="49" fontId="11" fillId="0" borderId="16" xfId="0" applyNumberFormat="1" applyFont="1" applyBorder="1" applyAlignment="1" applyProtection="1">
      <alignment vertical="center"/>
      <protection hidden="1" locked="0"/>
    </xf>
    <xf numFmtId="49" fontId="9" fillId="0" borderId="16" xfId="0" applyNumberFormat="1" applyFont="1" applyFill="1" applyBorder="1" applyAlignment="1" applyProtection="1">
      <alignment horizontal="left" vertical="center"/>
      <protection hidden="1" locked="0"/>
    </xf>
    <xf numFmtId="49" fontId="2" fillId="0" borderId="17" xfId="0" applyNumberFormat="1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vertical="center"/>
      <protection hidden="1" locked="0"/>
    </xf>
    <xf numFmtId="1" fontId="9" fillId="0" borderId="16" xfId="0" applyNumberFormat="1" applyFont="1" applyFill="1" applyBorder="1" applyAlignment="1" applyProtection="1">
      <alignment horizontal="left" vertical="center"/>
      <protection hidden="1" locked="0"/>
    </xf>
    <xf numFmtId="49" fontId="9" fillId="0" borderId="21" xfId="0" applyNumberFormat="1" applyFont="1" applyFill="1" applyBorder="1" applyAlignment="1" applyProtection="1">
      <alignment horizontal="left" vertical="center"/>
      <protection hidden="1" locked="0"/>
    </xf>
    <xf numFmtId="4" fontId="8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3" fontId="22" fillId="0" borderId="23" xfId="0" applyNumberFormat="1" applyFont="1" applyBorder="1" applyAlignment="1" applyProtection="1">
      <alignment horizontal="center" vertical="center"/>
      <protection hidden="1" locked="0"/>
    </xf>
    <xf numFmtId="4" fontId="8" fillId="17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24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3" fontId="22" fillId="0" borderId="25" xfId="0" applyNumberFormat="1" applyFont="1" applyBorder="1" applyAlignment="1" applyProtection="1">
      <alignment horizontal="center" vertical="center"/>
      <protection hidden="1" locked="0"/>
    </xf>
    <xf numFmtId="197" fontId="21" fillId="0" borderId="12" xfId="0" applyNumberFormat="1" applyFont="1" applyFill="1" applyBorder="1" applyAlignment="1" applyProtection="1">
      <alignment vertical="center"/>
      <protection hidden="1" locked="0"/>
    </xf>
    <xf numFmtId="4" fontId="8" fillId="0" borderId="12" xfId="0" applyNumberFormat="1" applyFont="1" applyBorder="1" applyAlignment="1" applyProtection="1">
      <alignment horizontal="right" vertical="center"/>
      <protection hidden="1" locked="0"/>
    </xf>
    <xf numFmtId="4" fontId="8" fillId="0" borderId="12" xfId="0" applyNumberFormat="1" applyFont="1" applyFill="1" applyBorder="1" applyAlignment="1" applyProtection="1">
      <alignment horizontal="right" vertical="center"/>
      <protection hidden="1" locked="0"/>
    </xf>
    <xf numFmtId="197" fontId="21" fillId="0" borderId="13" xfId="0" applyNumberFormat="1" applyFont="1" applyBorder="1" applyAlignment="1" applyProtection="1">
      <alignment horizontal="right" vertical="center"/>
      <protection hidden="1" locked="0"/>
    </xf>
    <xf numFmtId="4" fontId="8" fillId="0" borderId="13" xfId="0" applyNumberFormat="1" applyFont="1" applyFill="1" applyBorder="1" applyAlignment="1" applyProtection="1">
      <alignment horizontal="right" vertical="center"/>
      <protection hidden="1" locked="0"/>
    </xf>
    <xf numFmtId="3" fontId="22" fillId="0" borderId="26" xfId="0" applyNumberFormat="1" applyFont="1" applyBorder="1" applyAlignment="1" applyProtection="1">
      <alignment horizontal="center" vertical="center"/>
      <protection hidden="1" locked="0"/>
    </xf>
    <xf numFmtId="49" fontId="1" fillId="0" borderId="22" xfId="0" applyNumberFormat="1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18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27" xfId="0" applyNumberFormat="1" applyFont="1" applyBorder="1" applyAlignment="1" applyProtection="1">
      <alignment horizontal="center" vertical="center"/>
      <protection hidden="1" locked="0"/>
    </xf>
    <xf numFmtId="49" fontId="11" fillId="0" borderId="27" xfId="0" applyNumberFormat="1" applyFont="1" applyBorder="1" applyAlignment="1" applyProtection="1">
      <alignment vertical="center"/>
      <protection hidden="1" locked="0"/>
    </xf>
    <xf numFmtId="49" fontId="8" fillId="0" borderId="28" xfId="0" applyNumberFormat="1" applyFont="1" applyBorder="1" applyAlignment="1" applyProtection="1">
      <alignment vertical="center"/>
      <protection hidden="1" locked="0"/>
    </xf>
    <xf numFmtId="49" fontId="9" fillId="0" borderId="27" xfId="0" applyNumberFormat="1" applyFont="1" applyFill="1" applyBorder="1" applyAlignment="1" applyProtection="1">
      <alignment horizontal="left" vertical="center"/>
      <protection hidden="1" locked="0"/>
    </xf>
    <xf numFmtId="49" fontId="8" fillId="0" borderId="27" xfId="0" applyNumberFormat="1" applyFont="1" applyBorder="1" applyAlignment="1" applyProtection="1">
      <alignment vertical="center"/>
      <protection hidden="1" locked="0"/>
    </xf>
    <xf numFmtId="197" fontId="21" fillId="0" borderId="27" xfId="0" applyNumberFormat="1" applyFont="1" applyFill="1" applyBorder="1" applyAlignment="1" applyProtection="1">
      <alignment vertical="center"/>
      <protection hidden="1" locked="0"/>
    </xf>
    <xf numFmtId="49" fontId="9" fillId="0" borderId="29" xfId="0" applyNumberFormat="1" applyFont="1" applyFill="1" applyBorder="1" applyAlignment="1" applyProtection="1">
      <alignment horizontal="left" vertical="center"/>
      <protection hidden="1" locked="0"/>
    </xf>
    <xf numFmtId="4" fontId="8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3" fontId="22" fillId="0" borderId="31" xfId="0" applyNumberFormat="1" applyFont="1" applyBorder="1" applyAlignment="1" applyProtection="1">
      <alignment horizontal="center" vertical="center"/>
      <protection hidden="1" locked="0"/>
    </xf>
    <xf numFmtId="4" fontId="8" fillId="17" borderId="30" xfId="0" applyNumberFormat="1" applyFont="1" applyFill="1" applyBorder="1" applyAlignment="1" applyProtection="1">
      <alignment horizontal="right" vertical="center" wrapText="1"/>
      <protection hidden="1" locked="0"/>
    </xf>
    <xf numFmtId="0" fontId="8" fillId="17" borderId="32" xfId="0" applyNumberFormat="1" applyFont="1" applyFill="1" applyBorder="1" applyAlignment="1" applyProtection="1">
      <alignment horizontal="center" vertical="top" wrapText="1"/>
      <protection hidden="1" locked="0"/>
    </xf>
    <xf numFmtId="195" fontId="9" fillId="7" borderId="33" xfId="0" applyNumberFormat="1" applyFont="1" applyFill="1" applyBorder="1" applyAlignment="1" applyProtection="1">
      <alignment/>
      <protection hidden="1"/>
    </xf>
    <xf numFmtId="0" fontId="23" fillId="0" borderId="34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center" vertical="center"/>
      <protection hidden="1" locked="0"/>
    </xf>
    <xf numFmtId="0" fontId="8" fillId="0" borderId="19" xfId="0" applyFont="1" applyFill="1" applyBorder="1" applyAlignment="1" applyProtection="1">
      <alignment vertical="center"/>
      <protection hidden="1" locked="0"/>
    </xf>
    <xf numFmtId="3" fontId="8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195" fontId="9" fillId="6" borderId="33" xfId="0" applyNumberFormat="1" applyFont="1" applyFill="1" applyBorder="1" applyAlignment="1" applyProtection="1">
      <alignment/>
      <protection hidden="1"/>
    </xf>
    <xf numFmtId="0" fontId="0" fillId="0" borderId="36" xfId="0" applyFill="1" applyBorder="1" applyAlignment="1">
      <alignment/>
    </xf>
    <xf numFmtId="189" fontId="8" fillId="24" borderId="12" xfId="0" applyNumberFormat="1" applyFont="1" applyFill="1" applyBorder="1" applyAlignment="1" applyProtection="1">
      <alignment horizontal="left" vertical="top" wrapText="1"/>
      <protection hidden="1" locked="0"/>
    </xf>
    <xf numFmtId="9" fontId="10" fillId="0" borderId="12" xfId="0" applyNumberFormat="1" applyFont="1" applyFill="1" applyBorder="1" applyAlignment="1" applyProtection="1">
      <alignment horizontal="right" vertical="center"/>
      <protection hidden="1" locked="0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0" fillId="24" borderId="30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41" xfId="0" applyFont="1" applyBorder="1" applyAlignment="1" applyProtection="1">
      <alignment/>
      <protection locked="0"/>
    </xf>
    <xf numFmtId="4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24" borderId="40" xfId="0" applyFont="1" applyFill="1" applyBorder="1" applyAlignment="1" applyProtection="1">
      <alignment horizontal="center" vertical="center" wrapText="1"/>
      <protection hidden="1" locked="0"/>
    </xf>
    <xf numFmtId="0" fontId="8" fillId="24" borderId="42" xfId="0" applyFont="1" applyFill="1" applyBorder="1" applyAlignment="1" applyProtection="1">
      <alignment horizontal="center" vertical="center" wrapText="1"/>
      <protection hidden="1" locked="0"/>
    </xf>
    <xf numFmtId="0" fontId="8" fillId="24" borderId="43" xfId="0" applyFont="1" applyFill="1" applyBorder="1" applyAlignment="1" applyProtection="1">
      <alignment horizontal="center" vertical="center" wrapText="1"/>
      <protection hidden="1" locked="0"/>
    </xf>
    <xf numFmtId="0" fontId="0" fillId="0" borderId="44" xfId="0" applyFont="1" applyBorder="1" applyAlignment="1" applyProtection="1">
      <alignment horizontal="center"/>
      <protection locked="0"/>
    </xf>
    <xf numFmtId="194" fontId="0" fillId="25" borderId="45" xfId="0" applyNumberFormat="1" applyFont="1" applyFill="1" applyBorder="1" applyAlignment="1" applyProtection="1">
      <alignment horizontal="center" vertical="center"/>
      <protection locked="0"/>
    </xf>
    <xf numFmtId="194" fontId="0" fillId="25" borderId="46" xfId="0" applyNumberFormat="1" applyFont="1" applyFill="1" applyBorder="1" applyAlignment="1" applyProtection="1">
      <alignment horizontal="center" vertical="center"/>
      <protection locked="0"/>
    </xf>
    <xf numFmtId="194" fontId="0" fillId="25" borderId="47" xfId="0" applyNumberFormat="1" applyFont="1" applyFill="1" applyBorder="1" applyAlignment="1" applyProtection="1">
      <alignment horizontal="center" vertical="center"/>
      <protection locked="0"/>
    </xf>
    <xf numFmtId="194" fontId="0" fillId="25" borderId="39" xfId="0" applyNumberFormat="1" applyFont="1" applyFill="1" applyBorder="1" applyAlignment="1" applyProtection="1">
      <alignment horizontal="center" vertical="center"/>
      <protection locked="0"/>
    </xf>
    <xf numFmtId="194" fontId="0" fillId="25" borderId="44" xfId="0" applyNumberFormat="1" applyFont="1" applyFill="1" applyBorder="1" applyAlignment="1" applyProtection="1">
      <alignment horizontal="center" vertical="center"/>
      <protection locked="0"/>
    </xf>
    <xf numFmtId="4" fontId="9" fillId="17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24" borderId="16" xfId="0" applyNumberFormat="1" applyFont="1" applyFill="1" applyBorder="1" applyAlignment="1" applyProtection="1">
      <alignment horizontal="right" vertical="center"/>
      <protection hidden="1" locked="0"/>
    </xf>
    <xf numFmtId="4" fontId="13" fillId="25" borderId="48" xfId="0" applyNumberFormat="1" applyFont="1" applyFill="1" applyBorder="1" applyAlignment="1" applyProtection="1">
      <alignment horizontal="right" vertical="center"/>
      <protection hidden="1" locked="0"/>
    </xf>
    <xf numFmtId="4" fontId="13" fillId="25" borderId="49" xfId="0" applyNumberFormat="1" applyFont="1" applyFill="1" applyBorder="1" applyAlignment="1" applyProtection="1">
      <alignment horizontal="right" vertical="center"/>
      <protection hidden="1" locked="0"/>
    </xf>
    <xf numFmtId="3" fontId="22" fillId="25" borderId="50" xfId="0" applyNumberFormat="1" applyFont="1" applyFill="1" applyBorder="1" applyAlignment="1" applyProtection="1">
      <alignment horizontal="center" vertical="center"/>
      <protection hidden="1" locked="0"/>
    </xf>
    <xf numFmtId="0" fontId="8" fillId="25" borderId="4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0" fillId="0" borderId="33" xfId="0" applyFont="1" applyBorder="1" applyAlignment="1" applyProtection="1">
      <alignment/>
      <protection locked="0"/>
    </xf>
    <xf numFmtId="189" fontId="9" fillId="25" borderId="51" xfId="0" applyNumberFormat="1" applyFont="1" applyFill="1" applyBorder="1" applyAlignment="1" applyProtection="1">
      <alignment vertical="center"/>
      <protection hidden="1" locked="0"/>
    </xf>
    <xf numFmtId="3" fontId="22" fillId="25" borderId="34" xfId="0" applyNumberFormat="1" applyFont="1" applyFill="1" applyBorder="1" applyAlignment="1" applyProtection="1">
      <alignment horizontal="center" vertical="center"/>
      <protection hidden="1" locked="0"/>
    </xf>
    <xf numFmtId="189" fontId="10" fillId="25" borderId="51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30" xfId="0" applyNumberFormat="1" applyFont="1" applyBorder="1" applyAlignment="1" applyProtection="1">
      <alignment/>
      <protection locked="0"/>
    </xf>
    <xf numFmtId="4" fontId="8" fillId="24" borderId="27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/>
      <protection locked="0"/>
    </xf>
    <xf numFmtId="0" fontId="1" fillId="4" borderId="10" xfId="0" applyFont="1" applyFill="1" applyBorder="1" applyAlignment="1">
      <alignment horizontal="right"/>
    </xf>
    <xf numFmtId="0" fontId="1" fillId="4" borderId="43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24" borderId="10" xfId="0" applyFont="1" applyFill="1" applyBorder="1" applyAlignment="1">
      <alignment horizontal="left"/>
    </xf>
    <xf numFmtId="195" fontId="10" fillId="24" borderId="10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10" fillId="0" borderId="12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9" fontId="8" fillId="24" borderId="42" xfId="0" applyNumberFormat="1" applyFont="1" applyFill="1" applyBorder="1" applyAlignment="1" applyProtection="1">
      <alignment horizontal="right" vertical="center"/>
      <protection hidden="1" locked="0"/>
    </xf>
    <xf numFmtId="195" fontId="10" fillId="24" borderId="43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52" xfId="0" applyFont="1" applyBorder="1" applyAlignment="1">
      <alignment wrapText="1"/>
    </xf>
    <xf numFmtId="3" fontId="10" fillId="0" borderId="0" xfId="0" applyNumberFormat="1" applyFont="1" applyFill="1" applyBorder="1" applyAlignment="1" applyProtection="1">
      <alignment vertical="center"/>
      <protection hidden="1" locked="0"/>
    </xf>
    <xf numFmtId="0" fontId="1" fillId="0" borderId="51" xfId="0" applyFont="1" applyBorder="1" applyAlignment="1" applyProtection="1">
      <alignment horizontal="left"/>
      <protection locked="0"/>
    </xf>
    <xf numFmtId="189" fontId="10" fillId="0" borderId="51" xfId="0" applyNumberFormat="1" applyFont="1" applyFill="1" applyBorder="1" applyAlignment="1" applyProtection="1">
      <alignment vertical="center"/>
      <protection hidden="1" locked="0"/>
    </xf>
    <xf numFmtId="189" fontId="10" fillId="0" borderId="53" xfId="0" applyNumberFormat="1" applyFont="1" applyFill="1" applyBorder="1" applyAlignment="1" applyProtection="1">
      <alignment vertical="center"/>
      <protection hidden="1" locked="0"/>
    </xf>
    <xf numFmtId="4" fontId="9" fillId="17" borderId="32" xfId="0" applyNumberFormat="1" applyFont="1" applyFill="1" applyBorder="1" applyAlignment="1" applyProtection="1">
      <alignment horizontal="right" vertical="center"/>
      <protection hidden="1"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10" fontId="8" fillId="0" borderId="12" xfId="0" applyNumberFormat="1" applyFont="1" applyFill="1" applyBorder="1" applyAlignment="1" applyProtection="1">
      <alignment vertical="center"/>
      <protection hidden="1" locked="0"/>
    </xf>
    <xf numFmtId="10" fontId="0" fillId="0" borderId="12" xfId="0" applyNumberFormat="1" applyFont="1" applyFill="1" applyBorder="1" applyAlignment="1">
      <alignment/>
    </xf>
    <xf numFmtId="3" fontId="12" fillId="0" borderId="0" xfId="0" applyNumberFormat="1" applyFont="1" applyBorder="1" applyAlignment="1" applyProtection="1">
      <alignment vertical="center"/>
      <protection hidden="1" locked="0"/>
    </xf>
    <xf numFmtId="198" fontId="1" fillId="7" borderId="24" xfId="0" applyNumberFormat="1" applyFont="1" applyFill="1" applyBorder="1" applyAlignment="1">
      <alignment horizontal="right"/>
    </xf>
    <xf numFmtId="195" fontId="25" fillId="24" borderId="33" xfId="0" applyNumberFormat="1" applyFont="1" applyFill="1" applyBorder="1" applyAlignment="1" applyProtection="1">
      <alignment/>
      <protection hidden="1"/>
    </xf>
    <xf numFmtId="198" fontId="1" fillId="7" borderId="4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98" fontId="26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10" fillId="24" borderId="12" xfId="0" applyNumberFormat="1" applyFont="1" applyFill="1" applyBorder="1" applyAlignment="1" applyProtection="1">
      <alignment horizontal="right" vertical="center"/>
      <protection hidden="1" locked="0"/>
    </xf>
    <xf numFmtId="49" fontId="11" fillId="0" borderId="16" xfId="0" applyNumberFormat="1" applyFont="1" applyFill="1" applyBorder="1" applyAlignment="1" applyProtection="1">
      <alignment vertical="center"/>
      <protection hidden="1" locked="0"/>
    </xf>
    <xf numFmtId="49" fontId="11" fillId="0" borderId="16" xfId="0" applyNumberFormat="1" applyFont="1" applyFill="1" applyBorder="1" applyAlignment="1" applyProtection="1">
      <alignment vertical="center"/>
      <protection hidden="1" locked="0"/>
    </xf>
    <xf numFmtId="197" fontId="21" fillId="0" borderId="16" xfId="0" applyNumberFormat="1" applyFont="1" applyFill="1" applyBorder="1" applyAlignment="1" applyProtection="1">
      <alignment horizontal="right" vertical="center"/>
      <protection hidden="1" locked="0"/>
    </xf>
    <xf numFmtId="197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4" fontId="8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11" fillId="0" borderId="17" xfId="0" applyNumberFormat="1" applyFont="1" applyFill="1" applyBorder="1" applyAlignment="1" applyProtection="1">
      <alignment vertical="center"/>
      <protection hidden="1" locked="0"/>
    </xf>
    <xf numFmtId="49" fontId="9" fillId="0" borderId="54" xfId="0" applyNumberFormat="1" applyFont="1" applyFill="1" applyBorder="1" applyAlignment="1" applyProtection="1">
      <alignment horizontal="left" vertical="center"/>
      <protection hidden="1" locked="0"/>
    </xf>
    <xf numFmtId="4" fontId="8" fillId="17" borderId="55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/>
      <protection locked="0"/>
    </xf>
    <xf numFmtId="49" fontId="11" fillId="0" borderId="12" xfId="0" applyNumberFormat="1" applyFont="1" applyFill="1" applyBorder="1" applyAlignment="1" applyProtection="1">
      <alignment vertical="center"/>
      <protection hidden="1" locked="0"/>
    </xf>
    <xf numFmtId="197" fontId="21" fillId="0" borderId="12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197" fontId="21" fillId="0" borderId="12" xfId="0" applyNumberFormat="1" applyFont="1" applyFill="1" applyBorder="1" applyAlignment="1" applyProtection="1">
      <alignment horizontal="right" vertical="center"/>
      <protection hidden="1" locked="0"/>
    </xf>
    <xf numFmtId="4" fontId="8" fillId="0" borderId="11" xfId="0" applyNumberFormat="1" applyFont="1" applyFill="1" applyBorder="1" applyAlignment="1" applyProtection="1">
      <alignment horizontal="right" vertical="center"/>
      <protection hidden="1"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13" xfId="0" applyNumberFormat="1" applyFont="1" applyFill="1" applyBorder="1" applyAlignment="1" applyProtection="1">
      <alignment vertical="center"/>
      <protection hidden="1" locked="0"/>
    </xf>
    <xf numFmtId="197" fontId="21" fillId="0" borderId="13" xfId="0" applyNumberFormat="1" applyFont="1" applyFill="1" applyBorder="1" applyAlignment="1" applyProtection="1">
      <alignment/>
      <protection locked="0"/>
    </xf>
    <xf numFmtId="197" fontId="21" fillId="0" borderId="13" xfId="0" applyNumberFormat="1" applyFont="1" applyFill="1" applyBorder="1" applyAlignment="1" applyProtection="1">
      <alignment horizontal="right" vertical="center"/>
      <protection hidden="1" locked="0"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4" fontId="8" fillId="0" borderId="24" xfId="0" applyNumberFormat="1" applyFont="1" applyFill="1" applyBorder="1" applyAlignment="1" applyProtection="1">
      <alignment horizontal="right" vertical="center"/>
      <protection hidden="1" locked="0"/>
    </xf>
    <xf numFmtId="4" fontId="8" fillId="0" borderId="56" xfId="0" applyNumberFormat="1" applyFont="1" applyFill="1" applyBorder="1" applyAlignment="1" applyProtection="1">
      <alignment horizontal="right" vertical="center"/>
      <protection hidden="1" locked="0"/>
    </xf>
    <xf numFmtId="4" fontId="9" fillId="17" borderId="0" xfId="0" applyNumberFormat="1" applyFont="1" applyFill="1" applyBorder="1" applyAlignment="1" applyProtection="1">
      <alignment horizontal="right" vertical="center"/>
      <protection hidden="1" locked="0"/>
    </xf>
    <xf numFmtId="49" fontId="1" fillId="0" borderId="22" xfId="0" applyNumberFormat="1" applyFont="1" applyFill="1" applyBorder="1" applyAlignment="1" applyProtection="1">
      <alignment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17" xfId="0" applyNumberFormat="1" applyFont="1" applyFill="1" applyBorder="1" applyAlignment="1" applyProtection="1">
      <alignment vertical="center"/>
      <protection hidden="1" locked="0"/>
    </xf>
    <xf numFmtId="49" fontId="8" fillId="0" borderId="16" xfId="0" applyNumberFormat="1" applyFont="1" applyFill="1" applyBorder="1" applyAlignment="1" applyProtection="1">
      <alignment vertical="center"/>
      <protection hidden="1" locked="0"/>
    </xf>
    <xf numFmtId="4" fontId="8" fillId="0" borderId="22" xfId="0" applyNumberFormat="1" applyFont="1" applyFill="1" applyBorder="1" applyAlignment="1" applyProtection="1">
      <alignment horizontal="right" vertical="center"/>
      <protection hidden="1" locked="0"/>
    </xf>
    <xf numFmtId="4" fontId="8" fillId="0" borderId="16" xfId="0" applyNumberFormat="1" applyFont="1" applyFill="1" applyBorder="1" applyAlignment="1" applyProtection="1">
      <alignment horizontal="right" vertical="center"/>
      <protection hidden="1" locked="0"/>
    </xf>
    <xf numFmtId="49" fontId="1" fillId="0" borderId="22" xfId="0" applyNumberFormat="1" applyFont="1" applyFill="1" applyBorder="1" applyAlignment="1" applyProtection="1">
      <alignment/>
      <protection locked="0"/>
    </xf>
    <xf numFmtId="49" fontId="1" fillId="0" borderId="55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197" fontId="21" fillId="0" borderId="11" xfId="0" applyNumberFormat="1" applyFont="1" applyFill="1" applyBorder="1" applyAlignment="1" applyProtection="1">
      <alignment horizontal="right" vertical="center"/>
      <protection hidden="1" locked="0"/>
    </xf>
    <xf numFmtId="4" fontId="8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9" fontId="1" fillId="0" borderId="24" xfId="0" applyNumberFormat="1" applyFont="1" applyFill="1" applyBorder="1" applyAlignment="1" applyProtection="1">
      <alignment/>
      <protection locked="0"/>
    </xf>
    <xf numFmtId="49" fontId="11" fillId="0" borderId="11" xfId="0" applyNumberFormat="1" applyFont="1" applyFill="1" applyBorder="1" applyAlignment="1" applyProtection="1">
      <alignment vertical="center"/>
      <protection hidden="1" locked="0"/>
    </xf>
    <xf numFmtId="49" fontId="1" fillId="0" borderId="11" xfId="0" applyNumberFormat="1" applyFont="1" applyFill="1" applyBorder="1" applyAlignment="1" applyProtection="1">
      <alignment/>
      <protection locked="0"/>
    </xf>
    <xf numFmtId="4" fontId="10" fillId="24" borderId="57" xfId="0" applyNumberFormat="1" applyFont="1" applyFill="1" applyBorder="1" applyAlignment="1" applyProtection="1">
      <alignment horizontal="right" vertical="center"/>
      <protection hidden="1" locked="0"/>
    </xf>
    <xf numFmtId="0" fontId="8" fillId="17" borderId="58" xfId="0" applyNumberFormat="1" applyFont="1" applyFill="1" applyBorder="1" applyAlignment="1" applyProtection="1">
      <alignment horizontal="center" vertical="top" wrapText="1"/>
      <protection hidden="1" locked="0"/>
    </xf>
    <xf numFmtId="49" fontId="11" fillId="0" borderId="54" xfId="0" applyNumberFormat="1" applyFont="1" applyBorder="1" applyAlignment="1" applyProtection="1">
      <alignment vertical="center"/>
      <protection hidden="1" locked="0"/>
    </xf>
    <xf numFmtId="3" fontId="22" fillId="0" borderId="25" xfId="0" applyNumberFormat="1" applyFont="1" applyFill="1" applyBorder="1" applyAlignment="1" applyProtection="1">
      <alignment horizontal="center" vertical="center"/>
      <protection hidden="1" locked="0"/>
    </xf>
    <xf numFmtId="3" fontId="22" fillId="0" borderId="59" xfId="0" applyNumberFormat="1" applyFont="1" applyBorder="1" applyAlignment="1" applyProtection="1">
      <alignment horizontal="center" vertical="center"/>
      <protection hidden="1" locked="0"/>
    </xf>
    <xf numFmtId="49" fontId="1" fillId="0" borderId="37" xfId="0" applyNumberFormat="1" applyFont="1" applyFill="1" applyBorder="1" applyAlignment="1" applyProtection="1">
      <alignment/>
      <protection locked="0"/>
    </xf>
    <xf numFmtId="49" fontId="9" fillId="0" borderId="38" xfId="0" applyNumberFormat="1" applyFont="1" applyFill="1" applyBorder="1" applyAlignment="1" applyProtection="1">
      <alignment horizontal="left" vertical="center"/>
      <protection hidden="1" locked="0"/>
    </xf>
    <xf numFmtId="4" fontId="9" fillId="17" borderId="38" xfId="0" applyNumberFormat="1" applyFont="1" applyFill="1" applyBorder="1" applyAlignment="1" applyProtection="1">
      <alignment horizontal="right" vertical="center"/>
      <protection hidden="1" locked="0"/>
    </xf>
    <xf numFmtId="49" fontId="1" fillId="0" borderId="60" xfId="0" applyNumberFormat="1" applyFont="1" applyFill="1" applyBorder="1" applyAlignment="1" applyProtection="1">
      <alignment/>
      <protection locked="0"/>
    </xf>
    <xf numFmtId="49" fontId="11" fillId="0" borderId="25" xfId="0" applyNumberFormat="1" applyFont="1" applyBorder="1" applyAlignment="1" applyProtection="1">
      <alignment vertical="center"/>
      <protection hidden="1" locked="0"/>
    </xf>
    <xf numFmtId="49" fontId="9" fillId="0" borderId="25" xfId="0" applyNumberFormat="1" applyFont="1" applyFill="1" applyBorder="1" applyAlignment="1" applyProtection="1">
      <alignment horizontal="left" vertical="center"/>
      <protection hidden="1" locked="0"/>
    </xf>
    <xf numFmtId="49" fontId="8" fillId="0" borderId="25" xfId="0" applyNumberFormat="1" applyFont="1" applyBorder="1" applyAlignment="1" applyProtection="1">
      <alignment vertical="center"/>
      <protection hidden="1" locked="0"/>
    </xf>
    <xf numFmtId="49" fontId="8" fillId="0" borderId="25" xfId="0" applyNumberFormat="1" applyFont="1" applyBorder="1" applyAlignment="1" applyProtection="1">
      <alignment horizontal="center" vertical="center"/>
      <protection hidden="1" locked="0"/>
    </xf>
    <xf numFmtId="197" fontId="21" fillId="0" borderId="11" xfId="0" applyNumberFormat="1" applyFont="1" applyBorder="1" applyAlignment="1" applyProtection="1">
      <alignment horizontal="right" vertical="center"/>
      <protection hidden="1" locked="0"/>
    </xf>
    <xf numFmtId="197" fontId="21" fillId="0" borderId="25" xfId="0" applyNumberFormat="1" applyFont="1" applyBorder="1" applyAlignment="1" applyProtection="1">
      <alignment horizontal="right" vertical="center"/>
      <protection hidden="1" locked="0"/>
    </xf>
    <xf numFmtId="49" fontId="8" fillId="0" borderId="41" xfId="0" applyNumberFormat="1" applyFont="1" applyBorder="1" applyAlignment="1" applyProtection="1">
      <alignment horizontal="center" vertical="center"/>
      <protection hidden="1" locked="0"/>
    </xf>
    <xf numFmtId="49" fontId="8" fillId="0" borderId="47" xfId="0" applyNumberFormat="1" applyFont="1" applyBorder="1" applyAlignment="1" applyProtection="1">
      <alignment horizontal="center" vertical="center"/>
      <protection hidden="1" locked="0"/>
    </xf>
    <xf numFmtId="49" fontId="11" fillId="0" borderId="41" xfId="0" applyNumberFormat="1" applyFont="1" applyBorder="1" applyAlignment="1" applyProtection="1">
      <alignment vertical="center"/>
      <protection hidden="1" locked="0"/>
    </xf>
    <xf numFmtId="49" fontId="11" fillId="0" borderId="47" xfId="0" applyNumberFormat="1" applyFont="1" applyBorder="1" applyAlignment="1" applyProtection="1">
      <alignment vertical="center"/>
      <protection hidden="1" locked="0"/>
    </xf>
    <xf numFmtId="49" fontId="8" fillId="0" borderId="61" xfId="0" applyNumberFormat="1" applyFont="1" applyBorder="1" applyAlignment="1" applyProtection="1">
      <alignment vertical="center"/>
      <protection hidden="1" locked="0"/>
    </xf>
    <xf numFmtId="49" fontId="8" fillId="0" borderId="46" xfId="0" applyNumberFormat="1" applyFont="1" applyBorder="1" applyAlignment="1" applyProtection="1">
      <alignment vertical="center"/>
      <protection hidden="1" locked="0"/>
    </xf>
    <xf numFmtId="49" fontId="9" fillId="0" borderId="10" xfId="0" applyNumberFormat="1" applyFont="1" applyFill="1" applyBorder="1" applyAlignment="1" applyProtection="1">
      <alignment horizontal="left" vertical="center"/>
      <protection hidden="1" locked="0"/>
    </xf>
    <xf numFmtId="49" fontId="9" fillId="0" borderId="41" xfId="0" applyNumberFormat="1" applyFont="1" applyFill="1" applyBorder="1" applyAlignment="1" applyProtection="1">
      <alignment horizontal="left" vertical="center"/>
      <protection hidden="1" locked="0"/>
    </xf>
    <xf numFmtId="49" fontId="9" fillId="0" borderId="47" xfId="0" applyNumberFormat="1" applyFont="1" applyFill="1" applyBorder="1" applyAlignment="1" applyProtection="1">
      <alignment horizontal="left" vertical="center"/>
      <protection hidden="1" locked="0"/>
    </xf>
    <xf numFmtId="4" fontId="8" fillId="0" borderId="46" xfId="0" applyNumberFormat="1" applyFont="1" applyFill="1" applyBorder="1" applyAlignment="1" applyProtection="1">
      <alignment horizontal="right" vertical="center"/>
      <protection hidden="1" locked="0"/>
    </xf>
    <xf numFmtId="4" fontId="9" fillId="17" borderId="15" xfId="0" applyNumberFormat="1" applyFont="1" applyFill="1" applyBorder="1" applyAlignment="1" applyProtection="1">
      <alignment horizontal="right" vertical="center"/>
      <protection hidden="1" locked="0"/>
    </xf>
    <xf numFmtId="4" fontId="9" fillId="17" borderId="25" xfId="0" applyNumberFormat="1" applyFont="1" applyFill="1" applyBorder="1" applyAlignment="1" applyProtection="1">
      <alignment horizontal="right" vertical="center"/>
      <protection hidden="1"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4" fontId="0" fillId="0" borderId="45" xfId="0" applyNumberFormat="1" applyFont="1" applyBorder="1" applyAlignment="1" applyProtection="1">
      <alignment horizontal="right" vertical="center"/>
      <protection locked="0"/>
    </xf>
    <xf numFmtId="4" fontId="9" fillId="17" borderId="10" xfId="0" applyNumberFormat="1" applyFont="1" applyFill="1" applyBorder="1" applyAlignment="1" applyProtection="1">
      <alignment horizontal="right" vertical="center"/>
      <protection hidden="1" locked="0"/>
    </xf>
    <xf numFmtId="4" fontId="9" fillId="17" borderId="44" xfId="0" applyNumberFormat="1" applyFont="1" applyFill="1" applyBorder="1" applyAlignment="1" applyProtection="1">
      <alignment horizontal="right" vertical="center"/>
      <protection hidden="1" locked="0"/>
    </xf>
    <xf numFmtId="4" fontId="8" fillId="0" borderId="45" xfId="0" applyNumberFormat="1" applyFont="1" applyFill="1" applyBorder="1" applyAlignment="1" applyProtection="1">
      <alignment horizontal="right" vertical="center"/>
      <protection hidden="1" locked="0"/>
    </xf>
    <xf numFmtId="3" fontId="22" fillId="0" borderId="62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13" xfId="0" applyNumberFormat="1" applyFont="1" applyFill="1" applyBorder="1" applyAlignment="1" applyProtection="1">
      <alignment vertical="center"/>
      <protection hidden="1" locked="0"/>
    </xf>
    <xf numFmtId="49" fontId="8" fillId="0" borderId="25" xfId="0" applyNumberFormat="1" applyFont="1" applyFill="1" applyBorder="1" applyAlignment="1" applyProtection="1">
      <alignment vertical="center"/>
      <protection hidden="1" locked="0"/>
    </xf>
    <xf numFmtId="49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97" fontId="21" fillId="0" borderId="25" xfId="0" applyNumberFormat="1" applyFont="1" applyFill="1" applyBorder="1" applyAlignment="1" applyProtection="1">
      <alignment horizontal="right" vertical="center"/>
      <protection hidden="1" locked="0"/>
    </xf>
    <xf numFmtId="49" fontId="8" fillId="0" borderId="38" xfId="0" applyNumberFormat="1" applyFont="1" applyFill="1" applyBorder="1" applyAlignment="1" applyProtection="1">
      <alignment vertical="center"/>
      <protection hidden="1" locked="0"/>
    </xf>
    <xf numFmtId="49" fontId="8" fillId="0" borderId="46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8" xfId="0" applyNumberFormat="1" applyFont="1" applyFill="1" applyBorder="1" applyAlignment="1" applyProtection="1">
      <alignment horizontal="center" vertical="center"/>
      <protection hidden="1" locked="0"/>
    </xf>
    <xf numFmtId="197" fontId="21" fillId="0" borderId="46" xfId="0" applyNumberFormat="1" applyFont="1" applyFill="1" applyBorder="1" applyAlignment="1" applyProtection="1">
      <alignment/>
      <protection locked="0"/>
    </xf>
    <xf numFmtId="197" fontId="21" fillId="0" borderId="38" xfId="0" applyNumberFormat="1" applyFont="1" applyFill="1" applyBorder="1" applyAlignment="1" applyProtection="1">
      <alignment horizontal="right" vertical="center"/>
      <protection hidden="1" locked="0"/>
    </xf>
    <xf numFmtId="3" fontId="22" fillId="0" borderId="63" xfId="0" applyNumberFormat="1" applyFont="1" applyFill="1" applyBorder="1" applyAlignment="1" applyProtection="1">
      <alignment horizontal="center" vertical="center"/>
      <protection hidden="1" locked="0"/>
    </xf>
    <xf numFmtId="3" fontId="22" fillId="0" borderId="26" xfId="0" applyNumberFormat="1" applyFont="1" applyFill="1" applyBorder="1" applyAlignment="1" applyProtection="1">
      <alignment horizontal="center" vertical="center"/>
      <protection hidden="1" locked="0"/>
    </xf>
    <xf numFmtId="3" fontId="22" fillId="0" borderId="5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 horizontal="center"/>
    </xf>
    <xf numFmtId="195" fontId="12" fillId="0" borderId="19" xfId="0" applyNumberFormat="1" applyFont="1" applyFill="1" applyBorder="1" applyAlignment="1" applyProtection="1">
      <alignment horizontal="center" vertical="center"/>
      <protection hidden="1" locked="0"/>
    </xf>
    <xf numFmtId="14" fontId="0" fillId="18" borderId="33" xfId="0" applyNumberFormat="1" applyFont="1" applyFill="1" applyBorder="1" applyAlignment="1" applyProtection="1">
      <alignment horizontal="center"/>
      <protection hidden="1" locked="0"/>
    </xf>
    <xf numFmtId="14" fontId="0" fillId="18" borderId="64" xfId="0" applyNumberFormat="1" applyFont="1" applyFill="1" applyBorder="1" applyAlignment="1" applyProtection="1">
      <alignment horizontal="center"/>
      <protection hidden="1" locked="0"/>
    </xf>
    <xf numFmtId="14" fontId="0" fillId="18" borderId="50" xfId="0" applyNumberFormat="1" applyFont="1" applyFill="1" applyBorder="1" applyAlignment="1" applyProtection="1">
      <alignment horizontal="center"/>
      <protection hidden="1" locked="0"/>
    </xf>
    <xf numFmtId="3" fontId="8" fillId="24" borderId="24" xfId="0" applyNumberFormat="1" applyFont="1" applyFill="1" applyBorder="1" applyAlignment="1" applyProtection="1">
      <alignment horizontal="left" vertical="center"/>
      <protection hidden="1" locked="0"/>
    </xf>
    <xf numFmtId="3" fontId="8" fillId="24" borderId="12" xfId="0" applyNumberFormat="1" applyFont="1" applyFill="1" applyBorder="1" applyAlignment="1" applyProtection="1">
      <alignment horizontal="left" vertical="center"/>
      <protection hidden="1" locked="0"/>
    </xf>
    <xf numFmtId="189" fontId="8" fillId="24" borderId="24" xfId="0" applyNumberFormat="1" applyFont="1" applyFill="1" applyBorder="1" applyAlignment="1" applyProtection="1">
      <alignment horizontal="left" vertical="top" wrapText="1"/>
      <protection hidden="1" locked="0"/>
    </xf>
    <xf numFmtId="189" fontId="8" fillId="24" borderId="12" xfId="0" applyNumberFormat="1" applyFont="1" applyFill="1" applyBorder="1" applyAlignment="1" applyProtection="1">
      <alignment horizontal="left" vertical="top" wrapText="1"/>
      <protection hidden="1" locked="0"/>
    </xf>
    <xf numFmtId="3" fontId="8" fillId="7" borderId="33" xfId="0" applyNumberFormat="1" applyFont="1" applyFill="1" applyBorder="1" applyAlignment="1" applyProtection="1">
      <alignment horizontal="left" vertical="center"/>
      <protection hidden="1" locked="0"/>
    </xf>
    <xf numFmtId="3" fontId="8" fillId="7" borderId="64" xfId="0" applyNumberFormat="1" applyFont="1" applyFill="1" applyBorder="1" applyAlignment="1" applyProtection="1">
      <alignment horizontal="left" vertical="center"/>
      <protection hidden="1" locked="0"/>
    </xf>
    <xf numFmtId="3" fontId="8" fillId="7" borderId="50" xfId="0" applyNumberFormat="1" applyFont="1" applyFill="1" applyBorder="1" applyAlignment="1" applyProtection="1">
      <alignment horizontal="left" vertical="center"/>
      <protection hidden="1" locked="0"/>
    </xf>
    <xf numFmtId="0" fontId="1" fillId="24" borderId="30" xfId="0" applyFont="1" applyFill="1" applyBorder="1" applyAlignment="1">
      <alignment horizontal="right"/>
    </xf>
    <xf numFmtId="0" fontId="1" fillId="24" borderId="32" xfId="0" applyFont="1" applyFill="1" applyBorder="1" applyAlignment="1">
      <alignment horizontal="right"/>
    </xf>
    <xf numFmtId="0" fontId="8" fillId="7" borderId="64" xfId="0" applyFont="1" applyFill="1" applyBorder="1" applyAlignment="1" applyProtection="1">
      <alignment horizontal="left" vertical="center"/>
      <protection hidden="1" locked="0"/>
    </xf>
    <xf numFmtId="0" fontId="8" fillId="7" borderId="50" xfId="0" applyFont="1" applyFill="1" applyBorder="1" applyAlignment="1" applyProtection="1">
      <alignment horizontal="left" vertical="center"/>
      <protection hidden="1" locked="0"/>
    </xf>
    <xf numFmtId="0" fontId="8" fillId="6" borderId="64" xfId="0" applyFont="1" applyFill="1" applyBorder="1" applyAlignment="1" applyProtection="1">
      <alignment horizontal="center" vertical="center"/>
      <protection hidden="1" locked="0"/>
    </xf>
    <xf numFmtId="0" fontId="8" fillId="6" borderId="50" xfId="0" applyFont="1" applyFill="1" applyBorder="1" applyAlignment="1" applyProtection="1">
      <alignment horizontal="center" vertical="center"/>
      <protection hidden="1" locked="0"/>
    </xf>
    <xf numFmtId="3" fontId="8" fillId="24" borderId="40" xfId="0" applyNumberFormat="1" applyFont="1" applyFill="1" applyBorder="1" applyAlignment="1" applyProtection="1">
      <alignment horizontal="left" vertical="center"/>
      <protection hidden="1" locked="0"/>
    </xf>
    <xf numFmtId="3" fontId="8" fillId="24" borderId="42" xfId="0" applyNumberFormat="1" applyFont="1" applyFill="1" applyBorder="1" applyAlignment="1" applyProtection="1">
      <alignment horizontal="left" vertical="center"/>
      <protection hidden="1" locked="0"/>
    </xf>
    <xf numFmtId="0" fontId="0" fillId="0" borderId="6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3" fontId="8" fillId="24" borderId="30" xfId="0" applyNumberFormat="1" applyFont="1" applyFill="1" applyBorder="1" applyAlignment="1" applyProtection="1">
      <alignment horizontal="center" vertical="center"/>
      <protection hidden="1" locked="0"/>
    </xf>
    <xf numFmtId="3" fontId="8" fillId="24" borderId="27" xfId="0" applyNumberFormat="1" applyFont="1" applyFill="1" applyBorder="1" applyAlignment="1" applyProtection="1">
      <alignment horizontal="center" vertical="center"/>
      <protection hidden="1" locked="0"/>
    </xf>
    <xf numFmtId="3" fontId="8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>
      <alignment wrapText="1"/>
    </xf>
    <xf numFmtId="0" fontId="3" fillId="25" borderId="33" xfId="0" applyNumberFormat="1" applyFont="1" applyFill="1" applyBorder="1" applyAlignment="1" applyProtection="1">
      <alignment horizontal="center" vertical="center"/>
      <protection locked="0"/>
    </xf>
    <xf numFmtId="0" fontId="3" fillId="25" borderId="64" xfId="0" applyNumberFormat="1" applyFont="1" applyFill="1" applyBorder="1" applyAlignment="1" applyProtection="1">
      <alignment horizontal="center" vertical="center"/>
      <protection locked="0"/>
    </xf>
    <xf numFmtId="0" fontId="3" fillId="25" borderId="50" xfId="0" applyNumberFormat="1" applyFont="1" applyFill="1" applyBorder="1" applyAlignment="1" applyProtection="1">
      <alignment horizontal="center" vertical="center"/>
      <protection locked="0"/>
    </xf>
    <xf numFmtId="189" fontId="7" fillId="25" borderId="33" xfId="0" applyNumberFormat="1" applyFont="1" applyFill="1" applyBorder="1" applyAlignment="1" applyProtection="1">
      <alignment horizontal="center" vertical="center"/>
      <protection hidden="1" locked="0"/>
    </xf>
    <xf numFmtId="189" fontId="7" fillId="25" borderId="64" xfId="0" applyNumberFormat="1" applyFont="1" applyFill="1" applyBorder="1" applyAlignment="1" applyProtection="1">
      <alignment horizontal="center" vertical="center"/>
      <protection hidden="1" locked="0"/>
    </xf>
    <xf numFmtId="189" fontId="7" fillId="25" borderId="50" xfId="0" applyNumberFormat="1" applyFont="1" applyFill="1" applyBorder="1" applyAlignment="1" applyProtection="1">
      <alignment horizontal="center" vertical="center"/>
      <protection hidden="1" locked="0"/>
    </xf>
    <xf numFmtId="0" fontId="8" fillId="25" borderId="33" xfId="0" applyNumberFormat="1" applyFont="1" applyFill="1" applyBorder="1" applyAlignment="1" applyProtection="1">
      <alignment horizontal="center" vertical="center"/>
      <protection hidden="1" locked="0"/>
    </xf>
    <xf numFmtId="0" fontId="8" fillId="25" borderId="64" xfId="0" applyNumberFormat="1" applyFont="1" applyFill="1" applyBorder="1" applyAlignment="1" applyProtection="1">
      <alignment horizontal="center" vertical="center"/>
      <protection hidden="1" locked="0"/>
    </xf>
    <xf numFmtId="0" fontId="8" fillId="25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89" fontId="10" fillId="0" borderId="54" xfId="0" applyNumberFormat="1" applyFont="1" applyFill="1" applyBorder="1" applyAlignment="1" applyProtection="1">
      <alignment horizontal="center" vertical="center"/>
      <protection hidden="1" locked="0"/>
    </xf>
    <xf numFmtId="189" fontId="10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9" xfId="0" applyFont="1" applyFill="1" applyBorder="1" applyAlignment="1" applyProtection="1">
      <alignment horizontal="center" vertical="center" textRotation="90" wrapText="1"/>
      <protection locked="0"/>
    </xf>
    <xf numFmtId="0" fontId="0" fillId="0" borderId="37" xfId="0" applyFont="1" applyFill="1" applyBorder="1" applyAlignment="1" applyProtection="1">
      <alignment horizontal="center" vertical="center" textRotation="90" wrapText="1"/>
      <protection locked="0"/>
    </xf>
    <xf numFmtId="0" fontId="1" fillId="25" borderId="33" xfId="0" applyFont="1" applyFill="1" applyBorder="1" applyAlignment="1" applyProtection="1">
      <alignment horizontal="center"/>
      <protection locked="0"/>
    </xf>
    <xf numFmtId="0" fontId="1" fillId="25" borderId="64" xfId="0" applyFont="1" applyFill="1" applyBorder="1" applyAlignment="1" applyProtection="1">
      <alignment horizontal="center"/>
      <protection locked="0"/>
    </xf>
    <xf numFmtId="0" fontId="1" fillId="25" borderId="70" xfId="0" applyFont="1" applyFill="1" applyBorder="1" applyAlignment="1" applyProtection="1">
      <alignment horizontal="center"/>
      <protection locked="0"/>
    </xf>
    <xf numFmtId="0" fontId="1" fillId="26" borderId="69" xfId="0" applyFont="1" applyFill="1" applyBorder="1" applyAlignment="1" applyProtection="1">
      <alignment horizontal="center" vertical="center" textRotation="90" wrapText="1"/>
      <protection locked="0"/>
    </xf>
    <xf numFmtId="0" fontId="1" fillId="26" borderId="62" xfId="0" applyFont="1" applyFill="1" applyBorder="1" applyAlignment="1" applyProtection="1">
      <alignment horizontal="center" vertical="center" textRotation="90" wrapText="1"/>
      <protection locked="0"/>
    </xf>
    <xf numFmtId="0" fontId="1" fillId="26" borderId="63" xfId="0" applyFont="1" applyFill="1" applyBorder="1" applyAlignment="1" applyProtection="1">
      <alignment horizontal="center" vertical="center" textRotation="90" wrapText="1"/>
      <protection locked="0"/>
    </xf>
    <xf numFmtId="0" fontId="1" fillId="0" borderId="69" xfId="0" applyFont="1" applyBorder="1" applyAlignment="1" applyProtection="1">
      <alignment horizontal="center" vertical="center" textRotation="90" wrapText="1"/>
      <protection locked="0"/>
    </xf>
    <xf numFmtId="0" fontId="1" fillId="0" borderId="62" xfId="0" applyFont="1" applyBorder="1" applyAlignment="1" applyProtection="1">
      <alignment horizontal="center" vertical="center" textRotation="90" wrapText="1"/>
      <protection locked="0"/>
    </xf>
    <xf numFmtId="0" fontId="1" fillId="0" borderId="37" xfId="0" applyFont="1" applyBorder="1" applyAlignment="1" applyProtection="1">
      <alignment horizontal="center" vertical="center" textRotation="90" wrapText="1"/>
      <protection locked="0"/>
    </xf>
    <xf numFmtId="0" fontId="10" fillId="24" borderId="71" xfId="48" applyFont="1" applyFill="1" applyBorder="1" applyAlignment="1" applyProtection="1">
      <alignment horizontal="center" vertical="center" wrapText="1"/>
      <protection hidden="1" locked="0"/>
    </xf>
    <xf numFmtId="0" fontId="10" fillId="24" borderId="58" xfId="48" applyFont="1" applyFill="1" applyBorder="1" applyAlignment="1" applyProtection="1">
      <alignment horizontal="center" vertical="center" wrapText="1"/>
      <protection hidden="1" locked="0"/>
    </xf>
    <xf numFmtId="0" fontId="10" fillId="24" borderId="44" xfId="48" applyFont="1" applyFill="1" applyBorder="1" applyAlignment="1" applyProtection="1">
      <alignment horizontal="center" vertical="center" wrapText="1"/>
      <protection hidden="1" locked="0"/>
    </xf>
    <xf numFmtId="0" fontId="8" fillId="24" borderId="13" xfId="0" applyFont="1" applyFill="1" applyBorder="1" applyAlignment="1" applyProtection="1">
      <alignment horizontal="center" vertical="center" wrapText="1"/>
      <protection hidden="1" locked="0"/>
    </xf>
    <xf numFmtId="0" fontId="8" fillId="24" borderId="46" xfId="0" applyFont="1" applyFill="1" applyBorder="1" applyAlignment="1" applyProtection="1">
      <alignment horizontal="center" vertical="center" wrapText="1"/>
      <protection hidden="1" locked="0"/>
    </xf>
    <xf numFmtId="4" fontId="8" fillId="3" borderId="27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24" borderId="69" xfId="0" applyFont="1" applyFill="1" applyBorder="1" applyAlignment="1" applyProtection="1">
      <alignment horizontal="center" vertical="center" wrapText="1"/>
      <protection hidden="1" locked="0"/>
    </xf>
    <xf numFmtId="0" fontId="8" fillId="24" borderId="62" xfId="0" applyFont="1" applyFill="1" applyBorder="1" applyAlignment="1" applyProtection="1">
      <alignment horizontal="center" vertical="center" wrapText="1"/>
      <protection hidden="1" locked="0"/>
    </xf>
    <xf numFmtId="0" fontId="8" fillId="2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24" borderId="72" xfId="0" applyFont="1" applyFill="1" applyBorder="1" applyAlignment="1" applyProtection="1">
      <alignment horizontal="center" vertical="center" wrapText="1"/>
      <protection locked="0"/>
    </xf>
    <xf numFmtId="0" fontId="0" fillId="24" borderId="5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ont="1" applyFill="1" applyBorder="1" applyAlignment="1" applyProtection="1">
      <alignment horizontal="center" vertical="center" wrapText="1"/>
      <protection locked="0"/>
    </xf>
    <xf numFmtId="0" fontId="8" fillId="24" borderId="29" xfId="0" applyFont="1" applyFill="1" applyBorder="1" applyAlignment="1" applyProtection="1">
      <alignment horizontal="center" vertical="center"/>
      <protection hidden="1" locked="0"/>
    </xf>
    <xf numFmtId="0" fontId="8" fillId="24" borderId="31" xfId="0" applyFont="1" applyFill="1" applyBorder="1" applyAlignment="1" applyProtection="1">
      <alignment horizontal="center" vertical="center"/>
      <protection hidden="1" locked="0"/>
    </xf>
    <xf numFmtId="0" fontId="8" fillId="24" borderId="28" xfId="0" applyFont="1" applyFill="1" applyBorder="1" applyAlignment="1" applyProtection="1">
      <alignment horizontal="center" vertical="center"/>
      <protection hidden="1" locked="0"/>
    </xf>
    <xf numFmtId="0" fontId="0" fillId="24" borderId="73" xfId="0" applyFont="1" applyFill="1" applyBorder="1" applyAlignment="1" applyProtection="1">
      <alignment horizontal="center" vertical="center" wrapText="1"/>
      <protection locked="0"/>
    </xf>
    <xf numFmtId="0" fontId="0" fillId="24" borderId="54" xfId="0" applyFont="1" applyFill="1" applyBorder="1" applyAlignment="1" applyProtection="1">
      <alignment horizontal="center" vertical="center" wrapText="1"/>
      <protection locked="0"/>
    </xf>
    <xf numFmtId="0" fontId="0" fillId="24" borderId="46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/>
      <protection hidden="1" locked="0"/>
    </xf>
    <xf numFmtId="0" fontId="10" fillId="0" borderId="64" xfId="0" applyFont="1" applyFill="1" applyBorder="1" applyAlignment="1" applyProtection="1">
      <alignment horizontal="center"/>
      <protection hidden="1" locked="0"/>
    </xf>
    <xf numFmtId="0" fontId="10" fillId="0" borderId="50" xfId="0" applyFont="1" applyFill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49" fontId="18" fillId="17" borderId="33" xfId="0" applyNumberFormat="1" applyFont="1" applyFill="1" applyBorder="1" applyAlignment="1" applyProtection="1">
      <alignment horizontal="center"/>
      <protection hidden="1" locked="0"/>
    </xf>
    <xf numFmtId="0" fontId="19" fillId="0" borderId="64" xfId="0" applyFont="1" applyBorder="1" applyAlignment="1">
      <alignment/>
    </xf>
    <xf numFmtId="0" fontId="19" fillId="0" borderId="50" xfId="0" applyFont="1" applyBorder="1" applyAlignment="1">
      <alignment/>
    </xf>
    <xf numFmtId="0" fontId="8" fillId="24" borderId="73" xfId="0" applyFont="1" applyFill="1" applyBorder="1" applyAlignment="1" applyProtection="1">
      <alignment horizontal="center" vertical="center" wrapText="1"/>
      <protection hidden="1" locked="0"/>
    </xf>
    <xf numFmtId="0" fontId="8" fillId="24" borderId="54" xfId="0" applyFont="1" applyFill="1" applyBorder="1" applyAlignment="1" applyProtection="1">
      <alignment horizontal="center" vertical="center" wrapText="1"/>
      <protection hidden="1" locked="0"/>
    </xf>
    <xf numFmtId="0" fontId="8" fillId="24" borderId="34" xfId="0" applyFont="1" applyFill="1" applyBorder="1" applyAlignment="1" applyProtection="1">
      <alignment horizontal="center" vertical="center" wrapText="1"/>
      <protection hidden="1" locked="0"/>
    </xf>
    <xf numFmtId="0" fontId="8" fillId="24" borderId="19" xfId="0" applyFont="1" applyFill="1" applyBorder="1" applyAlignment="1" applyProtection="1">
      <alignment horizontal="center" vertical="center" wrapText="1"/>
      <protection hidden="1" locked="0"/>
    </xf>
    <xf numFmtId="0" fontId="8" fillId="24" borderId="20" xfId="0" applyFont="1" applyFill="1" applyBorder="1" applyAlignment="1" applyProtection="1">
      <alignment horizontal="center" vertical="center" wrapText="1"/>
      <protection hidden="1" locked="0"/>
    </xf>
    <xf numFmtId="0" fontId="8" fillId="24" borderId="60" xfId="0" applyFont="1" applyFill="1" applyBorder="1" applyAlignment="1" applyProtection="1">
      <alignment horizontal="center" vertical="center" wrapText="1"/>
      <protection hidden="1" locked="0"/>
    </xf>
    <xf numFmtId="0" fontId="8" fillId="24" borderId="23" xfId="0" applyFont="1" applyFill="1" applyBorder="1" applyAlignment="1" applyProtection="1">
      <alignment horizontal="center" vertical="center" wrapText="1"/>
      <protection hidden="1" locked="0"/>
    </xf>
    <xf numFmtId="0" fontId="8" fillId="24" borderId="67" xfId="0" applyFont="1" applyFill="1" applyBorder="1" applyAlignment="1" applyProtection="1">
      <alignment horizontal="center" vertical="center" wrapText="1"/>
      <protection hidden="1" locked="0"/>
    </xf>
    <xf numFmtId="4" fontId="8" fillId="3" borderId="32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24" borderId="68" xfId="0" applyFont="1" applyFill="1" applyBorder="1" applyAlignment="1" applyProtection="1">
      <alignment horizontal="center" vertical="center" wrapText="1"/>
      <protection hidden="1" locked="0"/>
    </xf>
    <xf numFmtId="0" fontId="8" fillId="24" borderId="53" xfId="0" applyFont="1" applyFill="1" applyBorder="1" applyAlignment="1" applyProtection="1">
      <alignment horizontal="center" vertical="center" wrapText="1"/>
      <protection hidden="1" locked="0"/>
    </xf>
    <xf numFmtId="0" fontId="8" fillId="24" borderId="47" xfId="0" applyFont="1" applyFill="1" applyBorder="1" applyAlignment="1" applyProtection="1">
      <alignment horizontal="center" vertical="center" wrapText="1"/>
      <protection hidden="1" locked="0"/>
    </xf>
    <xf numFmtId="0" fontId="1" fillId="24" borderId="74" xfId="0" applyFont="1" applyFill="1" applyBorder="1" applyAlignment="1">
      <alignment horizontal="left"/>
    </xf>
    <xf numFmtId="0" fontId="1" fillId="24" borderId="28" xfId="0" applyFont="1" applyFill="1" applyBorder="1" applyAlignment="1">
      <alignment horizontal="left"/>
    </xf>
    <xf numFmtId="0" fontId="0" fillId="24" borderId="65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0" fontId="0" fillId="24" borderId="35" xfId="0" applyFont="1" applyFill="1" applyBorder="1" applyAlignment="1">
      <alignment horizontal="left" wrapText="1"/>
    </xf>
    <xf numFmtId="0" fontId="0" fillId="24" borderId="57" xfId="0" applyFont="1" applyFill="1" applyBorder="1" applyAlignment="1">
      <alignment horizontal="left" wrapText="1"/>
    </xf>
    <xf numFmtId="0" fontId="0" fillId="24" borderId="37" xfId="0" applyFont="1" applyFill="1" applyBorder="1" applyAlignment="1">
      <alignment horizontal="left" wrapText="1"/>
    </xf>
    <xf numFmtId="0" fontId="0" fillId="24" borderId="61" xfId="0" applyFont="1" applyFill="1" applyBorder="1" applyAlignment="1">
      <alignment horizontal="left" wrapText="1"/>
    </xf>
    <xf numFmtId="0" fontId="0" fillId="0" borderId="6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14" fontId="0" fillId="0" borderId="77" xfId="0" applyNumberFormat="1" applyFont="1" applyFill="1" applyBorder="1" applyAlignment="1">
      <alignment horizontal="center"/>
    </xf>
    <xf numFmtId="14" fontId="0" fillId="0" borderId="78" xfId="0" applyNumberFormat="1" applyFont="1" applyFill="1" applyBorder="1" applyAlignment="1">
      <alignment horizontal="center"/>
    </xf>
    <xf numFmtId="0" fontId="20" fillId="24" borderId="13" xfId="0" applyFont="1" applyFill="1" applyBorder="1" applyAlignment="1" applyProtection="1">
      <alignment horizontal="center" vertical="center" wrapText="1"/>
      <protection hidden="1" locked="0"/>
    </xf>
    <xf numFmtId="0" fontId="20" fillId="24" borderId="46" xfId="0" applyFont="1" applyFill="1" applyBorder="1" applyAlignment="1" applyProtection="1">
      <alignment horizontal="center" vertical="center" wrapText="1"/>
      <protection hidden="1" locked="0"/>
    </xf>
    <xf numFmtId="0" fontId="8" fillId="24" borderId="40" xfId="0" applyFont="1" applyFill="1" applyBorder="1" applyAlignment="1" applyProtection="1">
      <alignment horizontal="left"/>
      <protection hidden="1" locked="0"/>
    </xf>
    <xf numFmtId="0" fontId="8" fillId="24" borderId="42" xfId="0" applyFont="1" applyFill="1" applyBorder="1" applyAlignment="1" applyProtection="1">
      <alignment horizontal="left"/>
      <protection hidden="1" locked="0"/>
    </xf>
    <xf numFmtId="0" fontId="1" fillId="18" borderId="76" xfId="0" applyFont="1" applyFill="1" applyBorder="1" applyAlignment="1" applyProtection="1">
      <alignment horizontal="left"/>
      <protection locked="0"/>
    </xf>
    <xf numFmtId="0" fontId="1" fillId="18" borderId="78" xfId="0" applyFont="1" applyFill="1" applyBorder="1" applyAlignment="1" applyProtection="1">
      <alignment horizontal="left"/>
      <protection locked="0"/>
    </xf>
    <xf numFmtId="0" fontId="10" fillId="24" borderId="79" xfId="0" applyFont="1" applyFill="1" applyBorder="1" applyAlignment="1" applyProtection="1">
      <alignment horizontal="center"/>
      <protection hidden="1" locked="0"/>
    </xf>
    <xf numFmtId="0" fontId="10" fillId="24" borderId="78" xfId="0" applyFont="1" applyFill="1" applyBorder="1" applyAlignment="1" applyProtection="1">
      <alignment horizontal="center"/>
      <protection hidden="1" locked="0"/>
    </xf>
    <xf numFmtId="0" fontId="0" fillId="18" borderId="79" xfId="0" applyFont="1" applyFill="1" applyBorder="1" applyAlignment="1">
      <alignment horizontal="left"/>
    </xf>
    <xf numFmtId="0" fontId="0" fillId="18" borderId="77" xfId="0" applyFont="1" applyFill="1" applyBorder="1" applyAlignment="1">
      <alignment horizontal="left"/>
    </xf>
    <xf numFmtId="0" fontId="0" fillId="18" borderId="78" xfId="0" applyFont="1" applyFill="1" applyBorder="1" applyAlignment="1">
      <alignment horizontal="left"/>
    </xf>
    <xf numFmtId="0" fontId="8" fillId="24" borderId="30" xfId="0" applyFont="1" applyFill="1" applyBorder="1" applyAlignment="1" applyProtection="1">
      <alignment horizontal="left"/>
      <protection hidden="1" locked="0"/>
    </xf>
    <xf numFmtId="0" fontId="8" fillId="24" borderId="27" xfId="0" applyFont="1" applyFill="1" applyBorder="1" applyAlignment="1" applyProtection="1">
      <alignment horizontal="left"/>
      <protection hidden="1" locked="0"/>
    </xf>
    <xf numFmtId="0" fontId="1" fillId="18" borderId="29" xfId="0" applyFont="1" applyFill="1" applyBorder="1" applyAlignment="1" applyProtection="1">
      <alignment horizontal="left"/>
      <protection locked="0"/>
    </xf>
    <xf numFmtId="0" fontId="1" fillId="18" borderId="75" xfId="0" applyFont="1" applyFill="1" applyBorder="1" applyAlignment="1" applyProtection="1">
      <alignment horizontal="left"/>
      <protection locked="0"/>
    </xf>
    <xf numFmtId="0" fontId="10" fillId="24" borderId="74" xfId="0" applyFont="1" applyFill="1" applyBorder="1" applyAlignment="1" applyProtection="1">
      <alignment horizontal="center"/>
      <protection hidden="1" locked="0"/>
    </xf>
    <xf numFmtId="0" fontId="10" fillId="24" borderId="75" xfId="0" applyFont="1" applyFill="1" applyBorder="1" applyAlignment="1" applyProtection="1">
      <alignment horizontal="center"/>
      <protection hidden="1" locked="0"/>
    </xf>
    <xf numFmtId="0" fontId="0" fillId="18" borderId="74" xfId="0" applyFont="1" applyFill="1" applyBorder="1" applyAlignment="1">
      <alignment horizontal="left"/>
    </xf>
    <xf numFmtId="0" fontId="0" fillId="18" borderId="31" xfId="0" applyFont="1" applyFill="1" applyBorder="1" applyAlignment="1">
      <alignment horizontal="left"/>
    </xf>
    <xf numFmtId="0" fontId="0" fillId="18" borderId="75" xfId="0" applyFont="1" applyFill="1" applyBorder="1" applyAlignment="1">
      <alignment horizontal="left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7"/>
  <sheetViews>
    <sheetView tabSelected="1" zoomScale="75" zoomScaleNormal="75" zoomScaleSheetLayoutView="75" zoomScalePageLayoutView="0" workbookViewId="0" topLeftCell="J1">
      <selection activeCell="Z1" sqref="Z1"/>
    </sheetView>
  </sheetViews>
  <sheetFormatPr defaultColWidth="9.140625" defaultRowHeight="12.75"/>
  <cols>
    <col min="1" max="1" width="7.140625" style="5" customWidth="1"/>
    <col min="2" max="2" width="12.57421875" style="5" customWidth="1"/>
    <col min="3" max="3" width="21.8515625" style="5" customWidth="1"/>
    <col min="4" max="4" width="17.00390625" style="5" customWidth="1"/>
    <col min="5" max="5" width="19.28125" style="5" customWidth="1"/>
    <col min="6" max="6" width="11.57421875" style="5" customWidth="1"/>
    <col min="7" max="7" width="15.28125" style="5" customWidth="1"/>
    <col min="8" max="8" width="13.7109375" style="5" customWidth="1"/>
    <col min="9" max="9" width="15.00390625" style="5" customWidth="1"/>
    <col min="10" max="10" width="11.140625" style="5" customWidth="1"/>
    <col min="11" max="11" width="13.7109375" style="5" customWidth="1"/>
    <col min="12" max="13" width="11.421875" style="5" customWidth="1"/>
    <col min="14" max="14" width="12.140625" style="5" customWidth="1"/>
    <col min="15" max="15" width="11.421875" style="5" customWidth="1"/>
    <col min="16" max="16" width="14.28125" style="5" customWidth="1"/>
    <col min="17" max="17" width="11.8515625" style="5" customWidth="1"/>
    <col min="18" max="18" width="14.57421875" style="5" customWidth="1"/>
    <col min="19" max="19" width="10.421875" style="5" customWidth="1"/>
    <col min="20" max="20" width="16.421875" style="5" customWidth="1"/>
    <col min="21" max="21" width="14.421875" style="5" bestFit="1" customWidth="1"/>
    <col min="22" max="22" width="16.00390625" style="5" bestFit="1" customWidth="1"/>
    <col min="23" max="23" width="25.7109375" style="5" customWidth="1"/>
    <col min="24" max="24" width="14.28125" style="5" bestFit="1" customWidth="1"/>
    <col min="25" max="26" width="9.28125" style="5" bestFit="1" customWidth="1"/>
    <col min="27" max="16384" width="9.140625" style="5" customWidth="1"/>
  </cols>
  <sheetData>
    <row r="1" spans="1:43" ht="24" customHeight="1" thickBot="1">
      <c r="A1" s="7" t="s">
        <v>116</v>
      </c>
      <c r="B1" s="101"/>
      <c r="C1" s="101"/>
      <c r="D1" s="101"/>
      <c r="E1" s="8"/>
      <c r="F1" s="102"/>
      <c r="G1" s="102"/>
      <c r="H1" s="102"/>
      <c r="I1" s="254" t="s">
        <v>307</v>
      </c>
      <c r="J1" s="255"/>
      <c r="K1" s="255"/>
      <c r="L1" s="255"/>
      <c r="M1" s="256"/>
      <c r="N1" s="102"/>
      <c r="O1" s="102"/>
      <c r="P1" s="102"/>
      <c r="Q1" s="102"/>
      <c r="R1" s="103"/>
      <c r="S1" s="103"/>
      <c r="AP1" t="s">
        <v>35</v>
      </c>
      <c r="AQ1" s="49" t="s">
        <v>36</v>
      </c>
    </row>
    <row r="2" spans="1:43" s="3" customFormat="1" ht="15.75" thickBot="1">
      <c r="A2" s="9"/>
      <c r="B2" s="9"/>
      <c r="C2" s="9"/>
      <c r="D2" s="9"/>
      <c r="E2" s="9"/>
      <c r="F2" s="10"/>
      <c r="G2" s="10"/>
      <c r="H2" s="10"/>
      <c r="I2" s="9"/>
      <c r="J2" s="9"/>
      <c r="K2" s="9"/>
      <c r="L2" s="11"/>
      <c r="M2" s="11"/>
      <c r="N2" s="11"/>
      <c r="O2" s="11"/>
      <c r="P2" s="11"/>
      <c r="Q2" s="11"/>
      <c r="R2" s="11"/>
      <c r="S2" s="11"/>
      <c r="T2" s="11"/>
      <c r="U2" s="11"/>
      <c r="V2" s="104"/>
      <c r="AP2"/>
      <c r="AQ2" s="49" t="s">
        <v>37</v>
      </c>
    </row>
    <row r="3" spans="1:43" s="3" customFormat="1" ht="15">
      <c r="A3" s="12"/>
      <c r="B3" s="391" t="s">
        <v>2</v>
      </c>
      <c r="C3" s="392"/>
      <c r="D3" s="392"/>
      <c r="E3" s="392"/>
      <c r="F3" s="393">
        <v>3</v>
      </c>
      <c r="G3" s="394"/>
      <c r="H3" s="395" t="s">
        <v>1</v>
      </c>
      <c r="I3" s="396"/>
      <c r="J3" s="397" t="s">
        <v>308</v>
      </c>
      <c r="K3" s="398"/>
      <c r="L3" s="398"/>
      <c r="M3" s="398"/>
      <c r="N3" s="398"/>
      <c r="O3" s="398"/>
      <c r="P3" s="398"/>
      <c r="Q3" s="399"/>
      <c r="R3" s="11"/>
      <c r="S3" s="11"/>
      <c r="T3" s="11"/>
      <c r="U3" s="11"/>
      <c r="V3" s="104"/>
      <c r="AP3" t="s">
        <v>38</v>
      </c>
      <c r="AQ3" s="49" t="s">
        <v>39</v>
      </c>
    </row>
    <row r="4" spans="1:43" s="3" customFormat="1" ht="15.75" thickBot="1">
      <c r="A4" s="9"/>
      <c r="B4" s="382" t="s">
        <v>3</v>
      </c>
      <c r="C4" s="383"/>
      <c r="D4" s="383"/>
      <c r="E4" s="383"/>
      <c r="F4" s="384" t="s">
        <v>119</v>
      </c>
      <c r="G4" s="385"/>
      <c r="H4" s="386" t="s">
        <v>0</v>
      </c>
      <c r="I4" s="387"/>
      <c r="J4" s="388" t="s">
        <v>120</v>
      </c>
      <c r="K4" s="389"/>
      <c r="L4" s="389"/>
      <c r="M4" s="389"/>
      <c r="N4" s="389"/>
      <c r="O4" s="389"/>
      <c r="P4" s="389"/>
      <c r="Q4" s="390"/>
      <c r="R4" s="11"/>
      <c r="S4" s="11"/>
      <c r="T4" s="11"/>
      <c r="U4" s="11"/>
      <c r="V4" s="104"/>
      <c r="AP4" t="s">
        <v>40</v>
      </c>
      <c r="AQ4" s="49" t="s">
        <v>41</v>
      </c>
    </row>
    <row r="5" spans="1:43" s="3" customFormat="1" ht="15.75" thickBot="1">
      <c r="A5" s="12"/>
      <c r="B5" s="12"/>
      <c r="C5" s="12"/>
      <c r="D5" s="12"/>
      <c r="E5" s="12"/>
      <c r="F5" s="10"/>
      <c r="G5" s="10"/>
      <c r="K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04"/>
      <c r="AP5" t="s">
        <v>42</v>
      </c>
      <c r="AQ5" s="49" t="s">
        <v>43</v>
      </c>
    </row>
    <row r="6" spans="1:43" s="3" customFormat="1" ht="15.75" thickBot="1">
      <c r="A6" s="12"/>
      <c r="B6" s="363" t="s">
        <v>4</v>
      </c>
      <c r="C6" s="364"/>
      <c r="D6" s="252" t="s">
        <v>44</v>
      </c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5"/>
      <c r="AP6" t="s">
        <v>45</v>
      </c>
      <c r="AQ6" s="49" t="s">
        <v>46</v>
      </c>
    </row>
    <row r="7" spans="1:43" s="3" customFormat="1" ht="21" customHeight="1">
      <c r="A7" s="12"/>
      <c r="B7" s="365" t="s">
        <v>47</v>
      </c>
      <c r="C7" s="366"/>
      <c r="D7" s="371" t="s">
        <v>115</v>
      </c>
      <c r="E7" s="10"/>
      <c r="F7" s="10"/>
      <c r="G7" s="10"/>
      <c r="H7" s="106" t="s">
        <v>5</v>
      </c>
      <c r="I7" s="374">
        <v>24.763</v>
      </c>
      <c r="J7" s="375"/>
      <c r="K7" s="376"/>
      <c r="L7" s="11"/>
      <c r="M7" s="11"/>
      <c r="N7" s="11"/>
      <c r="O7" s="11"/>
      <c r="P7" s="11"/>
      <c r="Q7" s="11"/>
      <c r="R7" s="11"/>
      <c r="S7" s="11"/>
      <c r="T7" s="11"/>
      <c r="U7" s="11"/>
      <c r="V7" s="104"/>
      <c r="AP7" t="s">
        <v>48</v>
      </c>
      <c r="AQ7" s="49" t="s">
        <v>49</v>
      </c>
    </row>
    <row r="8" spans="1:43" s="3" customFormat="1" ht="15.75" thickBot="1">
      <c r="A8" s="9"/>
      <c r="B8" s="367"/>
      <c r="C8" s="368"/>
      <c r="D8" s="372"/>
      <c r="E8" s="10"/>
      <c r="F8" s="10"/>
      <c r="G8" s="10"/>
      <c r="H8" s="107" t="s">
        <v>6</v>
      </c>
      <c r="I8" s="377">
        <v>40408</v>
      </c>
      <c r="J8" s="378"/>
      <c r="K8" s="379"/>
      <c r="L8" s="11"/>
      <c r="M8" s="11"/>
      <c r="N8" s="11"/>
      <c r="O8" s="11"/>
      <c r="P8" s="11"/>
      <c r="Q8" s="11"/>
      <c r="R8" s="11"/>
      <c r="S8" s="11"/>
      <c r="T8" s="11"/>
      <c r="U8" s="11"/>
      <c r="V8" s="104"/>
      <c r="AP8" t="s">
        <v>50</v>
      </c>
      <c r="AQ8" s="49" t="s">
        <v>51</v>
      </c>
    </row>
    <row r="9" spans="1:43" s="3" customFormat="1" ht="15.75" thickBot="1">
      <c r="A9" s="9"/>
      <c r="B9" s="369"/>
      <c r="C9" s="370"/>
      <c r="D9" s="373"/>
      <c r="E9" s="10"/>
      <c r="F9" s="10"/>
      <c r="G9" s="10"/>
      <c r="H9" s="10"/>
      <c r="I9" s="9"/>
      <c r="J9" s="9"/>
      <c r="K9" s="9"/>
      <c r="L9" s="11"/>
      <c r="M9" s="11"/>
      <c r="N9" s="11"/>
      <c r="O9" s="11"/>
      <c r="P9" s="11"/>
      <c r="Q9" s="11"/>
      <c r="R9" s="11"/>
      <c r="S9" s="11"/>
      <c r="T9" s="11"/>
      <c r="U9" s="11"/>
      <c r="V9" s="104"/>
      <c r="AP9" t="s">
        <v>52</v>
      </c>
      <c r="AQ9" s="49" t="s">
        <v>53</v>
      </c>
    </row>
    <row r="10" spans="1:43" s="109" customFormat="1" ht="15.75" thickBot="1">
      <c r="A10" s="108"/>
      <c r="B10" s="108"/>
      <c r="C10" s="108"/>
      <c r="D10" s="108"/>
      <c r="E10" s="13"/>
      <c r="F10" s="14"/>
      <c r="G10" s="14"/>
      <c r="H10" s="14"/>
      <c r="I10" s="14"/>
      <c r="J10" s="13"/>
      <c r="K10" s="15"/>
      <c r="L10" s="16"/>
      <c r="M10" s="16"/>
      <c r="N10" s="16"/>
      <c r="O10" s="16"/>
      <c r="P10" s="16"/>
      <c r="Q10" s="16"/>
      <c r="R10" s="17"/>
      <c r="S10" s="17"/>
      <c r="T10" s="17"/>
      <c r="U10" s="17"/>
      <c r="AP10" t="s">
        <v>54</v>
      </c>
      <c r="AQ10" s="49" t="s">
        <v>55</v>
      </c>
    </row>
    <row r="11" spans="1:43" ht="13.5" customHeight="1" thickBot="1">
      <c r="A11" s="110"/>
      <c r="B11" s="342" t="s">
        <v>7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4"/>
      <c r="T11" s="347" t="s">
        <v>8</v>
      </c>
      <c r="U11" s="348"/>
      <c r="V11" s="348"/>
      <c r="W11" s="349"/>
      <c r="AP11" t="s">
        <v>56</v>
      </c>
      <c r="AQ11" s="49" t="s">
        <v>25</v>
      </c>
    </row>
    <row r="12" spans="1:43" ht="12.75" customHeight="1">
      <c r="A12" s="331"/>
      <c r="B12" s="333" t="s">
        <v>57</v>
      </c>
      <c r="C12" s="336" t="s">
        <v>9</v>
      </c>
      <c r="D12" s="337"/>
      <c r="E12" s="337"/>
      <c r="F12" s="338"/>
      <c r="G12" s="339" t="s">
        <v>10</v>
      </c>
      <c r="H12" s="350" t="s">
        <v>11</v>
      </c>
      <c r="I12" s="336" t="s">
        <v>12</v>
      </c>
      <c r="J12" s="338"/>
      <c r="K12" s="350" t="s">
        <v>13</v>
      </c>
      <c r="L12" s="350" t="s">
        <v>14</v>
      </c>
      <c r="M12" s="360" t="s">
        <v>58</v>
      </c>
      <c r="N12" s="352" t="s">
        <v>59</v>
      </c>
      <c r="O12" s="353"/>
      <c r="P12" s="353"/>
      <c r="Q12" s="354"/>
      <c r="R12" s="328" t="s">
        <v>60</v>
      </c>
      <c r="S12" s="321" t="s">
        <v>15</v>
      </c>
      <c r="T12" s="326" t="s">
        <v>104</v>
      </c>
      <c r="U12" s="345"/>
      <c r="V12" s="326" t="s">
        <v>26</v>
      </c>
      <c r="W12" s="358" t="s">
        <v>61</v>
      </c>
      <c r="AQ12" s="49" t="s">
        <v>62</v>
      </c>
    </row>
    <row r="13" spans="1:23" ht="12.75" customHeight="1">
      <c r="A13" s="332"/>
      <c r="B13" s="334"/>
      <c r="C13" s="324" t="s">
        <v>16</v>
      </c>
      <c r="D13" s="380" t="s">
        <v>63</v>
      </c>
      <c r="E13" s="324" t="s">
        <v>17</v>
      </c>
      <c r="F13" s="324" t="s">
        <v>18</v>
      </c>
      <c r="G13" s="340"/>
      <c r="H13" s="351"/>
      <c r="I13" s="324" t="s">
        <v>19</v>
      </c>
      <c r="J13" s="324" t="s">
        <v>20</v>
      </c>
      <c r="K13" s="351"/>
      <c r="L13" s="351"/>
      <c r="M13" s="361"/>
      <c r="N13" s="355"/>
      <c r="O13" s="356"/>
      <c r="P13" s="356"/>
      <c r="Q13" s="357"/>
      <c r="R13" s="329"/>
      <c r="S13" s="322"/>
      <c r="T13" s="346"/>
      <c r="U13" s="346"/>
      <c r="V13" s="327"/>
      <c r="W13" s="359"/>
    </row>
    <row r="14" spans="1:23" ht="51.75" customHeight="1" thickBot="1">
      <c r="A14" s="332"/>
      <c r="B14" s="335"/>
      <c r="C14" s="325"/>
      <c r="D14" s="381"/>
      <c r="E14" s="325"/>
      <c r="F14" s="325"/>
      <c r="G14" s="341"/>
      <c r="H14" s="325"/>
      <c r="I14" s="325"/>
      <c r="J14" s="325"/>
      <c r="K14" s="325"/>
      <c r="L14" s="325"/>
      <c r="M14" s="362"/>
      <c r="N14" s="112" t="s">
        <v>22</v>
      </c>
      <c r="O14" s="113" t="s">
        <v>23</v>
      </c>
      <c r="P14" s="114" t="s">
        <v>24</v>
      </c>
      <c r="Q14" s="114" t="s">
        <v>21</v>
      </c>
      <c r="R14" s="330"/>
      <c r="S14" s="323"/>
      <c r="T14" s="111" t="s">
        <v>29</v>
      </c>
      <c r="U14" s="111" t="s">
        <v>64</v>
      </c>
      <c r="V14" s="327"/>
      <c r="W14" s="359"/>
    </row>
    <row r="15" spans="1:23" ht="21" customHeight="1" thickBot="1">
      <c r="A15" s="115"/>
      <c r="B15" s="116">
        <v>1</v>
      </c>
      <c r="C15" s="117">
        <v>2</v>
      </c>
      <c r="D15" s="117">
        <v>3</v>
      </c>
      <c r="E15" s="116">
        <v>4</v>
      </c>
      <c r="F15" s="117">
        <v>5</v>
      </c>
      <c r="G15" s="117">
        <v>6</v>
      </c>
      <c r="H15" s="116">
        <v>7</v>
      </c>
      <c r="I15" s="117">
        <v>8</v>
      </c>
      <c r="J15" s="117">
        <v>9</v>
      </c>
      <c r="K15" s="116">
        <v>10</v>
      </c>
      <c r="L15" s="117">
        <v>11</v>
      </c>
      <c r="M15" s="118">
        <v>12</v>
      </c>
      <c r="N15" s="116">
        <v>13</v>
      </c>
      <c r="O15" s="117">
        <v>14</v>
      </c>
      <c r="P15" s="117">
        <v>15</v>
      </c>
      <c r="Q15" s="119" t="s">
        <v>27</v>
      </c>
      <c r="R15" s="117">
        <v>16</v>
      </c>
      <c r="S15" s="116">
        <v>17</v>
      </c>
      <c r="T15" s="117">
        <v>18</v>
      </c>
      <c r="U15" s="117">
        <v>19</v>
      </c>
      <c r="V15" s="116">
        <v>20</v>
      </c>
      <c r="W15" s="120">
        <v>21</v>
      </c>
    </row>
    <row r="16" spans="1:43" s="3" customFormat="1" ht="15" customHeight="1">
      <c r="A16" s="315" t="s">
        <v>101</v>
      </c>
      <c r="B16" s="198" t="s">
        <v>121</v>
      </c>
      <c r="C16" s="167" t="s">
        <v>122</v>
      </c>
      <c r="D16" s="168" t="s">
        <v>36</v>
      </c>
      <c r="E16" s="167" t="s">
        <v>122</v>
      </c>
      <c r="F16" s="51" t="s">
        <v>28</v>
      </c>
      <c r="G16" s="52"/>
      <c r="H16" s="28" t="s">
        <v>273</v>
      </c>
      <c r="I16" s="53"/>
      <c r="J16" s="54"/>
      <c r="K16" s="169">
        <v>40071</v>
      </c>
      <c r="L16" s="169">
        <v>40078</v>
      </c>
      <c r="M16" s="55" t="s">
        <v>29</v>
      </c>
      <c r="N16" s="56">
        <v>30267</v>
      </c>
      <c r="O16" s="57">
        <v>0</v>
      </c>
      <c r="P16" s="121">
        <f>IF($D$6="ANO",IF($D$7="NE",SUM(N16:O16),N16),SUM(N16:O16))</f>
        <v>30267</v>
      </c>
      <c r="Q16" s="57"/>
      <c r="R16" s="121">
        <f>ROUND(IF(M16="EUR",P16,(P16/$I$7)),2)</f>
        <v>1222.27</v>
      </c>
      <c r="S16" s="58">
        <v>3</v>
      </c>
      <c r="T16" s="59"/>
      <c r="U16" s="59"/>
      <c r="V16" s="122"/>
      <c r="W16" s="33"/>
      <c r="AQ16" s="5"/>
    </row>
    <row r="17" spans="1:43" ht="12.75" customHeight="1">
      <c r="A17" s="316"/>
      <c r="B17" s="198" t="s">
        <v>121</v>
      </c>
      <c r="C17" s="167" t="s">
        <v>123</v>
      </c>
      <c r="D17" s="168" t="s">
        <v>36</v>
      </c>
      <c r="E17" s="167" t="s">
        <v>123</v>
      </c>
      <c r="F17" s="51" t="s">
        <v>28</v>
      </c>
      <c r="G17" s="52"/>
      <c r="H17" s="28" t="s">
        <v>274</v>
      </c>
      <c r="I17" s="53"/>
      <c r="J17" s="54"/>
      <c r="K17" s="170">
        <v>40100</v>
      </c>
      <c r="L17" s="170">
        <v>40102</v>
      </c>
      <c r="M17" s="55" t="s">
        <v>29</v>
      </c>
      <c r="N17" s="56">
        <v>30522</v>
      </c>
      <c r="O17" s="57">
        <v>0</v>
      </c>
      <c r="P17" s="121">
        <f aca="true" t="shared" si="0" ref="P17:P38">IF($D$6="ANO",IF($D$7="NE",SUM(N17:O17),N17),SUM(N17:O17))</f>
        <v>30522</v>
      </c>
      <c r="Q17" s="57"/>
      <c r="R17" s="121">
        <f aca="true" t="shared" si="1" ref="R17:R38">ROUND(IF(M17="EUR",P17,(P17/$I$7)),2)</f>
        <v>1232.56</v>
      </c>
      <c r="S17" s="58">
        <v>3</v>
      </c>
      <c r="T17" s="59"/>
      <c r="U17" s="59"/>
      <c r="V17" s="122"/>
      <c r="W17" s="18"/>
      <c r="AQ17" s="3"/>
    </row>
    <row r="18" spans="1:23" ht="15">
      <c r="A18" s="316"/>
      <c r="B18" s="198" t="s">
        <v>121</v>
      </c>
      <c r="C18" s="172" t="s">
        <v>124</v>
      </c>
      <c r="D18" s="168" t="s">
        <v>36</v>
      </c>
      <c r="E18" s="172" t="s">
        <v>124</v>
      </c>
      <c r="F18" s="51" t="s">
        <v>28</v>
      </c>
      <c r="G18" s="19"/>
      <c r="H18" s="28" t="s">
        <v>275</v>
      </c>
      <c r="I18" s="19"/>
      <c r="J18" s="19"/>
      <c r="K18" s="170">
        <v>40133</v>
      </c>
      <c r="L18" s="170">
        <v>40137</v>
      </c>
      <c r="M18" s="55" t="s">
        <v>29</v>
      </c>
      <c r="N18" s="56">
        <v>29228</v>
      </c>
      <c r="O18" s="57">
        <v>0</v>
      </c>
      <c r="P18" s="121">
        <f t="shared" si="0"/>
        <v>29228</v>
      </c>
      <c r="Q18" s="61"/>
      <c r="R18" s="121">
        <f t="shared" si="1"/>
        <v>1180.31</v>
      </c>
      <c r="S18" s="62">
        <v>3</v>
      </c>
      <c r="T18" s="59"/>
      <c r="U18" s="59"/>
      <c r="V18" s="122"/>
      <c r="W18" s="18"/>
    </row>
    <row r="19" spans="1:23" ht="15">
      <c r="A19" s="316"/>
      <c r="B19" s="198" t="s">
        <v>121</v>
      </c>
      <c r="C19" s="172" t="s">
        <v>125</v>
      </c>
      <c r="D19" s="168" t="s">
        <v>36</v>
      </c>
      <c r="E19" s="172" t="s">
        <v>125</v>
      </c>
      <c r="F19" s="51" t="s">
        <v>28</v>
      </c>
      <c r="G19" s="20"/>
      <c r="H19" s="28" t="s">
        <v>276</v>
      </c>
      <c r="I19" s="20"/>
      <c r="J19" s="20"/>
      <c r="K19" s="170">
        <v>40161</v>
      </c>
      <c r="L19" s="170">
        <v>40163</v>
      </c>
      <c r="M19" s="55" t="s">
        <v>29</v>
      </c>
      <c r="N19" s="56">
        <v>28805</v>
      </c>
      <c r="O19" s="57">
        <v>0</v>
      </c>
      <c r="P19" s="121">
        <f t="shared" si="0"/>
        <v>28805</v>
      </c>
      <c r="Q19" s="61"/>
      <c r="R19" s="121">
        <f t="shared" si="1"/>
        <v>1163.23</v>
      </c>
      <c r="S19" s="62">
        <v>3</v>
      </c>
      <c r="T19" s="59"/>
      <c r="U19" s="59"/>
      <c r="V19" s="122"/>
      <c r="W19" s="18"/>
    </row>
    <row r="20" spans="1:23" ht="15">
      <c r="A20" s="316"/>
      <c r="B20" s="198" t="s">
        <v>121</v>
      </c>
      <c r="C20" s="172" t="s">
        <v>126</v>
      </c>
      <c r="D20" s="168" t="s">
        <v>36</v>
      </c>
      <c r="E20" s="172" t="s">
        <v>126</v>
      </c>
      <c r="F20" s="51" t="s">
        <v>28</v>
      </c>
      <c r="G20" s="22"/>
      <c r="H20" s="28" t="s">
        <v>277</v>
      </c>
      <c r="I20" s="22"/>
      <c r="J20" s="21"/>
      <c r="K20" s="170">
        <v>40196</v>
      </c>
      <c r="L20" s="170">
        <v>40199</v>
      </c>
      <c r="M20" s="55" t="s">
        <v>29</v>
      </c>
      <c r="N20" s="56">
        <v>31425</v>
      </c>
      <c r="O20" s="57">
        <v>0</v>
      </c>
      <c r="P20" s="121">
        <f t="shared" si="0"/>
        <v>31425</v>
      </c>
      <c r="Q20" s="64"/>
      <c r="R20" s="121">
        <f t="shared" si="1"/>
        <v>1269.03</v>
      </c>
      <c r="S20" s="62">
        <v>3</v>
      </c>
      <c r="T20" s="59"/>
      <c r="U20" s="59"/>
      <c r="V20" s="122"/>
      <c r="W20" s="18"/>
    </row>
    <row r="21" spans="1:23" ht="15">
      <c r="A21" s="316"/>
      <c r="B21" s="204" t="s">
        <v>121</v>
      </c>
      <c r="C21" s="205" t="s">
        <v>127</v>
      </c>
      <c r="D21" s="177" t="s">
        <v>36</v>
      </c>
      <c r="E21" s="205" t="s">
        <v>127</v>
      </c>
      <c r="F21" s="51" t="s">
        <v>28</v>
      </c>
      <c r="G21" s="23"/>
      <c r="H21" s="28" t="s">
        <v>278</v>
      </c>
      <c r="I21" s="24"/>
      <c r="J21" s="24"/>
      <c r="K21" s="181">
        <v>40225</v>
      </c>
      <c r="L21" s="202">
        <v>40233</v>
      </c>
      <c r="M21" s="55" t="s">
        <v>29</v>
      </c>
      <c r="N21" s="203">
        <v>28198</v>
      </c>
      <c r="O21" s="57">
        <v>0</v>
      </c>
      <c r="P21" s="121">
        <f t="shared" si="0"/>
        <v>28198</v>
      </c>
      <c r="Q21" s="65"/>
      <c r="R21" s="121">
        <f t="shared" si="1"/>
        <v>1138.72</v>
      </c>
      <c r="S21" s="62">
        <v>3</v>
      </c>
      <c r="T21" s="59"/>
      <c r="U21" s="59"/>
      <c r="V21" s="122"/>
      <c r="W21" s="18"/>
    </row>
    <row r="22" spans="1:23" ht="15">
      <c r="A22" s="316"/>
      <c r="B22" s="204" t="s">
        <v>121</v>
      </c>
      <c r="C22" s="205" t="s">
        <v>237</v>
      </c>
      <c r="D22" s="177" t="s">
        <v>36</v>
      </c>
      <c r="E22" s="205" t="s">
        <v>237</v>
      </c>
      <c r="F22" s="51" t="s">
        <v>28</v>
      </c>
      <c r="G22" s="28"/>
      <c r="H22" s="28" t="s">
        <v>238</v>
      </c>
      <c r="I22" s="26"/>
      <c r="J22" s="26"/>
      <c r="K22" s="181">
        <v>40256</v>
      </c>
      <c r="L22" s="202">
        <v>40260</v>
      </c>
      <c r="M22" s="55" t="s">
        <v>29</v>
      </c>
      <c r="N22" s="203">
        <v>26817</v>
      </c>
      <c r="O22" s="57">
        <v>0</v>
      </c>
      <c r="P22" s="121">
        <f t="shared" si="0"/>
        <v>26817</v>
      </c>
      <c r="Q22" s="67"/>
      <c r="R22" s="121">
        <f t="shared" si="1"/>
        <v>1082.95</v>
      </c>
      <c r="S22" s="68">
        <v>3</v>
      </c>
      <c r="T22" s="59"/>
      <c r="U22" s="59"/>
      <c r="V22" s="122"/>
      <c r="W22" s="29"/>
    </row>
    <row r="23" spans="1:23" ht="15">
      <c r="A23" s="316"/>
      <c r="B23" s="206" t="s">
        <v>121</v>
      </c>
      <c r="C23" s="205" t="s">
        <v>252</v>
      </c>
      <c r="D23" s="177" t="s">
        <v>36</v>
      </c>
      <c r="E23" s="205" t="s">
        <v>252</v>
      </c>
      <c r="F23" s="51" t="s">
        <v>28</v>
      </c>
      <c r="G23" s="28"/>
      <c r="H23" s="28" t="s">
        <v>253</v>
      </c>
      <c r="I23" s="26"/>
      <c r="J23" s="26"/>
      <c r="K23" s="181">
        <v>40284</v>
      </c>
      <c r="L23" s="202">
        <v>40288</v>
      </c>
      <c r="M23" s="55" t="s">
        <v>29</v>
      </c>
      <c r="N23" s="203">
        <v>31912</v>
      </c>
      <c r="O23" s="57">
        <v>0</v>
      </c>
      <c r="P23" s="121">
        <f t="shared" si="0"/>
        <v>31912</v>
      </c>
      <c r="Q23" s="67"/>
      <c r="R23" s="121">
        <f t="shared" si="1"/>
        <v>1288.7</v>
      </c>
      <c r="S23" s="68">
        <v>3</v>
      </c>
      <c r="T23" s="59"/>
      <c r="U23" s="59"/>
      <c r="V23" s="122"/>
      <c r="W23" s="29"/>
    </row>
    <row r="24" spans="1:23" ht="15">
      <c r="A24" s="316"/>
      <c r="B24" s="206" t="s">
        <v>121</v>
      </c>
      <c r="C24" s="205" t="s">
        <v>261</v>
      </c>
      <c r="D24" s="177" t="s">
        <v>36</v>
      </c>
      <c r="E24" s="205" t="s">
        <v>261</v>
      </c>
      <c r="F24" s="51" t="s">
        <v>28</v>
      </c>
      <c r="G24" s="28"/>
      <c r="H24" s="28" t="s">
        <v>262</v>
      </c>
      <c r="I24" s="26"/>
      <c r="J24" s="26"/>
      <c r="K24" s="181">
        <v>40311</v>
      </c>
      <c r="L24" s="202">
        <v>40315</v>
      </c>
      <c r="M24" s="55" t="s">
        <v>29</v>
      </c>
      <c r="N24" s="203">
        <v>31569</v>
      </c>
      <c r="O24" s="57">
        <v>0</v>
      </c>
      <c r="P24" s="121">
        <f t="shared" si="0"/>
        <v>31569</v>
      </c>
      <c r="Q24" s="67"/>
      <c r="R24" s="121">
        <f t="shared" si="1"/>
        <v>1274.85</v>
      </c>
      <c r="S24" s="68">
        <v>3</v>
      </c>
      <c r="T24" s="59"/>
      <c r="U24" s="59"/>
      <c r="V24" s="122"/>
      <c r="W24" s="29"/>
    </row>
    <row r="25" spans="1:23" ht="15">
      <c r="A25" s="316"/>
      <c r="B25" s="206" t="s">
        <v>121</v>
      </c>
      <c r="C25" s="205" t="s">
        <v>270</v>
      </c>
      <c r="D25" s="177" t="s">
        <v>36</v>
      </c>
      <c r="E25" s="205" t="s">
        <v>270</v>
      </c>
      <c r="F25" s="51" t="s">
        <v>28</v>
      </c>
      <c r="G25" s="28"/>
      <c r="H25" s="28" t="s">
        <v>271</v>
      </c>
      <c r="I25" s="26"/>
      <c r="J25" s="26"/>
      <c r="K25" s="181">
        <v>40343</v>
      </c>
      <c r="L25" s="202">
        <v>40346</v>
      </c>
      <c r="M25" s="55" t="s">
        <v>29</v>
      </c>
      <c r="N25" s="203">
        <v>31754</v>
      </c>
      <c r="O25" s="57">
        <v>0</v>
      </c>
      <c r="P25" s="121">
        <f t="shared" si="0"/>
        <v>31754</v>
      </c>
      <c r="Q25" s="67"/>
      <c r="R25" s="121">
        <f t="shared" si="1"/>
        <v>1282.32</v>
      </c>
      <c r="S25" s="68">
        <v>3</v>
      </c>
      <c r="T25" s="59"/>
      <c r="U25" s="59"/>
      <c r="V25" s="122"/>
      <c r="W25" s="29"/>
    </row>
    <row r="26" spans="1:23" ht="15">
      <c r="A26" s="316"/>
      <c r="B26" s="206" t="s">
        <v>121</v>
      </c>
      <c r="C26" s="205" t="s">
        <v>289</v>
      </c>
      <c r="D26" s="177" t="s">
        <v>36</v>
      </c>
      <c r="E26" s="205" t="s">
        <v>289</v>
      </c>
      <c r="F26" s="51" t="s">
        <v>28</v>
      </c>
      <c r="G26" s="28"/>
      <c r="H26" s="28" t="s">
        <v>290</v>
      </c>
      <c r="I26" s="26"/>
      <c r="J26" s="26"/>
      <c r="K26" s="181">
        <v>40381</v>
      </c>
      <c r="L26" s="202">
        <v>40385</v>
      </c>
      <c r="M26" s="55" t="s">
        <v>29</v>
      </c>
      <c r="N26" s="203">
        <v>31692</v>
      </c>
      <c r="O26" s="57">
        <v>0</v>
      </c>
      <c r="P26" s="121">
        <f t="shared" si="0"/>
        <v>31692</v>
      </c>
      <c r="Q26" s="67"/>
      <c r="R26" s="121">
        <f t="shared" si="1"/>
        <v>1279.81</v>
      </c>
      <c r="S26" s="68">
        <v>3</v>
      </c>
      <c r="T26" s="59"/>
      <c r="U26" s="59"/>
      <c r="V26" s="122"/>
      <c r="W26" s="29"/>
    </row>
    <row r="27" spans="1:23" ht="15">
      <c r="A27" s="316"/>
      <c r="B27" s="206" t="s">
        <v>121</v>
      </c>
      <c r="C27" s="205" t="s">
        <v>303</v>
      </c>
      <c r="D27" s="177" t="s">
        <v>36</v>
      </c>
      <c r="E27" s="205" t="s">
        <v>303</v>
      </c>
      <c r="F27" s="51" t="s">
        <v>28</v>
      </c>
      <c r="G27" s="28"/>
      <c r="H27" s="240" t="s">
        <v>304</v>
      </c>
      <c r="I27" s="26"/>
      <c r="J27" s="26"/>
      <c r="K27" s="181">
        <v>40402</v>
      </c>
      <c r="L27" s="202">
        <v>40407</v>
      </c>
      <c r="M27" s="55" t="s">
        <v>29</v>
      </c>
      <c r="N27" s="203">
        <v>36448</v>
      </c>
      <c r="O27" s="57">
        <v>0</v>
      </c>
      <c r="P27" s="121">
        <f t="shared" si="0"/>
        <v>36448</v>
      </c>
      <c r="Q27" s="67"/>
      <c r="R27" s="121">
        <f t="shared" si="1"/>
        <v>1471.87</v>
      </c>
      <c r="S27" s="250">
        <v>3</v>
      </c>
      <c r="T27" s="59"/>
      <c r="U27" s="59"/>
      <c r="V27" s="122"/>
      <c r="W27" s="29"/>
    </row>
    <row r="28" spans="1:23" ht="15">
      <c r="A28" s="316"/>
      <c r="B28" s="200" t="s">
        <v>128</v>
      </c>
      <c r="C28" s="176" t="s">
        <v>129</v>
      </c>
      <c r="D28" s="177" t="s">
        <v>41</v>
      </c>
      <c r="E28" s="175" t="s">
        <v>130</v>
      </c>
      <c r="F28" s="51" t="s">
        <v>28</v>
      </c>
      <c r="G28" s="28"/>
      <c r="H28" s="28" t="s">
        <v>279</v>
      </c>
      <c r="I28" s="26"/>
      <c r="J28" s="26"/>
      <c r="K28" s="178">
        <v>40077</v>
      </c>
      <c r="L28" s="178">
        <v>40079</v>
      </c>
      <c r="M28" s="55" t="s">
        <v>29</v>
      </c>
      <c r="N28" s="188">
        <v>224</v>
      </c>
      <c r="O28" s="57">
        <v>0</v>
      </c>
      <c r="P28" s="121">
        <f t="shared" si="0"/>
        <v>224</v>
      </c>
      <c r="Q28" s="67"/>
      <c r="R28" s="121">
        <f t="shared" si="1"/>
        <v>9.05</v>
      </c>
      <c r="S28" s="68">
        <v>5</v>
      </c>
      <c r="T28" s="59"/>
      <c r="U28" s="59"/>
      <c r="V28" s="122"/>
      <c r="W28" s="29"/>
    </row>
    <row r="29" spans="1:23" ht="15">
      <c r="A29" s="316"/>
      <c r="B29" s="200" t="s">
        <v>128</v>
      </c>
      <c r="C29" s="180" t="s">
        <v>131</v>
      </c>
      <c r="D29" s="177" t="s">
        <v>41</v>
      </c>
      <c r="E29" s="175" t="s">
        <v>130</v>
      </c>
      <c r="F29" s="51" t="s">
        <v>28</v>
      </c>
      <c r="G29" s="28"/>
      <c r="H29" s="28" t="s">
        <v>280</v>
      </c>
      <c r="I29" s="26"/>
      <c r="J29" s="26"/>
      <c r="K29" s="178">
        <v>40077</v>
      </c>
      <c r="L29" s="181">
        <v>40079</v>
      </c>
      <c r="M29" s="55" t="s">
        <v>29</v>
      </c>
      <c r="N29" s="189">
        <v>199</v>
      </c>
      <c r="O29" s="57">
        <v>0</v>
      </c>
      <c r="P29" s="121">
        <f t="shared" si="0"/>
        <v>199</v>
      </c>
      <c r="Q29" s="67"/>
      <c r="R29" s="121">
        <f t="shared" si="1"/>
        <v>8.04</v>
      </c>
      <c r="S29" s="68">
        <v>4</v>
      </c>
      <c r="T29" s="59"/>
      <c r="U29" s="59"/>
      <c r="V29" s="122"/>
      <c r="W29" s="29"/>
    </row>
    <row r="30" spans="1:23" ht="15">
      <c r="A30" s="316"/>
      <c r="B30" s="201" t="s">
        <v>128</v>
      </c>
      <c r="C30" s="184" t="s">
        <v>129</v>
      </c>
      <c r="D30" s="185" t="s">
        <v>41</v>
      </c>
      <c r="E30" s="183" t="s">
        <v>132</v>
      </c>
      <c r="F30" s="51" t="s">
        <v>28</v>
      </c>
      <c r="G30" s="28"/>
      <c r="H30" s="28" t="s">
        <v>281</v>
      </c>
      <c r="I30" s="26"/>
      <c r="J30" s="26"/>
      <c r="K30" s="186">
        <v>40121</v>
      </c>
      <c r="L30" s="187">
        <v>40123</v>
      </c>
      <c r="M30" s="55" t="s">
        <v>29</v>
      </c>
      <c r="N30" s="190">
        <v>240</v>
      </c>
      <c r="O30" s="57">
        <v>0</v>
      </c>
      <c r="P30" s="121">
        <f t="shared" si="0"/>
        <v>240</v>
      </c>
      <c r="Q30" s="67"/>
      <c r="R30" s="121">
        <f t="shared" si="1"/>
        <v>9.69</v>
      </c>
      <c r="S30" s="68">
        <v>5</v>
      </c>
      <c r="T30" s="59"/>
      <c r="U30" s="59"/>
      <c r="V30" s="122"/>
      <c r="W30" s="29"/>
    </row>
    <row r="31" spans="1:23" ht="15">
      <c r="A31" s="316"/>
      <c r="B31" s="200" t="s">
        <v>128</v>
      </c>
      <c r="C31" s="180" t="s">
        <v>133</v>
      </c>
      <c r="D31" s="177" t="s">
        <v>41</v>
      </c>
      <c r="E31" s="175" t="s">
        <v>134</v>
      </c>
      <c r="F31" s="51" t="s">
        <v>28</v>
      </c>
      <c r="G31" s="28"/>
      <c r="H31" s="28" t="s">
        <v>282</v>
      </c>
      <c r="I31" s="26"/>
      <c r="J31" s="26"/>
      <c r="K31" s="178">
        <v>40168</v>
      </c>
      <c r="L31" s="181">
        <v>40170</v>
      </c>
      <c r="M31" s="55" t="s">
        <v>29</v>
      </c>
      <c r="N31" s="189">
        <v>8295.25</v>
      </c>
      <c r="O31" s="57">
        <v>0</v>
      </c>
      <c r="P31" s="121">
        <f t="shared" si="0"/>
        <v>8295.25</v>
      </c>
      <c r="Q31" s="67"/>
      <c r="R31" s="121">
        <f t="shared" si="1"/>
        <v>334.99</v>
      </c>
      <c r="S31" s="68">
        <v>40</v>
      </c>
      <c r="T31" s="59"/>
      <c r="U31" s="59"/>
      <c r="V31" s="122"/>
      <c r="W31" s="29"/>
    </row>
    <row r="32" spans="1:23" ht="15">
      <c r="A32" s="316"/>
      <c r="B32" s="198" t="s">
        <v>128</v>
      </c>
      <c r="C32" s="26" t="s">
        <v>239</v>
      </c>
      <c r="D32" s="50" t="s">
        <v>41</v>
      </c>
      <c r="E32" s="27" t="s">
        <v>240</v>
      </c>
      <c r="F32" s="51" t="s">
        <v>28</v>
      </c>
      <c r="G32" s="28"/>
      <c r="H32" s="28" t="s">
        <v>238</v>
      </c>
      <c r="I32" s="26"/>
      <c r="J32" s="26"/>
      <c r="K32" s="178">
        <v>40256</v>
      </c>
      <c r="L32" s="66">
        <v>40260</v>
      </c>
      <c r="M32" s="55" t="s">
        <v>29</v>
      </c>
      <c r="N32" s="60">
        <v>660</v>
      </c>
      <c r="O32" s="67">
        <v>0</v>
      </c>
      <c r="P32" s="121">
        <f t="shared" si="0"/>
        <v>660</v>
      </c>
      <c r="Q32" s="67"/>
      <c r="R32" s="121">
        <f t="shared" si="1"/>
        <v>26.65</v>
      </c>
      <c r="S32" s="68">
        <v>18</v>
      </c>
      <c r="T32" s="59"/>
      <c r="U32" s="59"/>
      <c r="V32" s="122"/>
      <c r="W32" s="29"/>
    </row>
    <row r="33" spans="1:23" ht="15">
      <c r="A33" s="316"/>
      <c r="B33" s="198" t="s">
        <v>128</v>
      </c>
      <c r="C33" s="26" t="s">
        <v>133</v>
      </c>
      <c r="D33" s="50" t="s">
        <v>41</v>
      </c>
      <c r="E33" s="27" t="s">
        <v>254</v>
      </c>
      <c r="F33" s="51" t="s">
        <v>28</v>
      </c>
      <c r="G33" s="28"/>
      <c r="H33" s="28" t="s">
        <v>253</v>
      </c>
      <c r="I33" s="26"/>
      <c r="J33" s="26"/>
      <c r="K33" s="178">
        <v>40284</v>
      </c>
      <c r="L33" s="66">
        <v>40288</v>
      </c>
      <c r="M33" s="55" t="s">
        <v>29</v>
      </c>
      <c r="N33" s="60">
        <v>263</v>
      </c>
      <c r="O33" s="67">
        <v>0</v>
      </c>
      <c r="P33" s="121">
        <f t="shared" si="0"/>
        <v>263</v>
      </c>
      <c r="Q33" s="67"/>
      <c r="R33" s="121">
        <f t="shared" si="1"/>
        <v>10.62</v>
      </c>
      <c r="S33" s="68">
        <v>11</v>
      </c>
      <c r="T33" s="59"/>
      <c r="U33" s="59"/>
      <c r="V33" s="122"/>
      <c r="W33" s="29"/>
    </row>
    <row r="34" spans="1:23" ht="15">
      <c r="A34" s="316"/>
      <c r="B34" s="199" t="s">
        <v>128</v>
      </c>
      <c r="C34" s="26" t="s">
        <v>133</v>
      </c>
      <c r="D34" s="209" t="s">
        <v>41</v>
      </c>
      <c r="E34" s="27" t="s">
        <v>263</v>
      </c>
      <c r="F34" s="173" t="s">
        <v>28</v>
      </c>
      <c r="G34" s="28"/>
      <c r="H34" s="28" t="s">
        <v>262</v>
      </c>
      <c r="I34" s="26"/>
      <c r="J34" s="26"/>
      <c r="K34" s="186">
        <v>40311</v>
      </c>
      <c r="L34" s="66">
        <v>40315</v>
      </c>
      <c r="M34" s="55" t="s">
        <v>29</v>
      </c>
      <c r="N34" s="60">
        <v>333</v>
      </c>
      <c r="O34" s="67">
        <v>0</v>
      </c>
      <c r="P34" s="121">
        <f t="shared" si="0"/>
        <v>333</v>
      </c>
      <c r="Q34" s="67"/>
      <c r="R34" s="121">
        <f t="shared" si="1"/>
        <v>13.45</v>
      </c>
      <c r="S34" s="211">
        <v>13</v>
      </c>
      <c r="T34" s="59"/>
      <c r="U34" s="59"/>
      <c r="V34" s="122"/>
      <c r="W34" s="29"/>
    </row>
    <row r="35" spans="1:23" ht="15">
      <c r="A35" s="316"/>
      <c r="B35" s="204" t="s">
        <v>128</v>
      </c>
      <c r="C35" s="24" t="s">
        <v>133</v>
      </c>
      <c r="D35" s="216" t="s">
        <v>41</v>
      </c>
      <c r="E35" s="23" t="s">
        <v>272</v>
      </c>
      <c r="F35" s="217" t="s">
        <v>28</v>
      </c>
      <c r="G35" s="23"/>
      <c r="H35" s="218" t="s">
        <v>271</v>
      </c>
      <c r="I35" s="24"/>
      <c r="J35" s="219"/>
      <c r="K35" s="178">
        <v>40343</v>
      </c>
      <c r="L35" s="220">
        <v>40346</v>
      </c>
      <c r="M35" s="228" t="s">
        <v>29</v>
      </c>
      <c r="N35" s="60">
        <v>341</v>
      </c>
      <c r="O35" s="65">
        <v>0</v>
      </c>
      <c r="P35" s="191">
        <f t="shared" si="0"/>
        <v>341</v>
      </c>
      <c r="Q35" s="190"/>
      <c r="R35" s="232">
        <f t="shared" si="1"/>
        <v>13.77</v>
      </c>
      <c r="S35" s="211">
        <v>7</v>
      </c>
      <c r="T35" s="174"/>
      <c r="U35" s="174"/>
      <c r="V35" s="207"/>
      <c r="W35" s="208"/>
    </row>
    <row r="36" spans="1:23" ht="15">
      <c r="A36" s="316"/>
      <c r="B36" s="215" t="s">
        <v>128</v>
      </c>
      <c r="C36" s="222" t="s">
        <v>133</v>
      </c>
      <c r="D36" s="224" t="s">
        <v>41</v>
      </c>
      <c r="E36" s="25" t="s">
        <v>272</v>
      </c>
      <c r="F36" s="217" t="s">
        <v>28</v>
      </c>
      <c r="G36" s="23"/>
      <c r="H36" s="218" t="s">
        <v>290</v>
      </c>
      <c r="I36" s="24"/>
      <c r="J36" s="219"/>
      <c r="K36" s="178">
        <v>40381</v>
      </c>
      <c r="L36" s="221">
        <v>40385</v>
      </c>
      <c r="M36" s="229" t="s">
        <v>29</v>
      </c>
      <c r="N36" s="60">
        <v>140</v>
      </c>
      <c r="O36" s="65">
        <v>0</v>
      </c>
      <c r="P36" s="236">
        <f t="shared" si="0"/>
        <v>140</v>
      </c>
      <c r="Q36" s="189"/>
      <c r="R36" s="233">
        <f t="shared" si="1"/>
        <v>5.65</v>
      </c>
      <c r="S36" s="239">
        <v>9</v>
      </c>
      <c r="T36" s="174"/>
      <c r="U36" s="174"/>
      <c r="V36" s="207"/>
      <c r="W36" s="208"/>
    </row>
    <row r="37" spans="1:23" ht="15">
      <c r="A37" s="316"/>
      <c r="B37" s="215" t="s">
        <v>128</v>
      </c>
      <c r="C37" s="222" t="s">
        <v>133</v>
      </c>
      <c r="D37" s="224" t="s">
        <v>41</v>
      </c>
      <c r="E37" s="25" t="s">
        <v>302</v>
      </c>
      <c r="F37" s="217" t="s">
        <v>28</v>
      </c>
      <c r="G37" s="23"/>
      <c r="H37" s="241" t="s">
        <v>305</v>
      </c>
      <c r="I37" s="180"/>
      <c r="J37" s="242"/>
      <c r="K37" s="178">
        <v>40403</v>
      </c>
      <c r="L37" s="243">
        <v>40407</v>
      </c>
      <c r="M37" s="229" t="s">
        <v>29</v>
      </c>
      <c r="N37" s="234">
        <v>5387.49</v>
      </c>
      <c r="O37" s="197">
        <v>0</v>
      </c>
      <c r="P37" s="236">
        <f t="shared" si="0"/>
        <v>5387.49</v>
      </c>
      <c r="Q37" s="189"/>
      <c r="R37" s="233">
        <f t="shared" si="1"/>
        <v>217.56</v>
      </c>
      <c r="S37" s="251">
        <v>64</v>
      </c>
      <c r="T37" s="174"/>
      <c r="U37" s="174"/>
      <c r="V37" s="207"/>
      <c r="W37" s="208"/>
    </row>
    <row r="38" spans="1:23" ht="15.75" thickBot="1">
      <c r="A38" s="316"/>
      <c r="B38" s="212" t="s">
        <v>128</v>
      </c>
      <c r="C38" s="223" t="s">
        <v>239</v>
      </c>
      <c r="D38" s="225" t="s">
        <v>41</v>
      </c>
      <c r="E38" s="226" t="s">
        <v>306</v>
      </c>
      <c r="F38" s="213" t="s">
        <v>28</v>
      </c>
      <c r="G38" s="227"/>
      <c r="H38" s="244" t="s">
        <v>304</v>
      </c>
      <c r="I38" s="245"/>
      <c r="J38" s="246"/>
      <c r="K38" s="247">
        <v>40402</v>
      </c>
      <c r="L38" s="248">
        <v>40407</v>
      </c>
      <c r="M38" s="230" t="s">
        <v>29</v>
      </c>
      <c r="N38" s="235">
        <v>140</v>
      </c>
      <c r="O38" s="231">
        <v>0</v>
      </c>
      <c r="P38" s="237">
        <f t="shared" si="0"/>
        <v>140</v>
      </c>
      <c r="Q38" s="238"/>
      <c r="R38" s="214">
        <f t="shared" si="1"/>
        <v>5.65</v>
      </c>
      <c r="S38" s="249">
        <v>7</v>
      </c>
      <c r="T38" s="174"/>
      <c r="U38" s="174"/>
      <c r="V38" s="207"/>
      <c r="W38" s="208"/>
    </row>
    <row r="39" spans="1:23" ht="13.5" thickBot="1">
      <c r="A39" s="317"/>
      <c r="B39" s="312" t="s">
        <v>65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4"/>
      <c r="Q39" s="123">
        <f aca="true" t="shared" si="2" ref="Q39:V39">SUM(Q16:Q34)</f>
        <v>0</v>
      </c>
      <c r="R39" s="124">
        <f>SUM(R16:R38)</f>
        <v>15541.74</v>
      </c>
      <c r="S39" s="125">
        <f>SUM(S16:S38)</f>
        <v>219</v>
      </c>
      <c r="T39" s="124">
        <f t="shared" si="2"/>
        <v>0</v>
      </c>
      <c r="U39" s="124">
        <f t="shared" si="2"/>
        <v>0</v>
      </c>
      <c r="V39" s="124">
        <f t="shared" si="2"/>
        <v>0</v>
      </c>
      <c r="W39" s="126"/>
    </row>
    <row r="40" spans="1:23" ht="15">
      <c r="A40" s="318" t="s">
        <v>102</v>
      </c>
      <c r="B40" s="192" t="s">
        <v>135</v>
      </c>
      <c r="C40" s="193" t="s">
        <v>136</v>
      </c>
      <c r="D40" s="168" t="s">
        <v>46</v>
      </c>
      <c r="E40" s="194" t="s">
        <v>137</v>
      </c>
      <c r="F40" s="51" t="s">
        <v>28</v>
      </c>
      <c r="G40" s="195" t="s">
        <v>160</v>
      </c>
      <c r="H40" s="195" t="s">
        <v>161</v>
      </c>
      <c r="I40" s="193" t="s">
        <v>162</v>
      </c>
      <c r="J40" s="193" t="s">
        <v>163</v>
      </c>
      <c r="K40" s="63">
        <v>40168</v>
      </c>
      <c r="L40" s="63">
        <v>40186</v>
      </c>
      <c r="M40" s="55" t="s">
        <v>29</v>
      </c>
      <c r="N40" s="196">
        <v>30291</v>
      </c>
      <c r="O40" s="197">
        <v>5755.29</v>
      </c>
      <c r="P40" s="121">
        <v>36047</v>
      </c>
      <c r="Q40" s="57"/>
      <c r="R40" s="121">
        <f>ROUND(IF(M40="EUR",P40,(P40/$I$7)),2)</f>
        <v>1455.68</v>
      </c>
      <c r="S40" s="58">
        <v>5</v>
      </c>
      <c r="T40" s="59"/>
      <c r="U40" s="59"/>
      <c r="V40" s="122"/>
      <c r="W40" s="33"/>
    </row>
    <row r="41" spans="1:23" ht="12.75" customHeight="1">
      <c r="A41" s="319"/>
      <c r="B41" s="192" t="s">
        <v>138</v>
      </c>
      <c r="C41" s="180" t="s">
        <v>139</v>
      </c>
      <c r="D41" s="168" t="s">
        <v>46</v>
      </c>
      <c r="E41" s="22" t="s">
        <v>140</v>
      </c>
      <c r="F41" s="51" t="s">
        <v>28</v>
      </c>
      <c r="G41" s="21" t="s">
        <v>164</v>
      </c>
      <c r="H41" s="21" t="s">
        <v>165</v>
      </c>
      <c r="I41" s="180" t="s">
        <v>166</v>
      </c>
      <c r="J41" s="180" t="s">
        <v>167</v>
      </c>
      <c r="K41" s="63">
        <v>40116</v>
      </c>
      <c r="L41" s="63">
        <v>40130</v>
      </c>
      <c r="M41" s="55" t="s">
        <v>29</v>
      </c>
      <c r="N41" s="189">
        <v>378</v>
      </c>
      <c r="O41" s="65">
        <v>0</v>
      </c>
      <c r="P41" s="121">
        <f aca="true" t="shared" si="3" ref="P41:P75">IF($D$6="ANO",IF($D$7="NE",SUM(N41:O41),N41),SUM(N41:O41))</f>
        <v>378</v>
      </c>
      <c r="Q41" s="57"/>
      <c r="R41" s="121">
        <f aca="true" t="shared" si="4" ref="R41:R75">ROUND(IF(M41="EUR",P41,(P41/$I$7)),2)</f>
        <v>15.26</v>
      </c>
      <c r="S41" s="62">
        <v>4</v>
      </c>
      <c r="T41" s="59"/>
      <c r="U41" s="59"/>
      <c r="V41" s="122"/>
      <c r="W41" s="18"/>
    </row>
    <row r="42" spans="1:23" ht="12.75" customHeight="1">
      <c r="A42" s="319"/>
      <c r="B42" s="192" t="s">
        <v>283</v>
      </c>
      <c r="C42" s="193" t="s">
        <v>284</v>
      </c>
      <c r="D42" s="168" t="s">
        <v>43</v>
      </c>
      <c r="E42" s="194" t="s">
        <v>285</v>
      </c>
      <c r="F42" s="51" t="s">
        <v>28</v>
      </c>
      <c r="G42" s="195"/>
      <c r="H42" s="195"/>
      <c r="I42" s="193"/>
      <c r="J42" s="193"/>
      <c r="K42" s="63"/>
      <c r="L42" s="63">
        <v>40245</v>
      </c>
      <c r="M42" s="55" t="s">
        <v>64</v>
      </c>
      <c r="N42" s="196">
        <v>8.79</v>
      </c>
      <c r="O42" s="197">
        <v>0</v>
      </c>
      <c r="P42" s="121">
        <f t="shared" si="3"/>
        <v>8.79</v>
      </c>
      <c r="Q42" s="171"/>
      <c r="R42" s="121">
        <f t="shared" si="4"/>
        <v>8.79</v>
      </c>
      <c r="S42" s="210">
        <v>1</v>
      </c>
      <c r="T42" s="59"/>
      <c r="U42" s="59"/>
      <c r="V42" s="122"/>
      <c r="W42" s="18"/>
    </row>
    <row r="43" spans="1:23" ht="12.75" customHeight="1">
      <c r="A43" s="319"/>
      <c r="B43" s="192" t="s">
        <v>283</v>
      </c>
      <c r="C43" s="193" t="s">
        <v>284</v>
      </c>
      <c r="D43" s="168" t="s">
        <v>43</v>
      </c>
      <c r="E43" s="194" t="s">
        <v>286</v>
      </c>
      <c r="F43" s="51" t="s">
        <v>28</v>
      </c>
      <c r="G43" s="195"/>
      <c r="H43" s="195"/>
      <c r="I43" s="193"/>
      <c r="J43" s="193"/>
      <c r="K43" s="63"/>
      <c r="L43" s="63">
        <v>40252</v>
      </c>
      <c r="M43" s="55" t="s">
        <v>64</v>
      </c>
      <c r="N43" s="196">
        <v>8.82</v>
      </c>
      <c r="O43" s="197">
        <v>0</v>
      </c>
      <c r="P43" s="121">
        <f t="shared" si="3"/>
        <v>8.82</v>
      </c>
      <c r="Q43" s="171"/>
      <c r="R43" s="121">
        <f t="shared" si="4"/>
        <v>8.82</v>
      </c>
      <c r="S43" s="210">
        <v>1</v>
      </c>
      <c r="T43" s="59"/>
      <c r="U43" s="59"/>
      <c r="V43" s="122"/>
      <c r="W43" s="18"/>
    </row>
    <row r="44" spans="1:23" ht="12.75" customHeight="1">
      <c r="A44" s="319"/>
      <c r="B44" s="192" t="s">
        <v>283</v>
      </c>
      <c r="C44" s="193" t="s">
        <v>284</v>
      </c>
      <c r="D44" s="168" t="s">
        <v>43</v>
      </c>
      <c r="E44" s="194" t="s">
        <v>287</v>
      </c>
      <c r="F44" s="51" t="s">
        <v>28</v>
      </c>
      <c r="G44" s="195"/>
      <c r="H44" s="195"/>
      <c r="I44" s="193"/>
      <c r="J44" s="193"/>
      <c r="K44" s="63"/>
      <c r="L44" s="63">
        <v>40316</v>
      </c>
      <c r="M44" s="55" t="s">
        <v>64</v>
      </c>
      <c r="N44" s="196">
        <v>8.82</v>
      </c>
      <c r="O44" s="197">
        <v>0</v>
      </c>
      <c r="P44" s="121">
        <f t="shared" si="3"/>
        <v>8.82</v>
      </c>
      <c r="Q44" s="171"/>
      <c r="R44" s="121">
        <f t="shared" si="4"/>
        <v>8.82</v>
      </c>
      <c r="S44" s="210">
        <v>2</v>
      </c>
      <c r="T44" s="59"/>
      <c r="U44" s="59"/>
      <c r="V44" s="122"/>
      <c r="W44" s="18"/>
    </row>
    <row r="45" spans="1:23" ht="12.75" customHeight="1">
      <c r="A45" s="319"/>
      <c r="B45" s="192" t="s">
        <v>283</v>
      </c>
      <c r="C45" s="193" t="s">
        <v>284</v>
      </c>
      <c r="D45" s="168" t="s">
        <v>43</v>
      </c>
      <c r="E45" s="194" t="s">
        <v>288</v>
      </c>
      <c r="F45" s="51" t="s">
        <v>28</v>
      </c>
      <c r="G45" s="195"/>
      <c r="H45" s="195"/>
      <c r="I45" s="193"/>
      <c r="J45" s="193"/>
      <c r="K45" s="63"/>
      <c r="L45" s="63">
        <v>40323</v>
      </c>
      <c r="M45" s="55" t="s">
        <v>64</v>
      </c>
      <c r="N45" s="196">
        <v>8.76</v>
      </c>
      <c r="O45" s="197">
        <v>0</v>
      </c>
      <c r="P45" s="121">
        <f t="shared" si="3"/>
        <v>8.76</v>
      </c>
      <c r="Q45" s="171"/>
      <c r="R45" s="121">
        <f t="shared" si="4"/>
        <v>8.76</v>
      </c>
      <c r="S45" s="210">
        <v>2</v>
      </c>
      <c r="T45" s="59"/>
      <c r="U45" s="59"/>
      <c r="V45" s="122"/>
      <c r="W45" s="18"/>
    </row>
    <row r="46" spans="1:23" ht="15">
      <c r="A46" s="319"/>
      <c r="B46" s="192" t="s">
        <v>141</v>
      </c>
      <c r="C46" s="193" t="s">
        <v>142</v>
      </c>
      <c r="D46" s="168" t="s">
        <v>43</v>
      </c>
      <c r="E46" s="194" t="s">
        <v>226</v>
      </c>
      <c r="F46" s="51" t="s">
        <v>28</v>
      </c>
      <c r="G46" s="195" t="s">
        <v>168</v>
      </c>
      <c r="H46" s="195" t="s">
        <v>169</v>
      </c>
      <c r="I46" s="193" t="s">
        <v>166</v>
      </c>
      <c r="J46" s="193" t="s">
        <v>167</v>
      </c>
      <c r="K46" s="63">
        <v>40116</v>
      </c>
      <c r="L46" s="63">
        <v>40130</v>
      </c>
      <c r="M46" s="55" t="s">
        <v>29</v>
      </c>
      <c r="N46" s="56">
        <v>2520</v>
      </c>
      <c r="O46" s="57">
        <v>0</v>
      </c>
      <c r="P46" s="121">
        <f t="shared" si="3"/>
        <v>2520</v>
      </c>
      <c r="Q46" s="61"/>
      <c r="R46" s="121">
        <f t="shared" si="4"/>
        <v>101.76</v>
      </c>
      <c r="S46" s="62">
        <v>6</v>
      </c>
      <c r="T46" s="59"/>
      <c r="U46" s="59"/>
      <c r="V46" s="122"/>
      <c r="W46" s="18"/>
    </row>
    <row r="47" spans="1:23" ht="15">
      <c r="A47" s="319"/>
      <c r="B47" s="192" t="s">
        <v>141</v>
      </c>
      <c r="C47" s="193" t="s">
        <v>142</v>
      </c>
      <c r="D47" s="168" t="s">
        <v>43</v>
      </c>
      <c r="E47" s="194" t="s">
        <v>231</v>
      </c>
      <c r="F47" s="51" t="s">
        <v>28</v>
      </c>
      <c r="G47" s="195" t="s">
        <v>170</v>
      </c>
      <c r="H47" s="195" t="s">
        <v>171</v>
      </c>
      <c r="I47" s="193" t="s">
        <v>172</v>
      </c>
      <c r="J47" s="193" t="s">
        <v>173</v>
      </c>
      <c r="K47" s="63">
        <v>40130</v>
      </c>
      <c r="L47" s="63">
        <v>40142</v>
      </c>
      <c r="M47" s="55" t="s">
        <v>29</v>
      </c>
      <c r="N47" s="56">
        <v>2100</v>
      </c>
      <c r="O47" s="57">
        <v>0</v>
      </c>
      <c r="P47" s="121">
        <f t="shared" si="3"/>
        <v>2100</v>
      </c>
      <c r="Q47" s="61"/>
      <c r="R47" s="121">
        <f t="shared" si="4"/>
        <v>84.8</v>
      </c>
      <c r="S47" s="62">
        <v>5</v>
      </c>
      <c r="T47" s="59"/>
      <c r="U47" s="59"/>
      <c r="V47" s="122"/>
      <c r="W47" s="18"/>
    </row>
    <row r="48" spans="1:23" ht="15">
      <c r="A48" s="319"/>
      <c r="B48" s="192" t="s">
        <v>141</v>
      </c>
      <c r="C48" s="193" t="s">
        <v>142</v>
      </c>
      <c r="D48" s="168" t="s">
        <v>43</v>
      </c>
      <c r="E48" s="194" t="s">
        <v>227</v>
      </c>
      <c r="F48" s="51" t="s">
        <v>28</v>
      </c>
      <c r="G48" s="195" t="s">
        <v>174</v>
      </c>
      <c r="H48" s="195" t="s">
        <v>175</v>
      </c>
      <c r="I48" s="193" t="s">
        <v>166</v>
      </c>
      <c r="J48" s="193" t="s">
        <v>167</v>
      </c>
      <c r="K48" s="63">
        <v>40147</v>
      </c>
      <c r="L48" s="63">
        <v>40165</v>
      </c>
      <c r="M48" s="55" t="s">
        <v>29</v>
      </c>
      <c r="N48" s="56">
        <v>3930</v>
      </c>
      <c r="O48" s="171">
        <v>0</v>
      </c>
      <c r="P48" s="121">
        <f t="shared" si="3"/>
        <v>3930</v>
      </c>
      <c r="Q48" s="61"/>
      <c r="R48" s="121">
        <f t="shared" si="4"/>
        <v>158.7</v>
      </c>
      <c r="S48" s="62">
        <v>6</v>
      </c>
      <c r="T48" s="59"/>
      <c r="U48" s="59"/>
      <c r="V48" s="122"/>
      <c r="W48" s="18"/>
    </row>
    <row r="49" spans="1:23" ht="15">
      <c r="A49" s="319"/>
      <c r="B49" s="192" t="s">
        <v>141</v>
      </c>
      <c r="C49" s="193" t="s">
        <v>142</v>
      </c>
      <c r="D49" s="168" t="s">
        <v>43</v>
      </c>
      <c r="E49" s="194" t="s">
        <v>232</v>
      </c>
      <c r="F49" s="51" t="s">
        <v>28</v>
      </c>
      <c r="G49" s="195" t="s">
        <v>176</v>
      </c>
      <c r="H49" s="195" t="s">
        <v>177</v>
      </c>
      <c r="I49" s="193" t="s">
        <v>172</v>
      </c>
      <c r="J49" s="193" t="s">
        <v>173</v>
      </c>
      <c r="K49" s="63">
        <v>40156</v>
      </c>
      <c r="L49" s="63">
        <v>40165</v>
      </c>
      <c r="M49" s="55" t="s">
        <v>29</v>
      </c>
      <c r="N49" s="56">
        <v>4620</v>
      </c>
      <c r="O49" s="171">
        <v>0</v>
      </c>
      <c r="P49" s="121">
        <f t="shared" si="3"/>
        <v>4620</v>
      </c>
      <c r="Q49" s="61"/>
      <c r="R49" s="121">
        <f t="shared" si="4"/>
        <v>186.57</v>
      </c>
      <c r="S49" s="62">
        <v>5</v>
      </c>
      <c r="T49" s="59"/>
      <c r="U49" s="59"/>
      <c r="V49" s="122"/>
      <c r="W49" s="18"/>
    </row>
    <row r="50" spans="1:23" ht="15">
      <c r="A50" s="319"/>
      <c r="B50" s="192" t="s">
        <v>141</v>
      </c>
      <c r="C50" s="193" t="s">
        <v>142</v>
      </c>
      <c r="D50" s="168" t="s">
        <v>43</v>
      </c>
      <c r="E50" s="194" t="s">
        <v>228</v>
      </c>
      <c r="F50" s="51" t="s">
        <v>28</v>
      </c>
      <c r="G50" s="195" t="s">
        <v>178</v>
      </c>
      <c r="H50" s="195" t="s">
        <v>179</v>
      </c>
      <c r="I50" s="193" t="s">
        <v>166</v>
      </c>
      <c r="J50" s="193" t="s">
        <v>167</v>
      </c>
      <c r="K50" s="63">
        <v>40168</v>
      </c>
      <c r="L50" s="63">
        <v>40169</v>
      </c>
      <c r="M50" s="55" t="s">
        <v>29</v>
      </c>
      <c r="N50" s="56">
        <v>2250</v>
      </c>
      <c r="O50" s="171">
        <v>0</v>
      </c>
      <c r="P50" s="121">
        <f t="shared" si="3"/>
        <v>2250</v>
      </c>
      <c r="Q50" s="61"/>
      <c r="R50" s="121">
        <f t="shared" si="4"/>
        <v>90.86</v>
      </c>
      <c r="S50" s="62">
        <v>6</v>
      </c>
      <c r="T50" s="59"/>
      <c r="U50" s="59"/>
      <c r="V50" s="122"/>
      <c r="W50" s="18"/>
    </row>
    <row r="51" spans="1:23" ht="15">
      <c r="A51" s="319"/>
      <c r="B51" s="192" t="s">
        <v>141</v>
      </c>
      <c r="C51" s="193" t="s">
        <v>142</v>
      </c>
      <c r="D51" s="168" t="s">
        <v>43</v>
      </c>
      <c r="E51" s="194" t="s">
        <v>233</v>
      </c>
      <c r="F51" s="51" t="s">
        <v>28</v>
      </c>
      <c r="G51" s="195" t="s">
        <v>180</v>
      </c>
      <c r="H51" s="195" t="s">
        <v>181</v>
      </c>
      <c r="I51" s="193" t="s">
        <v>172</v>
      </c>
      <c r="J51" s="193" t="s">
        <v>173</v>
      </c>
      <c r="K51" s="63">
        <v>40178</v>
      </c>
      <c r="L51" s="63">
        <v>40196</v>
      </c>
      <c r="M51" s="55" t="s">
        <v>29</v>
      </c>
      <c r="N51" s="56">
        <v>2940</v>
      </c>
      <c r="O51" s="171">
        <v>0</v>
      </c>
      <c r="P51" s="121">
        <f t="shared" si="3"/>
        <v>2940</v>
      </c>
      <c r="Q51" s="61"/>
      <c r="R51" s="121">
        <f t="shared" si="4"/>
        <v>118.73</v>
      </c>
      <c r="S51" s="62">
        <v>5</v>
      </c>
      <c r="T51" s="59"/>
      <c r="U51" s="59"/>
      <c r="V51" s="122"/>
      <c r="W51" s="18"/>
    </row>
    <row r="52" spans="1:23" ht="15">
      <c r="A52" s="319"/>
      <c r="B52" s="192" t="s">
        <v>141</v>
      </c>
      <c r="C52" s="180" t="s">
        <v>142</v>
      </c>
      <c r="D52" s="168" t="s">
        <v>43</v>
      </c>
      <c r="E52" s="22" t="s">
        <v>143</v>
      </c>
      <c r="F52" s="51" t="s">
        <v>28</v>
      </c>
      <c r="G52" s="21" t="s">
        <v>182</v>
      </c>
      <c r="H52" s="21" t="s">
        <v>183</v>
      </c>
      <c r="I52" s="180" t="s">
        <v>184</v>
      </c>
      <c r="J52" s="180" t="s">
        <v>185</v>
      </c>
      <c r="K52" s="63">
        <v>40109</v>
      </c>
      <c r="L52" s="63">
        <v>40163</v>
      </c>
      <c r="M52" s="55" t="s">
        <v>29</v>
      </c>
      <c r="N52" s="188">
        <v>1570</v>
      </c>
      <c r="O52" s="179">
        <v>298.3</v>
      </c>
      <c r="P52" s="121">
        <v>1868</v>
      </c>
      <c r="Q52" s="64"/>
      <c r="R52" s="121">
        <f t="shared" si="4"/>
        <v>75.44</v>
      </c>
      <c r="S52" s="62">
        <v>4</v>
      </c>
      <c r="T52" s="59"/>
      <c r="U52" s="59"/>
      <c r="V52" s="122"/>
      <c r="W52" s="18"/>
    </row>
    <row r="53" spans="1:23" ht="15">
      <c r="A53" s="319"/>
      <c r="B53" s="192" t="s">
        <v>141</v>
      </c>
      <c r="C53" s="180" t="s">
        <v>142</v>
      </c>
      <c r="D53" s="168" t="s">
        <v>43</v>
      </c>
      <c r="E53" s="22" t="s">
        <v>229</v>
      </c>
      <c r="F53" s="51" t="s">
        <v>28</v>
      </c>
      <c r="G53" s="21" t="s">
        <v>216</v>
      </c>
      <c r="H53" s="21" t="s">
        <v>217</v>
      </c>
      <c r="I53" s="180" t="s">
        <v>166</v>
      </c>
      <c r="J53" s="193" t="s">
        <v>167</v>
      </c>
      <c r="K53" s="63">
        <v>40209</v>
      </c>
      <c r="L53" s="63">
        <v>40227</v>
      </c>
      <c r="M53" s="55" t="s">
        <v>29</v>
      </c>
      <c r="N53" s="188">
        <v>1950</v>
      </c>
      <c r="O53" s="179">
        <v>0</v>
      </c>
      <c r="P53" s="121">
        <f t="shared" si="3"/>
        <v>1950</v>
      </c>
      <c r="Q53" s="64"/>
      <c r="R53" s="121">
        <f t="shared" si="4"/>
        <v>78.75</v>
      </c>
      <c r="S53" s="62">
        <v>6</v>
      </c>
      <c r="T53" s="59"/>
      <c r="U53" s="59"/>
      <c r="V53" s="122"/>
      <c r="W53" s="18"/>
    </row>
    <row r="54" spans="1:23" ht="15">
      <c r="A54" s="319"/>
      <c r="B54" s="192" t="s">
        <v>141</v>
      </c>
      <c r="C54" s="180" t="s">
        <v>142</v>
      </c>
      <c r="D54" s="168" t="s">
        <v>43</v>
      </c>
      <c r="E54" s="22" t="s">
        <v>234</v>
      </c>
      <c r="F54" s="51" t="s">
        <v>28</v>
      </c>
      <c r="G54" s="21" t="s">
        <v>214</v>
      </c>
      <c r="H54" s="21" t="s">
        <v>215</v>
      </c>
      <c r="I54" s="180" t="s">
        <v>172</v>
      </c>
      <c r="J54" s="180" t="s">
        <v>173</v>
      </c>
      <c r="K54" s="63">
        <v>40213</v>
      </c>
      <c r="L54" s="63">
        <v>40232</v>
      </c>
      <c r="M54" s="55" t="s">
        <v>29</v>
      </c>
      <c r="N54" s="188">
        <v>2520</v>
      </c>
      <c r="O54" s="179">
        <v>0</v>
      </c>
      <c r="P54" s="121">
        <f t="shared" si="3"/>
        <v>2520</v>
      </c>
      <c r="Q54" s="64"/>
      <c r="R54" s="121">
        <f t="shared" si="4"/>
        <v>101.76</v>
      </c>
      <c r="S54" s="62">
        <v>5</v>
      </c>
      <c r="T54" s="59"/>
      <c r="U54" s="59"/>
      <c r="V54" s="122"/>
      <c r="W54" s="18"/>
    </row>
    <row r="55" spans="1:23" ht="15">
      <c r="A55" s="319"/>
      <c r="B55" s="192" t="s">
        <v>141</v>
      </c>
      <c r="C55" s="180" t="s">
        <v>142</v>
      </c>
      <c r="D55" s="168" t="s">
        <v>43</v>
      </c>
      <c r="E55" s="22" t="s">
        <v>230</v>
      </c>
      <c r="F55" s="51" t="s">
        <v>28</v>
      </c>
      <c r="G55" s="21" t="s">
        <v>223</v>
      </c>
      <c r="H55" s="21" t="s">
        <v>224</v>
      </c>
      <c r="I55" s="180" t="s">
        <v>166</v>
      </c>
      <c r="J55" s="193" t="s">
        <v>167</v>
      </c>
      <c r="K55" s="63">
        <v>40236</v>
      </c>
      <c r="L55" s="63">
        <v>40255</v>
      </c>
      <c r="M55" s="55" t="s">
        <v>29</v>
      </c>
      <c r="N55" s="188">
        <v>3660</v>
      </c>
      <c r="O55" s="179">
        <v>0</v>
      </c>
      <c r="P55" s="121">
        <f t="shared" si="3"/>
        <v>3660</v>
      </c>
      <c r="Q55" s="64"/>
      <c r="R55" s="121">
        <f t="shared" si="4"/>
        <v>147.8</v>
      </c>
      <c r="S55" s="62">
        <v>6</v>
      </c>
      <c r="T55" s="59"/>
      <c r="U55" s="59"/>
      <c r="V55" s="122"/>
      <c r="W55" s="18"/>
    </row>
    <row r="56" spans="1:23" ht="15">
      <c r="A56" s="319"/>
      <c r="B56" s="192" t="s">
        <v>141</v>
      </c>
      <c r="C56" s="180" t="s">
        <v>142</v>
      </c>
      <c r="D56" s="168" t="s">
        <v>43</v>
      </c>
      <c r="E56" s="22" t="s">
        <v>235</v>
      </c>
      <c r="F56" s="51" t="s">
        <v>28</v>
      </c>
      <c r="G56" s="21" t="s">
        <v>225</v>
      </c>
      <c r="H56" s="21" t="s">
        <v>236</v>
      </c>
      <c r="I56" s="180" t="s">
        <v>172</v>
      </c>
      <c r="J56" s="180" t="s">
        <v>173</v>
      </c>
      <c r="K56" s="63">
        <v>40242</v>
      </c>
      <c r="L56" s="63">
        <v>40255</v>
      </c>
      <c r="M56" s="55" t="s">
        <v>29</v>
      </c>
      <c r="N56" s="188">
        <v>3780</v>
      </c>
      <c r="O56" s="179">
        <v>0</v>
      </c>
      <c r="P56" s="121">
        <f t="shared" si="3"/>
        <v>3780</v>
      </c>
      <c r="Q56" s="64"/>
      <c r="R56" s="121">
        <f t="shared" si="4"/>
        <v>152.65</v>
      </c>
      <c r="S56" s="62">
        <v>5</v>
      </c>
      <c r="T56" s="59"/>
      <c r="U56" s="59"/>
      <c r="V56" s="122"/>
      <c r="W56" s="18"/>
    </row>
    <row r="57" spans="1:23" ht="15">
      <c r="A57" s="319"/>
      <c r="B57" s="192" t="s">
        <v>141</v>
      </c>
      <c r="C57" s="180" t="s">
        <v>142</v>
      </c>
      <c r="D57" s="168" t="s">
        <v>43</v>
      </c>
      <c r="E57" s="22" t="s">
        <v>241</v>
      </c>
      <c r="F57" s="51" t="s">
        <v>28</v>
      </c>
      <c r="G57" s="21" t="s">
        <v>242</v>
      </c>
      <c r="H57" s="21" t="s">
        <v>243</v>
      </c>
      <c r="I57" s="180" t="s">
        <v>166</v>
      </c>
      <c r="J57" s="193" t="s">
        <v>167</v>
      </c>
      <c r="K57" s="63">
        <v>40266</v>
      </c>
      <c r="L57" s="63">
        <v>40282</v>
      </c>
      <c r="M57" s="55" t="s">
        <v>29</v>
      </c>
      <c r="N57" s="188">
        <v>4200</v>
      </c>
      <c r="O57" s="179">
        <v>0</v>
      </c>
      <c r="P57" s="121">
        <f t="shared" si="3"/>
        <v>4200</v>
      </c>
      <c r="Q57" s="64"/>
      <c r="R57" s="121">
        <f t="shared" si="4"/>
        <v>169.61</v>
      </c>
      <c r="S57" s="62">
        <v>6</v>
      </c>
      <c r="T57" s="59"/>
      <c r="U57" s="59"/>
      <c r="V57" s="122"/>
      <c r="W57" s="18"/>
    </row>
    <row r="58" spans="1:23" ht="15">
      <c r="A58" s="319"/>
      <c r="B58" s="192" t="s">
        <v>141</v>
      </c>
      <c r="C58" s="180" t="s">
        <v>142</v>
      </c>
      <c r="D58" s="168" t="s">
        <v>43</v>
      </c>
      <c r="E58" s="22" t="s">
        <v>244</v>
      </c>
      <c r="F58" s="51" t="s">
        <v>28</v>
      </c>
      <c r="G58" s="21" t="s">
        <v>245</v>
      </c>
      <c r="H58" s="21" t="s">
        <v>246</v>
      </c>
      <c r="I58" s="180" t="s">
        <v>172</v>
      </c>
      <c r="J58" s="180" t="s">
        <v>173</v>
      </c>
      <c r="K58" s="63">
        <v>40276</v>
      </c>
      <c r="L58" s="63">
        <v>40288</v>
      </c>
      <c r="M58" s="55" t="s">
        <v>29</v>
      </c>
      <c r="N58" s="188">
        <v>3780</v>
      </c>
      <c r="O58" s="179">
        <v>0</v>
      </c>
      <c r="P58" s="121">
        <f t="shared" si="3"/>
        <v>3780</v>
      </c>
      <c r="Q58" s="64"/>
      <c r="R58" s="121">
        <f t="shared" si="4"/>
        <v>152.65</v>
      </c>
      <c r="S58" s="62">
        <v>5</v>
      </c>
      <c r="T58" s="59"/>
      <c r="U58" s="59"/>
      <c r="V58" s="122"/>
      <c r="W58" s="18"/>
    </row>
    <row r="59" spans="1:23" ht="15">
      <c r="A59" s="319"/>
      <c r="B59" s="192" t="s">
        <v>141</v>
      </c>
      <c r="C59" s="180" t="s">
        <v>142</v>
      </c>
      <c r="D59" s="168" t="s">
        <v>43</v>
      </c>
      <c r="E59" s="22" t="s">
        <v>255</v>
      </c>
      <c r="F59" s="51" t="s">
        <v>28</v>
      </c>
      <c r="G59" s="21" t="s">
        <v>256</v>
      </c>
      <c r="H59" s="21" t="s">
        <v>257</v>
      </c>
      <c r="I59" s="180" t="s">
        <v>166</v>
      </c>
      <c r="J59" s="193" t="s">
        <v>167</v>
      </c>
      <c r="K59" s="63">
        <v>40298</v>
      </c>
      <c r="L59" s="63">
        <v>40315</v>
      </c>
      <c r="M59" s="55" t="s">
        <v>29</v>
      </c>
      <c r="N59" s="188">
        <v>3885</v>
      </c>
      <c r="O59" s="179">
        <v>0</v>
      </c>
      <c r="P59" s="121">
        <f t="shared" si="3"/>
        <v>3885</v>
      </c>
      <c r="Q59" s="64"/>
      <c r="R59" s="121">
        <f t="shared" si="4"/>
        <v>156.89</v>
      </c>
      <c r="S59" s="62">
        <v>6</v>
      </c>
      <c r="T59" s="59"/>
      <c r="U59" s="59"/>
      <c r="V59" s="122"/>
      <c r="W59" s="18"/>
    </row>
    <row r="60" spans="1:23" ht="15">
      <c r="A60" s="319"/>
      <c r="B60" s="192" t="s">
        <v>141</v>
      </c>
      <c r="C60" s="180" t="s">
        <v>142</v>
      </c>
      <c r="D60" s="168" t="s">
        <v>43</v>
      </c>
      <c r="E60" s="22" t="s">
        <v>258</v>
      </c>
      <c r="F60" s="51" t="s">
        <v>28</v>
      </c>
      <c r="G60" s="21" t="s">
        <v>259</v>
      </c>
      <c r="H60" s="21" t="s">
        <v>260</v>
      </c>
      <c r="I60" s="180" t="s">
        <v>172</v>
      </c>
      <c r="J60" s="180" t="s">
        <v>173</v>
      </c>
      <c r="K60" s="63">
        <v>40304</v>
      </c>
      <c r="L60" s="63">
        <v>40317</v>
      </c>
      <c r="M60" s="55" t="s">
        <v>29</v>
      </c>
      <c r="N60" s="188">
        <v>3780</v>
      </c>
      <c r="O60" s="179">
        <v>0</v>
      </c>
      <c r="P60" s="121">
        <f t="shared" si="3"/>
        <v>3780</v>
      </c>
      <c r="Q60" s="64"/>
      <c r="R60" s="121">
        <f t="shared" si="4"/>
        <v>152.65</v>
      </c>
      <c r="S60" s="62">
        <v>5</v>
      </c>
      <c r="T60" s="59"/>
      <c r="U60" s="59"/>
      <c r="V60" s="122"/>
      <c r="W60" s="18"/>
    </row>
    <row r="61" spans="1:23" ht="15">
      <c r="A61" s="319"/>
      <c r="B61" s="192" t="s">
        <v>141</v>
      </c>
      <c r="C61" s="180" t="s">
        <v>142</v>
      </c>
      <c r="D61" s="168" t="s">
        <v>43</v>
      </c>
      <c r="E61" s="22" t="s">
        <v>264</v>
      </c>
      <c r="F61" s="51" t="s">
        <v>28</v>
      </c>
      <c r="G61" s="21" t="s">
        <v>265</v>
      </c>
      <c r="H61" s="21" t="s">
        <v>266</v>
      </c>
      <c r="I61" s="180" t="s">
        <v>166</v>
      </c>
      <c r="J61" s="193" t="s">
        <v>167</v>
      </c>
      <c r="K61" s="63">
        <v>40329</v>
      </c>
      <c r="L61" s="63">
        <v>40347</v>
      </c>
      <c r="M61" s="55" t="s">
        <v>29</v>
      </c>
      <c r="N61" s="188">
        <v>3810</v>
      </c>
      <c r="O61" s="179">
        <v>0</v>
      </c>
      <c r="P61" s="121">
        <f t="shared" si="3"/>
        <v>3810</v>
      </c>
      <c r="Q61" s="64"/>
      <c r="R61" s="121">
        <f t="shared" si="4"/>
        <v>153.86</v>
      </c>
      <c r="S61" s="62">
        <v>6</v>
      </c>
      <c r="T61" s="59"/>
      <c r="U61" s="59"/>
      <c r="V61" s="122"/>
      <c r="W61" s="18"/>
    </row>
    <row r="62" spans="1:23" ht="15">
      <c r="A62" s="319"/>
      <c r="B62" s="192" t="s">
        <v>141</v>
      </c>
      <c r="C62" s="180" t="s">
        <v>142</v>
      </c>
      <c r="D62" s="168" t="s">
        <v>43</v>
      </c>
      <c r="E62" s="22" t="s">
        <v>267</v>
      </c>
      <c r="F62" s="51" t="s">
        <v>28</v>
      </c>
      <c r="G62" s="21" t="s">
        <v>268</v>
      </c>
      <c r="H62" s="21" t="s">
        <v>269</v>
      </c>
      <c r="I62" s="180" t="s">
        <v>172</v>
      </c>
      <c r="J62" s="180" t="s">
        <v>173</v>
      </c>
      <c r="K62" s="63">
        <v>40337</v>
      </c>
      <c r="L62" s="63">
        <v>40347</v>
      </c>
      <c r="M62" s="55" t="s">
        <v>29</v>
      </c>
      <c r="N62" s="188">
        <v>3360</v>
      </c>
      <c r="O62" s="179">
        <v>0</v>
      </c>
      <c r="P62" s="121">
        <f t="shared" si="3"/>
        <v>3360</v>
      </c>
      <c r="Q62" s="64"/>
      <c r="R62" s="121">
        <f t="shared" si="4"/>
        <v>135.69</v>
      </c>
      <c r="S62" s="62">
        <v>5</v>
      </c>
      <c r="T62" s="59"/>
      <c r="U62" s="59"/>
      <c r="V62" s="122"/>
      <c r="W62" s="18"/>
    </row>
    <row r="63" spans="1:23" ht="15">
      <c r="A63" s="319"/>
      <c r="B63" s="192" t="s">
        <v>141</v>
      </c>
      <c r="C63" s="180" t="s">
        <v>142</v>
      </c>
      <c r="D63" s="168" t="s">
        <v>43</v>
      </c>
      <c r="E63" s="22" t="s">
        <v>291</v>
      </c>
      <c r="F63" s="51" t="s">
        <v>28</v>
      </c>
      <c r="G63" s="21" t="s">
        <v>292</v>
      </c>
      <c r="H63" s="21" t="s">
        <v>293</v>
      </c>
      <c r="I63" s="180" t="s">
        <v>166</v>
      </c>
      <c r="J63" s="193" t="s">
        <v>167</v>
      </c>
      <c r="K63" s="63">
        <v>40352</v>
      </c>
      <c r="L63" s="63">
        <v>40373</v>
      </c>
      <c r="M63" s="55" t="s">
        <v>29</v>
      </c>
      <c r="N63" s="188">
        <v>2190</v>
      </c>
      <c r="O63" s="179">
        <v>0</v>
      </c>
      <c r="P63" s="121">
        <f t="shared" si="3"/>
        <v>2190</v>
      </c>
      <c r="Q63" s="64"/>
      <c r="R63" s="121">
        <f t="shared" si="4"/>
        <v>88.44</v>
      </c>
      <c r="S63" s="62">
        <v>6</v>
      </c>
      <c r="T63" s="59"/>
      <c r="U63" s="59"/>
      <c r="V63" s="122"/>
      <c r="W63" s="18"/>
    </row>
    <row r="64" spans="1:23" ht="15">
      <c r="A64" s="319"/>
      <c r="B64" s="192" t="s">
        <v>141</v>
      </c>
      <c r="C64" s="180" t="s">
        <v>142</v>
      </c>
      <c r="D64" s="168" t="s">
        <v>43</v>
      </c>
      <c r="E64" s="22" t="s">
        <v>294</v>
      </c>
      <c r="F64" s="51" t="s">
        <v>28</v>
      </c>
      <c r="G64" s="21" t="s">
        <v>295</v>
      </c>
      <c r="H64" s="21" t="s">
        <v>296</v>
      </c>
      <c r="I64" s="180" t="s">
        <v>172</v>
      </c>
      <c r="J64" s="180" t="s">
        <v>173</v>
      </c>
      <c r="K64" s="63">
        <v>40368</v>
      </c>
      <c r="L64" s="63">
        <v>40381</v>
      </c>
      <c r="M64" s="55" t="s">
        <v>29</v>
      </c>
      <c r="N64" s="188">
        <v>4620</v>
      </c>
      <c r="O64" s="179">
        <v>0</v>
      </c>
      <c r="P64" s="121">
        <f t="shared" si="3"/>
        <v>4620</v>
      </c>
      <c r="Q64" s="64"/>
      <c r="R64" s="121">
        <f t="shared" si="4"/>
        <v>186.57</v>
      </c>
      <c r="S64" s="62">
        <v>5</v>
      </c>
      <c r="T64" s="59"/>
      <c r="U64" s="59"/>
      <c r="V64" s="122"/>
      <c r="W64" s="18"/>
    </row>
    <row r="65" spans="1:23" ht="15">
      <c r="A65" s="319"/>
      <c r="B65" s="192" t="s">
        <v>144</v>
      </c>
      <c r="C65" s="180" t="s">
        <v>145</v>
      </c>
      <c r="D65" s="168" t="s">
        <v>43</v>
      </c>
      <c r="E65" s="22" t="s">
        <v>146</v>
      </c>
      <c r="F65" s="51" t="s">
        <v>28</v>
      </c>
      <c r="G65" s="21" t="s">
        <v>186</v>
      </c>
      <c r="H65" s="21" t="s">
        <v>187</v>
      </c>
      <c r="I65" s="180" t="s">
        <v>188</v>
      </c>
      <c r="J65" s="180" t="s">
        <v>189</v>
      </c>
      <c r="K65" s="63">
        <v>40100</v>
      </c>
      <c r="L65" s="63">
        <v>40112</v>
      </c>
      <c r="M65" s="55" t="s">
        <v>29</v>
      </c>
      <c r="N65" s="188">
        <v>2000</v>
      </c>
      <c r="O65" s="179">
        <v>0</v>
      </c>
      <c r="P65" s="121">
        <f t="shared" si="3"/>
        <v>2000</v>
      </c>
      <c r="Q65" s="64"/>
      <c r="R65" s="121">
        <f t="shared" si="4"/>
        <v>80.77</v>
      </c>
      <c r="S65" s="62">
        <v>4</v>
      </c>
      <c r="T65" s="59"/>
      <c r="U65" s="59"/>
      <c r="V65" s="122"/>
      <c r="W65" s="18"/>
    </row>
    <row r="66" spans="1:23" ht="15">
      <c r="A66" s="319"/>
      <c r="B66" s="192" t="s">
        <v>144</v>
      </c>
      <c r="C66" s="180" t="s">
        <v>145</v>
      </c>
      <c r="D66" s="168" t="s">
        <v>43</v>
      </c>
      <c r="E66" s="22" t="s">
        <v>147</v>
      </c>
      <c r="F66" s="51" t="s">
        <v>28</v>
      </c>
      <c r="G66" s="21" t="s">
        <v>190</v>
      </c>
      <c r="H66" s="21" t="s">
        <v>191</v>
      </c>
      <c r="I66" s="180" t="s">
        <v>192</v>
      </c>
      <c r="J66" s="180" t="s">
        <v>193</v>
      </c>
      <c r="K66" s="63">
        <v>40140</v>
      </c>
      <c r="L66" s="63">
        <v>40150</v>
      </c>
      <c r="M66" s="55" t="s">
        <v>29</v>
      </c>
      <c r="N66" s="188">
        <v>2940.1</v>
      </c>
      <c r="O66" s="179">
        <v>558.6</v>
      </c>
      <c r="P66" s="121">
        <v>3499</v>
      </c>
      <c r="Q66" s="64"/>
      <c r="R66" s="121">
        <f t="shared" si="4"/>
        <v>141.3</v>
      </c>
      <c r="S66" s="62">
        <v>4</v>
      </c>
      <c r="T66" s="59"/>
      <c r="U66" s="59"/>
      <c r="V66" s="122"/>
      <c r="W66" s="18"/>
    </row>
    <row r="67" spans="1:23" ht="15">
      <c r="A67" s="319"/>
      <c r="B67" s="192" t="s">
        <v>144</v>
      </c>
      <c r="C67" s="180" t="s">
        <v>145</v>
      </c>
      <c r="D67" s="168" t="s">
        <v>43</v>
      </c>
      <c r="E67" s="22" t="s">
        <v>148</v>
      </c>
      <c r="F67" s="51" t="s">
        <v>28</v>
      </c>
      <c r="G67" s="21" t="s">
        <v>194</v>
      </c>
      <c r="H67" s="21" t="s">
        <v>195</v>
      </c>
      <c r="I67" s="180" t="s">
        <v>188</v>
      </c>
      <c r="J67" s="180" t="s">
        <v>189</v>
      </c>
      <c r="K67" s="63">
        <v>40168</v>
      </c>
      <c r="L67" s="63">
        <v>40176</v>
      </c>
      <c r="M67" s="55" t="s">
        <v>29</v>
      </c>
      <c r="N67" s="188">
        <v>5000</v>
      </c>
      <c r="O67" s="179">
        <v>0</v>
      </c>
      <c r="P67" s="121">
        <f t="shared" si="3"/>
        <v>5000</v>
      </c>
      <c r="Q67" s="64"/>
      <c r="R67" s="121">
        <f t="shared" si="4"/>
        <v>201.91</v>
      </c>
      <c r="S67" s="62">
        <v>4</v>
      </c>
      <c r="T67" s="59"/>
      <c r="U67" s="59"/>
      <c r="V67" s="122"/>
      <c r="W67" s="18"/>
    </row>
    <row r="68" spans="1:23" ht="15">
      <c r="A68" s="319"/>
      <c r="B68" s="192" t="s">
        <v>149</v>
      </c>
      <c r="C68" s="180" t="s">
        <v>150</v>
      </c>
      <c r="D68" s="168" t="s">
        <v>43</v>
      </c>
      <c r="E68" s="22" t="s">
        <v>151</v>
      </c>
      <c r="F68" s="51" t="s">
        <v>28</v>
      </c>
      <c r="G68" s="21" t="s">
        <v>196</v>
      </c>
      <c r="H68" s="21" t="s">
        <v>197</v>
      </c>
      <c r="I68" s="180" t="s">
        <v>198</v>
      </c>
      <c r="J68" s="180" t="s">
        <v>199</v>
      </c>
      <c r="K68" s="63">
        <v>40192</v>
      </c>
      <c r="L68" s="63">
        <v>40205</v>
      </c>
      <c r="M68" s="55" t="s">
        <v>29</v>
      </c>
      <c r="N68" s="188">
        <v>833.3</v>
      </c>
      <c r="O68" s="179">
        <v>166.7</v>
      </c>
      <c r="P68" s="121">
        <f t="shared" si="3"/>
        <v>1000</v>
      </c>
      <c r="Q68" s="64"/>
      <c r="R68" s="121">
        <f t="shared" si="4"/>
        <v>40.38</v>
      </c>
      <c r="S68" s="62">
        <v>4</v>
      </c>
      <c r="T68" s="59"/>
      <c r="U68" s="59"/>
      <c r="V68" s="122"/>
      <c r="W68" s="18"/>
    </row>
    <row r="69" spans="1:23" ht="15">
      <c r="A69" s="319"/>
      <c r="B69" s="192" t="s">
        <v>152</v>
      </c>
      <c r="C69" s="180" t="s">
        <v>153</v>
      </c>
      <c r="D69" s="168" t="s">
        <v>43</v>
      </c>
      <c r="E69" s="22" t="s">
        <v>154</v>
      </c>
      <c r="F69" s="51" t="s">
        <v>28</v>
      </c>
      <c r="G69" s="21" t="s">
        <v>200</v>
      </c>
      <c r="H69" s="21" t="s">
        <v>201</v>
      </c>
      <c r="I69" s="180" t="s">
        <v>202</v>
      </c>
      <c r="J69" s="180" t="s">
        <v>203</v>
      </c>
      <c r="K69" s="63">
        <v>40193</v>
      </c>
      <c r="L69" s="63">
        <v>40206</v>
      </c>
      <c r="M69" s="55" t="s">
        <v>29</v>
      </c>
      <c r="N69" s="189">
        <v>4646.41</v>
      </c>
      <c r="O69" s="65">
        <v>464.59</v>
      </c>
      <c r="P69" s="121">
        <f t="shared" si="3"/>
        <v>5111</v>
      </c>
      <c r="Q69" s="64"/>
      <c r="R69" s="121">
        <f t="shared" si="4"/>
        <v>206.4</v>
      </c>
      <c r="S69" s="62">
        <v>4</v>
      </c>
      <c r="T69" s="59"/>
      <c r="U69" s="59"/>
      <c r="V69" s="122"/>
      <c r="W69" s="18"/>
    </row>
    <row r="70" spans="1:23" ht="15">
      <c r="A70" s="319"/>
      <c r="B70" s="192" t="s">
        <v>152</v>
      </c>
      <c r="C70" s="180" t="s">
        <v>153</v>
      </c>
      <c r="D70" s="168" t="s">
        <v>43</v>
      </c>
      <c r="E70" s="22" t="s">
        <v>218</v>
      </c>
      <c r="F70" s="51" t="s">
        <v>28</v>
      </c>
      <c r="G70" s="21" t="s">
        <v>219</v>
      </c>
      <c r="H70" s="21" t="s">
        <v>220</v>
      </c>
      <c r="I70" s="180" t="s">
        <v>221</v>
      </c>
      <c r="J70" s="180" t="s">
        <v>222</v>
      </c>
      <c r="K70" s="63">
        <v>40225</v>
      </c>
      <c r="L70" s="63">
        <v>40240</v>
      </c>
      <c r="M70" s="55" t="s">
        <v>29</v>
      </c>
      <c r="N70" s="189">
        <v>10524</v>
      </c>
      <c r="O70" s="182">
        <v>0</v>
      </c>
      <c r="P70" s="121">
        <f t="shared" si="3"/>
        <v>10524</v>
      </c>
      <c r="Q70" s="64"/>
      <c r="R70" s="121">
        <f t="shared" si="4"/>
        <v>424.99</v>
      </c>
      <c r="S70" s="62">
        <v>6</v>
      </c>
      <c r="T70" s="59"/>
      <c r="U70" s="59"/>
      <c r="V70" s="122"/>
      <c r="W70" s="18"/>
    </row>
    <row r="71" spans="1:23" ht="15">
      <c r="A71" s="319"/>
      <c r="B71" s="192" t="s">
        <v>152</v>
      </c>
      <c r="C71" s="180" t="s">
        <v>153</v>
      </c>
      <c r="D71" s="168" t="s">
        <v>43</v>
      </c>
      <c r="E71" s="22" t="s">
        <v>247</v>
      </c>
      <c r="F71" s="51" t="s">
        <v>28</v>
      </c>
      <c r="G71" s="21" t="s">
        <v>248</v>
      </c>
      <c r="H71" s="21" t="s">
        <v>249</v>
      </c>
      <c r="I71" s="180" t="s">
        <v>250</v>
      </c>
      <c r="J71" s="180" t="s">
        <v>251</v>
      </c>
      <c r="K71" s="63">
        <v>40280</v>
      </c>
      <c r="L71" s="63">
        <v>40289</v>
      </c>
      <c r="M71" s="55" t="s">
        <v>29</v>
      </c>
      <c r="N71" s="189">
        <v>5340</v>
      </c>
      <c r="O71" s="182">
        <v>1068</v>
      </c>
      <c r="P71" s="121">
        <f t="shared" si="3"/>
        <v>6408</v>
      </c>
      <c r="Q71" s="64"/>
      <c r="R71" s="121">
        <f t="shared" si="4"/>
        <v>258.77</v>
      </c>
      <c r="S71" s="62">
        <v>4</v>
      </c>
      <c r="T71" s="59"/>
      <c r="U71" s="59"/>
      <c r="V71" s="122"/>
      <c r="W71" s="18"/>
    </row>
    <row r="72" spans="1:23" ht="15">
      <c r="A72" s="319"/>
      <c r="B72" s="192" t="s">
        <v>152</v>
      </c>
      <c r="C72" s="180" t="s">
        <v>153</v>
      </c>
      <c r="D72" s="168" t="s">
        <v>43</v>
      </c>
      <c r="E72" s="22" t="s">
        <v>297</v>
      </c>
      <c r="F72" s="51" t="s">
        <v>28</v>
      </c>
      <c r="G72" s="21" t="s">
        <v>298</v>
      </c>
      <c r="H72" s="21" t="s">
        <v>299</v>
      </c>
      <c r="I72" s="180" t="s">
        <v>300</v>
      </c>
      <c r="J72" s="180" t="s">
        <v>301</v>
      </c>
      <c r="K72" s="63">
        <v>40351</v>
      </c>
      <c r="L72" s="63">
        <v>40374</v>
      </c>
      <c r="M72" s="55" t="s">
        <v>29</v>
      </c>
      <c r="N72" s="189">
        <v>4779.51</v>
      </c>
      <c r="O72" s="182">
        <v>534.62</v>
      </c>
      <c r="P72" s="121">
        <v>5315</v>
      </c>
      <c r="Q72" s="64"/>
      <c r="R72" s="121">
        <f t="shared" si="4"/>
        <v>214.63</v>
      </c>
      <c r="S72" s="62">
        <v>4</v>
      </c>
      <c r="T72" s="59"/>
      <c r="U72" s="59"/>
      <c r="V72" s="122"/>
      <c r="W72" s="18"/>
    </row>
    <row r="73" spans="1:23" ht="15">
      <c r="A73" s="319"/>
      <c r="B73" s="192" t="s">
        <v>155</v>
      </c>
      <c r="C73" s="180" t="s">
        <v>156</v>
      </c>
      <c r="D73" s="168" t="s">
        <v>43</v>
      </c>
      <c r="E73" s="22" t="s">
        <v>157</v>
      </c>
      <c r="F73" s="51" t="s">
        <v>28</v>
      </c>
      <c r="G73" s="21" t="s">
        <v>204</v>
      </c>
      <c r="H73" s="21" t="s">
        <v>205</v>
      </c>
      <c r="I73" s="180" t="s">
        <v>206</v>
      </c>
      <c r="J73" s="180" t="s">
        <v>207</v>
      </c>
      <c r="K73" s="63">
        <v>40175</v>
      </c>
      <c r="L73" s="63">
        <v>40190</v>
      </c>
      <c r="M73" s="55" t="s">
        <v>29</v>
      </c>
      <c r="N73" s="188">
        <v>225.21</v>
      </c>
      <c r="O73" s="179">
        <v>42.79</v>
      </c>
      <c r="P73" s="121">
        <f t="shared" si="3"/>
        <v>268</v>
      </c>
      <c r="Q73" s="64"/>
      <c r="R73" s="121">
        <f t="shared" si="4"/>
        <v>10.82</v>
      </c>
      <c r="S73" s="62">
        <v>4</v>
      </c>
      <c r="T73" s="59"/>
      <c r="U73" s="59"/>
      <c r="V73" s="122"/>
      <c r="W73" s="18"/>
    </row>
    <row r="74" spans="1:23" ht="15">
      <c r="A74" s="319"/>
      <c r="B74" s="192" t="s">
        <v>155</v>
      </c>
      <c r="C74" s="180" t="s">
        <v>156</v>
      </c>
      <c r="D74" s="168" t="s">
        <v>43</v>
      </c>
      <c r="E74" s="22" t="s">
        <v>158</v>
      </c>
      <c r="F74" s="51" t="s">
        <v>28</v>
      </c>
      <c r="G74" s="21" t="s">
        <v>208</v>
      </c>
      <c r="H74" s="21" t="s">
        <v>209</v>
      </c>
      <c r="I74" s="180" t="s">
        <v>198</v>
      </c>
      <c r="J74" s="180" t="s">
        <v>199</v>
      </c>
      <c r="K74" s="63">
        <v>40189</v>
      </c>
      <c r="L74" s="63">
        <v>40199</v>
      </c>
      <c r="M74" s="55" t="s">
        <v>29</v>
      </c>
      <c r="N74" s="188">
        <v>999.96</v>
      </c>
      <c r="O74" s="179">
        <v>200.04</v>
      </c>
      <c r="P74" s="121">
        <f t="shared" si="3"/>
        <v>1200</v>
      </c>
      <c r="Q74" s="64"/>
      <c r="R74" s="121">
        <f t="shared" si="4"/>
        <v>48.46</v>
      </c>
      <c r="S74" s="62">
        <v>5</v>
      </c>
      <c r="T74" s="59"/>
      <c r="U74" s="59"/>
      <c r="V74" s="122"/>
      <c r="W74" s="18"/>
    </row>
    <row r="75" spans="1:23" ht="15.75" thickBot="1">
      <c r="A75" s="319"/>
      <c r="B75" s="192" t="s">
        <v>155</v>
      </c>
      <c r="C75" s="180" t="s">
        <v>156</v>
      </c>
      <c r="D75" s="168" t="s">
        <v>43</v>
      </c>
      <c r="E75" s="22" t="s">
        <v>159</v>
      </c>
      <c r="F75" s="51" t="s">
        <v>28</v>
      </c>
      <c r="G75" s="21" t="s">
        <v>210</v>
      </c>
      <c r="H75" s="21" t="s">
        <v>211</v>
      </c>
      <c r="I75" s="180" t="s">
        <v>212</v>
      </c>
      <c r="J75" s="180" t="s">
        <v>213</v>
      </c>
      <c r="K75" s="63">
        <v>40186</v>
      </c>
      <c r="L75" s="63">
        <v>40205</v>
      </c>
      <c r="M75" s="55" t="s">
        <v>29</v>
      </c>
      <c r="N75" s="188">
        <v>1700</v>
      </c>
      <c r="O75" s="179">
        <v>340</v>
      </c>
      <c r="P75" s="121">
        <f t="shared" si="3"/>
        <v>2040</v>
      </c>
      <c r="Q75" s="64"/>
      <c r="R75" s="121">
        <f t="shared" si="4"/>
        <v>82.38</v>
      </c>
      <c r="S75" s="62">
        <v>4</v>
      </c>
      <c r="T75" s="59"/>
      <c r="U75" s="59"/>
      <c r="V75" s="122"/>
      <c r="W75" s="18"/>
    </row>
    <row r="76" spans="1:23" ht="13.5" thickBot="1">
      <c r="A76" s="320"/>
      <c r="B76" s="312" t="s">
        <v>66</v>
      </c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>
        <f aca="true" t="shared" si="5" ref="N76:V76">SUM(N40:N75)</f>
        <v>131157.68000000002</v>
      </c>
      <c r="O76" s="313">
        <f t="shared" si="5"/>
        <v>9428.930000000002</v>
      </c>
      <c r="P76" s="314">
        <f t="shared" si="5"/>
        <v>140588.19</v>
      </c>
      <c r="Q76" s="123">
        <f t="shared" si="5"/>
        <v>0</v>
      </c>
      <c r="R76" s="124">
        <f t="shared" si="5"/>
        <v>5711.12</v>
      </c>
      <c r="S76" s="125">
        <f t="shared" si="5"/>
        <v>165</v>
      </c>
      <c r="T76" s="124">
        <f t="shared" si="5"/>
        <v>0</v>
      </c>
      <c r="U76" s="124">
        <f t="shared" si="5"/>
        <v>0</v>
      </c>
      <c r="V76" s="124">
        <f t="shared" si="5"/>
        <v>0</v>
      </c>
      <c r="W76" s="126"/>
    </row>
    <row r="77" spans="1:23" ht="15.75" thickBot="1">
      <c r="A77" s="318" t="s">
        <v>103</v>
      </c>
      <c r="B77" s="69"/>
      <c r="C77" s="30"/>
      <c r="D77" s="50"/>
      <c r="E77" s="31"/>
      <c r="F77" s="51" t="s">
        <v>28</v>
      </c>
      <c r="G77" s="32"/>
      <c r="H77" s="32"/>
      <c r="I77" s="30"/>
      <c r="J77" s="30"/>
      <c r="K77" s="63"/>
      <c r="L77" s="63"/>
      <c r="M77" s="55" t="s">
        <v>29</v>
      </c>
      <c r="N77" s="56"/>
      <c r="O77" s="57"/>
      <c r="P77" s="121">
        <f>IF($D$6="ANO",IF($D$7="NE",SUM(N77:O77),N77),SUM(N77:O77))</f>
        <v>0</v>
      </c>
      <c r="Q77" s="57"/>
      <c r="R77" s="121">
        <f>ROUND(IF(M77="EUR",P77,(P77/$I$7)),2)</f>
        <v>0</v>
      </c>
      <c r="S77" s="58"/>
      <c r="T77" s="59"/>
      <c r="U77" s="59"/>
      <c r="V77" s="122"/>
      <c r="W77" s="33"/>
    </row>
    <row r="78" spans="1:23" ht="13.5" thickBot="1">
      <c r="A78" s="320"/>
      <c r="B78" s="312" t="s">
        <v>68</v>
      </c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>
        <f aca="true" t="shared" si="6" ref="N78:V78">SUM(N77:N77)</f>
        <v>0</v>
      </c>
      <c r="O78" s="313">
        <f t="shared" si="6"/>
        <v>0</v>
      </c>
      <c r="P78" s="314">
        <f t="shared" si="6"/>
        <v>0</v>
      </c>
      <c r="Q78" s="123">
        <f t="shared" si="6"/>
        <v>0</v>
      </c>
      <c r="R78" s="124">
        <f t="shared" si="6"/>
        <v>0</v>
      </c>
      <c r="S78" s="125">
        <f t="shared" si="6"/>
        <v>0</v>
      </c>
      <c r="T78" s="124">
        <f t="shared" si="6"/>
        <v>0</v>
      </c>
      <c r="U78" s="124">
        <f t="shared" si="6"/>
        <v>0</v>
      </c>
      <c r="V78" s="124">
        <f t="shared" si="6"/>
        <v>0</v>
      </c>
      <c r="W78" s="126"/>
    </row>
    <row r="79" spans="1:43" s="127" customFormat="1" ht="23.25" customHeight="1" thickBot="1">
      <c r="A79" s="306"/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8"/>
      <c r="M79" s="38"/>
      <c r="N79" s="38"/>
      <c r="O79" s="38"/>
      <c r="P79" s="38"/>
      <c r="Q79" s="38"/>
      <c r="R79" s="296"/>
      <c r="S79" s="296"/>
      <c r="T79" s="296"/>
      <c r="U79" s="296"/>
      <c r="V79" s="148"/>
      <c r="W79" s="149"/>
      <c r="AQ79" s="5"/>
    </row>
    <row r="80" spans="1:43" ht="26.25" customHeight="1" thickBot="1">
      <c r="A80" s="128" t="s">
        <v>106</v>
      </c>
      <c r="B80" s="297" t="s">
        <v>69</v>
      </c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9"/>
      <c r="O80" s="300" t="s">
        <v>64</v>
      </c>
      <c r="P80" s="301"/>
      <c r="Q80" s="302"/>
      <c r="R80" s="129">
        <f>R78+R76+R39</f>
        <v>21252.86</v>
      </c>
      <c r="S80" s="130">
        <f>S78+S76+S39</f>
        <v>384</v>
      </c>
      <c r="T80" s="131">
        <f>T78+T76+T39</f>
        <v>0</v>
      </c>
      <c r="U80" s="131">
        <f>U78+U76+U39</f>
        <v>0</v>
      </c>
      <c r="V80" s="129">
        <f>V78+V76+V39</f>
        <v>0</v>
      </c>
      <c r="W80" s="149"/>
      <c r="AQ80" s="127"/>
    </row>
    <row r="81" spans="1:43" ht="26.25" customHeight="1" thickBot="1">
      <c r="A81" s="150" t="s">
        <v>107</v>
      </c>
      <c r="B81" s="297" t="s">
        <v>108</v>
      </c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9"/>
      <c r="O81" s="129" t="s">
        <v>29</v>
      </c>
      <c r="P81" s="151">
        <v>0</v>
      </c>
      <c r="Q81" s="303"/>
      <c r="R81" s="304"/>
      <c r="S81" s="304"/>
      <c r="T81" s="305"/>
      <c r="U81" s="131" t="s">
        <v>64</v>
      </c>
      <c r="V81" s="131">
        <f>ROUND((P81/$I$7),2)</f>
        <v>0</v>
      </c>
      <c r="W81" s="149"/>
      <c r="AQ81" s="127"/>
    </row>
    <row r="82" spans="1:43" ht="26.25" customHeight="1" thickBot="1">
      <c r="A82" s="150" t="s">
        <v>109</v>
      </c>
      <c r="B82" s="297" t="s">
        <v>110</v>
      </c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9"/>
      <c r="O82" s="303"/>
      <c r="P82" s="304"/>
      <c r="Q82" s="304"/>
      <c r="R82" s="304"/>
      <c r="S82" s="304"/>
      <c r="T82" s="305"/>
      <c r="U82" s="131" t="s">
        <v>64</v>
      </c>
      <c r="V82" s="131">
        <f>$V80-$V81</f>
        <v>0</v>
      </c>
      <c r="W82" s="149"/>
      <c r="AQ82" s="127"/>
    </row>
    <row r="83" spans="1:43" s="3" customFormat="1" ht="12.75">
      <c r="A83" s="13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39"/>
      <c r="M83" s="39"/>
      <c r="N83" s="39"/>
      <c r="O83" s="39"/>
      <c r="P83" s="39"/>
      <c r="Q83" s="39"/>
      <c r="R83" s="308"/>
      <c r="S83" s="309"/>
      <c r="T83" s="152"/>
      <c r="U83" s="39"/>
      <c r="V83" s="39"/>
      <c r="W83" s="149"/>
      <c r="AQ83" s="5"/>
    </row>
    <row r="84" spans="1:23" s="3" customFormat="1" ht="22.5" customHeight="1" thickBot="1">
      <c r="A84" s="70" t="s">
        <v>70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9"/>
      <c r="M84" s="39"/>
      <c r="N84" s="39"/>
      <c r="O84" s="39"/>
      <c r="P84" s="39"/>
      <c r="Q84" s="39"/>
      <c r="R84" s="71"/>
      <c r="S84" s="71"/>
      <c r="T84" s="71"/>
      <c r="U84" s="71"/>
      <c r="V84" s="71"/>
      <c r="W84" s="71"/>
    </row>
    <row r="85" spans="1:23" s="3" customFormat="1" ht="15" customHeight="1" thickBot="1">
      <c r="A85" s="310" t="s">
        <v>71</v>
      </c>
      <c r="B85" s="133"/>
      <c r="C85" s="72"/>
      <c r="D85" s="73"/>
      <c r="E85" s="74"/>
      <c r="F85" s="75" t="s">
        <v>28</v>
      </c>
      <c r="G85" s="76"/>
      <c r="H85" s="76"/>
      <c r="I85" s="72"/>
      <c r="J85" s="72"/>
      <c r="K85" s="77"/>
      <c r="L85" s="77"/>
      <c r="M85" s="78" t="s">
        <v>29</v>
      </c>
      <c r="N85" s="79"/>
      <c r="O85" s="80"/>
      <c r="P85" s="153">
        <f>IF($D$6="ANO",IF($D$7="NE",SUM(N85:O85),N85),SUM(N85:O85))</f>
        <v>0</v>
      </c>
      <c r="Q85" s="80"/>
      <c r="R85" s="153">
        <f>ROUND(IF(M85="EUR",P85,(P85/$I$7)),2)</f>
        <v>0</v>
      </c>
      <c r="S85" s="81"/>
      <c r="T85" s="82"/>
      <c r="U85" s="82"/>
      <c r="V85" s="134">
        <f>ROUND(IF(M85="CZK",R85-(T85/$I$7),R85-U85),2)</f>
        <v>0</v>
      </c>
      <c r="W85" s="83"/>
    </row>
    <row r="86" spans="1:23" s="3" customFormat="1" ht="13.5" thickBot="1">
      <c r="A86" s="311"/>
      <c r="B86" s="312" t="s">
        <v>72</v>
      </c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4"/>
      <c r="Q86" s="123">
        <f aca="true" t="shared" si="7" ref="Q86:V86">SUM(Q85:Q85)</f>
        <v>0</v>
      </c>
      <c r="R86" s="124">
        <f t="shared" si="7"/>
        <v>0</v>
      </c>
      <c r="S86" s="125">
        <f t="shared" si="7"/>
        <v>0</v>
      </c>
      <c r="T86" s="124">
        <f t="shared" si="7"/>
        <v>0</v>
      </c>
      <c r="U86" s="124">
        <f t="shared" si="7"/>
        <v>0</v>
      </c>
      <c r="V86" s="124">
        <f t="shared" si="7"/>
        <v>0</v>
      </c>
      <c r="W86" s="126"/>
    </row>
    <row r="87" spans="1:23" s="3" customFormat="1" ht="13.5" thickBot="1">
      <c r="A87" s="13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39"/>
      <c r="M87" s="39"/>
      <c r="N87" s="39"/>
      <c r="O87" s="39"/>
      <c r="P87" s="39"/>
      <c r="Q87" s="39"/>
      <c r="R87" s="71"/>
      <c r="S87" s="71"/>
      <c r="T87" s="71"/>
      <c r="U87" s="71"/>
      <c r="V87" s="71"/>
      <c r="W87" s="71"/>
    </row>
    <row r="88" spans="1:43" s="6" customFormat="1" ht="15.75" customHeight="1" thickBot="1">
      <c r="A88" s="40"/>
      <c r="B88" s="135"/>
      <c r="C88" s="41"/>
      <c r="D88" s="41"/>
      <c r="E88" s="42"/>
      <c r="F88" s="42"/>
      <c r="G88" s="42"/>
      <c r="H88" s="42"/>
      <c r="I88" s="41"/>
      <c r="J88" s="41"/>
      <c r="K88" s="34"/>
      <c r="T88" s="261" t="s">
        <v>30</v>
      </c>
      <c r="U88" s="262"/>
      <c r="V88" s="263"/>
      <c r="W88" s="84">
        <f>V82</f>
        <v>0</v>
      </c>
      <c r="X88" s="34"/>
      <c r="Y88" s="6" t="s">
        <v>80</v>
      </c>
      <c r="AC88" s="34"/>
      <c r="AD88" s="34"/>
      <c r="AE88" s="34"/>
      <c r="AF88" s="34"/>
      <c r="AG88" s="34"/>
      <c r="AH88" s="34"/>
      <c r="AI88" s="34"/>
      <c r="AQ88" s="3"/>
    </row>
    <row r="89" spans="1:43" ht="16.5" customHeight="1" thickBot="1">
      <c r="A89" s="85" t="s">
        <v>73</v>
      </c>
      <c r="B89" s="86"/>
      <c r="C89" s="87"/>
      <c r="D89" s="87"/>
      <c r="E89" s="88"/>
      <c r="F89" s="87"/>
      <c r="G89" s="89"/>
      <c r="H89" s="47"/>
      <c r="I89" s="47"/>
      <c r="J89" s="48"/>
      <c r="K89" s="1"/>
      <c r="L89" s="6"/>
      <c r="R89" s="264" t="s">
        <v>105</v>
      </c>
      <c r="S89" s="265"/>
      <c r="T89" s="266" t="s">
        <v>31</v>
      </c>
      <c r="U89" s="266"/>
      <c r="V89" s="267"/>
      <c r="W89" s="84">
        <f>R80-V80</f>
        <v>21252.86</v>
      </c>
      <c r="X89" s="158" t="s">
        <v>111</v>
      </c>
      <c r="Y89" s="154" t="s">
        <v>113</v>
      </c>
      <c r="Z89" s="155" t="s">
        <v>114</v>
      </c>
      <c r="AC89" s="36"/>
      <c r="AD89" s="36"/>
      <c r="AE89" s="36"/>
      <c r="AF89" s="36"/>
      <c r="AG89" s="36"/>
      <c r="AH89" s="36"/>
      <c r="AI89" s="36"/>
      <c r="AQ89" s="6"/>
    </row>
    <row r="90" spans="1:43" s="3" customFormat="1" ht="13.5" customHeight="1" thickBot="1">
      <c r="A90" s="90" t="s">
        <v>74</v>
      </c>
      <c r="B90" s="4" t="s">
        <v>75</v>
      </c>
      <c r="C90" s="2"/>
      <c r="D90" s="2"/>
      <c r="E90" s="2"/>
      <c r="F90" s="43"/>
      <c r="G90" s="36"/>
      <c r="H90" s="1"/>
      <c r="I90" s="1"/>
      <c r="J90" s="91"/>
      <c r="K90" s="1"/>
      <c r="L90" s="4"/>
      <c r="R90" s="159" t="e">
        <f>FLOOR(($V96*W90),1)</f>
        <v>#DIV/0!</v>
      </c>
      <c r="S90" s="136" t="s">
        <v>67</v>
      </c>
      <c r="T90" s="268" t="s">
        <v>32</v>
      </c>
      <c r="U90" s="268"/>
      <c r="V90" s="269"/>
      <c r="W90" s="92" t="e">
        <f>$X90-($X90/$V80*$V81)</f>
        <v>#DIV/0!</v>
      </c>
      <c r="X90" s="160">
        <f>SUMIF(F16:F78,"IV",V16:V78)</f>
        <v>0</v>
      </c>
      <c r="Y90" s="156" t="e">
        <f>W90/V82</f>
        <v>#DIV/0!</v>
      </c>
      <c r="Z90" s="156" t="e">
        <f>R90/W96</f>
        <v>#DIV/0!</v>
      </c>
      <c r="AC90" s="34"/>
      <c r="AD90" s="34"/>
      <c r="AE90" s="34"/>
      <c r="AF90" s="34"/>
      <c r="AG90" s="34"/>
      <c r="AH90" s="34"/>
      <c r="AI90" s="34"/>
      <c r="AQ90" s="5"/>
    </row>
    <row r="91" spans="1:35" s="3" customFormat="1" ht="13.5" customHeight="1" thickBot="1">
      <c r="A91" s="90" t="s">
        <v>76</v>
      </c>
      <c r="B91" s="4" t="s">
        <v>77</v>
      </c>
      <c r="C91" s="2"/>
      <c r="D91" s="2"/>
      <c r="E91" s="2"/>
      <c r="F91" s="41"/>
      <c r="G91" s="34"/>
      <c r="H91" s="2"/>
      <c r="I91" s="2"/>
      <c r="J91" s="93"/>
      <c r="K91" s="2"/>
      <c r="L91" s="4"/>
      <c r="R91" s="161" t="e">
        <f>W96-R90</f>
        <v>#DIV/0!</v>
      </c>
      <c r="S91" s="137" t="s">
        <v>28</v>
      </c>
      <c r="T91" s="268" t="s">
        <v>33</v>
      </c>
      <c r="U91" s="268"/>
      <c r="V91" s="269"/>
      <c r="W91" s="92" t="e">
        <f>$X91-($X91/$V80*$V81)</f>
        <v>#DIV/0!</v>
      </c>
      <c r="X91" s="160">
        <f>SUMIF(F16:F78,"NIV",V16:V78)</f>
        <v>0</v>
      </c>
      <c r="Y91" s="156" t="e">
        <f>W91/V82</f>
        <v>#DIV/0!</v>
      </c>
      <c r="Z91" s="156" t="e">
        <f>R91/W96</f>
        <v>#DIV/0!</v>
      </c>
      <c r="AC91" s="34"/>
      <c r="AD91" s="34"/>
      <c r="AE91" s="34"/>
      <c r="AF91" s="34"/>
      <c r="AG91" s="34"/>
      <c r="AH91" s="34"/>
      <c r="AI91" s="34"/>
    </row>
    <row r="92" spans="1:35" s="3" customFormat="1" ht="13.5" customHeight="1" thickBot="1">
      <c r="A92" s="90" t="s">
        <v>78</v>
      </c>
      <c r="B92" s="4" t="s">
        <v>79</v>
      </c>
      <c r="C92" s="2"/>
      <c r="D92" s="2"/>
      <c r="E92" s="2"/>
      <c r="F92" s="41"/>
      <c r="G92" s="34"/>
      <c r="H92" s="2"/>
      <c r="I92" s="2"/>
      <c r="J92" s="93"/>
      <c r="K92" s="2"/>
      <c r="L92" s="4"/>
      <c r="Q92" s="162" t="s">
        <v>112</v>
      </c>
      <c r="R92" s="163" t="e">
        <f>SUM(R90:R91)</f>
        <v>#DIV/0!</v>
      </c>
      <c r="S92" s="34"/>
      <c r="T92" s="34"/>
      <c r="U92" s="35" t="s">
        <v>80</v>
      </c>
      <c r="V92" s="253" t="e">
        <f>IF((W90+W91)=V82,"OK","ZKONTROLUJ     NIV/IV ")</f>
        <v>#DIV/0!</v>
      </c>
      <c r="W92" s="253"/>
      <c r="Y92" s="157" t="e">
        <f>SUM(Y90:Y91)</f>
        <v>#DIV/0!</v>
      </c>
      <c r="Z92" s="157" t="e">
        <f>SUM(Z90:Z91)</f>
        <v>#DIV/0!</v>
      </c>
      <c r="AC92" s="34"/>
      <c r="AD92" s="34"/>
      <c r="AE92" s="34"/>
      <c r="AF92" s="34"/>
      <c r="AG92" s="34"/>
      <c r="AH92" s="34"/>
      <c r="AI92" s="34"/>
    </row>
    <row r="93" spans="1:43" ht="12.75">
      <c r="A93" s="90" t="s">
        <v>81</v>
      </c>
      <c r="B93" s="4" t="s">
        <v>82</v>
      </c>
      <c r="C93" s="1"/>
      <c r="D93" s="1"/>
      <c r="E93" s="1"/>
      <c r="F93" s="41"/>
      <c r="G93" s="34"/>
      <c r="H93" s="2"/>
      <c r="I93" s="2"/>
      <c r="J93" s="93"/>
      <c r="K93" s="2"/>
      <c r="L93" s="6"/>
      <c r="O93" s="3"/>
      <c r="P93" s="3"/>
      <c r="Q93" s="3"/>
      <c r="R93" s="3"/>
      <c r="S93" s="34"/>
      <c r="T93" s="293" t="s">
        <v>83</v>
      </c>
      <c r="U93" s="294"/>
      <c r="V93" s="294"/>
      <c r="W93" s="295"/>
      <c r="X93" s="37"/>
      <c r="AC93" s="37"/>
      <c r="AD93" s="37"/>
      <c r="AE93" s="37"/>
      <c r="AF93" s="37"/>
      <c r="AG93" s="37"/>
      <c r="AH93" s="37"/>
      <c r="AI93" s="37"/>
      <c r="AQ93" s="3"/>
    </row>
    <row r="94" spans="1:35" ht="12.75">
      <c r="A94" s="90" t="s">
        <v>84</v>
      </c>
      <c r="B94" s="4" t="s">
        <v>85</v>
      </c>
      <c r="C94" s="1"/>
      <c r="D94" s="1"/>
      <c r="E94" s="1"/>
      <c r="F94" s="1"/>
      <c r="G94" s="1"/>
      <c r="H94" s="1"/>
      <c r="I94" s="1"/>
      <c r="J94" s="91"/>
      <c r="K94" s="138"/>
      <c r="L94" s="138"/>
      <c r="M94" s="138"/>
      <c r="O94" s="3"/>
      <c r="P94" s="3"/>
      <c r="Q94" s="3"/>
      <c r="R94" s="3"/>
      <c r="S94" s="139"/>
      <c r="T94" s="259" t="s">
        <v>86</v>
      </c>
      <c r="U94" s="260"/>
      <c r="V94" s="94" t="s">
        <v>87</v>
      </c>
      <c r="W94" s="140" t="s">
        <v>83</v>
      </c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2.75">
      <c r="A95" s="90" t="s">
        <v>88</v>
      </c>
      <c r="B95" s="4" t="s">
        <v>89</v>
      </c>
      <c r="C95" s="1"/>
      <c r="D95" s="1"/>
      <c r="E95" s="1"/>
      <c r="F95" s="1"/>
      <c r="G95" s="1"/>
      <c r="H95" s="1"/>
      <c r="I95" s="1"/>
      <c r="J95" s="91"/>
      <c r="K95" s="138"/>
      <c r="L95" s="138"/>
      <c r="M95" s="138"/>
      <c r="O95" s="3"/>
      <c r="P95" s="3"/>
      <c r="Q95" s="3"/>
      <c r="R95" s="34"/>
      <c r="S95" s="164"/>
      <c r="T95" s="257" t="s">
        <v>90</v>
      </c>
      <c r="U95" s="258"/>
      <c r="V95" s="95">
        <v>0.85</v>
      </c>
      <c r="W95" s="141">
        <f>FLOOR(($V95*$V82),1)</f>
        <v>0</v>
      </c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</row>
    <row r="96" spans="1:35" ht="12.75">
      <c r="A96" s="90" t="s">
        <v>91</v>
      </c>
      <c r="B96" s="4" t="s">
        <v>92</v>
      </c>
      <c r="C96" s="1"/>
      <c r="D96" s="1"/>
      <c r="E96" s="1"/>
      <c r="F96" s="1"/>
      <c r="G96" s="1"/>
      <c r="H96" s="1"/>
      <c r="I96" s="1"/>
      <c r="J96" s="91"/>
      <c r="K96" s="138"/>
      <c r="L96" s="138"/>
      <c r="M96" s="138"/>
      <c r="R96" s="34"/>
      <c r="S96" s="164"/>
      <c r="T96" s="259" t="s">
        <v>93</v>
      </c>
      <c r="U96" s="260"/>
      <c r="V96" s="143">
        <v>0.05</v>
      </c>
      <c r="W96" s="141">
        <f>IF(V97=0%,V82-W95,FLOOR(($V96*$V82),1))</f>
        <v>0</v>
      </c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</row>
    <row r="97" spans="1:35" ht="12.75">
      <c r="A97" s="90"/>
      <c r="B97" s="4" t="s">
        <v>94</v>
      </c>
      <c r="C97" s="1"/>
      <c r="D97" s="1"/>
      <c r="E97" s="1"/>
      <c r="F97" s="1"/>
      <c r="G97" s="1"/>
      <c r="H97" s="1"/>
      <c r="I97" s="1"/>
      <c r="J97" s="91"/>
      <c r="K97" s="138"/>
      <c r="L97" s="138"/>
      <c r="M97" s="138"/>
      <c r="R97" s="34"/>
      <c r="S97" s="165"/>
      <c r="T97" s="257" t="s">
        <v>95</v>
      </c>
      <c r="U97" s="258"/>
      <c r="V97" s="166">
        <f>V98-V95-V96</f>
        <v>0.10000000000000002</v>
      </c>
      <c r="W97" s="141">
        <f>V82-W95-W96</f>
        <v>0</v>
      </c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</row>
    <row r="98" spans="1:35" ht="13.5" thickBot="1">
      <c r="A98" s="96"/>
      <c r="B98" s="4" t="s">
        <v>96</v>
      </c>
      <c r="C98" s="1"/>
      <c r="D98" s="1"/>
      <c r="E98" s="1"/>
      <c r="F98" s="1"/>
      <c r="G98" s="1"/>
      <c r="H98" s="1"/>
      <c r="I98" s="1"/>
      <c r="J98" s="91"/>
      <c r="K98" s="138"/>
      <c r="L98" s="138"/>
      <c r="M98" s="138"/>
      <c r="R98" s="34"/>
      <c r="S98" s="165"/>
      <c r="T98" s="270" t="s">
        <v>97</v>
      </c>
      <c r="U98" s="271"/>
      <c r="V98" s="145">
        <v>1</v>
      </c>
      <c r="W98" s="146">
        <f>SUM(W95:W97)</f>
        <v>0</v>
      </c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</row>
    <row r="99" spans="1:35" ht="13.5" thickBot="1">
      <c r="A99" s="97" t="s">
        <v>117</v>
      </c>
      <c r="B99" s="98" t="s">
        <v>118</v>
      </c>
      <c r="C99" s="98"/>
      <c r="D99" s="98"/>
      <c r="E99" s="98"/>
      <c r="F99" s="98"/>
      <c r="G99" s="98"/>
      <c r="H99" s="98"/>
      <c r="I99" s="98"/>
      <c r="J99" s="99"/>
      <c r="K99" s="138"/>
      <c r="L99" s="138"/>
      <c r="M99" s="138"/>
      <c r="R99" s="139"/>
      <c r="S99" s="165"/>
      <c r="W99" s="139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</row>
    <row r="100" spans="1:35" ht="1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O100" s="290" t="s">
        <v>98</v>
      </c>
      <c r="P100" s="291"/>
      <c r="Q100" s="291"/>
      <c r="R100" s="292"/>
      <c r="S100" s="164"/>
      <c r="T100" s="290" t="s">
        <v>34</v>
      </c>
      <c r="U100" s="291"/>
      <c r="V100" s="291"/>
      <c r="W100" s="292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</row>
    <row r="101" spans="3:35" ht="12.75">
      <c r="C101" s="138"/>
      <c r="D101" s="138"/>
      <c r="E101" s="44"/>
      <c r="F101" s="44"/>
      <c r="G101" s="44"/>
      <c r="H101" s="44"/>
      <c r="I101" s="45"/>
      <c r="J101" s="46"/>
      <c r="K101" s="45"/>
      <c r="L101" s="45"/>
      <c r="M101" s="45"/>
      <c r="N101" s="45"/>
      <c r="O101" s="272" t="s">
        <v>309</v>
      </c>
      <c r="P101" s="273"/>
      <c r="Q101" s="273"/>
      <c r="R101" s="274"/>
      <c r="S101" s="100"/>
      <c r="T101" s="272" t="s">
        <v>99</v>
      </c>
      <c r="U101" s="273"/>
      <c r="V101" s="273"/>
      <c r="W101" s="274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</row>
    <row r="102" spans="3:35" ht="33.75" customHeight="1">
      <c r="C102" s="4"/>
      <c r="D102" s="4"/>
      <c r="E102" s="44"/>
      <c r="F102" s="44"/>
      <c r="G102" s="44"/>
      <c r="H102" s="44"/>
      <c r="I102" s="45"/>
      <c r="J102" s="46"/>
      <c r="K102" s="45"/>
      <c r="L102" s="45"/>
      <c r="M102" s="45"/>
      <c r="N102" s="45"/>
      <c r="O102" s="275"/>
      <c r="P102" s="276"/>
      <c r="Q102" s="276"/>
      <c r="R102" s="277"/>
      <c r="S102" s="100"/>
      <c r="T102" s="275"/>
      <c r="U102" s="276"/>
      <c r="V102" s="276"/>
      <c r="W102" s="277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5:23" ht="12.75">
      <c r="O103" s="275"/>
      <c r="P103" s="276"/>
      <c r="Q103" s="276"/>
      <c r="R103" s="277"/>
      <c r="T103" s="275"/>
      <c r="U103" s="276"/>
      <c r="V103" s="276"/>
      <c r="W103" s="277"/>
    </row>
    <row r="104" spans="15:23" ht="12.75">
      <c r="O104" s="278"/>
      <c r="P104" s="279"/>
      <c r="Q104" s="279"/>
      <c r="R104" s="280"/>
      <c r="T104" s="278"/>
      <c r="U104" s="279"/>
      <c r="V104" s="279"/>
      <c r="W104" s="280"/>
    </row>
    <row r="105" spans="15:23" ht="12.75">
      <c r="O105" s="281" t="s">
        <v>100</v>
      </c>
      <c r="P105" s="282"/>
      <c r="Q105" s="282"/>
      <c r="R105" s="283"/>
      <c r="T105" s="281" t="s">
        <v>100</v>
      </c>
      <c r="U105" s="282"/>
      <c r="V105" s="282"/>
      <c r="W105" s="283"/>
    </row>
    <row r="106" spans="15:23" ht="12.75">
      <c r="O106" s="284"/>
      <c r="P106" s="285"/>
      <c r="Q106" s="285"/>
      <c r="R106" s="286"/>
      <c r="T106" s="284"/>
      <c r="U106" s="285"/>
      <c r="V106" s="285"/>
      <c r="W106" s="286"/>
    </row>
    <row r="107" spans="15:23" ht="13.5" thickBot="1">
      <c r="O107" s="287"/>
      <c r="P107" s="288"/>
      <c r="Q107" s="288"/>
      <c r="R107" s="289"/>
      <c r="T107" s="287"/>
      <c r="U107" s="288"/>
      <c r="V107" s="288"/>
      <c r="W107" s="289"/>
    </row>
  </sheetData>
  <sheetProtection/>
  <mergeCells count="73">
    <mergeCell ref="B3:E3"/>
    <mergeCell ref="F3:G3"/>
    <mergeCell ref="H3:I3"/>
    <mergeCell ref="J3:Q3"/>
    <mergeCell ref="B4:E4"/>
    <mergeCell ref="F4:G4"/>
    <mergeCell ref="H4:I4"/>
    <mergeCell ref="J4:Q4"/>
    <mergeCell ref="M12:M14"/>
    <mergeCell ref="B6:C6"/>
    <mergeCell ref="B7:C9"/>
    <mergeCell ref="D7:D9"/>
    <mergeCell ref="I7:K7"/>
    <mergeCell ref="I8:K8"/>
    <mergeCell ref="C13:C14"/>
    <mergeCell ref="D13:D14"/>
    <mergeCell ref="E13:E14"/>
    <mergeCell ref="F13:F14"/>
    <mergeCell ref="B11:S11"/>
    <mergeCell ref="J13:J14"/>
    <mergeCell ref="T12:U13"/>
    <mergeCell ref="T11:W11"/>
    <mergeCell ref="H12:H14"/>
    <mergeCell ref="I12:J12"/>
    <mergeCell ref="K12:K14"/>
    <mergeCell ref="L12:L14"/>
    <mergeCell ref="N12:Q13"/>
    <mergeCell ref="W12:W14"/>
    <mergeCell ref="S12:S14"/>
    <mergeCell ref="I13:I14"/>
    <mergeCell ref="V12:V14"/>
    <mergeCell ref="A77:A78"/>
    <mergeCell ref="B78:P78"/>
    <mergeCell ref="R12:R14"/>
    <mergeCell ref="A12:A14"/>
    <mergeCell ref="B12:B14"/>
    <mergeCell ref="C12:F12"/>
    <mergeCell ref="G12:G14"/>
    <mergeCell ref="A16:A39"/>
    <mergeCell ref="B39:P39"/>
    <mergeCell ref="A40:A76"/>
    <mergeCell ref="B76:P76"/>
    <mergeCell ref="O82:T82"/>
    <mergeCell ref="R83:S83"/>
    <mergeCell ref="A85:A86"/>
    <mergeCell ref="B86:P86"/>
    <mergeCell ref="T93:W93"/>
    <mergeCell ref="T94:U94"/>
    <mergeCell ref="T79:U79"/>
    <mergeCell ref="B80:N80"/>
    <mergeCell ref="O80:Q80"/>
    <mergeCell ref="B81:N81"/>
    <mergeCell ref="Q81:T81"/>
    <mergeCell ref="A79:K79"/>
    <mergeCell ref="R79:S79"/>
    <mergeCell ref="B82:N82"/>
    <mergeCell ref="T98:U98"/>
    <mergeCell ref="O101:R104"/>
    <mergeCell ref="T101:W104"/>
    <mergeCell ref="O105:R107"/>
    <mergeCell ref="T105:W107"/>
    <mergeCell ref="O100:R100"/>
    <mergeCell ref="T100:W100"/>
    <mergeCell ref="I1:M1"/>
    <mergeCell ref="T95:U95"/>
    <mergeCell ref="T96:U96"/>
    <mergeCell ref="T97:U97"/>
    <mergeCell ref="T88:V88"/>
    <mergeCell ref="R89:S89"/>
    <mergeCell ref="T89:V89"/>
    <mergeCell ref="T90:V90"/>
    <mergeCell ref="T91:V91"/>
    <mergeCell ref="V92:W92"/>
  </mergeCells>
  <conditionalFormatting sqref="T17:T38 T40:T75 T77 T85">
    <cfRule type="expression" priority="3" dxfId="3" stopIfTrue="1">
      <formula>M17="EUR"</formula>
    </cfRule>
  </conditionalFormatting>
  <conditionalFormatting sqref="T16">
    <cfRule type="expression" priority="2" dxfId="4" stopIfTrue="1">
      <formula>M16="EUR"</formula>
    </cfRule>
  </conditionalFormatting>
  <conditionalFormatting sqref="U16:U38 U40:U75 U77 U85">
    <cfRule type="expression" priority="1" dxfId="0" stopIfTrue="1">
      <formula>M16="CZK"</formula>
    </cfRule>
  </conditionalFormatting>
  <dataValidations count="5">
    <dataValidation type="list" allowBlank="1" showInputMessage="1" showErrorMessage="1" sqref="D85 D16:D38 D77 D40:D75">
      <formula1>$AQ$1:$AQ$12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F77 F85 F16:F38 F40:F75">
      <formula1>"IV, NIV"</formula1>
    </dataValidation>
    <dataValidation type="list" allowBlank="1" showInputMessage="1" showErrorMessage="1" sqref="M16:M38 M77 M85 M40:M75">
      <formula1>"CZK,EUR"</formula1>
    </dataValidation>
    <dataValidation type="custom" allowBlank="1" showInputMessage="1" showErrorMessage="1" sqref="V85 R85 V98:W98 P77 R90:S91 W90:X91 W88:W89 V16:V78 R80:V80 P85 Q86:V86 S78:U78 Q78 S76:U76 Q76 S39:U39 Q39 V81:V82 P16:P38 P40:P75 A89:J99 Y88:Z92 W95:W97 R16:R78">
      <formula1>V85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40" r:id="rId3"/>
  <headerFooter alignWithMargins="0">
    <oddHeader>&amp;LPříručka pro příjemce dotace Cíl 3 ČR-Rakousko
&amp;RSoupiska výdajů
&amp;"Arial,tučné"&amp;11
&amp;12RK-27-2010-65, př. 1
počet stran: 1&amp;"Arial,obyčejné"&amp;10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jakoubkova</cp:lastModifiedBy>
  <cp:lastPrinted>2010-08-20T05:55:51Z</cp:lastPrinted>
  <dcterms:created xsi:type="dcterms:W3CDTF">2007-12-02T16:14:20Z</dcterms:created>
  <dcterms:modified xsi:type="dcterms:W3CDTF">2010-08-26T11:28:12Z</dcterms:modified>
  <cp:category/>
  <cp:version/>
  <cp:contentType/>
  <cp:contentStatus/>
</cp:coreProperties>
</file>