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550" tabRatio="932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e" sheetId="5" r:id="rId5"/>
    <sheet name="Sociální fond" sheetId="6" r:id="rId6"/>
    <sheet name="Fond Vysočiny" sheetId="7" r:id="rId7"/>
    <sheet name="Fond strateg.rezerv" sheetId="8" r:id="rId8"/>
  </sheets>
  <definedNames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>#REF!</definedName>
    <definedName name="_487">#REF!</definedName>
    <definedName name="_488">#REF!</definedName>
    <definedName name="_489">#REF!</definedName>
    <definedName name="_490">#REF!</definedName>
    <definedName name="_491">#REF!</definedName>
    <definedName name="_492">#REF!</definedName>
    <definedName name="_493">#REF!</definedName>
    <definedName name="_494">#REF!</definedName>
    <definedName name="_495">#REF!</definedName>
    <definedName name="_496">#REF!</definedName>
    <definedName name="_497">#REF!</definedName>
    <definedName name="_498">#REF!</definedName>
    <definedName name="_499">#REF!</definedName>
    <definedName name="_500">#REF!</definedName>
    <definedName name="_501">#REF!</definedName>
    <definedName name="_502" localSheetId="4">'dane'!$C$37</definedName>
    <definedName name="_502">#REF!</definedName>
    <definedName name="_503" localSheetId="4">'dane'!$D$37</definedName>
    <definedName name="_503">#REF!</definedName>
    <definedName name="_504" localSheetId="4">'dane'!$E$37</definedName>
    <definedName name="_504">#REF!</definedName>
    <definedName name="_505" localSheetId="4">'dane'!$F$37</definedName>
    <definedName name="_505">#REF!</definedName>
    <definedName name="_506" localSheetId="4">'dane'!$G$37</definedName>
    <definedName name="_506">#REF!</definedName>
    <definedName name="_507" localSheetId="4">'dane'!$H$37</definedName>
    <definedName name="_507">#REF!</definedName>
    <definedName name="_508" localSheetId="4">'dane'!$I$37</definedName>
    <definedName name="_508">#REF!</definedName>
    <definedName name="_509" localSheetId="4">'dane'!$L$37</definedName>
    <definedName name="_509">#REF!</definedName>
    <definedName name="_510" localSheetId="4">'dane'!$M$37</definedName>
    <definedName name="_510">#REF!</definedName>
    <definedName name="_511" localSheetId="4">'dane'!$N$37</definedName>
    <definedName name="_511">#REF!</definedName>
    <definedName name="_512" localSheetId="4">'dane'!$O$37</definedName>
    <definedName name="_512">#REF!</definedName>
    <definedName name="_513" localSheetId="4">'dane'!$P$37</definedName>
    <definedName name="_513">#REF!</definedName>
    <definedName name="_514" localSheetId="4">'dane'!$Q$37</definedName>
    <definedName name="_514">#REF!</definedName>
    <definedName name="_515" localSheetId="4">'dane'!$T$37</definedName>
    <definedName name="_515">#REF!</definedName>
    <definedName name="_516">#REF!</definedName>
    <definedName name="_517">#REF!</definedName>
    <definedName name="_518">#REF!</definedName>
    <definedName name="_519">#REF!</definedName>
    <definedName name="_520" localSheetId="4">'dane'!$C$32</definedName>
    <definedName name="_520">#REF!</definedName>
    <definedName name="_521" localSheetId="4">'dane'!$D$32</definedName>
    <definedName name="_521">#REF!</definedName>
    <definedName name="_522" localSheetId="4">'dane'!$E$32</definedName>
    <definedName name="_522">#REF!</definedName>
    <definedName name="_523" localSheetId="4">'dane'!$F$32</definedName>
    <definedName name="_523">#REF!</definedName>
    <definedName name="_524" localSheetId="4">'dane'!$G$32</definedName>
    <definedName name="_524">#REF!</definedName>
    <definedName name="_525" localSheetId="4">'dane'!$H$32</definedName>
    <definedName name="_525">#REF!</definedName>
    <definedName name="_526" localSheetId="4">'dane'!$I$32</definedName>
    <definedName name="_526">#REF!</definedName>
    <definedName name="_527" localSheetId="4">'dane'!$L$32</definedName>
    <definedName name="_527">#REF!</definedName>
    <definedName name="_528" localSheetId="4">'dane'!$M$32</definedName>
    <definedName name="_528">#REF!</definedName>
    <definedName name="_529" localSheetId="4">'dane'!$N$32</definedName>
    <definedName name="_529">#REF!</definedName>
    <definedName name="_530" localSheetId="4">'dane'!$O$32</definedName>
    <definedName name="_530">#REF!</definedName>
    <definedName name="_531" localSheetId="4">'dane'!$P$32</definedName>
    <definedName name="_531">#REF!</definedName>
    <definedName name="_532" localSheetId="4">'dane'!$Q$32</definedName>
    <definedName name="_532">#REF!</definedName>
    <definedName name="_533" localSheetId="4">'dane'!$T$32</definedName>
    <definedName name="_533">#REF!</definedName>
    <definedName name="_534">#REF!</definedName>
    <definedName name="_535">#REF!</definedName>
    <definedName name="_536">#REF!</definedName>
    <definedName name="_537">#REF!</definedName>
    <definedName name="_538" localSheetId="4">'dane'!$C$33</definedName>
    <definedName name="_538">#REF!</definedName>
    <definedName name="_539" localSheetId="4">'dane'!$D$33</definedName>
    <definedName name="_539">#REF!</definedName>
    <definedName name="_540" localSheetId="4">'dane'!$E$33</definedName>
    <definedName name="_540">#REF!</definedName>
    <definedName name="_541" localSheetId="4">'dane'!$F$33</definedName>
    <definedName name="_541">#REF!</definedName>
    <definedName name="_542" localSheetId="4">'dane'!$G$33</definedName>
    <definedName name="_542">#REF!</definedName>
    <definedName name="_543" localSheetId="4">'dane'!$H$33</definedName>
    <definedName name="_543">#REF!</definedName>
    <definedName name="_544" localSheetId="4">'dane'!$I$33</definedName>
    <definedName name="_544">#REF!</definedName>
    <definedName name="_545" localSheetId="4">'dane'!$L$33</definedName>
    <definedName name="_545">#REF!</definedName>
    <definedName name="_546" localSheetId="4">'dane'!$M$33</definedName>
    <definedName name="_546">#REF!</definedName>
    <definedName name="_547" localSheetId="4">'dane'!$N$33</definedName>
    <definedName name="_547">#REF!</definedName>
    <definedName name="_548" localSheetId="4">'dane'!$O$33</definedName>
    <definedName name="_548">#REF!</definedName>
    <definedName name="_549" localSheetId="4">'dane'!$P$33</definedName>
    <definedName name="_549">#REF!</definedName>
    <definedName name="_550" localSheetId="4">'dane'!$Q$33</definedName>
    <definedName name="_550">#REF!</definedName>
    <definedName name="_551" localSheetId="4">'dane'!$T$33</definedName>
    <definedName name="_551">#REF!</definedName>
    <definedName name="_552">#REF!</definedName>
    <definedName name="_553">#REF!</definedName>
    <definedName name="_554">#REF!</definedName>
    <definedName name="_555">#REF!</definedName>
    <definedName name="_556" localSheetId="4">'dane'!$C$34</definedName>
    <definedName name="_556">#REF!</definedName>
    <definedName name="_557" localSheetId="4">'dane'!$D$34</definedName>
    <definedName name="_557">#REF!</definedName>
    <definedName name="_558" localSheetId="4">'dane'!$E$34</definedName>
    <definedName name="_558">#REF!</definedName>
    <definedName name="_559" localSheetId="4">'dane'!$F$34</definedName>
    <definedName name="_559">#REF!</definedName>
    <definedName name="_560" localSheetId="4">'dane'!$G$34</definedName>
    <definedName name="_560">#REF!</definedName>
    <definedName name="_561" localSheetId="4">'dane'!$H$34</definedName>
    <definedName name="_561">#REF!</definedName>
    <definedName name="_562" localSheetId="4">'dane'!$I$34</definedName>
    <definedName name="_562">#REF!</definedName>
    <definedName name="_563" localSheetId="4">'dane'!$L$34</definedName>
    <definedName name="_563">#REF!</definedName>
    <definedName name="_564" localSheetId="4">'dane'!$M$34</definedName>
    <definedName name="_564">#REF!</definedName>
    <definedName name="_565" localSheetId="4">'dane'!$N$34</definedName>
    <definedName name="_565">#REF!</definedName>
    <definedName name="_566" localSheetId="4">'dane'!$O$34</definedName>
    <definedName name="_566">#REF!</definedName>
    <definedName name="_567" localSheetId="4">'dane'!$P$34</definedName>
    <definedName name="_567">#REF!</definedName>
    <definedName name="_568" localSheetId="4">'dane'!$Q$34</definedName>
    <definedName name="_568">#REF!</definedName>
    <definedName name="_569" localSheetId="4">'dane'!$T$34</definedName>
    <definedName name="_569">#REF!</definedName>
    <definedName name="_570">#REF!</definedName>
    <definedName name="_571">#REF!</definedName>
    <definedName name="_572">#REF!</definedName>
    <definedName name="_573">#REF!</definedName>
    <definedName name="_574" localSheetId="4">'dane'!$C$35</definedName>
    <definedName name="_574">#REF!</definedName>
    <definedName name="_575" localSheetId="4">'dane'!$D$35</definedName>
    <definedName name="_575">#REF!</definedName>
    <definedName name="_576" localSheetId="4">'dane'!$E$35</definedName>
    <definedName name="_576">#REF!</definedName>
    <definedName name="_577" localSheetId="4">'dane'!$F$35</definedName>
    <definedName name="_577">#REF!</definedName>
    <definedName name="_578" localSheetId="4">'dane'!$G$35</definedName>
    <definedName name="_578">#REF!</definedName>
    <definedName name="_579" localSheetId="4">'dane'!$H$35</definedName>
    <definedName name="_579">#REF!</definedName>
    <definedName name="_580" localSheetId="4">'dane'!$I$35</definedName>
    <definedName name="_580">#REF!</definedName>
    <definedName name="_581" localSheetId="4">'dane'!$L$35</definedName>
    <definedName name="_581">#REF!</definedName>
    <definedName name="_582" localSheetId="4">'dane'!$M$35</definedName>
    <definedName name="_582">#REF!</definedName>
    <definedName name="_583" localSheetId="4">'dane'!$N$35</definedName>
    <definedName name="_583">#REF!</definedName>
    <definedName name="_584" localSheetId="4">'dane'!$O$35</definedName>
    <definedName name="_584">#REF!</definedName>
    <definedName name="_585" localSheetId="4">'dane'!$P$35</definedName>
    <definedName name="_585">#REF!</definedName>
    <definedName name="_586" localSheetId="4">'dane'!$Q$35</definedName>
    <definedName name="_586">#REF!</definedName>
    <definedName name="_587" localSheetId="4">'dane'!$T$35</definedName>
    <definedName name="_587">#REF!</definedName>
    <definedName name="_588">#REF!</definedName>
    <definedName name="_589">#REF!</definedName>
    <definedName name="_590">#REF!</definedName>
    <definedName name="_591">#REF!</definedName>
    <definedName name="_592" localSheetId="4">'dane'!$C$36</definedName>
    <definedName name="_592">#REF!</definedName>
    <definedName name="_593" localSheetId="4">'dane'!$D$36</definedName>
    <definedName name="_593">#REF!</definedName>
    <definedName name="_594" localSheetId="4">'dane'!$E$36</definedName>
    <definedName name="_594">#REF!</definedName>
    <definedName name="_595" localSheetId="4">'dane'!$F$36</definedName>
    <definedName name="_595">#REF!</definedName>
    <definedName name="_596" localSheetId="4">'dane'!$G$36</definedName>
    <definedName name="_596">#REF!</definedName>
    <definedName name="_597" localSheetId="4">'dane'!$H$36</definedName>
    <definedName name="_597">#REF!</definedName>
    <definedName name="_598" localSheetId="4">'dane'!$I$36</definedName>
    <definedName name="_598">#REF!</definedName>
    <definedName name="_599" localSheetId="4">'dane'!$L$36</definedName>
    <definedName name="_599">#REF!</definedName>
    <definedName name="_600" localSheetId="4">'dane'!$M$36</definedName>
    <definedName name="_600">#REF!</definedName>
    <definedName name="_601" localSheetId="4">'dane'!$N$36</definedName>
    <definedName name="_601">#REF!</definedName>
    <definedName name="_602" localSheetId="4">'dane'!$O$36</definedName>
    <definedName name="_602">#REF!</definedName>
    <definedName name="_603" localSheetId="4">'dane'!$P$36</definedName>
    <definedName name="_603">#REF!</definedName>
    <definedName name="_604" localSheetId="4">'dane'!$Q$36</definedName>
    <definedName name="_604">#REF!</definedName>
    <definedName name="_605" localSheetId="4">'dane'!$T$36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>#REF!</definedName>
    <definedName name="_613">#REF!</definedName>
    <definedName name="_614">#REF!</definedName>
    <definedName name="_615">#REF!</definedName>
    <definedName name="_616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>#REF!</definedName>
    <definedName name="_637">#REF!</definedName>
    <definedName name="_638">#REF!</definedName>
    <definedName name="_639">#REF!</definedName>
    <definedName name="_640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xlnm.Print_Area" localSheetId="3">'financování'!$A$1:$E$36</definedName>
    <definedName name="_xlnm.Print_Area" localSheetId="7">'Fond strateg.rezerv'!$A$1:$F$30</definedName>
    <definedName name="_xlnm.Print_Area" localSheetId="6">'Fond Vysočiny'!$A$1:$E$31</definedName>
    <definedName name="_xlnm.Print_Area" localSheetId="2">'rozpočet bez kapitoly EP a PVŠ'!$A$1:$E$45</definedName>
    <definedName name="_xlnm.Print_Area" localSheetId="1">'rozpočet kapitola EP'!$A$1:$E$30</definedName>
    <definedName name="_xlnm.Print_Area" localSheetId="0">'rozpočet včetně kapitoly EP'!$A$1:$E$49</definedName>
    <definedName name="_xlnm.Print_Area" localSheetId="5">'Sociální fond'!$A$1:$E$29</definedName>
  </definedNames>
  <calcPr fullCalcOnLoad="1"/>
</workbook>
</file>

<file path=xl/sharedStrings.xml><?xml version="1.0" encoding="utf-8"?>
<sst xmlns="http://schemas.openxmlformats.org/spreadsheetml/2006/main" count="316" uniqueCount="149">
  <si>
    <t>PŘÍJMY CELKEM</t>
  </si>
  <si>
    <t>VÝDAJE CELKEM</t>
  </si>
  <si>
    <t>SALDO ZDROJŮ A VÝDAJŮ</t>
  </si>
  <si>
    <t>Skutečnost</t>
  </si>
  <si>
    <t>Zemědělství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</si>
  <si>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</si>
  <si>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</si>
  <si>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</si>
  <si>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</si>
  <si>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</si>
  <si>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</si>
  <si>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</si>
  <si>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</si>
  <si>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</si>
  <si>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</si>
  <si>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</si>
  <si>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</si>
  <si>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</si>
  <si>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*****</t>
  </si>
  <si>
    <t>Rezerva a rozvoj kraje</t>
  </si>
  <si>
    <t>Evropské projekty</t>
  </si>
  <si>
    <t>Požární ochrana a IZS</t>
  </si>
  <si>
    <t xml:space="preserve">  - Nespecifikovaná rezerva       </t>
  </si>
  <si>
    <t xml:space="preserve">  - Strategické a koncepční materiály</t>
  </si>
  <si>
    <t>% z upr. rozpočtu</t>
  </si>
  <si>
    <t>daňové příjmy</t>
  </si>
  <si>
    <t>nedaňové příjmy</t>
  </si>
  <si>
    <t>kapitálové příjmy</t>
  </si>
  <si>
    <t>přijaté transfery - dotace</t>
  </si>
  <si>
    <t xml:space="preserve">Rozpočet schválený </t>
  </si>
  <si>
    <t xml:space="preserve">Rozpočet upravený </t>
  </si>
  <si>
    <t>v tis. Kč</t>
  </si>
  <si>
    <t>běžné výdaje</t>
  </si>
  <si>
    <t>kapitálové výdaje - investiční</t>
  </si>
  <si>
    <t>pouze kapitola Evropské projekty</t>
  </si>
  <si>
    <t>Rozpočet upravený</t>
  </si>
  <si>
    <t xml:space="preserve">Skutečnost </t>
  </si>
  <si>
    <t xml:space="preserve">  včetně kapitoly Evropské projekty</t>
  </si>
  <si>
    <t xml:space="preserve">  bez kapitoly Evropské projekty a přímých výdajů ve školství</t>
  </si>
  <si>
    <t xml:space="preserve">  - Péče o lidské zdroje a majetek kraje </t>
  </si>
  <si>
    <t>FINANCOVÁNÍ +</t>
  </si>
  <si>
    <t>FINANCOVÁNÍ -</t>
  </si>
  <si>
    <t>Rozpočet schválený</t>
  </si>
  <si>
    <t xml:space="preserve">Povýšení rozpočtu </t>
  </si>
  <si>
    <t>Převod z FSR (prostředky na spolufinancování projektů v rámci ROP Regionální radě regionu soudržnosti NUTS II Jihovýchod)</t>
  </si>
  <si>
    <t>Zapojení části předpokládaného zůstatku na zvláštním účtu vod k 31. 12. 2009 do rozpočtu roku 2010</t>
  </si>
  <si>
    <t>Zapojení části disponibilního zůstatku kraje z roku 2009 - závazky</t>
  </si>
  <si>
    <t>Povýšení rozpočtu kapitoly Evropské projekty</t>
  </si>
  <si>
    <t>Povýšení rozpočtu celkem</t>
  </si>
  <si>
    <t>Povýšení rozpočtu kapitoly Evropské projekty celkem</t>
  </si>
  <si>
    <t xml:space="preserve">Převod prostředků z Fondu strategických rezerv </t>
  </si>
  <si>
    <t>Zapojení zůstatků účtů evropských projektů</t>
  </si>
  <si>
    <t>Převod prostředků z účtu kontokorentního úvěru</t>
  </si>
  <si>
    <t>Snížení rozpočtu</t>
  </si>
  <si>
    <t>Schválený rozpočet</t>
  </si>
  <si>
    <t>Upravený rozpočet</t>
  </si>
  <si>
    <t>Splátka jistiny úvěru od EIB</t>
  </si>
  <si>
    <t>CELKEM FINANCOVÁNÍ (+)</t>
  </si>
  <si>
    <t>Snížení rozpočtu celkem</t>
  </si>
  <si>
    <t>SALDO FINANCOVÁNÍ</t>
  </si>
  <si>
    <t>CELKEM FINANCOVÁNÍ (-)</t>
  </si>
  <si>
    <t>FINANCOVÁNÍ (+)</t>
  </si>
  <si>
    <t xml:space="preserve">PŘÍJMY </t>
  </si>
  <si>
    <t>ZDROJE CELKEM</t>
  </si>
  <si>
    <t>VÝDAJE DLE KAPITOL ROZPOČTU</t>
  </si>
  <si>
    <t>VÝDAJE DLE KAPITOL CELKEM</t>
  </si>
  <si>
    <t>FINANCOVÁNÍ (-)</t>
  </si>
  <si>
    <t>VÝDAJE KAPITOLY EVROPSKÉ PROJEKTY</t>
  </si>
  <si>
    <t>VÝDAJE KAPITOLY CELKEM</t>
  </si>
  <si>
    <t xml:space="preserve">Snížení rozpočtu kapitoly Evropské projekty </t>
  </si>
  <si>
    <t>Snížení rozpočtu kapitoly Evropské projekty celkem</t>
  </si>
  <si>
    <t>Zůstatek účtu k 31. 12. 2009</t>
  </si>
  <si>
    <t>Kč</t>
  </si>
  <si>
    <t>% z upr.rozpočtu</t>
  </si>
  <si>
    <t>počítá se zvlášť</t>
  </si>
  <si>
    <t>Krajský úřad - příděl</t>
  </si>
  <si>
    <t>Zastupitelé (uvolnění) - příděl</t>
  </si>
  <si>
    <t>Ostatní nedaňové příjmy  - provize ze smluv na penzijní připojištění</t>
  </si>
  <si>
    <t>CELKEM příjmy</t>
  </si>
  <si>
    <t>su 236/10 nebo 236 - i rozpočet</t>
  </si>
  <si>
    <t>Příspěvek na penzijní připojištění zaměstnanců a uvolněných členů RK</t>
  </si>
  <si>
    <t>pol 5163</t>
  </si>
  <si>
    <t>Příspěvek na stravenky zaměstnanců  a uvolněných členů RK</t>
  </si>
  <si>
    <t>Věcné dary k životnímu jubileu 50 let a k prvnímu odchodu do důchodu</t>
  </si>
  <si>
    <t>Čerpání SF dle příkazu ředitele č. 26/09 a směrnice o osobních kontech zaměstnanců č. 13/09</t>
  </si>
  <si>
    <t>CELKEM výdaje</t>
  </si>
  <si>
    <t xml:space="preserve"> </t>
  </si>
  <si>
    <t>Vratky nevyčerpaných přísp. z grant. programů</t>
  </si>
  <si>
    <t>Úroky</t>
  </si>
  <si>
    <t>Zdroje celkem</t>
  </si>
  <si>
    <t>Vyplacené grantové programy</t>
  </si>
  <si>
    <t xml:space="preserve">Vázané zdroje </t>
  </si>
  <si>
    <t>Převody ze zvláštních účtů ukončených projektů, jednotlivých etap projektů, nebo na základě usnesení orgánů kraje</t>
  </si>
  <si>
    <t xml:space="preserve">Zdroje celkem   </t>
  </si>
  <si>
    <t>Převod na projekty kofinancované EU</t>
  </si>
  <si>
    <t xml:space="preserve">Převod prostředků z ukončených projektů do Fondu strategických rezerv </t>
  </si>
  <si>
    <t>Vrácení prostředků na účet kontokorentního úvěru</t>
  </si>
  <si>
    <t>Vrácení prostředků do Státního fondu dopravní infrastruktury</t>
  </si>
  <si>
    <t xml:space="preserve">4) FINANCOVÁNÍ </t>
  </si>
  <si>
    <t>Počet stran : 8</t>
  </si>
  <si>
    <t>Poznámka: podrobný rozpis financování je na str. 4 tohoto materiálu</t>
  </si>
  <si>
    <t xml:space="preserve">Příjmy </t>
  </si>
  <si>
    <t>v Kč</t>
  </si>
  <si>
    <t>Výdaje</t>
  </si>
  <si>
    <t xml:space="preserve">Zdroje </t>
  </si>
  <si>
    <t>1) HOSPODAŘENÍ KRAJE VYSOČINA ZA OBDOBÍ 1 - 5/2010</t>
  </si>
  <si>
    <t>2) HOSPODAŘENÍ KRAJE VYSOČINA ZA OBDOBÍ 1 - 5/2010</t>
  </si>
  <si>
    <t>3) HOSPODAŘENÍ KRAJE VYSOČINA ZA OBDOBÍ 1 - 5/2010</t>
  </si>
  <si>
    <t xml:space="preserve">6) SOCIÁLNÍ FOND ZA OBDOBÍ 1 - 5/2010   </t>
  </si>
  <si>
    <t xml:space="preserve">7) FOND VYSOČINY ZA OBDOBÍ 1 - 5/2010    </t>
  </si>
  <si>
    <t xml:space="preserve">8) FOND STRATEGICKÝCH REZERV ZA OBDOBÍ 1 - 5/2010   </t>
  </si>
  <si>
    <t>Stav na účtu k 31. 5. 2010</t>
  </si>
  <si>
    <t>Disponibilní zdroje FV k  31. 5.  2010</t>
  </si>
  <si>
    <t>Disponibilní zdroje SF k  31. 5.  2010</t>
  </si>
  <si>
    <t>Převod z FSR do rozpočtu kraje - dotace pro Regionální radu regionu soudržnosti Jihovýchod</t>
  </si>
  <si>
    <t>Zapojení disponibilního zůstatku ZBÚ kraje Vysočina z roku 2009</t>
  </si>
  <si>
    <t>(v tis.Kč)</t>
  </si>
  <si>
    <t>Druh příjmu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</si>
  <si>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</si>
  <si>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</si>
  <si>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</si>
  <si>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</si>
  <si>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</si>
  <si>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</si>
  <si>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</si>
  <si>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</si>
  <si>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</si>
  <si>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</si>
  <si>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</si>
  <si>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</si>
  <si>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</si>
  <si>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</si>
  <si>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</si>
  <si>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</si>
  <si>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</si>
  <si>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</si>
  <si>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</si>
  <si>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Příjmy z daní celkem (tis.Kč)</t>
  </si>
  <si>
    <t>Celkem období skutečnost</t>
  </si>
  <si>
    <t>SROVNÁNÍ VÝVOJE DAŇOVÝCH PŘÍJMŮ V ROCE 2010 A 2009   (bez daně placené krajem)</t>
  </si>
  <si>
    <t>ROK 2010</t>
  </si>
  <si>
    <t>Rozpočet</t>
  </si>
  <si>
    <t>Poznámka:</t>
  </si>
  <si>
    <t>Ve sledovaném období by alikvotní plnění daň. příjmů mělo činit 41.7%, tj. 1 307 528 tis. Kč. , což je o  118 623 tis. Kč méně než skutečnost.</t>
  </si>
  <si>
    <t>Skutečné plnění daňových příjmů za sledované období činí 1 426 151 tis. Kč, což je o  17 064 tis. Kč méně než za stejné období minulého roku, tj. 99 %.</t>
  </si>
  <si>
    <t>ROK 2009</t>
  </si>
  <si>
    <t>Celkem celý rok - skutečnost</t>
  </si>
  <si>
    <t>5) VÝVOJ DAŇOVÝCH PŘÍJMŮ KRAJE V OBDOBÍ   leden - květen      2010</t>
  </si>
  <si>
    <t>RK-21-2010-34, př. 1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</si>
</sst>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3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9"/>
      <name val="Arial CE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"/>
      <name val="Arial CE"/>
      <family val="2"/>
    </font>
    <font>
      <sz val="14"/>
      <name val="Arial CE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0" fillId="0" borderId="6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3" fontId="1" fillId="2" borderId="1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3" fontId="1" fillId="2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3" fontId="0" fillId="0" borderId="8" xfId="0" applyNumberForma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3" fontId="0" fillId="0" borderId="8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3" fontId="4" fillId="0" borderId="8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3" fontId="0" fillId="0" borderId="8" xfId="0" applyNumberFormat="1" applyFont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3" fontId="0" fillId="0" borderId="6" xfId="0" applyNumberForma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top"/>
    </xf>
    <xf numFmtId="4" fontId="0" fillId="2" borderId="15" xfId="0" applyNumberFormat="1" applyFill="1" applyBorder="1" applyAlignment="1">
      <alignment/>
    </xf>
    <xf numFmtId="0" fontId="0" fillId="2" borderId="16" xfId="0" applyFill="1" applyBorder="1" applyAlignment="1">
      <alignment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/>
    </xf>
    <xf numFmtId="4" fontId="1" fillId="2" borderId="1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2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3" fontId="1" fillId="2" borderId="10" xfId="0" applyNumberFormat="1" applyFont="1" applyFill="1" applyBorder="1" applyAlignment="1">
      <alignment horizontal="right" vertical="center" wrapText="1"/>
    </xf>
    <xf numFmtId="3" fontId="1" fillId="2" borderId="1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3" borderId="8" xfId="0" applyNumberFormat="1" applyFill="1" applyBorder="1" applyAlignment="1">
      <alignment horizontal="right" vertical="center"/>
    </xf>
    <xf numFmtId="3" fontId="1" fillId="3" borderId="11" xfId="0" applyNumberFormat="1" applyFont="1" applyFill="1" applyBorder="1" applyAlignment="1">
      <alignment/>
    </xf>
    <xf numFmtId="0" fontId="1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/>
    </xf>
    <xf numFmtId="3" fontId="1" fillId="3" borderId="10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vertical="center"/>
    </xf>
    <xf numFmtId="3" fontId="1" fillId="3" borderId="10" xfId="0" applyNumberFormat="1" applyFont="1" applyFill="1" applyBorder="1" applyAlignment="1">
      <alignment vertical="center"/>
    </xf>
    <xf numFmtId="3" fontId="1" fillId="3" borderId="10" xfId="0" applyNumberFormat="1" applyFont="1" applyFill="1" applyBorder="1" applyAlignment="1">
      <alignment horizontal="right" vertical="center"/>
    </xf>
    <xf numFmtId="3" fontId="1" fillId="3" borderId="11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3" fontId="1" fillId="3" borderId="10" xfId="0" applyNumberFormat="1" applyFont="1" applyFill="1" applyBorder="1" applyAlignment="1">
      <alignment vertical="center"/>
    </xf>
    <xf numFmtId="3" fontId="1" fillId="3" borderId="22" xfId="0" applyNumberFormat="1" applyFont="1" applyFill="1" applyBorder="1" applyAlignment="1">
      <alignment vertical="center"/>
    </xf>
    <xf numFmtId="3" fontId="0" fillId="3" borderId="11" xfId="0" applyNumberFormat="1" applyFill="1" applyBorder="1" applyAlignment="1">
      <alignment horizontal="right"/>
    </xf>
    <xf numFmtId="3" fontId="1" fillId="3" borderId="11" xfId="0" applyNumberFormat="1" applyFont="1" applyFill="1" applyBorder="1" applyAlignment="1">
      <alignment vertical="center"/>
    </xf>
    <xf numFmtId="1" fontId="1" fillId="3" borderId="11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center"/>
    </xf>
    <xf numFmtId="3" fontId="1" fillId="3" borderId="22" xfId="0" applyNumberFormat="1" applyFont="1" applyFill="1" applyBorder="1" applyAlignment="1">
      <alignment horizontal="right" vertical="center"/>
    </xf>
    <xf numFmtId="3" fontId="1" fillId="3" borderId="11" xfId="0" applyNumberFormat="1" applyFont="1" applyFill="1" applyBorder="1" applyAlignment="1">
      <alignment horizontal="right" vertical="center"/>
    </xf>
    <xf numFmtId="1" fontId="1" fillId="3" borderId="11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4" fontId="1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3" fontId="0" fillId="3" borderId="8" xfId="0" applyNumberFormat="1" applyFont="1" applyFill="1" applyBorder="1" applyAlignment="1">
      <alignment horizontal="right" vertical="center" wrapText="1"/>
    </xf>
    <xf numFmtId="3" fontId="0" fillId="3" borderId="0" xfId="0" applyNumberFormat="1" applyFont="1" applyFill="1" applyBorder="1" applyAlignment="1">
      <alignment horizontal="right" vertical="center" wrapText="1"/>
    </xf>
    <xf numFmtId="0" fontId="0" fillId="3" borderId="8" xfId="0" applyFont="1" applyFill="1" applyBorder="1" applyAlignment="1">
      <alignment horizontal="right" vertical="center"/>
    </xf>
    <xf numFmtId="3" fontId="0" fillId="3" borderId="8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/>
    </xf>
    <xf numFmtId="3" fontId="1" fillId="3" borderId="22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3" fontId="1" fillId="3" borderId="8" xfId="0" applyNumberFormat="1" applyFont="1" applyFill="1" applyBorder="1" applyAlignment="1">
      <alignment vertical="center"/>
    </xf>
    <xf numFmtId="1" fontId="1" fillId="3" borderId="7" xfId="0" applyNumberFormat="1" applyFont="1" applyFill="1" applyBorder="1" applyAlignment="1">
      <alignment vertical="center"/>
    </xf>
    <xf numFmtId="3" fontId="0" fillId="3" borderId="17" xfId="0" applyNumberFormat="1" applyFill="1" applyBorder="1" applyAlignment="1">
      <alignment vertical="center"/>
    </xf>
    <xf numFmtId="3" fontId="0" fillId="3" borderId="20" xfId="0" applyNumberFormat="1" applyFill="1" applyBorder="1" applyAlignment="1">
      <alignment vertical="center"/>
    </xf>
    <xf numFmtId="3" fontId="0" fillId="3" borderId="17" xfId="0" applyNumberFormat="1" applyFill="1" applyBorder="1" applyAlignment="1">
      <alignment horizontal="right" vertical="center"/>
    </xf>
    <xf numFmtId="3" fontId="0" fillId="3" borderId="9" xfId="0" applyNumberFormat="1" applyFill="1" applyBorder="1" applyAlignment="1">
      <alignment horizontal="right" vertical="center"/>
    </xf>
    <xf numFmtId="3" fontId="0" fillId="3" borderId="8" xfId="0" applyNumberFormat="1" applyFill="1" applyBorder="1" applyAlignment="1">
      <alignment vertical="center"/>
    </xf>
    <xf numFmtId="0" fontId="0" fillId="0" borderId="24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3" fontId="1" fillId="3" borderId="2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3" fontId="1" fillId="2" borderId="17" xfId="0" applyNumberFormat="1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top"/>
    </xf>
    <xf numFmtId="0" fontId="1" fillId="2" borderId="18" xfId="0" applyFont="1" applyFill="1" applyBorder="1" applyAlignment="1">
      <alignment horizontal="center" vertical="top" wrapText="1"/>
    </xf>
    <xf numFmtId="0" fontId="17" fillId="3" borderId="13" xfId="0" applyFont="1" applyFill="1" applyBorder="1" applyAlignment="1">
      <alignment vertical="center" wrapText="1"/>
    </xf>
    <xf numFmtId="3" fontId="0" fillId="0" borderId="7" xfId="0" applyNumberFormat="1" applyFont="1" applyFill="1" applyBorder="1" applyAlignment="1">
      <alignment horizontal="center" vertical="center"/>
    </xf>
    <xf numFmtId="3" fontId="1" fillId="2" borderId="20" xfId="0" applyNumberFormat="1" applyFont="1" applyFill="1" applyBorder="1" applyAlignment="1">
      <alignment/>
    </xf>
    <xf numFmtId="0" fontId="1" fillId="2" borderId="21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vertical="top"/>
    </xf>
    <xf numFmtId="3" fontId="0" fillId="2" borderId="20" xfId="0" applyNumberFormat="1" applyFont="1" applyFill="1" applyBorder="1" applyAlignment="1">
      <alignment/>
    </xf>
    <xf numFmtId="3" fontId="1" fillId="2" borderId="17" xfId="0" applyNumberFormat="1" applyFont="1" applyFill="1" applyBorder="1" applyAlignment="1">
      <alignment wrapText="1"/>
    </xf>
    <xf numFmtId="0" fontId="1" fillId="2" borderId="17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/>
    </xf>
    <xf numFmtId="3" fontId="0" fillId="2" borderId="2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1" fillId="2" borderId="2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3" fontId="1" fillId="3" borderId="20" xfId="0" applyNumberFormat="1" applyFont="1" applyFill="1" applyBorder="1" applyAlignment="1">
      <alignment vertical="center"/>
    </xf>
    <xf numFmtId="3" fontId="1" fillId="2" borderId="2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3" fontId="0" fillId="0" borderId="26" xfId="0" applyNumberFormat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3" borderId="25" xfId="0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3" fontId="0" fillId="0" borderId="7" xfId="0" applyNumberFormat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/>
    </xf>
    <xf numFmtId="0" fontId="0" fillId="0" borderId="8" xfId="0" applyFont="1" applyBorder="1" applyAlignment="1">
      <alignment wrapText="1"/>
    </xf>
    <xf numFmtId="207" fontId="29" fillId="0" borderId="27" xfId="20" applyFont="1" applyFill="1" applyBorder="1">
      <alignment horizontal="right" vertical="top" wrapText="1"/>
      <protection/>
    </xf>
    <xf numFmtId="207" fontId="28" fillId="0" borderId="27" xfId="20" applyFont="1" applyFill="1" applyBorder="1">
      <alignment horizontal="right" vertical="top" wrapText="1"/>
      <protection/>
    </xf>
    <xf numFmtId="0" fontId="20" fillId="0" borderId="0" xfId="20" applyFill="1" applyBorder="1">
      <alignment vertical="top" wrapText="1"/>
      <protection/>
    </xf>
    <xf numFmtId="0" fontId="20" fillId="0" borderId="0" xfId="20" applyFill="1" applyBorder="1">
      <alignment vertical="top" wrapText="1"/>
      <protection/>
    </xf>
    <xf numFmtId="0" fontId="20" fillId="0" borderId="0" xfId="20" applyFill="1" applyBorder="1">
      <alignment vertical="top" wrapText="1"/>
      <protection/>
    </xf>
    <xf numFmtId="0" fontId="19" fillId="0" borderId="0" xfId="20">
      <alignment wrapText="1"/>
      <protection/>
    </xf>
    <xf numFmtId="0" fontId="20" fillId="0" borderId="0" xfId="20" applyFill="1" applyBorder="1">
      <alignment vertical="top" wrapText="1"/>
      <protection/>
    </xf>
    <xf numFmtId="0" fontId="20" fillId="0" borderId="0" xfId="20" applyFill="1">
      <alignment vertical="top" wrapText="1"/>
      <protection/>
    </xf>
    <xf numFmtId="0" fontId="20" fillId="0" borderId="0" xfId="20" applyFill="1" applyBorder="1">
      <alignment vertical="top" wrapText="1"/>
      <protection/>
    </xf>
    <xf numFmtId="0" fontId="20" fillId="2" borderId="27" xfId="20" applyFill="1" applyBorder="1">
      <alignment horizontal="center" vertical="top" wrapText="1"/>
      <protection/>
    </xf>
    <xf numFmtId="0" fontId="23" fillId="0" borderId="28" xfId="20" applyFill="1" applyBorder="1">
      <alignment vertical="top" wrapText="1"/>
      <protection/>
    </xf>
    <xf numFmtId="0" fontId="24" fillId="0" borderId="27" xfId="20" applyFill="1" applyBorder="1">
      <alignment vertical="top" wrapText="1"/>
      <protection/>
    </xf>
    <xf numFmtId="0" fontId="25" fillId="0" borderId="29" xfId="20" applyFill="1" applyBorder="1">
      <alignment horizontal="center" vertical="top" wrapText="1"/>
      <protection/>
    </xf>
    <xf numFmtId="0" fontId="20" fillId="2" borderId="27" xfId="20" applyFill="1" applyBorder="1">
      <alignment horizontal="left" vertical="top" wrapText="1"/>
      <protection/>
    </xf>
    <xf numFmtId="0" fontId="26" fillId="0" borderId="30" xfId="20" applyFill="1" applyBorder="1">
      <alignment vertical="top" wrapText="1"/>
      <protection/>
    </xf>
    <xf numFmtId="0" fontId="20" fillId="0" borderId="0" xfId="20" applyFill="1" applyBorder="1">
      <alignment vertical="top" wrapText="1"/>
      <protection/>
    </xf>
    <xf numFmtId="0" fontId="30" fillId="0" borderId="29" xfId="20" applyFont="1" applyFill="1" applyBorder="1">
      <alignment horizontal="left" vertical="top" wrapText="1"/>
      <protection/>
    </xf>
    <xf numFmtId="0" fontId="26" fillId="0" borderId="0" xfId="20" applyFill="1" applyBorder="1">
      <alignment vertical="top" wrapText="1"/>
      <protection/>
    </xf>
    <xf numFmtId="0" fontId="20" fillId="0" borderId="0" xfId="20" applyFill="1" applyBorder="1">
      <alignment vertical="top" wrapText="1"/>
      <protection/>
    </xf>
    <xf numFmtId="0" fontId="27" fillId="0" borderId="0" xfId="20" applyFont="1" applyFill="1" applyBorder="1">
      <alignment vertical="top" wrapText="1"/>
      <protection/>
    </xf>
    <xf numFmtId="0" fontId="21" fillId="0" borderId="0" xfId="20" applyFill="1" applyBorder="1">
      <alignment vertical="top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vertical="center"/>
    </xf>
    <xf numFmtId="3" fontId="1" fillId="3" borderId="21" xfId="0" applyNumberFormat="1" applyFont="1" applyFill="1" applyBorder="1" applyAlignment="1">
      <alignment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25" xfId="0" applyFont="1" applyFill="1" applyBorder="1" applyAlignment="1">
      <alignment vertical="center"/>
    </xf>
    <xf numFmtId="3" fontId="1" fillId="3" borderId="8" xfId="0" applyNumberFormat="1" applyFont="1" applyFill="1" applyBorder="1" applyAlignment="1">
      <alignment vertical="center"/>
    </xf>
    <xf numFmtId="3" fontId="1" fillId="3" borderId="20" xfId="0" applyNumberFormat="1" applyFont="1" applyFill="1" applyBorder="1" applyAlignment="1">
      <alignment vertical="center"/>
    </xf>
    <xf numFmtId="0" fontId="21" fillId="0" borderId="0" xfId="20" applyFont="1" applyFill="1" applyBorder="1" applyAlignment="1">
      <alignment horizontal="center" vertical="top" wrapText="1"/>
      <protection/>
    </xf>
    <xf numFmtId="3" fontId="0" fillId="3" borderId="33" xfId="0" applyNumberFormat="1" applyFill="1" applyBorder="1" applyAlignment="1">
      <alignment horizontal="right" vertical="center"/>
    </xf>
    <xf numFmtId="3" fontId="0" fillId="3" borderId="34" xfId="0" applyNumberFormat="1" applyFill="1" applyBorder="1" applyAlignment="1">
      <alignment horizontal="right" vertical="center"/>
    </xf>
    <xf numFmtId="3" fontId="0" fillId="3" borderId="35" xfId="0" applyNumberFormat="1" applyFill="1" applyBorder="1" applyAlignment="1">
      <alignment horizontal="right" vertical="center"/>
    </xf>
    <xf numFmtId="3" fontId="1" fillId="3" borderId="22" xfId="0" applyNumberFormat="1" applyFont="1" applyFill="1" applyBorder="1" applyAlignment="1">
      <alignment vertical="center"/>
    </xf>
    <xf numFmtId="3" fontId="0" fillId="3" borderId="6" xfId="0" applyNumberFormat="1" applyFill="1" applyBorder="1" applyAlignment="1">
      <alignment horizontal="right" vertical="center"/>
    </xf>
    <xf numFmtId="3" fontId="4" fillId="3" borderId="8" xfId="0" applyNumberFormat="1" applyFont="1" applyFill="1" applyBorder="1" applyAlignment="1">
      <alignment horizontal="right" vertical="center"/>
    </xf>
    <xf numFmtId="3" fontId="0" fillId="3" borderId="8" xfId="0" applyNumberFormat="1" applyFont="1" applyFill="1" applyBorder="1" applyAlignment="1">
      <alignment horizontal="right" vertical="center"/>
    </xf>
    <xf numFmtId="3" fontId="1" fillId="3" borderId="0" xfId="0" applyNumberFormat="1" applyFont="1" applyFill="1" applyBorder="1" applyAlignment="1">
      <alignment horizontal="right" vertical="center"/>
    </xf>
    <xf numFmtId="3" fontId="1" fillId="3" borderId="0" xfId="0" applyNumberFormat="1" applyFont="1" applyFill="1" applyBorder="1" applyAlignment="1">
      <alignment vertical="center"/>
    </xf>
    <xf numFmtId="4" fontId="0" fillId="3" borderId="0" xfId="0" applyNumberFormat="1" applyFill="1" applyAlignment="1">
      <alignment/>
    </xf>
    <xf numFmtId="3" fontId="1" fillId="3" borderId="34" xfId="0" applyNumberFormat="1" applyFont="1" applyFill="1" applyBorder="1" applyAlignment="1">
      <alignment vertical="center"/>
    </xf>
    <xf numFmtId="3" fontId="0" fillId="3" borderId="9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20" applyFill="1" applyBorder="1" applyAlignment="1">
      <alignment horizontal="center" vertical="top" wrapText="1"/>
      <protection/>
    </xf>
    <xf numFmtId="0" fontId="21" fillId="0" borderId="0" xfId="20" applyFill="1" applyBorder="1" applyAlignment="1">
      <alignment horizontal="center" vertical="top" wrapText="1"/>
      <protection/>
    </xf>
    <xf numFmtId="0" fontId="22" fillId="0" borderId="0" xfId="20" applyFill="1" applyBorder="1">
      <alignment horizontal="right" vertical="top" wrapText="1"/>
      <protection/>
    </xf>
    <xf numFmtId="0" fontId="21" fillId="0" borderId="0" xfId="20" applyFill="1" applyBorder="1">
      <alignment vertical="top" wrapText="1"/>
      <protection/>
    </xf>
    <xf numFmtId="0" fontId="25" fillId="0" borderId="29" xfId="20" applyFill="1" applyBorder="1">
      <alignment horizontal="center" vertical="top" wrapText="1"/>
      <protection/>
    </xf>
    <xf numFmtId="0" fontId="20" fillId="2" borderId="27" xfId="20" applyFill="1" applyBorder="1">
      <alignment horizontal="center" vertical="top" wrapText="1"/>
      <protection/>
    </xf>
    <xf numFmtId="207" fontId="28" fillId="0" borderId="27" xfId="20" applyFont="1" applyFill="1" applyBorder="1">
      <alignment horizontal="right" vertical="top" wrapText="1"/>
      <protection/>
    </xf>
    <xf numFmtId="208" fontId="28" fillId="0" borderId="27" xfId="20" applyFont="1" applyFill="1" applyBorder="1">
      <alignment horizontal="center" vertical="top" wrapText="1"/>
      <protection/>
    </xf>
    <xf numFmtId="207" fontId="29" fillId="0" borderId="27" xfId="20" applyFont="1" applyFill="1" applyBorder="1">
      <alignment horizontal="right" vertical="top" wrapText="1"/>
      <protection/>
    </xf>
    <xf numFmtId="208" fontId="29" fillId="0" borderId="27" xfId="20" applyFont="1" applyFill="1" applyBorder="1">
      <alignment horizontal="center" vertical="top" wrapText="1"/>
      <protection/>
    </xf>
    <xf numFmtId="0" fontId="26" fillId="0" borderId="30" xfId="20" applyFill="1" applyBorder="1">
      <alignment vertical="top" wrapText="1"/>
      <protection/>
    </xf>
    <xf numFmtId="0" fontId="27" fillId="0" borderId="0" xfId="20" applyFont="1" applyFill="1" applyBorder="1">
      <alignment vertical="top" wrapText="1"/>
      <protection/>
    </xf>
    <xf numFmtId="0" fontId="3" fillId="0" borderId="0" xfId="0" applyFont="1" applyFill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2" borderId="25" xfId="0" applyFont="1" applyFill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/>
    </xf>
    <xf numFmtId="0" fontId="1" fillId="2" borderId="2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0" fillId="3" borderId="1" xfId="0" applyFont="1" applyFill="1" applyBorder="1" applyAlignment="1">
      <alignment vertical="center" wrapText="1" shrinkToFit="1"/>
    </xf>
    <xf numFmtId="0" fontId="0" fillId="3" borderId="8" xfId="0" applyFill="1" applyBorder="1" applyAlignment="1">
      <alignment/>
    </xf>
    <xf numFmtId="0" fontId="17" fillId="3" borderId="13" xfId="0" applyFont="1" applyFill="1" applyBorder="1" applyAlignment="1">
      <alignment vertical="center" wrapText="1"/>
    </xf>
    <xf numFmtId="0" fontId="0" fillId="0" borderId="24" xfId="0" applyBorder="1" applyAlignment="1">
      <alignment/>
    </xf>
    <xf numFmtId="0" fontId="1" fillId="2" borderId="2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5" fillId="0" borderId="0" xfId="0" applyFont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dane_cernobila_hi(1)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0</xdr:rowOff>
    </xdr:from>
    <xdr:to>
      <xdr:col>9</xdr:col>
      <xdr:colOff>0</xdr:colOff>
      <xdr:row>37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010275"/>
          <a:ext cx="6734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26</xdr:col>
      <xdr:colOff>0</xdr:colOff>
      <xdr:row>37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6010275"/>
          <a:ext cx="7077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D1" sqref="D1:E1"/>
    </sheetView>
  </sheetViews>
  <sheetFormatPr defaultColWidth="9.00390625" defaultRowHeight="12.75"/>
  <cols>
    <col min="1" max="1" width="29.125" style="0" customWidth="1"/>
    <col min="2" max="4" width="15.00390625" style="0" customWidth="1"/>
    <col min="5" max="5" width="11.625" style="0" bestFit="1" customWidth="1"/>
    <col min="7" max="7" width="12.875" style="0" customWidth="1"/>
    <col min="8" max="8" width="12.625" style="0" customWidth="1"/>
    <col min="9" max="9" width="12.75390625" style="0" customWidth="1"/>
  </cols>
  <sheetData>
    <row r="1" spans="4:5" ht="15">
      <c r="D1" s="289" t="s">
        <v>148</v>
      </c>
      <c r="E1" s="289"/>
    </row>
    <row r="2" spans="4:5" ht="15">
      <c r="D2" s="289" t="s">
        <v>99</v>
      </c>
      <c r="E2" s="289"/>
    </row>
    <row r="3" spans="4:5" ht="6.75" customHeight="1">
      <c r="D3" s="152"/>
      <c r="E3" s="152"/>
    </row>
    <row r="4" spans="1:5" ht="21.75" customHeight="1">
      <c r="A4" s="250" t="s">
        <v>105</v>
      </c>
      <c r="B4" s="251"/>
      <c r="C4" s="251"/>
      <c r="D4" s="251"/>
      <c r="E4" s="251"/>
    </row>
    <row r="5" spans="1:5" ht="17.25" customHeight="1">
      <c r="A5" s="252" t="s">
        <v>37</v>
      </c>
      <c r="B5" s="253"/>
      <c r="C5" s="253"/>
      <c r="D5" s="253"/>
      <c r="E5" s="253"/>
    </row>
    <row r="6" spans="1:5" ht="8.25" customHeight="1">
      <c r="A6" s="100"/>
      <c r="B6" s="101"/>
      <c r="C6" s="101"/>
      <c r="D6" s="101"/>
      <c r="E6" s="101"/>
    </row>
    <row r="7" ht="12.75" customHeight="1" thickBot="1">
      <c r="E7" s="151" t="s">
        <v>31</v>
      </c>
    </row>
    <row r="8" spans="1:5" ht="26.25" customHeight="1">
      <c r="A8" s="71" t="s">
        <v>62</v>
      </c>
      <c r="B8" s="37" t="s">
        <v>29</v>
      </c>
      <c r="C8" s="37" t="s">
        <v>30</v>
      </c>
      <c r="D8" s="39" t="s">
        <v>3</v>
      </c>
      <c r="E8" s="38" t="s">
        <v>24</v>
      </c>
    </row>
    <row r="9" spans="1:9" ht="15" customHeight="1">
      <c r="A9" s="4" t="s">
        <v>25</v>
      </c>
      <c r="B9" s="11">
        <v>3179281</v>
      </c>
      <c r="C9" s="11">
        <v>3179281</v>
      </c>
      <c r="D9" s="238">
        <v>1426799</v>
      </c>
      <c r="E9" s="22">
        <f>D9/C9*100</f>
        <v>44.878040034838065</v>
      </c>
      <c r="G9" s="10"/>
      <c r="H9" s="10"/>
      <c r="I9" s="10"/>
    </row>
    <row r="10" spans="1:9" ht="15" customHeight="1">
      <c r="A10" s="2" t="s">
        <v>26</v>
      </c>
      <c r="B10" s="13">
        <v>280268</v>
      </c>
      <c r="C10" s="13">
        <v>287313</v>
      </c>
      <c r="D10" s="239">
        <v>130574</v>
      </c>
      <c r="E10" s="12">
        <f>D10/C10*100</f>
        <v>45.44660352994818</v>
      </c>
      <c r="G10" s="62"/>
      <c r="H10" s="62"/>
      <c r="I10" s="62"/>
    </row>
    <row r="11" spans="1:9" ht="15" customHeight="1">
      <c r="A11" s="2" t="s">
        <v>27</v>
      </c>
      <c r="B11" s="13">
        <v>5000</v>
      </c>
      <c r="C11" s="81">
        <v>5000</v>
      </c>
      <c r="D11" s="239">
        <v>4353</v>
      </c>
      <c r="E11" s="12">
        <f>D11/C11*100</f>
        <v>87.06</v>
      </c>
      <c r="G11" s="62"/>
      <c r="H11" s="62"/>
      <c r="I11" s="62"/>
    </row>
    <row r="12" spans="1:9" ht="15" customHeight="1" thickBot="1">
      <c r="A12" s="5" t="s">
        <v>28</v>
      </c>
      <c r="B12" s="14">
        <v>3770549</v>
      </c>
      <c r="C12" s="14">
        <v>5528664</v>
      </c>
      <c r="D12" s="240">
        <v>3572134</v>
      </c>
      <c r="E12" s="12">
        <f>D12/C12*100</f>
        <v>64.61116103275583</v>
      </c>
      <c r="G12" s="63"/>
      <c r="H12" s="63"/>
      <c r="I12" s="63"/>
    </row>
    <row r="13" spans="1:9" ht="20.25" customHeight="1" thickBot="1">
      <c r="A13" s="96" t="s">
        <v>0</v>
      </c>
      <c r="B13" s="88">
        <f>SUM(B9:B12)</f>
        <v>7235098</v>
      </c>
      <c r="C13" s="88">
        <f>SUM(C9:C12)</f>
        <v>9000258</v>
      </c>
      <c r="D13" s="97">
        <f>SUM(D9:D12)</f>
        <v>5133860</v>
      </c>
      <c r="E13" s="98">
        <f>D13/C13*100</f>
        <v>57.041253706282646</v>
      </c>
      <c r="G13" s="10"/>
      <c r="H13" s="10"/>
      <c r="I13" s="10"/>
    </row>
    <row r="14" spans="1:9" ht="12.75" customHeight="1" thickBot="1">
      <c r="A14" s="50"/>
      <c r="B14" s="21"/>
      <c r="C14" s="21"/>
      <c r="D14" s="21"/>
      <c r="E14" s="21"/>
      <c r="G14" s="10"/>
      <c r="H14" s="10"/>
      <c r="I14" s="10"/>
    </row>
    <row r="15" spans="1:9" ht="20.25" customHeight="1" thickBot="1">
      <c r="A15" s="86" t="s">
        <v>61</v>
      </c>
      <c r="B15" s="87">
        <v>1050562</v>
      </c>
      <c r="C15" s="87">
        <v>1461290</v>
      </c>
      <c r="D15" s="241">
        <v>533198</v>
      </c>
      <c r="E15" s="99">
        <f>D15/C15*100</f>
        <v>36.488171410192365</v>
      </c>
      <c r="G15" s="10"/>
      <c r="H15" s="10"/>
      <c r="I15" s="10"/>
    </row>
    <row r="16" spans="1:9" ht="7.5" customHeight="1" thickBot="1">
      <c r="A16" s="50"/>
      <c r="B16" s="21"/>
      <c r="C16" s="21"/>
      <c r="D16" s="21"/>
      <c r="E16" s="21"/>
      <c r="G16" s="10"/>
      <c r="H16" s="10"/>
      <c r="I16" s="10"/>
    </row>
    <row r="17" spans="1:9" ht="20.25" customHeight="1" thickBot="1">
      <c r="A17" s="72" t="s">
        <v>63</v>
      </c>
      <c r="B17" s="53">
        <f>SUM(B15+B13)</f>
        <v>8285660</v>
      </c>
      <c r="C17" s="53">
        <f>SUM(C15+C13)</f>
        <v>10461548</v>
      </c>
      <c r="D17" s="53">
        <f>SUM(D15+D13)</f>
        <v>5667058</v>
      </c>
      <c r="E17" s="54">
        <f>D17/C17*100</f>
        <v>54.17035796232068</v>
      </c>
      <c r="G17" s="10"/>
      <c r="H17" s="10"/>
      <c r="I17" s="10"/>
    </row>
    <row r="18" spans="2:9" ht="7.5" customHeight="1" thickBot="1">
      <c r="B18" s="1"/>
      <c r="C18" s="1"/>
      <c r="D18" s="1"/>
      <c r="G18" s="62"/>
      <c r="H18" s="62"/>
      <c r="I18" s="62"/>
    </row>
    <row r="19" spans="1:9" ht="18.75" customHeight="1" thickBot="1">
      <c r="A19" s="72" t="s">
        <v>64</v>
      </c>
      <c r="B19" s="34"/>
      <c r="C19" s="34"/>
      <c r="D19" s="35"/>
      <c r="E19" s="36"/>
      <c r="G19" s="62"/>
      <c r="H19" s="62"/>
      <c r="I19" s="62"/>
    </row>
    <row r="20" spans="1:9" ht="15" customHeight="1">
      <c r="A20" s="31" t="s">
        <v>4</v>
      </c>
      <c r="B20" s="32">
        <v>79727</v>
      </c>
      <c r="C20" s="32">
        <v>79727</v>
      </c>
      <c r="D20" s="242">
        <v>17387</v>
      </c>
      <c r="E20" s="22">
        <f aca="true" t="shared" si="0" ref="E20:E33">D20/C20*100</f>
        <v>21.808170381426617</v>
      </c>
      <c r="G20" s="62"/>
      <c r="H20" s="62"/>
      <c r="I20" s="62"/>
    </row>
    <row r="21" spans="1:9" ht="15" customHeight="1">
      <c r="A21" s="25" t="s">
        <v>5</v>
      </c>
      <c r="B21" s="26">
        <v>4071005</v>
      </c>
      <c r="C21" s="26">
        <v>4415202</v>
      </c>
      <c r="D21" s="81">
        <v>2144334</v>
      </c>
      <c r="E21" s="12">
        <f t="shared" si="0"/>
        <v>48.567064428762265</v>
      </c>
      <c r="G21" s="62"/>
      <c r="H21" s="62"/>
      <c r="I21" s="62"/>
    </row>
    <row r="22" spans="1:9" ht="15" customHeight="1">
      <c r="A22" s="23" t="s">
        <v>6</v>
      </c>
      <c r="B22" s="24">
        <v>132260</v>
      </c>
      <c r="C22" s="24">
        <v>132464</v>
      </c>
      <c r="D22" s="81">
        <v>51538</v>
      </c>
      <c r="E22" s="12">
        <f t="shared" si="0"/>
        <v>38.907174779562745</v>
      </c>
      <c r="G22" s="62"/>
      <c r="H22" s="62"/>
      <c r="I22" s="62"/>
    </row>
    <row r="23" spans="1:9" ht="15" customHeight="1">
      <c r="A23" s="23" t="s">
        <v>7</v>
      </c>
      <c r="B23" s="24">
        <v>387035</v>
      </c>
      <c r="C23" s="24">
        <v>404824</v>
      </c>
      <c r="D23" s="81">
        <v>113836</v>
      </c>
      <c r="E23" s="12">
        <f t="shared" si="0"/>
        <v>28.119874315752032</v>
      </c>
      <c r="G23" s="62"/>
      <c r="H23" s="62"/>
      <c r="I23" s="62"/>
    </row>
    <row r="24" spans="1:9" ht="15" customHeight="1">
      <c r="A24" s="23" t="s">
        <v>8</v>
      </c>
      <c r="B24" s="24">
        <v>8710</v>
      </c>
      <c r="C24" s="24">
        <v>8710</v>
      </c>
      <c r="D24" s="81">
        <v>5417</v>
      </c>
      <c r="E24" s="12">
        <f t="shared" si="0"/>
        <v>62.19288174512055</v>
      </c>
      <c r="G24" s="62"/>
      <c r="H24" s="62"/>
      <c r="I24" s="62"/>
    </row>
    <row r="25" spans="1:9" ht="15" customHeight="1">
      <c r="A25" s="23" t="s">
        <v>9</v>
      </c>
      <c r="B25" s="24">
        <v>6940</v>
      </c>
      <c r="C25" s="24">
        <v>6940</v>
      </c>
      <c r="D25" s="81">
        <v>113</v>
      </c>
      <c r="E25" s="12">
        <f t="shared" si="0"/>
        <v>1.628242074927954</v>
      </c>
      <c r="G25" s="62"/>
      <c r="H25" s="62"/>
      <c r="I25" s="62"/>
    </row>
    <row r="26" spans="1:9" ht="15" customHeight="1">
      <c r="A26" s="23" t="s">
        <v>10</v>
      </c>
      <c r="B26" s="24">
        <v>1390842</v>
      </c>
      <c r="C26" s="24">
        <v>1533964</v>
      </c>
      <c r="D26" s="81">
        <v>598993</v>
      </c>
      <c r="E26" s="12">
        <f t="shared" si="0"/>
        <v>39.048699969490805</v>
      </c>
      <c r="G26" s="62"/>
      <c r="H26" s="62"/>
      <c r="I26" s="62"/>
    </row>
    <row r="27" spans="1:9" ht="15" customHeight="1">
      <c r="A27" s="23" t="s">
        <v>11</v>
      </c>
      <c r="B27" s="24">
        <v>82564</v>
      </c>
      <c r="C27" s="24">
        <v>98497</v>
      </c>
      <c r="D27" s="81">
        <v>48940</v>
      </c>
      <c r="E27" s="12">
        <f t="shared" si="0"/>
        <v>49.686792491141865</v>
      </c>
      <c r="G27" s="62"/>
      <c r="H27" s="62"/>
      <c r="I27" s="62"/>
    </row>
    <row r="28" spans="1:9" ht="15" customHeight="1">
      <c r="A28" s="23" t="s">
        <v>21</v>
      </c>
      <c r="B28" s="24">
        <v>11230</v>
      </c>
      <c r="C28" s="24">
        <v>18327</v>
      </c>
      <c r="D28" s="81">
        <v>10960</v>
      </c>
      <c r="E28" s="12">
        <f t="shared" si="0"/>
        <v>59.80247721940307</v>
      </c>
      <c r="G28" s="62"/>
      <c r="H28" s="62"/>
      <c r="I28" s="62"/>
    </row>
    <row r="29" spans="1:9" ht="15" customHeight="1">
      <c r="A29" s="23" t="s">
        <v>12</v>
      </c>
      <c r="B29" s="24">
        <v>51469</v>
      </c>
      <c r="C29" s="24">
        <v>57211</v>
      </c>
      <c r="D29" s="81">
        <v>20755</v>
      </c>
      <c r="E29" s="12">
        <f t="shared" si="0"/>
        <v>36.27798849871528</v>
      </c>
      <c r="G29" s="62"/>
      <c r="H29" s="62"/>
      <c r="I29" s="62"/>
    </row>
    <row r="30" spans="1:9" ht="15" customHeight="1">
      <c r="A30" s="23" t="s">
        <v>13</v>
      </c>
      <c r="B30" s="24">
        <v>265386</v>
      </c>
      <c r="C30" s="24">
        <v>265516</v>
      </c>
      <c r="D30" s="81">
        <v>100092</v>
      </c>
      <c r="E30" s="12">
        <f t="shared" si="0"/>
        <v>37.69716325946459</v>
      </c>
      <c r="G30" s="62"/>
      <c r="H30" s="62"/>
      <c r="I30" s="62"/>
    </row>
    <row r="31" spans="1:9" ht="15" customHeight="1">
      <c r="A31" s="23" t="s">
        <v>14</v>
      </c>
      <c r="B31" s="24">
        <v>121015</v>
      </c>
      <c r="C31" s="24">
        <v>143373</v>
      </c>
      <c r="D31" s="81">
        <v>15344</v>
      </c>
      <c r="E31" s="12">
        <f t="shared" si="0"/>
        <v>10.702154520028179</v>
      </c>
      <c r="G31" s="62"/>
      <c r="H31" s="62"/>
      <c r="I31" s="62"/>
    </row>
    <row r="32" spans="1:9" ht="15" customHeight="1">
      <c r="A32" s="25" t="s">
        <v>15</v>
      </c>
      <c r="B32" s="26">
        <v>379050</v>
      </c>
      <c r="C32" s="26">
        <v>461571</v>
      </c>
      <c r="D32" s="81">
        <v>94938</v>
      </c>
      <c r="E32" s="12">
        <f t="shared" si="0"/>
        <v>20.568449924280337</v>
      </c>
      <c r="G32" s="62"/>
      <c r="H32" s="62"/>
      <c r="I32" s="62"/>
    </row>
    <row r="33" spans="1:9" ht="15" customHeight="1">
      <c r="A33" s="23" t="s">
        <v>16</v>
      </c>
      <c r="B33" s="13">
        <v>33858</v>
      </c>
      <c r="C33" s="13">
        <v>37465</v>
      </c>
      <c r="D33" s="81">
        <v>10270</v>
      </c>
      <c r="E33" s="12">
        <f t="shared" si="0"/>
        <v>27.412251434672363</v>
      </c>
      <c r="G33" s="62"/>
      <c r="H33" s="62"/>
      <c r="I33" s="62"/>
    </row>
    <row r="34" spans="1:9" ht="15" customHeight="1">
      <c r="A34" s="23" t="s">
        <v>17</v>
      </c>
      <c r="B34" s="24">
        <v>70107</v>
      </c>
      <c r="C34" s="24">
        <v>71030</v>
      </c>
      <c r="D34" s="81">
        <v>-17675</v>
      </c>
      <c r="E34" s="12" t="s">
        <v>18</v>
      </c>
      <c r="G34" s="62"/>
      <c r="H34" s="62"/>
      <c r="I34" s="62"/>
    </row>
    <row r="35" spans="1:9" ht="15" customHeight="1">
      <c r="A35" s="23" t="s">
        <v>19</v>
      </c>
      <c r="B35" s="24">
        <v>145000</v>
      </c>
      <c r="C35" s="81">
        <f>SUM(C36:C38)</f>
        <v>89738</v>
      </c>
      <c r="D35" s="81" t="s">
        <v>18</v>
      </c>
      <c r="E35" s="12" t="s">
        <v>18</v>
      </c>
      <c r="G35" s="62"/>
      <c r="H35" s="62"/>
      <c r="I35" s="62"/>
    </row>
    <row r="36" spans="1:9" ht="12.75">
      <c r="A36" s="27" t="s">
        <v>22</v>
      </c>
      <c r="B36" s="28">
        <v>100000</v>
      </c>
      <c r="C36" s="243">
        <v>77270</v>
      </c>
      <c r="D36" s="81" t="s">
        <v>18</v>
      </c>
      <c r="E36" s="12" t="s">
        <v>18</v>
      </c>
      <c r="G36" s="62"/>
      <c r="H36" s="62"/>
      <c r="I36" s="62"/>
    </row>
    <row r="37" spans="1:9" ht="12.75">
      <c r="A37" s="27" t="s">
        <v>39</v>
      </c>
      <c r="B37" s="28">
        <v>40000</v>
      </c>
      <c r="C37" s="243">
        <v>7468</v>
      </c>
      <c r="D37" s="81" t="s">
        <v>18</v>
      </c>
      <c r="E37" s="12" t="s">
        <v>18</v>
      </c>
      <c r="G37" s="62"/>
      <c r="H37" s="62"/>
      <c r="I37" s="62"/>
    </row>
    <row r="38" spans="1:9" ht="12.75">
      <c r="A38" s="27" t="s">
        <v>23</v>
      </c>
      <c r="B38" s="28">
        <v>5000</v>
      </c>
      <c r="C38" s="243">
        <v>5000</v>
      </c>
      <c r="D38" s="81" t="s">
        <v>18</v>
      </c>
      <c r="E38" s="12" t="s">
        <v>18</v>
      </c>
      <c r="G38" s="62"/>
      <c r="H38" s="62"/>
      <c r="I38" s="62"/>
    </row>
    <row r="39" spans="1:9" ht="15" customHeight="1" thickBot="1">
      <c r="A39" s="29" t="s">
        <v>20</v>
      </c>
      <c r="B39" s="30">
        <v>1025062</v>
      </c>
      <c r="C39" s="244">
        <v>1422537</v>
      </c>
      <c r="D39" s="81">
        <v>397576</v>
      </c>
      <c r="E39" s="12">
        <f>D39/C39*100</f>
        <v>27.948376738179746</v>
      </c>
      <c r="G39" s="62"/>
      <c r="H39" s="62"/>
      <c r="I39" s="62"/>
    </row>
    <row r="40" spans="1:9" ht="23.25" customHeight="1" thickBot="1">
      <c r="A40" s="83" t="s">
        <v>65</v>
      </c>
      <c r="B40" s="91">
        <f>SUM(B20+B21+B22+B23+B24+B25+B26+B27+B28+B29+B30+B31+B32+B33+B34+B35+B39)</f>
        <v>8261260</v>
      </c>
      <c r="C40" s="91">
        <f>SUM(C20+C21+C22+C23+C24+C25+C26+C27+C28+C29+C30+C31+C32+C33+C34+C35+C39)</f>
        <v>9247096</v>
      </c>
      <c r="D40" s="92">
        <f>SUM(D20+D21+D22+D23+D24+D25+D26+D27+D28+D29+D30+D31+D32+D33+D34+D39)</f>
        <v>3612818</v>
      </c>
      <c r="E40" s="94">
        <f>D40/C40*100</f>
        <v>39.06975768392585</v>
      </c>
      <c r="G40" s="62"/>
      <c r="H40" s="62"/>
      <c r="I40" s="62"/>
    </row>
    <row r="41" spans="1:9" ht="8.25" customHeight="1" thickBot="1">
      <c r="A41" s="19"/>
      <c r="B41" s="20"/>
      <c r="C41" s="20"/>
      <c r="D41" s="20"/>
      <c r="E41" s="20"/>
      <c r="G41" s="62"/>
      <c r="H41" s="62"/>
      <c r="I41" s="62"/>
    </row>
    <row r="42" spans="1:9" ht="23.25" customHeight="1" thickBot="1">
      <c r="A42" s="86" t="s">
        <v>66</v>
      </c>
      <c r="B42" s="87">
        <v>24400</v>
      </c>
      <c r="C42" s="87">
        <v>1214452</v>
      </c>
      <c r="D42" s="241">
        <v>1143526</v>
      </c>
      <c r="E42" s="95">
        <f>D42/C42*100</f>
        <v>94.15983505317624</v>
      </c>
      <c r="G42" s="62"/>
      <c r="H42" s="62"/>
      <c r="I42" s="62"/>
    </row>
    <row r="43" spans="1:9" ht="7.5" customHeight="1" thickBot="1">
      <c r="A43" s="56"/>
      <c r="B43" s="57"/>
      <c r="C43" s="57"/>
      <c r="D43" s="57"/>
      <c r="E43" s="58"/>
      <c r="G43" s="62"/>
      <c r="H43" s="62"/>
      <c r="I43" s="62"/>
    </row>
    <row r="44" spans="1:9" ht="23.25" customHeight="1" thickBot="1">
      <c r="A44" s="73" t="s">
        <v>1</v>
      </c>
      <c r="B44" s="16">
        <f>SUM(B42+B40)</f>
        <v>8285660</v>
      </c>
      <c r="C44" s="16">
        <f>SUM(C42+C40)</f>
        <v>10461548</v>
      </c>
      <c r="D44" s="16">
        <f>SUM(D42+D40)</f>
        <v>4756344</v>
      </c>
      <c r="E44" s="18">
        <f>D44/C44*100</f>
        <v>45.46501148778364</v>
      </c>
      <c r="G44" s="62"/>
      <c r="H44" s="62"/>
      <c r="I44" s="62"/>
    </row>
    <row r="45" spans="2:9" ht="16.5" customHeight="1" thickBot="1">
      <c r="B45" s="1"/>
      <c r="C45" s="1"/>
      <c r="D45" s="1"/>
      <c r="G45" s="62"/>
      <c r="H45" s="62"/>
      <c r="I45" s="62"/>
    </row>
    <row r="46" spans="1:9" ht="19.5" customHeight="1" thickBot="1">
      <c r="A46" s="73" t="s">
        <v>2</v>
      </c>
      <c r="B46" s="16">
        <f>B17-B44</f>
        <v>0</v>
      </c>
      <c r="C46" s="16">
        <f>C17-C44</f>
        <v>0</v>
      </c>
      <c r="D46" s="16">
        <f>D17-D44</f>
        <v>910714</v>
      </c>
      <c r="E46" s="18" t="s">
        <v>18</v>
      </c>
      <c r="G46" s="64"/>
      <c r="H46" s="64"/>
      <c r="I46" s="64"/>
    </row>
    <row r="47" spans="1:9" ht="12.75" customHeight="1">
      <c r="A47" s="77"/>
      <c r="B47" s="20"/>
      <c r="C47" s="20"/>
      <c r="D47" s="20"/>
      <c r="E47" s="21"/>
      <c r="G47" s="64"/>
      <c r="H47" s="64"/>
      <c r="I47" s="64"/>
    </row>
    <row r="48" spans="1:9" ht="12.75">
      <c r="A48" t="s">
        <v>100</v>
      </c>
      <c r="B48" s="1"/>
      <c r="C48" s="1"/>
      <c r="D48" s="1"/>
      <c r="G48" s="63"/>
      <c r="H48" s="63"/>
      <c r="I48" s="63"/>
    </row>
    <row r="49" spans="1:9" ht="12.75" customHeight="1">
      <c r="A49" s="59"/>
      <c r="B49" s="60"/>
      <c r="C49" s="60"/>
      <c r="D49" s="60"/>
      <c r="E49" s="61"/>
      <c r="G49" s="10"/>
      <c r="H49" s="10"/>
      <c r="I49" s="10"/>
    </row>
    <row r="50" spans="1:9" ht="12.75" customHeight="1">
      <c r="A50" s="56"/>
      <c r="B50" s="57"/>
      <c r="C50" s="57"/>
      <c r="D50" s="57"/>
      <c r="E50" s="58"/>
      <c r="G50" s="64"/>
      <c r="H50" s="64"/>
      <c r="I50" s="64"/>
    </row>
    <row r="51" spans="1:9" ht="12.75" customHeight="1">
      <c r="A51" s="56"/>
      <c r="B51" s="57"/>
      <c r="C51" s="57"/>
      <c r="D51" s="57"/>
      <c r="E51" s="58"/>
      <c r="G51" s="64"/>
      <c r="H51" s="64"/>
      <c r="I51" s="64"/>
    </row>
    <row r="52" spans="1:9" ht="12.75" customHeight="1">
      <c r="A52" s="19"/>
      <c r="B52" s="20"/>
      <c r="C52" s="20"/>
      <c r="D52" s="20"/>
      <c r="E52" s="21"/>
      <c r="G52" s="63"/>
      <c r="H52" s="63"/>
      <c r="I52" s="63"/>
    </row>
    <row r="53" spans="1:9" ht="12.75" customHeight="1">
      <c r="A53" s="61"/>
      <c r="B53" s="61"/>
      <c r="C53" s="61"/>
      <c r="D53" s="61"/>
      <c r="E53" s="61"/>
      <c r="G53" s="10"/>
      <c r="H53" s="10"/>
      <c r="I53" s="10"/>
    </row>
    <row r="54" spans="1:9" ht="12.75" customHeight="1">
      <c r="A54" s="19"/>
      <c r="B54" s="20"/>
      <c r="C54" s="20"/>
      <c r="D54" s="20"/>
      <c r="E54" s="21"/>
      <c r="G54" s="64"/>
      <c r="H54" s="64"/>
      <c r="I54" s="64"/>
    </row>
    <row r="55" spans="1:9" ht="12.75" customHeight="1">
      <c r="A55" s="19"/>
      <c r="B55" s="20"/>
      <c r="C55" s="20"/>
      <c r="D55" s="20"/>
      <c r="E55" s="21"/>
      <c r="G55" s="64"/>
      <c r="H55" s="64"/>
      <c r="I55" s="64"/>
    </row>
    <row r="56" spans="1:9" ht="12.75">
      <c r="A56" s="61"/>
      <c r="B56" s="61"/>
      <c r="C56" s="61"/>
      <c r="D56" s="61"/>
      <c r="E56" s="61"/>
      <c r="G56" s="64"/>
      <c r="H56" s="62"/>
      <c r="I56" s="64"/>
    </row>
    <row r="57" spans="1:9" ht="12.75" customHeight="1">
      <c r="A57" s="75"/>
      <c r="B57" s="76"/>
      <c r="C57" s="76"/>
      <c r="D57" s="74"/>
      <c r="E57" s="61"/>
      <c r="G57" s="63"/>
      <c r="H57" s="63"/>
      <c r="I57" s="63"/>
    </row>
    <row r="58" spans="1:9" ht="12.75" customHeight="1">
      <c r="A58" s="19"/>
      <c r="B58" s="19"/>
      <c r="C58" s="19"/>
      <c r="D58" s="74"/>
      <c r="E58" s="61"/>
      <c r="G58" s="10"/>
      <c r="H58" s="10"/>
      <c r="I58" s="10"/>
    </row>
    <row r="59" spans="1:9" ht="12.75">
      <c r="A59" s="10"/>
      <c r="B59" s="10"/>
      <c r="C59" s="10"/>
      <c r="D59" s="10"/>
      <c r="E59" s="10"/>
      <c r="G59" s="64"/>
      <c r="H59" s="64"/>
      <c r="I59" s="64"/>
    </row>
    <row r="60" spans="1:9" ht="12.75">
      <c r="A60" s="61"/>
      <c r="B60" s="61"/>
      <c r="C60" s="61"/>
      <c r="D60" s="9"/>
      <c r="E60" s="10"/>
      <c r="G60" s="64"/>
      <c r="H60" s="62"/>
      <c r="I60" s="64"/>
    </row>
    <row r="61" spans="1:9" ht="12.75">
      <c r="A61" s="10"/>
      <c r="B61" s="10"/>
      <c r="C61" s="10"/>
      <c r="D61" s="10"/>
      <c r="E61" s="10"/>
      <c r="G61" s="63"/>
      <c r="H61" s="63"/>
      <c r="I61" s="63"/>
    </row>
    <row r="62" spans="1:9" ht="12.75">
      <c r="A62" s="10"/>
      <c r="B62" s="10"/>
      <c r="C62" s="10"/>
      <c r="D62" s="63"/>
      <c r="E62" s="10"/>
      <c r="G62" s="10"/>
      <c r="H62" s="10"/>
      <c r="I62" s="10"/>
    </row>
    <row r="63" spans="7:9" ht="12.75">
      <c r="G63" s="10"/>
      <c r="H63" s="10"/>
      <c r="I63" s="10"/>
    </row>
    <row r="64" spans="7:9" ht="12.75">
      <c r="G64" s="10"/>
      <c r="H64" s="10"/>
      <c r="I64" s="10"/>
    </row>
    <row r="65" spans="7:9" ht="12.75">
      <c r="G65" s="10"/>
      <c r="H65" s="10"/>
      <c r="I65" s="10"/>
    </row>
    <row r="66" spans="7:9" ht="12.75">
      <c r="G66" s="10"/>
      <c r="H66" s="10"/>
      <c r="I66" s="10"/>
    </row>
    <row r="67" spans="7:9" ht="12.75">
      <c r="G67" s="10"/>
      <c r="H67" s="10"/>
      <c r="I67" s="10"/>
    </row>
  </sheetData>
  <mergeCells count="4">
    <mergeCell ref="A4:E4"/>
    <mergeCell ref="A5:E5"/>
    <mergeCell ref="D1:E1"/>
    <mergeCell ref="D2:E2"/>
  </mergeCells>
  <printOptions/>
  <pageMargins left="0.7874015748031497" right="0.7874015748031497" top="0.69" bottom="0.55" header="0.5118110236220472" footer="0.8"/>
  <pageSetup firstPageNumber="1" useFirstPageNumber="1" horizontalDpi="600" verticalDpi="600" orientation="portrait" paperSize="9" scale="97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2"/>
  <sheetViews>
    <sheetView workbookViewId="0" topLeftCell="A1">
      <selection activeCell="I15" sqref="I15"/>
    </sheetView>
  </sheetViews>
  <sheetFormatPr defaultColWidth="9.00390625" defaultRowHeight="12.75"/>
  <cols>
    <col min="1" max="1" width="30.625" style="0" customWidth="1"/>
    <col min="2" max="4" width="15.00390625" style="0" customWidth="1"/>
    <col min="5" max="5" width="12.625" style="0" customWidth="1"/>
  </cols>
  <sheetData>
    <row r="2" spans="1:5" ht="18">
      <c r="A2" s="250" t="s">
        <v>106</v>
      </c>
      <c r="B2" s="251"/>
      <c r="C2" s="251"/>
      <c r="D2" s="251"/>
      <c r="E2" s="251"/>
    </row>
    <row r="3" spans="1:5" ht="16.5">
      <c r="A3" s="255" t="s">
        <v>34</v>
      </c>
      <c r="B3" s="253"/>
      <c r="C3" s="253"/>
      <c r="D3" s="253"/>
      <c r="E3" s="253"/>
    </row>
    <row r="4" spans="1:4" ht="16.5">
      <c r="A4" s="102"/>
      <c r="B4" s="102"/>
      <c r="C4" s="102"/>
      <c r="D4" s="102"/>
    </row>
    <row r="5" spans="1:5" ht="18.75" thickBot="1">
      <c r="A5" s="8"/>
      <c r="B5" s="8"/>
      <c r="C5" s="8"/>
      <c r="D5" s="8"/>
      <c r="E5" s="151" t="s">
        <v>31</v>
      </c>
    </row>
    <row r="6" spans="1:5" ht="29.25" customHeight="1" thickBot="1">
      <c r="A6" s="71" t="s">
        <v>62</v>
      </c>
      <c r="B6" s="37" t="s">
        <v>29</v>
      </c>
      <c r="C6" s="37" t="s">
        <v>35</v>
      </c>
      <c r="D6" s="38" t="s">
        <v>36</v>
      </c>
      <c r="E6" s="38" t="s">
        <v>24</v>
      </c>
    </row>
    <row r="7" spans="1:5" ht="18" customHeight="1">
      <c r="A7" s="4" t="s">
        <v>25</v>
      </c>
      <c r="B7" s="40">
        <v>0</v>
      </c>
      <c r="C7" s="147">
        <v>0</v>
      </c>
      <c r="D7" s="147">
        <v>0</v>
      </c>
      <c r="E7" s="12">
        <v>0</v>
      </c>
    </row>
    <row r="8" spans="1:5" ht="18" customHeight="1">
      <c r="A8" s="2" t="s">
        <v>26</v>
      </c>
      <c r="B8" s="13">
        <v>0</v>
      </c>
      <c r="C8" s="81">
        <v>1442</v>
      </c>
      <c r="D8" s="81">
        <v>1997</v>
      </c>
      <c r="E8" s="12">
        <f>D8/C8*100</f>
        <v>138.48821081830792</v>
      </c>
    </row>
    <row r="9" spans="1:5" ht="18" customHeight="1">
      <c r="A9" s="2" t="s">
        <v>27</v>
      </c>
      <c r="B9" s="13">
        <v>0</v>
      </c>
      <c r="C9" s="81">
        <v>0</v>
      </c>
      <c r="D9" s="81">
        <v>0</v>
      </c>
      <c r="E9" s="41">
        <v>0</v>
      </c>
    </row>
    <row r="10" spans="1:5" ht="18" customHeight="1" thickBot="1">
      <c r="A10" s="5" t="s">
        <v>28</v>
      </c>
      <c r="B10" s="14">
        <v>0</v>
      </c>
      <c r="C10" s="148">
        <v>1201747</v>
      </c>
      <c r="D10" s="148">
        <v>1321619</v>
      </c>
      <c r="E10" s="177">
        <f>D10/C10*100</f>
        <v>109.97481167001042</v>
      </c>
    </row>
    <row r="11" spans="1:5" ht="20.25" customHeight="1" thickBot="1">
      <c r="A11" s="84" t="s">
        <v>0</v>
      </c>
      <c r="B11" s="85">
        <f>SUM(B7:B10)</f>
        <v>0</v>
      </c>
      <c r="C11" s="85">
        <f>SUM(C7:C10)</f>
        <v>1203189</v>
      </c>
      <c r="D11" s="85">
        <f>SUM(D7:D10)</f>
        <v>1323616</v>
      </c>
      <c r="E11" s="89">
        <f>D11/C11*100</f>
        <v>110.0089844571385</v>
      </c>
    </row>
    <row r="12" spans="1:5" ht="12.75" customHeight="1" thickBot="1">
      <c r="A12" s="50"/>
      <c r="B12" s="21"/>
      <c r="C12" s="21"/>
      <c r="D12" s="245"/>
      <c r="E12" s="67"/>
    </row>
    <row r="13" spans="1:5" ht="20.25" customHeight="1" thickBot="1">
      <c r="A13" s="86" t="s">
        <v>61</v>
      </c>
      <c r="B13" s="87">
        <v>1025062</v>
      </c>
      <c r="C13" s="88">
        <v>1409400</v>
      </c>
      <c r="D13" s="87">
        <v>532948</v>
      </c>
      <c r="E13" s="89">
        <f>D13/C13*100</f>
        <v>37.81382148431957</v>
      </c>
    </row>
    <row r="14" spans="1:5" ht="12.75" customHeight="1" thickBot="1">
      <c r="A14" s="50"/>
      <c r="B14" s="21"/>
      <c r="C14" s="21"/>
      <c r="D14" s="21"/>
      <c r="E14" s="67"/>
    </row>
    <row r="15" spans="1:5" ht="20.25" customHeight="1" thickBot="1">
      <c r="A15" s="72" t="s">
        <v>63</v>
      </c>
      <c r="B15" s="53">
        <f>SUM(B13+B11)</f>
        <v>1025062</v>
      </c>
      <c r="C15" s="53">
        <f>SUM(C13+C11)</f>
        <v>2612589</v>
      </c>
      <c r="D15" s="53">
        <f>SUM(D13+D11)</f>
        <v>1856564</v>
      </c>
      <c r="E15" s="54">
        <f>D15/C15*100</f>
        <v>71.06222984173937</v>
      </c>
    </row>
    <row r="16" spans="1:5" ht="24.75" customHeight="1" thickBot="1">
      <c r="A16" s="68"/>
      <c r="B16" s="69"/>
      <c r="C16" s="69"/>
      <c r="D16" s="69"/>
      <c r="E16" s="69"/>
    </row>
    <row r="17" spans="1:5" ht="17.25" customHeight="1" thickBot="1">
      <c r="A17" s="33" t="s">
        <v>67</v>
      </c>
      <c r="B17" s="34"/>
      <c r="C17" s="34"/>
      <c r="D17" s="35"/>
      <c r="E17" s="36"/>
    </row>
    <row r="18" spans="1:5" ht="18" customHeight="1">
      <c r="A18" s="3" t="s">
        <v>32</v>
      </c>
      <c r="B18" s="42">
        <v>51264.96</v>
      </c>
      <c r="C18" s="145">
        <v>238427</v>
      </c>
      <c r="D18" s="145">
        <v>77829</v>
      </c>
      <c r="E18" s="43">
        <f>D18/C18*100</f>
        <v>32.64269566785641</v>
      </c>
    </row>
    <row r="19" spans="1:5" ht="18" customHeight="1" thickBot="1">
      <c r="A19" s="6" t="s">
        <v>33</v>
      </c>
      <c r="B19" s="44">
        <v>973797.04</v>
      </c>
      <c r="C19" s="146">
        <v>1184110</v>
      </c>
      <c r="D19" s="146">
        <v>319747</v>
      </c>
      <c r="E19" s="45">
        <f>D19/C19*100</f>
        <v>27.003150045181613</v>
      </c>
    </row>
    <row r="20" spans="1:5" ht="20.25" customHeight="1" thickBot="1">
      <c r="A20" s="90" t="s">
        <v>68</v>
      </c>
      <c r="B20" s="91">
        <f>SUM(B18:B19)</f>
        <v>1025062</v>
      </c>
      <c r="C20" s="91">
        <f>SUM(C18:C19)</f>
        <v>1422537</v>
      </c>
      <c r="D20" s="92">
        <f>SUM(D18:D19)</f>
        <v>397576</v>
      </c>
      <c r="E20" s="82">
        <f>D20/C20*100</f>
        <v>27.948376738179746</v>
      </c>
    </row>
    <row r="21" spans="1:5" ht="12.75" customHeight="1" thickBot="1">
      <c r="A21" s="19"/>
      <c r="B21" s="20"/>
      <c r="C21" s="20"/>
      <c r="D21" s="246"/>
      <c r="E21" s="67"/>
    </row>
    <row r="22" spans="1:5" ht="20.25" customHeight="1" thickBot="1">
      <c r="A22" s="83" t="s">
        <v>66</v>
      </c>
      <c r="B22" s="91">
        <v>0</v>
      </c>
      <c r="C22" s="91">
        <v>1190052</v>
      </c>
      <c r="D22" s="92">
        <v>1131331</v>
      </c>
      <c r="E22" s="93">
        <f>D22/C22*100</f>
        <v>95.06567780231453</v>
      </c>
    </row>
    <row r="23" spans="1:5" ht="12.75" customHeight="1" thickBot="1">
      <c r="A23" s="19"/>
      <c r="B23" s="20"/>
      <c r="C23" s="20"/>
      <c r="D23" s="20"/>
      <c r="E23" s="70"/>
    </row>
    <row r="24" spans="1:5" ht="20.25" customHeight="1" thickBot="1">
      <c r="A24" s="73" t="s">
        <v>1</v>
      </c>
      <c r="B24" s="16">
        <f>SUM(B22+B20)</f>
        <v>1025062</v>
      </c>
      <c r="C24" s="16">
        <f>SUM(C22+C20)</f>
        <v>2612589</v>
      </c>
      <c r="D24" s="16">
        <f>SUM(D22+D20)</f>
        <v>1528907</v>
      </c>
      <c r="E24" s="18">
        <f>D24/C24*100</f>
        <v>58.52076235489011</v>
      </c>
    </row>
    <row r="25" spans="2:4" ht="20.25" customHeight="1" thickBot="1">
      <c r="B25" s="1"/>
      <c r="C25" s="1"/>
      <c r="D25" s="1"/>
    </row>
    <row r="26" spans="1:5" ht="22.5" customHeight="1" thickBot="1">
      <c r="A26" s="72" t="s">
        <v>2</v>
      </c>
      <c r="B26" s="16">
        <f>B15-B24</f>
        <v>0</v>
      </c>
      <c r="C26" s="16">
        <f>C15-C24</f>
        <v>0</v>
      </c>
      <c r="D26" s="16">
        <f>D15-D24</f>
        <v>327657</v>
      </c>
      <c r="E26" s="46" t="s">
        <v>18</v>
      </c>
    </row>
    <row r="28" spans="1:3" ht="12.75">
      <c r="A28" t="s">
        <v>100</v>
      </c>
      <c r="B28" s="1"/>
      <c r="C28" s="1"/>
    </row>
    <row r="46" spans="1:5" ht="12.75">
      <c r="A46" s="61"/>
      <c r="B46" s="61"/>
      <c r="C46" s="61"/>
      <c r="D46" s="61"/>
      <c r="E46" s="61"/>
    </row>
    <row r="47" spans="1:5" ht="12.75" customHeight="1">
      <c r="A47" s="75"/>
      <c r="B47" s="76"/>
      <c r="C47" s="76"/>
      <c r="D47" s="74"/>
      <c r="E47" s="61"/>
    </row>
    <row r="48" spans="1:5" ht="12" customHeight="1">
      <c r="A48" s="75"/>
      <c r="B48" s="76"/>
      <c r="C48" s="76"/>
      <c r="D48" s="74"/>
      <c r="E48" s="61"/>
    </row>
    <row r="49" spans="1:5" ht="12.75" customHeight="1">
      <c r="A49" s="19"/>
      <c r="B49" s="19"/>
      <c r="C49" s="19"/>
      <c r="D49" s="74"/>
      <c r="E49" s="61"/>
    </row>
    <row r="50" spans="1:5" ht="12.75">
      <c r="A50" s="61"/>
      <c r="B50" s="61"/>
      <c r="C50" s="61"/>
      <c r="D50" s="61"/>
      <c r="E50" s="61"/>
    </row>
    <row r="51" spans="1:5" ht="12.75">
      <c r="A51" s="61"/>
      <c r="B51" s="61"/>
      <c r="C51" s="61"/>
      <c r="D51" s="61"/>
      <c r="E51" s="61"/>
    </row>
    <row r="52" spans="1:5" ht="12.75">
      <c r="A52" s="61"/>
      <c r="B52" s="61"/>
      <c r="C52" s="61"/>
      <c r="D52" s="61"/>
      <c r="E52" s="61"/>
    </row>
  </sheetData>
  <mergeCells count="2">
    <mergeCell ref="A2:E2"/>
    <mergeCell ref="A3:E3"/>
  </mergeCells>
  <printOptions/>
  <pageMargins left="0.7874015748031497" right="0.7874015748031497" top="0.87" bottom="0.48" header="0.5118110236220472" footer="0.88"/>
  <pageSetup firstPageNumber="2" useFirstPageNumber="1" fitToHeight="0" fitToWidth="1" horizontalDpi="600" verticalDpi="600" orientation="portrait" paperSize="9" scale="98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workbookViewId="0" topLeftCell="A1">
      <selection activeCell="F39" sqref="F39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7" max="7" width="12.875" style="0" customWidth="1"/>
    <col min="8" max="8" width="12.625" style="0" customWidth="1"/>
    <col min="9" max="9" width="12.75390625" style="0" customWidth="1"/>
  </cols>
  <sheetData>
    <row r="2" spans="1:5" ht="25.5" customHeight="1">
      <c r="A2" s="250" t="s">
        <v>107</v>
      </c>
      <c r="B2" s="253"/>
      <c r="C2" s="253"/>
      <c r="D2" s="253"/>
      <c r="E2" s="253"/>
    </row>
    <row r="3" spans="1:5" ht="20.25" customHeight="1">
      <c r="A3" s="252" t="s">
        <v>38</v>
      </c>
      <c r="B3" s="256"/>
      <c r="C3" s="256"/>
      <c r="D3" s="256"/>
      <c r="E3" s="256"/>
    </row>
    <row r="4" spans="1:5" ht="20.25" customHeight="1">
      <c r="A4" s="100"/>
      <c r="B4" s="103"/>
      <c r="C4" s="103"/>
      <c r="D4" s="103"/>
      <c r="E4" s="103"/>
    </row>
    <row r="5" ht="13.5" thickBot="1">
      <c r="E5" s="151" t="s">
        <v>31</v>
      </c>
    </row>
    <row r="6" spans="1:5" ht="26.25" customHeight="1">
      <c r="A6" s="17" t="s">
        <v>62</v>
      </c>
      <c r="B6" s="37" t="s">
        <v>29</v>
      </c>
      <c r="C6" s="37" t="s">
        <v>30</v>
      </c>
      <c r="D6" s="39" t="s">
        <v>3</v>
      </c>
      <c r="E6" s="38" t="s">
        <v>24</v>
      </c>
    </row>
    <row r="7" spans="1:9" ht="15" customHeight="1">
      <c r="A7" s="4" t="s">
        <v>25</v>
      </c>
      <c r="B7" s="11">
        <v>3179281</v>
      </c>
      <c r="C7" s="11">
        <v>3179281</v>
      </c>
      <c r="D7" s="238">
        <v>1426799</v>
      </c>
      <c r="E7" s="22">
        <f>D7/C7*100</f>
        <v>44.878040034838065</v>
      </c>
      <c r="G7" s="10"/>
      <c r="H7" s="10"/>
      <c r="I7" s="10"/>
    </row>
    <row r="8" spans="1:9" ht="15" customHeight="1">
      <c r="A8" s="2" t="s">
        <v>26</v>
      </c>
      <c r="B8" s="13">
        <v>280268</v>
      </c>
      <c r="C8" s="13">
        <v>285870</v>
      </c>
      <c r="D8" s="239">
        <v>128577</v>
      </c>
      <c r="E8" s="12">
        <f>D8/C8*100</f>
        <v>44.97743729667331</v>
      </c>
      <c r="G8" s="62"/>
      <c r="H8" s="62"/>
      <c r="I8" s="62"/>
    </row>
    <row r="9" spans="1:9" ht="15" customHeight="1">
      <c r="A9" s="2" t="s">
        <v>27</v>
      </c>
      <c r="B9" s="13">
        <v>5000</v>
      </c>
      <c r="C9" s="13">
        <v>5000</v>
      </c>
      <c r="D9" s="239">
        <v>4353</v>
      </c>
      <c r="E9" s="12">
        <f>D9/C9*100</f>
        <v>87.06</v>
      </c>
      <c r="G9" s="62"/>
      <c r="H9" s="62"/>
      <c r="I9" s="62"/>
    </row>
    <row r="10" spans="1:9" ht="15" customHeight="1" thickBot="1">
      <c r="A10" s="5" t="s">
        <v>28</v>
      </c>
      <c r="B10" s="13">
        <v>83769</v>
      </c>
      <c r="C10" s="13">
        <v>437541</v>
      </c>
      <c r="D10" s="239">
        <v>329263</v>
      </c>
      <c r="E10" s="12">
        <f>D10/C10*100</f>
        <v>75.25306199876127</v>
      </c>
      <c r="G10" s="63"/>
      <c r="H10" s="63"/>
      <c r="I10" s="63"/>
    </row>
    <row r="11" spans="1:9" ht="20.25" customHeight="1" thickBot="1">
      <c r="A11" s="140" t="s">
        <v>0</v>
      </c>
      <c r="B11" s="85">
        <f>SUM(B7:B10)</f>
        <v>3548318</v>
      </c>
      <c r="C11" s="85">
        <f>SUM(C7:C10)</f>
        <v>3907692</v>
      </c>
      <c r="D11" s="141">
        <f>SUM(D7:D10)</f>
        <v>1888992</v>
      </c>
      <c r="E11" s="89">
        <f>D11/C11*100</f>
        <v>48.3403502630197</v>
      </c>
      <c r="G11" s="10"/>
      <c r="H11" s="10"/>
      <c r="I11" s="10"/>
    </row>
    <row r="12" spans="2:9" ht="12.75">
      <c r="B12" s="1"/>
      <c r="C12" s="1"/>
      <c r="D12" s="247"/>
      <c r="G12" s="62"/>
      <c r="H12" s="62"/>
      <c r="I12" s="62"/>
    </row>
    <row r="13" spans="1:9" ht="20.25" customHeight="1">
      <c r="A13" s="142" t="s">
        <v>61</v>
      </c>
      <c r="B13" s="143">
        <v>25500</v>
      </c>
      <c r="C13" s="143">
        <v>51891</v>
      </c>
      <c r="D13" s="248">
        <v>250</v>
      </c>
      <c r="E13" s="144">
        <f>D13/C13*100</f>
        <v>0.4817791139118537</v>
      </c>
      <c r="G13" s="62"/>
      <c r="H13" s="62"/>
      <c r="I13" s="62"/>
    </row>
    <row r="14" spans="2:9" ht="13.5" thickBot="1">
      <c r="B14" s="1"/>
      <c r="C14" s="1"/>
      <c r="D14" s="1"/>
      <c r="G14" s="62"/>
      <c r="H14" s="62"/>
      <c r="I14" s="62"/>
    </row>
    <row r="15" spans="1:9" ht="20.25" customHeight="1" thickBot="1">
      <c r="A15" s="49" t="s">
        <v>63</v>
      </c>
      <c r="B15" s="53">
        <f>SUM(B13+B11)</f>
        <v>3573818</v>
      </c>
      <c r="C15" s="53">
        <f>SUM(C13+C11)</f>
        <v>3959583</v>
      </c>
      <c r="D15" s="53">
        <f>SUM(D13+D11)</f>
        <v>1889242</v>
      </c>
      <c r="E15" s="54">
        <f>D15/C15*100</f>
        <v>47.71315565300689</v>
      </c>
      <c r="G15" s="62"/>
      <c r="H15" s="62"/>
      <c r="I15" s="62"/>
    </row>
    <row r="16" spans="2:9" ht="20.25" customHeight="1" thickBot="1">
      <c r="B16" s="1"/>
      <c r="C16" s="1"/>
      <c r="D16" s="1"/>
      <c r="G16" s="62"/>
      <c r="H16" s="62"/>
      <c r="I16" s="62"/>
    </row>
    <row r="17" spans="1:9" ht="18.75" customHeight="1" thickBot="1">
      <c r="A17" s="33" t="s">
        <v>64</v>
      </c>
      <c r="B17" s="34"/>
      <c r="C17" s="34"/>
      <c r="D17" s="35"/>
      <c r="E17" s="36"/>
      <c r="G17" s="62"/>
      <c r="H17" s="62"/>
      <c r="I17" s="62"/>
    </row>
    <row r="18" spans="1:9" ht="15" customHeight="1">
      <c r="A18" s="31" t="s">
        <v>4</v>
      </c>
      <c r="B18" s="32">
        <v>79727</v>
      </c>
      <c r="C18" s="32">
        <v>79727</v>
      </c>
      <c r="D18" s="242">
        <v>17387</v>
      </c>
      <c r="E18" s="22">
        <f aca="true" t="shared" si="0" ref="E18:E31">D18/C18*100</f>
        <v>21.808170381426617</v>
      </c>
      <c r="G18" s="62"/>
      <c r="H18" s="62"/>
      <c r="I18" s="62"/>
    </row>
    <row r="19" spans="1:9" ht="15" customHeight="1">
      <c r="A19" s="25" t="s">
        <v>5</v>
      </c>
      <c r="B19" s="26">
        <v>384225</v>
      </c>
      <c r="C19" s="26">
        <v>525826</v>
      </c>
      <c r="D19" s="81">
        <v>275428</v>
      </c>
      <c r="E19" s="12">
        <f t="shared" si="0"/>
        <v>52.380064888385135</v>
      </c>
      <c r="G19" s="62"/>
      <c r="H19" s="62"/>
      <c r="I19" s="62"/>
    </row>
    <row r="20" spans="1:9" ht="15" customHeight="1">
      <c r="A20" s="23" t="s">
        <v>6</v>
      </c>
      <c r="B20" s="24">
        <v>132260</v>
      </c>
      <c r="C20" s="24">
        <v>132464</v>
      </c>
      <c r="D20" s="81">
        <v>51538</v>
      </c>
      <c r="E20" s="12">
        <f t="shared" si="0"/>
        <v>38.907174779562745</v>
      </c>
      <c r="G20" s="62"/>
      <c r="H20" s="62"/>
      <c r="I20" s="62"/>
    </row>
    <row r="21" spans="1:9" ht="15" customHeight="1">
      <c r="A21" s="23" t="s">
        <v>7</v>
      </c>
      <c r="B21" s="24">
        <v>387035</v>
      </c>
      <c r="C21" s="24">
        <v>404824</v>
      </c>
      <c r="D21" s="81">
        <v>113836</v>
      </c>
      <c r="E21" s="12">
        <f t="shared" si="0"/>
        <v>28.119874315752032</v>
      </c>
      <c r="G21" s="62"/>
      <c r="H21" s="62"/>
      <c r="I21" s="62"/>
    </row>
    <row r="22" spans="1:9" ht="15" customHeight="1">
      <c r="A22" s="23" t="s">
        <v>8</v>
      </c>
      <c r="B22" s="24">
        <v>8710</v>
      </c>
      <c r="C22" s="24">
        <v>8710</v>
      </c>
      <c r="D22" s="81">
        <v>5417</v>
      </c>
      <c r="E22" s="12">
        <f t="shared" si="0"/>
        <v>62.19288174512055</v>
      </c>
      <c r="G22" s="62"/>
      <c r="H22" s="62"/>
      <c r="I22" s="62"/>
    </row>
    <row r="23" spans="1:9" ht="15" customHeight="1">
      <c r="A23" s="23" t="s">
        <v>9</v>
      </c>
      <c r="B23" s="24">
        <v>6940</v>
      </c>
      <c r="C23" s="24">
        <v>6940</v>
      </c>
      <c r="D23" s="81">
        <v>113</v>
      </c>
      <c r="E23" s="12">
        <f t="shared" si="0"/>
        <v>1.628242074927954</v>
      </c>
      <c r="G23" s="62"/>
      <c r="H23" s="62"/>
      <c r="I23" s="62"/>
    </row>
    <row r="24" spans="1:9" ht="15" customHeight="1">
      <c r="A24" s="23" t="s">
        <v>10</v>
      </c>
      <c r="B24" s="24">
        <v>1390842</v>
      </c>
      <c r="C24" s="24">
        <v>1533964</v>
      </c>
      <c r="D24" s="81">
        <v>598993</v>
      </c>
      <c r="E24" s="12">
        <f t="shared" si="0"/>
        <v>39.048699969490805</v>
      </c>
      <c r="G24" s="62"/>
      <c r="H24" s="62"/>
      <c r="I24" s="62"/>
    </row>
    <row r="25" spans="1:9" ht="15" customHeight="1">
      <c r="A25" s="23" t="s">
        <v>11</v>
      </c>
      <c r="B25" s="24">
        <v>82564</v>
      </c>
      <c r="C25" s="24">
        <v>98497</v>
      </c>
      <c r="D25" s="81">
        <v>48940</v>
      </c>
      <c r="E25" s="12">
        <f t="shared" si="0"/>
        <v>49.686792491141865</v>
      </c>
      <c r="G25" s="62"/>
      <c r="H25" s="62"/>
      <c r="I25" s="62"/>
    </row>
    <row r="26" spans="1:9" ht="15" customHeight="1">
      <c r="A26" s="23" t="s">
        <v>21</v>
      </c>
      <c r="B26" s="24">
        <v>11230</v>
      </c>
      <c r="C26" s="24">
        <v>18327</v>
      </c>
      <c r="D26" s="81">
        <v>10960</v>
      </c>
      <c r="E26" s="12">
        <f t="shared" si="0"/>
        <v>59.80247721940307</v>
      </c>
      <c r="G26" s="62"/>
      <c r="H26" s="62"/>
      <c r="I26" s="62"/>
    </row>
    <row r="27" spans="1:9" ht="15" customHeight="1">
      <c r="A27" s="23" t="s">
        <v>12</v>
      </c>
      <c r="B27" s="24">
        <v>51469</v>
      </c>
      <c r="C27" s="24">
        <v>57211</v>
      </c>
      <c r="D27" s="81">
        <v>20755</v>
      </c>
      <c r="E27" s="12">
        <f t="shared" si="0"/>
        <v>36.27798849871528</v>
      </c>
      <c r="G27" s="62"/>
      <c r="H27" s="62"/>
      <c r="I27" s="62"/>
    </row>
    <row r="28" spans="1:9" ht="15" customHeight="1">
      <c r="A28" s="23" t="s">
        <v>13</v>
      </c>
      <c r="B28" s="24">
        <v>265386</v>
      </c>
      <c r="C28" s="24">
        <v>265516</v>
      </c>
      <c r="D28" s="81">
        <v>100092</v>
      </c>
      <c r="E28" s="12">
        <f t="shared" si="0"/>
        <v>37.69716325946459</v>
      </c>
      <c r="G28" s="62"/>
      <c r="H28" s="62"/>
      <c r="I28" s="62"/>
    </row>
    <row r="29" spans="1:9" ht="15" customHeight="1">
      <c r="A29" s="23" t="s">
        <v>14</v>
      </c>
      <c r="B29" s="24">
        <v>121015</v>
      </c>
      <c r="C29" s="24">
        <v>143373</v>
      </c>
      <c r="D29" s="81">
        <v>15344</v>
      </c>
      <c r="E29" s="12">
        <f t="shared" si="0"/>
        <v>10.702154520028179</v>
      </c>
      <c r="G29" s="62"/>
      <c r="H29" s="62"/>
      <c r="I29" s="62"/>
    </row>
    <row r="30" spans="1:9" ht="15" customHeight="1">
      <c r="A30" s="25" t="s">
        <v>15</v>
      </c>
      <c r="B30" s="26">
        <v>379050</v>
      </c>
      <c r="C30" s="26">
        <v>461571</v>
      </c>
      <c r="D30" s="81">
        <v>94938</v>
      </c>
      <c r="E30" s="12">
        <f t="shared" si="0"/>
        <v>20.568449924280337</v>
      </c>
      <c r="G30" s="62"/>
      <c r="H30" s="62"/>
      <c r="I30" s="62"/>
    </row>
    <row r="31" spans="1:9" ht="15" customHeight="1">
      <c r="A31" s="23" t="s">
        <v>16</v>
      </c>
      <c r="B31" s="13">
        <v>33858</v>
      </c>
      <c r="C31" s="13">
        <v>37465</v>
      </c>
      <c r="D31" s="81">
        <v>10270</v>
      </c>
      <c r="E31" s="12">
        <f t="shared" si="0"/>
        <v>27.412251434672363</v>
      </c>
      <c r="G31" s="62"/>
      <c r="H31" s="62"/>
      <c r="I31" s="62"/>
    </row>
    <row r="32" spans="1:9" ht="15" customHeight="1">
      <c r="A32" s="23" t="s">
        <v>17</v>
      </c>
      <c r="B32" s="24">
        <v>70107</v>
      </c>
      <c r="C32" s="24">
        <v>71030</v>
      </c>
      <c r="D32" s="81">
        <v>-17675</v>
      </c>
      <c r="E32" s="12" t="s">
        <v>18</v>
      </c>
      <c r="G32" s="62"/>
      <c r="H32" s="62"/>
      <c r="I32" s="62"/>
    </row>
    <row r="33" spans="1:9" ht="15" customHeight="1">
      <c r="A33" s="23" t="s">
        <v>19</v>
      </c>
      <c r="B33" s="24">
        <v>145000</v>
      </c>
      <c r="C33" s="81">
        <f>SUM(C34:C36)</f>
        <v>89738</v>
      </c>
      <c r="D33" s="81" t="s">
        <v>18</v>
      </c>
      <c r="E33" s="12" t="s">
        <v>18</v>
      </c>
      <c r="G33" s="62"/>
      <c r="H33" s="62"/>
      <c r="I33" s="62"/>
    </row>
    <row r="34" spans="1:9" ht="12.75">
      <c r="A34" s="27" t="s">
        <v>22</v>
      </c>
      <c r="B34" s="28">
        <v>100000</v>
      </c>
      <c r="C34" s="243">
        <v>77270</v>
      </c>
      <c r="D34" s="81" t="s">
        <v>18</v>
      </c>
      <c r="E34" s="12" t="s">
        <v>18</v>
      </c>
      <c r="G34" s="62"/>
      <c r="H34" s="62"/>
      <c r="I34" s="62"/>
    </row>
    <row r="35" spans="1:9" ht="12.75">
      <c r="A35" s="27" t="s">
        <v>39</v>
      </c>
      <c r="B35" s="28">
        <v>40000</v>
      </c>
      <c r="C35" s="243">
        <v>7468</v>
      </c>
      <c r="D35" s="81" t="s">
        <v>18</v>
      </c>
      <c r="E35" s="12" t="s">
        <v>18</v>
      </c>
      <c r="G35" s="62"/>
      <c r="H35" s="62"/>
      <c r="I35" s="62"/>
    </row>
    <row r="36" spans="1:9" ht="13.5" thickBot="1">
      <c r="A36" s="27" t="s">
        <v>23</v>
      </c>
      <c r="B36" s="28">
        <v>5000</v>
      </c>
      <c r="C36" s="243">
        <v>5000</v>
      </c>
      <c r="D36" s="13" t="s">
        <v>18</v>
      </c>
      <c r="E36" s="12" t="s">
        <v>18</v>
      </c>
      <c r="G36" s="62"/>
      <c r="H36" s="62"/>
      <c r="I36" s="62"/>
    </row>
    <row r="37" spans="1:9" ht="23.25" customHeight="1" thickBot="1">
      <c r="A37" s="83" t="s">
        <v>65</v>
      </c>
      <c r="B37" s="91">
        <f>SUM(B18+B19+B20+B21+B22+B23+B24+B25+B26+B27+B28+B29+B30+B31+B32+B33)</f>
        <v>3549418</v>
      </c>
      <c r="C37" s="91">
        <f>SUM(C18+C19+C20+C21+C22+C23+C24+C25+C26+C27+C28+C29+C30+C31+C32+C33)</f>
        <v>3935183</v>
      </c>
      <c r="D37" s="91">
        <f>SUM(D18+D19+D20+D21+D22+D23+D24+D25+D26+D27+D28+D29+D30+D31+D32)</f>
        <v>1346336</v>
      </c>
      <c r="E37" s="94">
        <f>D37/C37*100</f>
        <v>34.21279264522133</v>
      </c>
      <c r="G37" s="62"/>
      <c r="H37" s="62"/>
      <c r="I37" s="62"/>
    </row>
    <row r="38" spans="2:9" ht="12.75">
      <c r="B38" s="1"/>
      <c r="C38" s="1"/>
      <c r="D38" s="1"/>
      <c r="G38" s="62"/>
      <c r="H38" s="62"/>
      <c r="I38" s="62"/>
    </row>
    <row r="39" spans="1:9" ht="20.25" customHeight="1">
      <c r="A39" s="142" t="s">
        <v>66</v>
      </c>
      <c r="B39" s="143">
        <v>24400</v>
      </c>
      <c r="C39" s="143">
        <v>24400</v>
      </c>
      <c r="D39" s="248">
        <v>12195.12</v>
      </c>
      <c r="E39" s="144">
        <f>D39/C39*100</f>
        <v>49.980000000000004</v>
      </c>
      <c r="G39" s="64"/>
      <c r="H39" s="64"/>
      <c r="I39" s="64"/>
    </row>
    <row r="40" spans="1:9" ht="12.75" customHeight="1" thickBot="1">
      <c r="A40" s="59"/>
      <c r="B40" s="65"/>
      <c r="C40" s="65"/>
      <c r="D40" s="65"/>
      <c r="E40" s="66"/>
      <c r="G40" s="64"/>
      <c r="H40" s="64"/>
      <c r="I40" s="64"/>
    </row>
    <row r="41" spans="1:9" ht="20.25" customHeight="1" thickBot="1">
      <c r="A41" s="7" t="s">
        <v>1</v>
      </c>
      <c r="B41" s="16">
        <f>SUM(B39+B37)</f>
        <v>3573818</v>
      </c>
      <c r="C41" s="16">
        <f>SUM(C39+C37)</f>
        <v>3959583</v>
      </c>
      <c r="D41" s="16">
        <f>SUM(D39+D37)</f>
        <v>1358531.12</v>
      </c>
      <c r="E41" s="18">
        <f>D41/C41*100</f>
        <v>34.309954356304694</v>
      </c>
      <c r="G41" s="64"/>
      <c r="H41" s="64"/>
      <c r="I41" s="64"/>
    </row>
    <row r="42" spans="7:9" ht="20.25" customHeight="1" thickBot="1">
      <c r="G42" s="10"/>
      <c r="H42" s="10"/>
      <c r="I42" s="10"/>
    </row>
    <row r="43" spans="1:9" ht="19.5" customHeight="1" thickBot="1">
      <c r="A43" s="7" t="s">
        <v>2</v>
      </c>
      <c r="B43" s="16">
        <f>B15-B41</f>
        <v>0</v>
      </c>
      <c r="C43" s="16">
        <f>C15-C41</f>
        <v>0</v>
      </c>
      <c r="D43" s="16">
        <f>D15-D41</f>
        <v>530710.8799999999</v>
      </c>
      <c r="E43" s="18" t="s">
        <v>18</v>
      </c>
      <c r="G43" s="64"/>
      <c r="H43" s="64"/>
      <c r="I43" s="64"/>
    </row>
    <row r="44" spans="1:9" ht="12.75" customHeight="1">
      <c r="A44" s="19"/>
      <c r="B44" s="20"/>
      <c r="C44" s="20"/>
      <c r="D44" s="20"/>
      <c r="E44" s="21"/>
      <c r="G44" s="64"/>
      <c r="H44" s="64"/>
      <c r="I44" s="64"/>
    </row>
    <row r="45" spans="1:9" ht="12.75">
      <c r="A45" t="s">
        <v>100</v>
      </c>
      <c r="B45" s="1"/>
      <c r="C45" s="1"/>
      <c r="G45" s="64"/>
      <c r="H45" s="62"/>
      <c r="I45" s="64"/>
    </row>
    <row r="46" spans="7:9" ht="12.75">
      <c r="G46" s="64"/>
      <c r="H46" s="62"/>
      <c r="I46" s="64"/>
    </row>
    <row r="47" spans="7:9" ht="12.75">
      <c r="G47" s="64"/>
      <c r="H47" s="62"/>
      <c r="I47" s="64"/>
    </row>
    <row r="48" spans="7:9" ht="12.75">
      <c r="G48" s="64"/>
      <c r="H48" s="62"/>
      <c r="I48" s="64"/>
    </row>
    <row r="49" spans="1:9" ht="12.75" customHeight="1">
      <c r="A49" s="75"/>
      <c r="B49" s="76"/>
      <c r="C49" s="76"/>
      <c r="D49" s="74"/>
      <c r="G49" s="63"/>
      <c r="H49" s="63"/>
      <c r="I49" s="63"/>
    </row>
    <row r="50" spans="1:9" ht="12.75" customHeight="1">
      <c r="A50" s="19"/>
      <c r="B50" s="19"/>
      <c r="C50" s="19"/>
      <c r="D50" s="74"/>
      <c r="G50" s="10"/>
      <c r="H50" s="10"/>
      <c r="I50" s="10"/>
    </row>
    <row r="51" spans="1:9" ht="12.75">
      <c r="A51" s="78"/>
      <c r="B51" s="78"/>
      <c r="C51" s="78"/>
      <c r="D51" s="78"/>
      <c r="G51" s="64"/>
      <c r="H51" s="64"/>
      <c r="I51" s="64"/>
    </row>
    <row r="52" spans="1:9" ht="12.75">
      <c r="A52" s="78"/>
      <c r="B52" s="78"/>
      <c r="C52" s="78"/>
      <c r="D52" s="9"/>
      <c r="E52" s="10"/>
      <c r="G52" s="64"/>
      <c r="H52" s="62"/>
      <c r="I52" s="64"/>
    </row>
    <row r="53" spans="1:9" ht="12.75">
      <c r="A53" s="78"/>
      <c r="B53" s="78"/>
      <c r="C53" s="78"/>
      <c r="D53" s="79"/>
      <c r="G53" s="63"/>
      <c r="H53" s="63"/>
      <c r="I53" s="63"/>
    </row>
    <row r="54" spans="1:9" ht="12.75">
      <c r="A54" s="78"/>
      <c r="B54" s="78"/>
      <c r="C54" s="78"/>
      <c r="D54" s="80"/>
      <c r="G54" s="10"/>
      <c r="H54" s="10"/>
      <c r="I54" s="10"/>
    </row>
    <row r="55" spans="1:9" ht="12.75">
      <c r="A55" s="78"/>
      <c r="B55" s="78"/>
      <c r="C55" s="78"/>
      <c r="D55" s="78"/>
      <c r="G55" s="10"/>
      <c r="H55" s="10"/>
      <c r="I55" s="10"/>
    </row>
    <row r="56" spans="7:9" ht="12.75">
      <c r="G56" s="10"/>
      <c r="H56" s="10"/>
      <c r="I56" s="10"/>
    </row>
    <row r="57" spans="7:9" ht="12.75">
      <c r="G57" s="10"/>
      <c r="H57" s="10"/>
      <c r="I57" s="10"/>
    </row>
    <row r="58" spans="7:9" ht="12.75">
      <c r="G58" s="10"/>
      <c r="H58" s="10"/>
      <c r="I58" s="10"/>
    </row>
    <row r="59" spans="7:9" ht="12.75">
      <c r="G59" s="10"/>
      <c r="H59" s="10"/>
      <c r="I59" s="10"/>
    </row>
  </sheetData>
  <mergeCells count="2">
    <mergeCell ref="A3:E3"/>
    <mergeCell ref="A2:E2"/>
  </mergeCells>
  <printOptions/>
  <pageMargins left="0.7874015748031497" right="0.7874015748031497" top="0.68" bottom="0.42" header="0.5118110236220472" footer="0.64"/>
  <pageSetup firstPageNumber="3" useFirstPageNumber="1" horizontalDpi="600" verticalDpi="600" orientation="portrait" paperSize="9" scale="97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 topLeftCell="A1">
      <selection activeCell="J17" sqref="J17"/>
    </sheetView>
  </sheetViews>
  <sheetFormatPr defaultColWidth="9.00390625" defaultRowHeight="12.75"/>
  <cols>
    <col min="1" max="1" width="29.125" style="0" customWidth="1"/>
    <col min="2" max="4" width="15.00390625" style="0" customWidth="1"/>
    <col min="5" max="5" width="12.625" style="0" customWidth="1"/>
  </cols>
  <sheetData>
    <row r="1" spans="1:5" ht="18">
      <c r="A1" s="261" t="s">
        <v>98</v>
      </c>
      <c r="B1" s="225"/>
      <c r="C1" s="225"/>
      <c r="D1" s="225"/>
      <c r="E1" s="225"/>
    </row>
    <row r="2" spans="1:4" ht="9.75" customHeight="1">
      <c r="A2" s="226"/>
      <c r="B2" s="226"/>
      <c r="C2" s="226"/>
      <c r="D2" s="226"/>
    </row>
    <row r="3" spans="1:5" ht="15">
      <c r="A3" s="55" t="s">
        <v>40</v>
      </c>
      <c r="E3" s="151" t="s">
        <v>31</v>
      </c>
    </row>
    <row r="4" ht="9.75" customHeight="1" thickBot="1">
      <c r="E4" s="151"/>
    </row>
    <row r="5" spans="1:5" ht="25.5">
      <c r="A5" s="178" t="s">
        <v>43</v>
      </c>
      <c r="B5" s="37" t="s">
        <v>42</v>
      </c>
      <c r="C5" s="37" t="s">
        <v>30</v>
      </c>
      <c r="D5" s="37" t="s">
        <v>3</v>
      </c>
      <c r="E5" s="38" t="s">
        <v>24</v>
      </c>
    </row>
    <row r="6" spans="1:5" ht="51">
      <c r="A6" s="179" t="s">
        <v>44</v>
      </c>
      <c r="B6" s="81">
        <v>18000</v>
      </c>
      <c r="C6" s="81">
        <v>18000</v>
      </c>
      <c r="D6" s="81">
        <v>250</v>
      </c>
      <c r="E6" s="12">
        <f>D6*100/C6</f>
        <v>1.3888888888888888</v>
      </c>
    </row>
    <row r="7" spans="1:5" ht="51">
      <c r="A7" s="179" t="s">
        <v>45</v>
      </c>
      <c r="B7" s="81">
        <v>7500</v>
      </c>
      <c r="C7" s="81">
        <v>7500</v>
      </c>
      <c r="D7" s="81">
        <v>0</v>
      </c>
      <c r="E7" s="12">
        <f>D7*100/C7</f>
        <v>0</v>
      </c>
    </row>
    <row r="8" spans="1:5" ht="38.25">
      <c r="A8" s="179" t="s">
        <v>46</v>
      </c>
      <c r="B8" s="81">
        <v>0</v>
      </c>
      <c r="C8" s="81">
        <v>25199</v>
      </c>
      <c r="D8" s="81">
        <v>0</v>
      </c>
      <c r="E8" s="12">
        <f>D8*100/C8</f>
        <v>0</v>
      </c>
    </row>
    <row r="9" spans="1:5" ht="28.5" customHeight="1">
      <c r="A9" s="203" t="s">
        <v>115</v>
      </c>
      <c r="B9" s="148">
        <v>0</v>
      </c>
      <c r="C9" s="148">
        <v>1192</v>
      </c>
      <c r="D9" s="148">
        <v>0</v>
      </c>
      <c r="E9" s="12">
        <f>D9*100/C9</f>
        <v>0</v>
      </c>
    </row>
    <row r="10" spans="1:5" ht="19.5" customHeight="1" thickBot="1">
      <c r="A10" s="180" t="s">
        <v>48</v>
      </c>
      <c r="B10" s="174">
        <f>SUM(B6:B9)</f>
        <v>25500</v>
      </c>
      <c r="C10" s="174">
        <f>SUM(C6:C9)</f>
        <v>51891</v>
      </c>
      <c r="D10" s="174">
        <f>SUM(D6:D9)</f>
        <v>250</v>
      </c>
      <c r="E10" s="153">
        <f>D10*100/C10</f>
        <v>0.4817791139118537</v>
      </c>
    </row>
    <row r="11" ht="13.5" thickBot="1"/>
    <row r="12" spans="1:5" ht="25.5">
      <c r="A12" s="178" t="s">
        <v>47</v>
      </c>
      <c r="B12" s="37" t="s">
        <v>42</v>
      </c>
      <c r="C12" s="37" t="s">
        <v>30</v>
      </c>
      <c r="D12" s="37" t="s">
        <v>3</v>
      </c>
      <c r="E12" s="38" t="s">
        <v>24</v>
      </c>
    </row>
    <row r="13" spans="1:5" ht="25.5">
      <c r="A13" s="181" t="s">
        <v>50</v>
      </c>
      <c r="B13" s="81">
        <v>0</v>
      </c>
      <c r="C13" s="81">
        <v>253250</v>
      </c>
      <c r="D13" s="81">
        <v>194560</v>
      </c>
      <c r="E13" s="12">
        <f>D13*100/C13</f>
        <v>76.82527147087858</v>
      </c>
    </row>
    <row r="14" spans="1:5" ht="25.5">
      <c r="A14" s="182" t="s">
        <v>51</v>
      </c>
      <c r="B14" s="81">
        <v>35166.7</v>
      </c>
      <c r="C14" s="81">
        <v>228291.9</v>
      </c>
      <c r="D14" s="81">
        <v>228291.938</v>
      </c>
      <c r="E14" s="12">
        <f>D14*100/C14</f>
        <v>100.00001664535624</v>
      </c>
    </row>
    <row r="15" spans="1:5" ht="25.5">
      <c r="A15" s="182" t="s">
        <v>52</v>
      </c>
      <c r="B15" s="81">
        <v>989895.3</v>
      </c>
      <c r="C15" s="244">
        <v>927857</v>
      </c>
      <c r="D15" s="81">
        <v>110095.989</v>
      </c>
      <c r="E15" s="12">
        <f>D15*100/C15</f>
        <v>11.865620348825304</v>
      </c>
    </row>
    <row r="16" spans="1:5" ht="26.25" thickBot="1">
      <c r="A16" s="183" t="s">
        <v>49</v>
      </c>
      <c r="B16" s="174">
        <f>SUM(B13:B15)</f>
        <v>1025062</v>
      </c>
      <c r="C16" s="174">
        <f>SUM(C13:C15)</f>
        <v>1409398.9</v>
      </c>
      <c r="D16" s="174">
        <f>SUM(D13:D15)</f>
        <v>532947.9269999999</v>
      </c>
      <c r="E16" s="153">
        <f>D16*100/C16</f>
        <v>37.81384581753256</v>
      </c>
    </row>
    <row r="17" spans="2:5" ht="13.5" thickBot="1">
      <c r="B17" s="47"/>
      <c r="C17" s="47"/>
      <c r="D17" s="47"/>
      <c r="E17" s="47"/>
    </row>
    <row r="18" spans="1:5" ht="20.25" customHeight="1" thickBot="1">
      <c r="A18" s="33" t="s">
        <v>57</v>
      </c>
      <c r="B18" s="53">
        <f>B10+B16</f>
        <v>1050562</v>
      </c>
      <c r="C18" s="53">
        <f>C10+C16</f>
        <v>1461289.9</v>
      </c>
      <c r="D18" s="53">
        <f>D10+D16</f>
        <v>533197.9269999999</v>
      </c>
      <c r="E18" s="54">
        <f>D18/C18*100</f>
        <v>36.48816891158968</v>
      </c>
    </row>
    <row r="19" spans="1:5" ht="9" customHeight="1">
      <c r="A19" s="50"/>
      <c r="B19" s="51"/>
      <c r="C19" s="51"/>
      <c r="D19" s="51"/>
      <c r="E19" s="52"/>
    </row>
    <row r="20" spans="1:5" ht="15">
      <c r="A20" s="55" t="s">
        <v>41</v>
      </c>
      <c r="E20" s="151" t="s">
        <v>31</v>
      </c>
    </row>
    <row r="21" spans="1:5" ht="8.25" customHeight="1" thickBot="1">
      <c r="A21" s="48"/>
      <c r="E21" s="15"/>
    </row>
    <row r="22" spans="1:5" ht="12.75">
      <c r="A22" s="231" t="s">
        <v>53</v>
      </c>
      <c r="B22" s="257" t="s">
        <v>54</v>
      </c>
      <c r="C22" s="257" t="s">
        <v>55</v>
      </c>
      <c r="D22" s="259" t="s">
        <v>3</v>
      </c>
      <c r="E22" s="227" t="s">
        <v>24</v>
      </c>
    </row>
    <row r="23" spans="1:5" ht="12.75">
      <c r="A23" s="232"/>
      <c r="B23" s="258"/>
      <c r="C23" s="258"/>
      <c r="D23" s="260"/>
      <c r="E23" s="228"/>
    </row>
    <row r="24" spans="1:5" ht="17.25" customHeight="1">
      <c r="A24" s="182" t="s">
        <v>56</v>
      </c>
      <c r="B24" s="149">
        <v>24400</v>
      </c>
      <c r="C24" s="149">
        <v>24400</v>
      </c>
      <c r="D24" s="249">
        <v>12195.12</v>
      </c>
      <c r="E24" s="184">
        <f>D24*100/C24</f>
        <v>49.98</v>
      </c>
    </row>
    <row r="25" spans="1:5" ht="12.75">
      <c r="A25" s="233" t="s">
        <v>58</v>
      </c>
      <c r="B25" s="235">
        <f>SUM(B24:B24)</f>
        <v>24400</v>
      </c>
      <c r="C25" s="235">
        <f>SUM(C24:C24)</f>
        <v>24400</v>
      </c>
      <c r="D25" s="235">
        <f>SUM(D24:D24)</f>
        <v>12195.12</v>
      </c>
      <c r="E25" s="229">
        <f>D25*100/C25</f>
        <v>49.98</v>
      </c>
    </row>
    <row r="26" spans="1:5" ht="6" customHeight="1" thickBot="1">
      <c r="A26" s="234"/>
      <c r="B26" s="236"/>
      <c r="C26" s="236"/>
      <c r="D26" s="236"/>
      <c r="E26" s="230"/>
    </row>
    <row r="27" ht="13.5" thickBot="1"/>
    <row r="28" spans="1:5" ht="25.5">
      <c r="A28" s="178" t="s">
        <v>69</v>
      </c>
      <c r="B28" s="37" t="s">
        <v>42</v>
      </c>
      <c r="C28" s="37" t="s">
        <v>35</v>
      </c>
      <c r="D28" s="37" t="s">
        <v>36</v>
      </c>
      <c r="E28" s="38" t="s">
        <v>24</v>
      </c>
    </row>
    <row r="29" spans="1:5" ht="38.25">
      <c r="A29" s="182" t="s">
        <v>95</v>
      </c>
      <c r="B29" s="81">
        <v>0</v>
      </c>
      <c r="C29" s="81">
        <v>501679</v>
      </c>
      <c r="D29" s="81">
        <v>442958</v>
      </c>
      <c r="E29" s="12">
        <f>D29*100/C29</f>
        <v>88.2951050372848</v>
      </c>
    </row>
    <row r="30" spans="1:5" ht="25.5">
      <c r="A30" s="182" t="s">
        <v>96</v>
      </c>
      <c r="B30" s="81">
        <v>0</v>
      </c>
      <c r="C30" s="81">
        <v>618797.06</v>
      </c>
      <c r="D30" s="81">
        <v>618796.989</v>
      </c>
      <c r="E30" s="12">
        <f>D30*100/C30</f>
        <v>99.99998852612516</v>
      </c>
    </row>
    <row r="31" spans="1:5" ht="25.5">
      <c r="A31" s="182" t="s">
        <v>97</v>
      </c>
      <c r="B31" s="81">
        <v>0</v>
      </c>
      <c r="C31" s="81">
        <v>69575.84</v>
      </c>
      <c r="D31" s="81">
        <v>69575.84</v>
      </c>
      <c r="E31" s="12">
        <f>D31*100/C31</f>
        <v>100</v>
      </c>
    </row>
    <row r="32" spans="1:5" ht="27.75" customHeight="1" thickBot="1">
      <c r="A32" s="183" t="s">
        <v>70</v>
      </c>
      <c r="B32" s="174">
        <f>SUM(B29:B31)</f>
        <v>0</v>
      </c>
      <c r="C32" s="174">
        <f>SUM(C29:C31)</f>
        <v>1190051.9000000001</v>
      </c>
      <c r="D32" s="174">
        <f>SUM(D29:D31)</f>
        <v>1131330.8290000001</v>
      </c>
      <c r="E32" s="153">
        <f>D32*100/C32</f>
        <v>95.06567142155734</v>
      </c>
    </row>
    <row r="33" spans="2:5" ht="13.5" thickBot="1">
      <c r="B33" s="47"/>
      <c r="C33" s="47"/>
      <c r="D33" s="47"/>
      <c r="E33" s="47"/>
    </row>
    <row r="34" spans="1:5" ht="22.5" customHeight="1" thickBot="1">
      <c r="A34" s="33" t="s">
        <v>60</v>
      </c>
      <c r="B34" s="53">
        <f>SUM(B32+B25)</f>
        <v>24400</v>
      </c>
      <c r="C34" s="53">
        <f>SUM(C32+C25)</f>
        <v>1214451.9000000001</v>
      </c>
      <c r="D34" s="53">
        <f>SUM(D32+D25)</f>
        <v>1143525.9490000003</v>
      </c>
      <c r="E34" s="54">
        <f>D34/C34*100</f>
        <v>94.15983860702923</v>
      </c>
    </row>
    <row r="35" ht="13.5" thickBot="1"/>
    <row r="36" spans="1:5" ht="18.75" customHeight="1" thickBot="1">
      <c r="A36" s="33" t="s">
        <v>59</v>
      </c>
      <c r="B36" s="53">
        <f>B18-B34</f>
        <v>1026162</v>
      </c>
      <c r="C36" s="53">
        <f>C18-C34</f>
        <v>246837.99999999977</v>
      </c>
      <c r="D36" s="53">
        <f>D18-D34</f>
        <v>-610328.0220000003</v>
      </c>
      <c r="E36" s="54" t="s">
        <v>18</v>
      </c>
    </row>
  </sheetData>
  <mergeCells count="12">
    <mergeCell ref="E25:E26"/>
    <mergeCell ref="A22:A23"/>
    <mergeCell ref="B22:B23"/>
    <mergeCell ref="A25:A26"/>
    <mergeCell ref="B25:B26"/>
    <mergeCell ref="C25:C26"/>
    <mergeCell ref="D25:D26"/>
    <mergeCell ref="C22:C23"/>
    <mergeCell ref="D22:D23"/>
    <mergeCell ref="A1:E1"/>
    <mergeCell ref="A2:D2"/>
    <mergeCell ref="E22:E23"/>
  </mergeCells>
  <printOptions/>
  <pageMargins left="0.7874015748031497" right="0.7874015748031497" top="0.47" bottom="0.27" header="0.32" footer="0.5118110236220472"/>
  <pageSetup firstPageNumber="4" useFirstPageNumber="1" fitToHeight="1" fitToWidth="1" horizontalDpi="600" verticalDpi="600" orientation="portrait" paperSize="9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37"/>
  <sheetViews>
    <sheetView showGridLines="0" workbookViewId="0" topLeftCell="A1">
      <selection activeCell="Q58" sqref="Q58"/>
    </sheetView>
  </sheetViews>
  <sheetFormatPr defaultColWidth="9.00390625" defaultRowHeight="12.75"/>
  <cols>
    <col min="1" max="1" width="1.25" style="209" customWidth="1"/>
    <col min="2" max="2" width="32.375" style="209" customWidth="1"/>
    <col min="3" max="3" width="9.375" style="209" customWidth="1"/>
    <col min="4" max="4" width="9.00390625" style="209" customWidth="1"/>
    <col min="5" max="8" width="9.375" style="209" customWidth="1"/>
    <col min="9" max="9" width="0.12890625" style="209" customWidth="1"/>
    <col min="10" max="10" width="2.75390625" style="209" customWidth="1"/>
    <col min="11" max="11" width="6.75390625" style="209" customWidth="1"/>
    <col min="12" max="16" width="9.375" style="209" customWidth="1"/>
    <col min="17" max="17" width="10.875" style="209" customWidth="1"/>
    <col min="18" max="18" width="0.2421875" style="209" customWidth="1"/>
    <col min="19" max="19" width="3.75390625" style="209" customWidth="1"/>
    <col min="20" max="20" width="5.375" style="209" customWidth="1"/>
    <col min="21" max="21" width="0.2421875" style="209" customWidth="1"/>
    <col min="22" max="22" width="6.375" style="209" customWidth="1"/>
    <col min="23" max="23" width="3.00390625" style="209" customWidth="1"/>
    <col min="24" max="24" width="9.125" style="209" customWidth="1"/>
    <col min="25" max="26" width="0.12890625" style="209" customWidth="1"/>
    <col min="27" max="27" width="0.2421875" style="209" customWidth="1"/>
    <col min="28" max="28" width="0.12890625" style="209" customWidth="1"/>
    <col min="29" max="29" width="1.00390625" style="209" customWidth="1"/>
    <col min="30" max="16384" width="9.125" style="209" customWidth="1"/>
  </cols>
  <sheetData>
    <row r="1" spans="1:29" ht="18" customHeight="1">
      <c r="A1" s="206"/>
      <c r="B1" s="237" t="s">
        <v>147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3"/>
      <c r="R1" s="207"/>
      <c r="S1" s="207"/>
      <c r="T1" s="207"/>
      <c r="U1" s="264" t="s">
        <v>116</v>
      </c>
      <c r="V1" s="264"/>
      <c r="W1" s="264"/>
      <c r="X1" s="264"/>
      <c r="Y1" s="264"/>
      <c r="Z1" s="207"/>
      <c r="AA1" s="207"/>
      <c r="AB1" s="207"/>
      <c r="AC1" s="208"/>
    </row>
    <row r="2" spans="1:29" ht="9.75" customHeight="1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2"/>
    </row>
    <row r="3" spans="1:29" ht="13.5" customHeight="1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2"/>
    </row>
    <row r="4" spans="1:29" ht="13.5" customHeight="1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2"/>
    </row>
    <row r="5" spans="1:29" ht="18" customHeight="1">
      <c r="A5" s="210"/>
      <c r="B5" s="265" t="s">
        <v>139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11"/>
      <c r="S5" s="211"/>
      <c r="T5" s="211"/>
      <c r="U5" s="264" t="s">
        <v>116</v>
      </c>
      <c r="V5" s="264"/>
      <c r="W5" s="264"/>
      <c r="X5" s="264"/>
      <c r="Y5" s="264"/>
      <c r="Z5" s="211"/>
      <c r="AA5" s="211"/>
      <c r="AB5" s="211"/>
      <c r="AC5" s="212"/>
    </row>
    <row r="6" spans="1:29" ht="3" customHeight="1">
      <c r="A6" s="210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2"/>
    </row>
    <row r="7" spans="1:29" ht="3" customHeight="1">
      <c r="A7" s="210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2"/>
    </row>
    <row r="8" spans="1:29" ht="3" customHeight="1">
      <c r="A8" s="210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2"/>
    </row>
    <row r="9" spans="1:29" ht="3" customHeight="1">
      <c r="A9" s="210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2"/>
    </row>
    <row r="10" spans="1:29" ht="3" customHeight="1">
      <c r="A10" s="210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2"/>
    </row>
    <row r="11" spans="1:29" ht="13.5" customHeight="1">
      <c r="A11" s="210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2"/>
    </row>
    <row r="12" spans="1:29" ht="18">
      <c r="A12" s="210"/>
      <c r="B12" s="220" t="s">
        <v>140</v>
      </c>
      <c r="C12" s="216"/>
      <c r="D12" s="216"/>
      <c r="E12" s="216"/>
      <c r="F12" s="216"/>
      <c r="G12" s="216"/>
      <c r="H12" s="216"/>
      <c r="I12" s="266"/>
      <c r="J12" s="266"/>
      <c r="K12" s="266"/>
      <c r="L12" s="216"/>
      <c r="M12" s="216"/>
      <c r="N12" s="216"/>
      <c r="O12" s="216"/>
      <c r="P12" s="216"/>
      <c r="Q12" s="266"/>
      <c r="R12" s="266"/>
      <c r="S12" s="266"/>
      <c r="T12" s="266"/>
      <c r="U12" s="266"/>
      <c r="V12" s="266"/>
      <c r="W12" s="266"/>
      <c r="X12" s="266"/>
      <c r="Y12" s="208"/>
      <c r="Z12" s="211"/>
      <c r="AA12" s="211"/>
      <c r="AB12" s="211"/>
      <c r="AC12" s="212"/>
    </row>
    <row r="13" spans="1:29" ht="12.75">
      <c r="A13" s="210"/>
      <c r="B13" s="217" t="s">
        <v>117</v>
      </c>
      <c r="C13" s="213" t="s">
        <v>118</v>
      </c>
      <c r="D13" s="213" t="s">
        <v>119</v>
      </c>
      <c r="E13" s="213" t="s">
        <v>120</v>
      </c>
      <c r="F13" s="213" t="s">
        <v>121</v>
      </c>
      <c r="G13" s="213" t="s">
        <v>122</v>
      </c>
      <c r="H13" s="213" t="s">
        <v>123</v>
      </c>
      <c r="I13" s="267" t="s">
        <v>124</v>
      </c>
      <c r="J13" s="267"/>
      <c r="K13" s="267"/>
      <c r="L13" s="213" t="s">
        <v>125</v>
      </c>
      <c r="M13" s="213" t="s">
        <v>126</v>
      </c>
      <c r="N13" s="213" t="s">
        <v>127</v>
      </c>
      <c r="O13" s="213" t="s">
        <v>128</v>
      </c>
      <c r="P13" s="213" t="s">
        <v>129</v>
      </c>
      <c r="Q13" s="267" t="s">
        <v>130</v>
      </c>
      <c r="R13" s="267"/>
      <c r="S13" s="267"/>
      <c r="T13" s="267" t="s">
        <v>141</v>
      </c>
      <c r="U13" s="267"/>
      <c r="V13" s="267"/>
      <c r="W13" s="267" t="s">
        <v>131</v>
      </c>
      <c r="X13" s="267"/>
      <c r="Y13" s="212"/>
      <c r="Z13" s="211"/>
      <c r="AA13" s="211"/>
      <c r="AB13" s="211"/>
      <c r="AC13" s="212"/>
    </row>
    <row r="14" spans="1:29" ht="14.25">
      <c r="A14" s="210"/>
      <c r="B14" s="214" t="s">
        <v>132</v>
      </c>
      <c r="C14" s="205">
        <v>97263.956</v>
      </c>
      <c r="D14" s="205">
        <v>57156.679</v>
      </c>
      <c r="E14" s="205">
        <v>47764.191</v>
      </c>
      <c r="F14" s="205">
        <v>40646.164</v>
      </c>
      <c r="G14" s="205">
        <v>47076.338</v>
      </c>
      <c r="H14" s="205">
        <v>0</v>
      </c>
      <c r="I14" s="268">
        <v>0</v>
      </c>
      <c r="J14" s="268"/>
      <c r="K14" s="268"/>
      <c r="L14" s="205">
        <v>0</v>
      </c>
      <c r="M14" s="205">
        <v>0</v>
      </c>
      <c r="N14" s="205">
        <v>0</v>
      </c>
      <c r="O14" s="205">
        <v>0</v>
      </c>
      <c r="P14" s="205">
        <v>0</v>
      </c>
      <c r="Q14" s="268">
        <v>289907.328</v>
      </c>
      <c r="R14" s="268"/>
      <c r="S14" s="268"/>
      <c r="T14" s="268">
        <v>650000</v>
      </c>
      <c r="U14" s="268"/>
      <c r="V14" s="268"/>
      <c r="W14" s="269">
        <v>0.44601127384615386</v>
      </c>
      <c r="X14" s="269"/>
      <c r="Y14" s="212"/>
      <c r="Z14" s="211"/>
      <c r="AA14" s="211"/>
      <c r="AB14" s="211"/>
      <c r="AC14" s="212"/>
    </row>
    <row r="15" spans="1:29" ht="14.25">
      <c r="A15" s="210"/>
      <c r="B15" s="214" t="s">
        <v>133</v>
      </c>
      <c r="C15" s="205">
        <v>4505.817</v>
      </c>
      <c r="D15" s="205">
        <v>822.916</v>
      </c>
      <c r="E15" s="205">
        <v>7198.058</v>
      </c>
      <c r="F15" s="205">
        <v>0</v>
      </c>
      <c r="G15" s="205">
        <v>0</v>
      </c>
      <c r="H15" s="205">
        <v>0</v>
      </c>
      <c r="I15" s="268">
        <v>0</v>
      </c>
      <c r="J15" s="268"/>
      <c r="K15" s="268"/>
      <c r="L15" s="205">
        <v>0</v>
      </c>
      <c r="M15" s="205">
        <v>0</v>
      </c>
      <c r="N15" s="205">
        <v>0</v>
      </c>
      <c r="O15" s="205">
        <v>0</v>
      </c>
      <c r="P15" s="205">
        <v>0</v>
      </c>
      <c r="Q15" s="268">
        <v>12526.791</v>
      </c>
      <c r="R15" s="268"/>
      <c r="S15" s="268"/>
      <c r="T15" s="268">
        <v>35000</v>
      </c>
      <c r="U15" s="268"/>
      <c r="V15" s="268"/>
      <c r="W15" s="269">
        <v>0.3579083142857143</v>
      </c>
      <c r="X15" s="269"/>
      <c r="Y15" s="212"/>
      <c r="Z15" s="211"/>
      <c r="AA15" s="211"/>
      <c r="AB15" s="211"/>
      <c r="AC15" s="212"/>
    </row>
    <row r="16" spans="1:29" ht="14.25">
      <c r="A16" s="210"/>
      <c r="B16" s="214" t="s">
        <v>134</v>
      </c>
      <c r="C16" s="205">
        <v>6121.146</v>
      </c>
      <c r="D16" s="205">
        <v>5990.084</v>
      </c>
      <c r="E16" s="205">
        <v>3889.598</v>
      </c>
      <c r="F16" s="205">
        <v>4273.286</v>
      </c>
      <c r="G16" s="205">
        <v>5529.112</v>
      </c>
      <c r="H16" s="205">
        <v>0</v>
      </c>
      <c r="I16" s="268">
        <v>0</v>
      </c>
      <c r="J16" s="268"/>
      <c r="K16" s="268"/>
      <c r="L16" s="205">
        <v>0</v>
      </c>
      <c r="M16" s="205">
        <v>0</v>
      </c>
      <c r="N16" s="205">
        <v>0</v>
      </c>
      <c r="O16" s="205">
        <v>0</v>
      </c>
      <c r="P16" s="205">
        <v>0</v>
      </c>
      <c r="Q16" s="268">
        <v>25803.226</v>
      </c>
      <c r="R16" s="268"/>
      <c r="S16" s="268"/>
      <c r="T16" s="268">
        <v>50000</v>
      </c>
      <c r="U16" s="268"/>
      <c r="V16" s="268"/>
      <c r="W16" s="269">
        <v>0.51606452</v>
      </c>
      <c r="X16" s="269"/>
      <c r="Y16" s="212"/>
      <c r="Z16" s="211"/>
      <c r="AA16" s="211"/>
      <c r="AB16" s="211"/>
      <c r="AC16" s="212"/>
    </row>
    <row r="17" spans="1:29" ht="14.25">
      <c r="A17" s="210"/>
      <c r="B17" s="214" t="s">
        <v>135</v>
      </c>
      <c r="C17" s="205">
        <v>121950.754</v>
      </c>
      <c r="D17" s="205">
        <v>5557.53</v>
      </c>
      <c r="E17" s="205">
        <v>158841.926</v>
      </c>
      <c r="F17" s="205">
        <v>38230.493</v>
      </c>
      <c r="G17" s="205">
        <v>0</v>
      </c>
      <c r="H17" s="205">
        <v>0</v>
      </c>
      <c r="I17" s="268">
        <v>0</v>
      </c>
      <c r="J17" s="268"/>
      <c r="K17" s="268"/>
      <c r="L17" s="205">
        <v>0</v>
      </c>
      <c r="M17" s="205">
        <v>0</v>
      </c>
      <c r="N17" s="205">
        <v>0</v>
      </c>
      <c r="O17" s="205">
        <v>0</v>
      </c>
      <c r="P17" s="205">
        <v>0</v>
      </c>
      <c r="Q17" s="268">
        <v>324580.703</v>
      </c>
      <c r="R17" s="268"/>
      <c r="S17" s="268"/>
      <c r="T17" s="268">
        <v>740000</v>
      </c>
      <c r="U17" s="268"/>
      <c r="V17" s="268"/>
      <c r="W17" s="269">
        <v>0.4386225716216216</v>
      </c>
      <c r="X17" s="269"/>
      <c r="Y17" s="212"/>
      <c r="Z17" s="211"/>
      <c r="AA17" s="211"/>
      <c r="AB17" s="211"/>
      <c r="AC17" s="212"/>
    </row>
    <row r="18" spans="1:29" ht="14.25">
      <c r="A18" s="210"/>
      <c r="B18" s="214" t="s">
        <v>136</v>
      </c>
      <c r="C18" s="205">
        <v>137491.5</v>
      </c>
      <c r="D18" s="205">
        <v>270208.989</v>
      </c>
      <c r="E18" s="205">
        <v>12167.72</v>
      </c>
      <c r="F18" s="205">
        <v>114778.328</v>
      </c>
      <c r="G18" s="205">
        <v>238685.966</v>
      </c>
      <c r="H18" s="205">
        <v>0</v>
      </c>
      <c r="I18" s="268">
        <v>0</v>
      </c>
      <c r="J18" s="268"/>
      <c r="K18" s="268"/>
      <c r="L18" s="205">
        <v>0</v>
      </c>
      <c r="M18" s="205">
        <v>0</v>
      </c>
      <c r="N18" s="205">
        <v>0</v>
      </c>
      <c r="O18" s="205">
        <v>0</v>
      </c>
      <c r="P18" s="205">
        <v>0</v>
      </c>
      <c r="Q18" s="268">
        <v>773332.503</v>
      </c>
      <c r="R18" s="268"/>
      <c r="S18" s="268"/>
      <c r="T18" s="268">
        <v>1663067</v>
      </c>
      <c r="U18" s="268"/>
      <c r="V18" s="268"/>
      <c r="W18" s="269">
        <v>0.46500381704405175</v>
      </c>
      <c r="X18" s="269"/>
      <c r="Y18" s="212"/>
      <c r="Z18" s="211"/>
      <c r="AA18" s="211"/>
      <c r="AB18" s="211"/>
      <c r="AC18" s="212"/>
    </row>
    <row r="19" spans="1:29" ht="15.75" thickBot="1">
      <c r="A19" s="210"/>
      <c r="B19" s="215" t="s">
        <v>137</v>
      </c>
      <c r="C19" s="204">
        <v>367333.173</v>
      </c>
      <c r="D19" s="204">
        <v>339736.198</v>
      </c>
      <c r="E19" s="204">
        <v>229861.493</v>
      </c>
      <c r="F19" s="204">
        <v>197928.271</v>
      </c>
      <c r="G19" s="204">
        <v>291291.416</v>
      </c>
      <c r="H19" s="204">
        <v>0</v>
      </c>
      <c r="I19" s="270">
        <v>0</v>
      </c>
      <c r="J19" s="270"/>
      <c r="K19" s="270"/>
      <c r="L19" s="204">
        <v>0</v>
      </c>
      <c r="M19" s="204">
        <v>0</v>
      </c>
      <c r="N19" s="204">
        <v>0</v>
      </c>
      <c r="O19" s="204">
        <v>0</v>
      </c>
      <c r="P19" s="204">
        <v>0</v>
      </c>
      <c r="Q19" s="270">
        <v>1426150.551</v>
      </c>
      <c r="R19" s="270"/>
      <c r="S19" s="270"/>
      <c r="T19" s="270">
        <v>3138067</v>
      </c>
      <c r="U19" s="270"/>
      <c r="V19" s="270"/>
      <c r="W19" s="271">
        <v>0.4544678462888141</v>
      </c>
      <c r="X19" s="271"/>
      <c r="Y19" s="212"/>
      <c r="Z19" s="211"/>
      <c r="AA19" s="211"/>
      <c r="AB19" s="211"/>
      <c r="AC19" s="212"/>
    </row>
    <row r="20" spans="1:29" ht="12.75">
      <c r="A20" s="210"/>
      <c r="B20" s="218"/>
      <c r="C20" s="218"/>
      <c r="D20" s="218"/>
      <c r="E20" s="218"/>
      <c r="F20" s="218"/>
      <c r="G20" s="218"/>
      <c r="H20" s="218"/>
      <c r="I20" s="272"/>
      <c r="J20" s="272"/>
      <c r="K20" s="272"/>
      <c r="L20" s="218"/>
      <c r="M20" s="218"/>
      <c r="N20" s="218"/>
      <c r="O20" s="218"/>
      <c r="P20" s="218"/>
      <c r="Q20" s="272"/>
      <c r="R20" s="272"/>
      <c r="S20" s="272"/>
      <c r="T20" s="272"/>
      <c r="U20" s="272"/>
      <c r="V20" s="272"/>
      <c r="W20" s="272"/>
      <c r="X20" s="272"/>
      <c r="Y20" s="219"/>
      <c r="Z20" s="211"/>
      <c r="AA20" s="211"/>
      <c r="AB20" s="211"/>
      <c r="AC20" s="212"/>
    </row>
    <row r="21" spans="1:29" ht="12.75">
      <c r="A21" s="210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2"/>
      <c r="Z21" s="211"/>
      <c r="AA21" s="211"/>
      <c r="AB21" s="211"/>
      <c r="AC21" s="212"/>
    </row>
    <row r="22" spans="1:29" ht="12.75">
      <c r="A22" s="210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2"/>
      <c r="Z22" s="211"/>
      <c r="AA22" s="211"/>
      <c r="AB22" s="211"/>
      <c r="AC22" s="212"/>
    </row>
    <row r="23" spans="1:29" ht="9.75" customHeight="1">
      <c r="A23" s="210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2"/>
    </row>
    <row r="24" spans="1:29" ht="13.5" customHeight="1">
      <c r="A24" s="210"/>
      <c r="B24" s="273" t="s">
        <v>142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11"/>
      <c r="AA24" s="211"/>
      <c r="AB24" s="211"/>
      <c r="AC24" s="212"/>
    </row>
    <row r="25" spans="1:29" ht="13.5" customHeight="1">
      <c r="A25" s="210"/>
      <c r="B25" s="273" t="s">
        <v>143</v>
      </c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11"/>
      <c r="AA25" s="211"/>
      <c r="AB25" s="211"/>
      <c r="AC25" s="212"/>
    </row>
    <row r="26" spans="1:29" ht="13.5" customHeight="1">
      <c r="A26" s="210"/>
      <c r="B26" s="273" t="s">
        <v>144</v>
      </c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11"/>
      <c r="AA26" s="211"/>
      <c r="AB26" s="211"/>
      <c r="AC26" s="212"/>
    </row>
    <row r="27" spans="1:29" ht="13.5" customHeight="1">
      <c r="A27" s="210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11"/>
      <c r="AA27" s="211"/>
      <c r="AB27" s="211"/>
      <c r="AC27" s="212"/>
    </row>
    <row r="28" spans="1:29" ht="13.5" customHeight="1">
      <c r="A28" s="210"/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11"/>
      <c r="AA28" s="211"/>
      <c r="AB28" s="211"/>
      <c r="AC28" s="212"/>
    </row>
    <row r="29" spans="1:29" ht="21" customHeight="1">
      <c r="A29" s="210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2"/>
    </row>
    <row r="30" spans="1:29" ht="18">
      <c r="A30" s="210"/>
      <c r="B30" s="220" t="s">
        <v>145</v>
      </c>
      <c r="C30" s="216"/>
      <c r="D30" s="216"/>
      <c r="E30" s="216"/>
      <c r="F30" s="216"/>
      <c r="G30" s="216"/>
      <c r="H30" s="216"/>
      <c r="I30" s="266"/>
      <c r="J30" s="266"/>
      <c r="K30" s="266"/>
      <c r="L30" s="216"/>
      <c r="M30" s="216"/>
      <c r="N30" s="216"/>
      <c r="O30" s="216"/>
      <c r="P30" s="216"/>
      <c r="Q30" s="266"/>
      <c r="R30" s="266"/>
      <c r="S30" s="266"/>
      <c r="T30" s="266"/>
      <c r="U30" s="266"/>
      <c r="V30" s="266"/>
      <c r="W30" s="266"/>
      <c r="X30" s="266"/>
      <c r="Y30" s="208"/>
      <c r="Z30" s="211"/>
      <c r="AA30" s="211"/>
      <c r="AB30" s="211"/>
      <c r="AC30" s="212"/>
    </row>
    <row r="31" spans="1:29" ht="12.75">
      <c r="A31" s="210"/>
      <c r="B31" s="217" t="s">
        <v>117</v>
      </c>
      <c r="C31" s="213" t="s">
        <v>118</v>
      </c>
      <c r="D31" s="213" t="s">
        <v>119</v>
      </c>
      <c r="E31" s="213" t="s">
        <v>120</v>
      </c>
      <c r="F31" s="213" t="s">
        <v>121</v>
      </c>
      <c r="G31" s="213" t="s">
        <v>122</v>
      </c>
      <c r="H31" s="213" t="s">
        <v>123</v>
      </c>
      <c r="I31" s="267" t="s">
        <v>124</v>
      </c>
      <c r="J31" s="267"/>
      <c r="K31" s="267"/>
      <c r="L31" s="213" t="s">
        <v>125</v>
      </c>
      <c r="M31" s="213" t="s">
        <v>126</v>
      </c>
      <c r="N31" s="213" t="s">
        <v>127</v>
      </c>
      <c r="O31" s="213" t="s">
        <v>128</v>
      </c>
      <c r="P31" s="213" t="s">
        <v>129</v>
      </c>
      <c r="Q31" s="267" t="s">
        <v>138</v>
      </c>
      <c r="R31" s="267"/>
      <c r="S31" s="267"/>
      <c r="T31" s="267" t="s">
        <v>146</v>
      </c>
      <c r="U31" s="267"/>
      <c r="V31" s="267"/>
      <c r="W31" s="267" t="s">
        <v>131</v>
      </c>
      <c r="X31" s="267"/>
      <c r="Y31" s="212"/>
      <c r="Z31" s="211"/>
      <c r="AA31" s="211"/>
      <c r="AB31" s="211"/>
      <c r="AC31" s="212"/>
    </row>
    <row r="32" spans="1:29" ht="14.25">
      <c r="A32" s="210"/>
      <c r="B32" s="214" t="s">
        <v>132</v>
      </c>
      <c r="C32" s="205">
        <v>97001.845</v>
      </c>
      <c r="D32" s="205">
        <v>50305.438</v>
      </c>
      <c r="E32" s="205">
        <v>51638.503</v>
      </c>
      <c r="F32" s="205">
        <v>43163.127</v>
      </c>
      <c r="G32" s="205">
        <v>48742.306</v>
      </c>
      <c r="H32" s="205">
        <v>0</v>
      </c>
      <c r="I32" s="268">
        <v>0</v>
      </c>
      <c r="J32" s="268"/>
      <c r="K32" s="268"/>
      <c r="L32" s="205">
        <v>0</v>
      </c>
      <c r="M32" s="205">
        <v>0</v>
      </c>
      <c r="N32" s="205">
        <v>0</v>
      </c>
      <c r="O32" s="205">
        <v>0</v>
      </c>
      <c r="P32" s="205">
        <v>0</v>
      </c>
      <c r="Q32" s="268">
        <f>_520+_521+_522+_523+_524+_525+_526+_527+_528+_529+_530+_531</f>
        <v>290851.219</v>
      </c>
      <c r="R32" s="268"/>
      <c r="S32" s="268"/>
      <c r="T32" s="268">
        <v>709420.86528</v>
      </c>
      <c r="U32" s="268"/>
      <c r="V32" s="268"/>
      <c r="W32" s="269">
        <f>_532/_533</f>
        <v>0.4099840211003724</v>
      </c>
      <c r="X32" s="269"/>
      <c r="Y32" s="212"/>
      <c r="Z32" s="211"/>
      <c r="AA32" s="211"/>
      <c r="AB32" s="211"/>
      <c r="AC32" s="212"/>
    </row>
    <row r="33" spans="1:29" ht="14.25">
      <c r="A33" s="210"/>
      <c r="B33" s="214" t="s">
        <v>133</v>
      </c>
      <c r="C33" s="205">
        <v>9584.226</v>
      </c>
      <c r="D33" s="205">
        <v>1214.38</v>
      </c>
      <c r="E33" s="205">
        <v>5420.442</v>
      </c>
      <c r="F33" s="205">
        <v>19010.848</v>
      </c>
      <c r="G33" s="205">
        <v>0</v>
      </c>
      <c r="H33" s="205">
        <v>0</v>
      </c>
      <c r="I33" s="268">
        <v>0</v>
      </c>
      <c r="J33" s="268"/>
      <c r="K33" s="268"/>
      <c r="L33" s="205">
        <v>0</v>
      </c>
      <c r="M33" s="205">
        <v>0</v>
      </c>
      <c r="N33" s="205">
        <v>0</v>
      </c>
      <c r="O33" s="205">
        <v>0</v>
      </c>
      <c r="P33" s="205">
        <v>0</v>
      </c>
      <c r="Q33" s="268">
        <f>_538+_539+_540+_541+_542+_543+_544+_545+_546+_547+_548+_549</f>
        <v>35229.896</v>
      </c>
      <c r="R33" s="268"/>
      <c r="S33" s="268"/>
      <c r="T33" s="268">
        <v>39404.00598</v>
      </c>
      <c r="U33" s="268"/>
      <c r="V33" s="268"/>
      <c r="W33" s="269">
        <f>_550/_551</f>
        <v>0.8940688928400168</v>
      </c>
      <c r="X33" s="269"/>
      <c r="Y33" s="212"/>
      <c r="Z33" s="211"/>
      <c r="AA33" s="211"/>
      <c r="AB33" s="211"/>
      <c r="AC33" s="212"/>
    </row>
    <row r="34" spans="1:29" ht="14.25">
      <c r="A34" s="210"/>
      <c r="B34" s="214" t="s">
        <v>134</v>
      </c>
      <c r="C34" s="205">
        <v>6825.264</v>
      </c>
      <c r="D34" s="205">
        <v>5300.21</v>
      </c>
      <c r="E34" s="205">
        <v>3862.699</v>
      </c>
      <c r="F34" s="205">
        <v>4457.751</v>
      </c>
      <c r="G34" s="205">
        <v>5310.337</v>
      </c>
      <c r="H34" s="205">
        <v>0</v>
      </c>
      <c r="I34" s="268">
        <v>0</v>
      </c>
      <c r="J34" s="268"/>
      <c r="K34" s="268"/>
      <c r="L34" s="205">
        <v>0</v>
      </c>
      <c r="M34" s="205">
        <v>0</v>
      </c>
      <c r="N34" s="205">
        <v>0</v>
      </c>
      <c r="O34" s="205">
        <v>0</v>
      </c>
      <c r="P34" s="205">
        <v>0</v>
      </c>
      <c r="Q34" s="268">
        <f>_556+_557+_558+_559+_560+_561+_562+_563+_564+_565+_566+_567</f>
        <v>25756.261</v>
      </c>
      <c r="R34" s="268"/>
      <c r="S34" s="268"/>
      <c r="T34" s="268">
        <v>66030.44313</v>
      </c>
      <c r="U34" s="268"/>
      <c r="V34" s="268"/>
      <c r="W34" s="269">
        <f>_568/_569</f>
        <v>0.3900664569112668</v>
      </c>
      <c r="X34" s="269"/>
      <c r="Y34" s="212"/>
      <c r="Z34" s="211"/>
      <c r="AA34" s="211"/>
      <c r="AB34" s="211"/>
      <c r="AC34" s="212"/>
    </row>
    <row r="35" spans="1:29" ht="14.25">
      <c r="A35" s="210"/>
      <c r="B35" s="214" t="s">
        <v>135</v>
      </c>
      <c r="C35" s="205">
        <v>162769.205</v>
      </c>
      <c r="D35" s="205">
        <v>7249.698</v>
      </c>
      <c r="E35" s="205">
        <v>57566.957</v>
      </c>
      <c r="F35" s="205">
        <v>143131.421</v>
      </c>
      <c r="G35" s="205">
        <v>0</v>
      </c>
      <c r="H35" s="205">
        <v>0</v>
      </c>
      <c r="I35" s="268">
        <v>0</v>
      </c>
      <c r="J35" s="268"/>
      <c r="K35" s="268"/>
      <c r="L35" s="205">
        <v>0</v>
      </c>
      <c r="M35" s="205">
        <v>0</v>
      </c>
      <c r="N35" s="205">
        <v>0</v>
      </c>
      <c r="O35" s="205">
        <v>0</v>
      </c>
      <c r="P35" s="205">
        <v>0</v>
      </c>
      <c r="Q35" s="268">
        <f>_574+_575+_576+_577+_578+_579+_580+_581+_582+_583+_584+_585</f>
        <v>370717.28099999996</v>
      </c>
      <c r="R35" s="268"/>
      <c r="S35" s="268"/>
      <c r="T35" s="268">
        <v>822340.84541</v>
      </c>
      <c r="U35" s="268"/>
      <c r="V35" s="268"/>
      <c r="W35" s="269">
        <f>_586/_587</f>
        <v>0.4508073301590279</v>
      </c>
      <c r="X35" s="269"/>
      <c r="Y35" s="212"/>
      <c r="Z35" s="211"/>
      <c r="AA35" s="211"/>
      <c r="AB35" s="211"/>
      <c r="AC35" s="212"/>
    </row>
    <row r="36" spans="1:29" ht="14.25">
      <c r="A36" s="210"/>
      <c r="B36" s="214" t="s">
        <v>136</v>
      </c>
      <c r="C36" s="205">
        <v>133680.842</v>
      </c>
      <c r="D36" s="205">
        <v>261137.601</v>
      </c>
      <c r="E36" s="205">
        <v>0</v>
      </c>
      <c r="F36" s="205">
        <v>94895.795</v>
      </c>
      <c r="G36" s="205">
        <v>230945.932</v>
      </c>
      <c r="H36" s="205">
        <v>0</v>
      </c>
      <c r="I36" s="268">
        <v>0</v>
      </c>
      <c r="J36" s="268"/>
      <c r="K36" s="268"/>
      <c r="L36" s="205">
        <v>0</v>
      </c>
      <c r="M36" s="205">
        <v>0</v>
      </c>
      <c r="N36" s="205">
        <v>0</v>
      </c>
      <c r="O36" s="205">
        <v>0</v>
      </c>
      <c r="P36" s="205">
        <v>0</v>
      </c>
      <c r="Q36" s="268">
        <f>_592+_593+_594+_595+_596+_597+_598+_599+_600+_601+_602+_603</f>
        <v>720660.1699999999</v>
      </c>
      <c r="R36" s="268"/>
      <c r="S36" s="268"/>
      <c r="T36" s="268">
        <v>1656339.518</v>
      </c>
      <c r="U36" s="268"/>
      <c r="V36" s="268"/>
      <c r="W36" s="269">
        <f>_604/_605</f>
        <v>0.43509205822136277</v>
      </c>
      <c r="X36" s="269"/>
      <c r="Y36" s="212"/>
      <c r="Z36" s="211"/>
      <c r="AA36" s="211"/>
      <c r="AB36" s="211"/>
      <c r="AC36" s="212"/>
    </row>
    <row r="37" spans="1:29" ht="15.75" thickBot="1">
      <c r="A37" s="210"/>
      <c r="B37" s="215" t="s">
        <v>137</v>
      </c>
      <c r="C37" s="204">
        <v>409861.382</v>
      </c>
      <c r="D37" s="204">
        <v>325207.327</v>
      </c>
      <c r="E37" s="204">
        <v>118488.601</v>
      </c>
      <c r="F37" s="204">
        <v>304658.942</v>
      </c>
      <c r="G37" s="204">
        <v>284998.575</v>
      </c>
      <c r="H37" s="204">
        <v>0</v>
      </c>
      <c r="I37" s="270">
        <v>0</v>
      </c>
      <c r="J37" s="270"/>
      <c r="K37" s="270"/>
      <c r="L37" s="204">
        <v>0</v>
      </c>
      <c r="M37" s="204">
        <v>0</v>
      </c>
      <c r="N37" s="204">
        <v>0</v>
      </c>
      <c r="O37" s="204">
        <v>0</v>
      </c>
      <c r="P37" s="204">
        <v>0</v>
      </c>
      <c r="Q37" s="270">
        <f>_502+_503+_504+_505+_506+_507+_508+_509+_510+_511+_512+_513</f>
        <v>1443214.827</v>
      </c>
      <c r="R37" s="270"/>
      <c r="S37" s="270"/>
      <c r="T37" s="270">
        <v>3293535.6778</v>
      </c>
      <c r="U37" s="270"/>
      <c r="V37" s="270"/>
      <c r="W37" s="271">
        <f>_514/_515</f>
        <v>0.4381962025576209</v>
      </c>
      <c r="X37" s="271"/>
      <c r="Y37" s="212"/>
      <c r="Z37" s="211"/>
      <c r="AA37" s="211"/>
      <c r="AB37" s="211"/>
      <c r="AC37" s="212"/>
    </row>
  </sheetData>
  <mergeCells count="75">
    <mergeCell ref="I37:K37"/>
    <mergeCell ref="Q37:S37"/>
    <mergeCell ref="T37:V37"/>
    <mergeCell ref="W37:X37"/>
    <mergeCell ref="I36:K36"/>
    <mergeCell ref="Q36:S36"/>
    <mergeCell ref="T36:V36"/>
    <mergeCell ref="W36:X36"/>
    <mergeCell ref="I35:K35"/>
    <mergeCell ref="Q35:S35"/>
    <mergeCell ref="T35:V35"/>
    <mergeCell ref="W35:X35"/>
    <mergeCell ref="I34:K34"/>
    <mergeCell ref="Q34:S34"/>
    <mergeCell ref="T34:V34"/>
    <mergeCell ref="W34:X34"/>
    <mergeCell ref="I33:K33"/>
    <mergeCell ref="Q33:S33"/>
    <mergeCell ref="T33:V33"/>
    <mergeCell ref="W33:X33"/>
    <mergeCell ref="I32:K32"/>
    <mergeCell ref="Q32:S32"/>
    <mergeCell ref="T32:V32"/>
    <mergeCell ref="W32:X32"/>
    <mergeCell ref="I31:K31"/>
    <mergeCell ref="Q31:S31"/>
    <mergeCell ref="T31:V31"/>
    <mergeCell ref="W31:X31"/>
    <mergeCell ref="B24:Y24"/>
    <mergeCell ref="B25:Y25"/>
    <mergeCell ref="B26:Y26"/>
    <mergeCell ref="I30:K30"/>
    <mergeCell ref="Q30:S30"/>
    <mergeCell ref="T30:V30"/>
    <mergeCell ref="W30:X30"/>
    <mergeCell ref="I20:K20"/>
    <mergeCell ref="Q20:S20"/>
    <mergeCell ref="T20:V20"/>
    <mergeCell ref="W20:X20"/>
    <mergeCell ref="I19:K19"/>
    <mergeCell ref="Q19:S19"/>
    <mergeCell ref="T19:V19"/>
    <mergeCell ref="W19:X19"/>
    <mergeCell ref="I18:K18"/>
    <mergeCell ref="Q18:S18"/>
    <mergeCell ref="T18:V18"/>
    <mergeCell ref="W18:X18"/>
    <mergeCell ref="I17:K17"/>
    <mergeCell ref="Q17:S17"/>
    <mergeCell ref="T17:V17"/>
    <mergeCell ref="W17:X17"/>
    <mergeCell ref="I16:K16"/>
    <mergeCell ref="Q16:S16"/>
    <mergeCell ref="T16:V16"/>
    <mergeCell ref="W16:X16"/>
    <mergeCell ref="I15:K15"/>
    <mergeCell ref="Q15:S15"/>
    <mergeCell ref="T15:V15"/>
    <mergeCell ref="W15:X15"/>
    <mergeCell ref="I14:K14"/>
    <mergeCell ref="Q14:S14"/>
    <mergeCell ref="T14:V14"/>
    <mergeCell ref="W14:X14"/>
    <mergeCell ref="I13:K13"/>
    <mergeCell ref="Q13:S13"/>
    <mergeCell ref="T13:V13"/>
    <mergeCell ref="W13:X13"/>
    <mergeCell ref="I12:K12"/>
    <mergeCell ref="Q12:S12"/>
    <mergeCell ref="T12:V12"/>
    <mergeCell ref="W12:X12"/>
    <mergeCell ref="B1:Q1"/>
    <mergeCell ref="U1:Y1"/>
    <mergeCell ref="B5:Q6"/>
    <mergeCell ref="U5:Y5"/>
  </mergeCells>
  <printOptions/>
  <pageMargins left="0" right="0" top="0.48" bottom="0.47" header="0.4" footer="0.56"/>
  <pageSetup firstPageNumber="5" useFirstPageNumber="1" horizontalDpi="600" verticalDpi="600" orientation="landscape" paperSize="9" scale="70" r:id="rId2"/>
  <headerFooter alignWithMargins="0">
    <oddFooter>&amp;C5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R59"/>
  <sheetViews>
    <sheetView workbookViewId="0" topLeftCell="A1">
      <selection activeCell="H28" sqref="H28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125" style="0" customWidth="1"/>
    <col min="5" max="5" width="13.75390625" style="0" customWidth="1"/>
    <col min="6" max="6" width="10.75390625" style="0" hidden="1" customWidth="1"/>
    <col min="7" max="7" width="10.75390625" style="0" customWidth="1"/>
  </cols>
  <sheetData>
    <row r="1" spans="1:18" ht="18">
      <c r="A1" s="274" t="s">
        <v>108</v>
      </c>
      <c r="B1" s="274"/>
      <c r="C1" s="274"/>
      <c r="D1" s="274"/>
      <c r="E1" s="274"/>
      <c r="F1" s="104"/>
      <c r="G1" s="104"/>
      <c r="H1" s="105"/>
      <c r="Q1" s="106"/>
      <c r="R1" s="106"/>
    </row>
    <row r="2" spans="1:18" ht="18">
      <c r="A2" s="104"/>
      <c r="B2" s="104"/>
      <c r="C2" s="104"/>
      <c r="D2" s="104"/>
      <c r="E2" s="104"/>
      <c r="F2" s="104"/>
      <c r="G2" s="104"/>
      <c r="H2" s="105"/>
      <c r="Q2" s="106"/>
      <c r="R2" s="106"/>
    </row>
    <row r="3" spans="1:2" ht="18" customHeight="1">
      <c r="A3" s="107"/>
      <c r="B3" s="107"/>
    </row>
    <row r="4" spans="1:5" ht="18" customHeight="1">
      <c r="A4" s="107" t="s">
        <v>71</v>
      </c>
      <c r="B4" s="107"/>
      <c r="D4" s="108">
        <v>2713554.77</v>
      </c>
      <c r="E4" s="48" t="s">
        <v>72</v>
      </c>
    </row>
    <row r="5" spans="1:5" ht="18" customHeight="1">
      <c r="A5" s="107"/>
      <c r="B5" s="107"/>
      <c r="D5" s="109"/>
      <c r="E5" s="48"/>
    </row>
    <row r="6" spans="1:2" ht="15.75">
      <c r="A6" s="107"/>
      <c r="B6" s="107"/>
    </row>
    <row r="7" spans="1:8" ht="16.5" thickBot="1">
      <c r="A7" s="107" t="s">
        <v>101</v>
      </c>
      <c r="B7" s="107"/>
      <c r="E7" s="151" t="s">
        <v>102</v>
      </c>
      <c r="H7" s="48"/>
    </row>
    <row r="8" spans="1:6" ht="25.5" customHeight="1">
      <c r="A8" s="154"/>
      <c r="B8" s="164" t="s">
        <v>54</v>
      </c>
      <c r="C8" s="165" t="s">
        <v>55</v>
      </c>
      <c r="D8" s="156" t="s">
        <v>3</v>
      </c>
      <c r="E8" s="157" t="s">
        <v>73</v>
      </c>
      <c r="F8" t="s">
        <v>74</v>
      </c>
    </row>
    <row r="9" spans="1:7" ht="22.5" customHeight="1">
      <c r="A9" s="166" t="s">
        <v>75</v>
      </c>
      <c r="B9" s="110">
        <v>4797000</v>
      </c>
      <c r="C9" s="110">
        <v>4797000</v>
      </c>
      <c r="D9" s="110">
        <v>2398500</v>
      </c>
      <c r="E9" s="172">
        <f>D9/C9*100</f>
        <v>50</v>
      </c>
      <c r="G9" s="111"/>
    </row>
    <row r="10" spans="1:5" ht="22.5" customHeight="1">
      <c r="A10" s="166" t="s">
        <v>76</v>
      </c>
      <c r="B10" s="110">
        <v>310000</v>
      </c>
      <c r="C10" s="110">
        <v>310000</v>
      </c>
      <c r="D10" s="110">
        <v>155000</v>
      </c>
      <c r="E10" s="172">
        <f>D10/C10*100</f>
        <v>50</v>
      </c>
    </row>
    <row r="11" spans="1:5" ht="25.5" customHeight="1">
      <c r="A11" s="173" t="s">
        <v>77</v>
      </c>
      <c r="B11" s="26">
        <v>0</v>
      </c>
      <c r="C11" s="26">
        <v>0</v>
      </c>
      <c r="D11" s="26">
        <v>45</v>
      </c>
      <c r="E11" s="159">
        <v>0</v>
      </c>
    </row>
    <row r="12" spans="1:5" ht="16.5" customHeight="1" thickBot="1">
      <c r="A12" s="168" t="s">
        <v>78</v>
      </c>
      <c r="B12" s="160">
        <f>SUM(B9:B11)</f>
        <v>5107000</v>
      </c>
      <c r="C12" s="160">
        <f>SUM(C9:C11)</f>
        <v>5107000</v>
      </c>
      <c r="D12" s="160">
        <f>SUM(D9:D11)</f>
        <v>2553545</v>
      </c>
      <c r="E12" s="175">
        <f>D12/C12*100</f>
        <v>50.00088114352849</v>
      </c>
    </row>
    <row r="13" spans="1:5" s="112" customFormat="1" ht="12.75">
      <c r="A13"/>
      <c r="B13"/>
      <c r="C13"/>
      <c r="D13"/>
      <c r="E13"/>
    </row>
    <row r="16" ht="17.25" customHeight="1"/>
    <row r="17" spans="1:5" ht="16.5" thickBot="1">
      <c r="A17" s="107" t="s">
        <v>103</v>
      </c>
      <c r="B17" s="107"/>
      <c r="D17" s="113"/>
      <c r="E17" s="151" t="s">
        <v>102</v>
      </c>
    </row>
    <row r="18" spans="1:18" ht="25.5">
      <c r="A18" s="170"/>
      <c r="B18" s="164" t="s">
        <v>54</v>
      </c>
      <c r="C18" s="165" t="s">
        <v>55</v>
      </c>
      <c r="D18" s="162" t="s">
        <v>3</v>
      </c>
      <c r="E18" s="157" t="s">
        <v>73</v>
      </c>
      <c r="F18" s="114" t="s">
        <v>79</v>
      </c>
      <c r="G18" s="115"/>
      <c r="H18" s="115"/>
      <c r="Q18" s="114"/>
      <c r="R18" s="115"/>
    </row>
    <row r="19" spans="1:18" ht="27" customHeight="1">
      <c r="A19" s="176" t="s">
        <v>80</v>
      </c>
      <c r="B19" s="26">
        <v>1437000</v>
      </c>
      <c r="C19" s="26">
        <v>1437000</v>
      </c>
      <c r="D19" s="26">
        <v>635313</v>
      </c>
      <c r="E19" s="159">
        <f>D19/C19*100</f>
        <v>44.21106471816284</v>
      </c>
      <c r="F19" s="116" t="s">
        <v>81</v>
      </c>
      <c r="G19" s="117"/>
      <c r="H19" s="117"/>
      <c r="Q19" s="116"/>
      <c r="R19" s="117"/>
    </row>
    <row r="20" spans="1:18" ht="27" customHeight="1">
      <c r="A20" s="176" t="s">
        <v>82</v>
      </c>
      <c r="B20" s="26">
        <v>3617000</v>
      </c>
      <c r="C20" s="26">
        <v>6180500</v>
      </c>
      <c r="D20" s="26">
        <v>1300176</v>
      </c>
      <c r="E20" s="159">
        <f>D20/C20*100</f>
        <v>21.036744599951458</v>
      </c>
      <c r="F20" s="116">
        <v>5179</v>
      </c>
      <c r="G20" s="117"/>
      <c r="H20" s="117"/>
      <c r="Q20" s="116"/>
      <c r="R20" s="117"/>
    </row>
    <row r="21" spans="1:18" ht="27" customHeight="1">
      <c r="A21" s="176" t="s">
        <v>83</v>
      </c>
      <c r="B21" s="26">
        <v>53000</v>
      </c>
      <c r="C21" s="26">
        <v>53000</v>
      </c>
      <c r="D21" s="26">
        <v>0</v>
      </c>
      <c r="E21" s="159">
        <f>D21/C21*100</f>
        <v>0</v>
      </c>
      <c r="F21" s="116"/>
      <c r="G21" s="117"/>
      <c r="H21" s="117"/>
      <c r="Q21" s="116"/>
      <c r="R21" s="117"/>
    </row>
    <row r="22" spans="1:18" ht="39.75" customHeight="1">
      <c r="A22" s="176" t="s">
        <v>84</v>
      </c>
      <c r="B22" s="26">
        <v>0</v>
      </c>
      <c r="C22" s="26">
        <v>150000</v>
      </c>
      <c r="D22" s="26">
        <v>73229</v>
      </c>
      <c r="E22" s="159">
        <f>D22/C22*100</f>
        <v>48.81933333333333</v>
      </c>
      <c r="F22" s="116"/>
      <c r="G22" s="117"/>
      <c r="H22" s="117"/>
      <c r="Q22" s="116"/>
      <c r="R22" s="117"/>
    </row>
    <row r="23" spans="1:18" ht="16.5" customHeight="1" thickBot="1">
      <c r="A23" s="168" t="s">
        <v>85</v>
      </c>
      <c r="B23" s="160">
        <f>SUM(B19:B22)</f>
        <v>5107000</v>
      </c>
      <c r="C23" s="160">
        <f>SUM(C19:C22)</f>
        <v>7820500</v>
      </c>
      <c r="D23" s="160">
        <f>SUM(D19:D22)</f>
        <v>2008718</v>
      </c>
      <c r="E23" s="171">
        <f>D23/C23*100</f>
        <v>25.685288664407647</v>
      </c>
      <c r="F23" s="118"/>
      <c r="G23" s="119"/>
      <c r="H23" s="119"/>
      <c r="Q23" s="118"/>
      <c r="R23" s="119"/>
    </row>
    <row r="24" ht="18" customHeight="1"/>
    <row r="25" ht="18" customHeight="1"/>
    <row r="26" ht="18" customHeight="1">
      <c r="D26" s="113"/>
    </row>
    <row r="27" spans="1:9" ht="15.75">
      <c r="A27" s="107" t="s">
        <v>113</v>
      </c>
      <c r="B27" s="107"/>
      <c r="D27" s="202">
        <f>D4+D12-D23</f>
        <v>3258381.7699999996</v>
      </c>
      <c r="E27" s="55" t="s">
        <v>72</v>
      </c>
      <c r="H27" s="120"/>
      <c r="I27" s="120"/>
    </row>
    <row r="28" ht="12.75">
      <c r="D28" s="113"/>
    </row>
    <row r="29" spans="1:4" ht="18.75">
      <c r="A29" s="121"/>
      <c r="D29" s="109"/>
    </row>
    <row r="30" spans="1:4" ht="18.75">
      <c r="A30" s="121"/>
      <c r="D30" s="109"/>
    </row>
    <row r="31" ht="18.75">
      <c r="A31" s="122"/>
    </row>
    <row r="32" ht="18.75">
      <c r="A32" s="122"/>
    </row>
    <row r="33" ht="15.75">
      <c r="A33" s="123"/>
    </row>
    <row r="34" ht="18.75">
      <c r="A34" s="122"/>
    </row>
    <row r="35" ht="18.75">
      <c r="A35" s="122"/>
    </row>
    <row r="36" ht="18.75">
      <c r="A36" s="122"/>
    </row>
    <row r="37" ht="18.75">
      <c r="A37" s="124"/>
    </row>
    <row r="38" ht="18.75">
      <c r="A38" s="124"/>
    </row>
    <row r="39" ht="18.75">
      <c r="A39" s="124"/>
    </row>
    <row r="40" ht="18.75">
      <c r="A40" s="122"/>
    </row>
    <row r="41" ht="18.75">
      <c r="A41" s="122"/>
    </row>
    <row r="42" ht="15.75">
      <c r="A42" s="125"/>
    </row>
    <row r="43" ht="18.75">
      <c r="A43" s="126"/>
    </row>
    <row r="44" ht="18.75">
      <c r="A44" s="126"/>
    </row>
    <row r="45" ht="18.75">
      <c r="A45" s="126"/>
    </row>
    <row r="46" ht="18.75">
      <c r="A46" s="127"/>
    </row>
    <row r="47" ht="18.75">
      <c r="A47" s="126"/>
    </row>
    <row r="48" ht="18.75">
      <c r="A48" s="126"/>
    </row>
    <row r="49" ht="18.75">
      <c r="A49" s="126"/>
    </row>
    <row r="50" ht="15.75">
      <c r="A50" s="123"/>
    </row>
    <row r="51" ht="18.75">
      <c r="A51" s="126"/>
    </row>
    <row r="52" ht="15.75">
      <c r="A52" s="125"/>
    </row>
    <row r="53" ht="18.75">
      <c r="A53" s="127"/>
    </row>
    <row r="54" ht="15.75">
      <c r="A54" s="123"/>
    </row>
    <row r="55" ht="15.75">
      <c r="A55" s="125"/>
    </row>
    <row r="56" ht="15.75">
      <c r="A56" s="125"/>
    </row>
    <row r="57" ht="18.75">
      <c r="A57" s="126"/>
    </row>
    <row r="58" spans="1:2" ht="18.75">
      <c r="A58" s="126"/>
      <c r="B58" s="127"/>
    </row>
    <row r="59" ht="18.75">
      <c r="A59" s="126"/>
    </row>
  </sheetData>
  <mergeCells count="1">
    <mergeCell ref="A1:E1"/>
  </mergeCells>
  <printOptions horizontalCentered="1"/>
  <pageMargins left="0.7874015748031497" right="0.7874015748031497" top="0.8" bottom="0.5" header="0.5118110236220472" footer="0.72"/>
  <pageSetup firstPageNumber="6" useFirstPageNumber="1" horizontalDpi="600" verticalDpi="600" orientation="portrait" pageOrder="overThenDown" paperSize="9" scale="95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A1:J32"/>
  <sheetViews>
    <sheetView workbookViewId="0" topLeftCell="A1">
      <selection activeCell="G20" sqref="G20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875" style="0" customWidth="1"/>
    <col min="8" max="8" width="10.125" style="0" bestFit="1" customWidth="1"/>
  </cols>
  <sheetData>
    <row r="1" spans="1:5" ht="17.25" customHeight="1">
      <c r="A1" s="274" t="s">
        <v>109</v>
      </c>
      <c r="B1" s="274"/>
      <c r="C1" s="274"/>
      <c r="D1" s="274"/>
      <c r="E1" s="274"/>
    </row>
    <row r="2" spans="1:5" ht="18" customHeight="1">
      <c r="A2" s="104"/>
      <c r="B2" s="104"/>
      <c r="C2" s="104"/>
      <c r="D2" s="104"/>
      <c r="E2" s="104"/>
    </row>
    <row r="3" spans="1:5" ht="18" customHeight="1">
      <c r="A3" s="104"/>
      <c r="B3" s="104"/>
      <c r="C3" s="104"/>
      <c r="D3" s="104"/>
      <c r="E3" s="104"/>
    </row>
    <row r="4" spans="1:2" ht="18" customHeight="1">
      <c r="A4" s="107"/>
      <c r="B4" s="107"/>
    </row>
    <row r="5" spans="1:5" ht="18" customHeight="1">
      <c r="A5" s="107" t="s">
        <v>71</v>
      </c>
      <c r="B5" s="107" t="s">
        <v>86</v>
      </c>
      <c r="D5" s="128">
        <v>78446095.65</v>
      </c>
      <c r="E5" s="48" t="s">
        <v>72</v>
      </c>
    </row>
    <row r="6" spans="1:5" ht="18" customHeight="1">
      <c r="A6" s="188"/>
      <c r="B6" s="188"/>
      <c r="D6" s="129"/>
      <c r="E6" s="48"/>
    </row>
    <row r="7" spans="1:2" ht="15.75">
      <c r="A7" s="188"/>
      <c r="B7" s="197"/>
    </row>
    <row r="8" spans="1:5" ht="16.5" thickBot="1">
      <c r="A8" s="188" t="s">
        <v>104</v>
      </c>
      <c r="B8" s="188"/>
      <c r="E8" s="151" t="s">
        <v>102</v>
      </c>
    </row>
    <row r="9" spans="1:5" ht="26.25" customHeight="1">
      <c r="A9" s="154"/>
      <c r="B9" s="164" t="s">
        <v>54</v>
      </c>
      <c r="C9" s="165" t="s">
        <v>55</v>
      </c>
      <c r="D9" s="156" t="s">
        <v>3</v>
      </c>
      <c r="E9" s="157" t="s">
        <v>73</v>
      </c>
    </row>
    <row r="10" spans="1:5" ht="22.5" customHeight="1">
      <c r="A10" s="166" t="s">
        <v>87</v>
      </c>
      <c r="B10" s="26">
        <v>0</v>
      </c>
      <c r="C10" s="26">
        <v>0</v>
      </c>
      <c r="D10" s="26">
        <v>118247</v>
      </c>
      <c r="E10" s="167" t="s">
        <v>18</v>
      </c>
    </row>
    <row r="11" spans="1:5" ht="22.5" customHeight="1">
      <c r="A11" s="166" t="s">
        <v>88</v>
      </c>
      <c r="B11" s="26">
        <v>0</v>
      </c>
      <c r="C11" s="26">
        <v>0</v>
      </c>
      <c r="D11" s="26">
        <v>9026</v>
      </c>
      <c r="E11" s="167" t="s">
        <v>18</v>
      </c>
    </row>
    <row r="12" spans="1:5" ht="16.5" customHeight="1" thickBot="1">
      <c r="A12" s="168" t="s">
        <v>78</v>
      </c>
      <c r="B12" s="160">
        <f>SUM(B10)</f>
        <v>0</v>
      </c>
      <c r="C12" s="160">
        <f>SUM(C10:C11)</f>
        <v>0</v>
      </c>
      <c r="D12" s="160">
        <f>SUM(D10:D11)</f>
        <v>127273</v>
      </c>
      <c r="E12" s="169" t="s">
        <v>18</v>
      </c>
    </row>
    <row r="13" spans="1:5" ht="18" customHeight="1">
      <c r="A13" s="130"/>
      <c r="D13" s="113"/>
      <c r="E13" s="113"/>
    </row>
    <row r="14" spans="1:5" ht="18" customHeight="1">
      <c r="A14" s="130"/>
      <c r="D14" s="113"/>
      <c r="E14" s="113"/>
    </row>
    <row r="15" spans="1:8" ht="15.75" customHeight="1">
      <c r="A15" s="107" t="s">
        <v>89</v>
      </c>
      <c r="B15" s="107"/>
      <c r="D15" s="189">
        <f>D5+D12</f>
        <v>78573368.65</v>
      </c>
      <c r="E15" s="190" t="s">
        <v>72</v>
      </c>
      <c r="H15" s="131"/>
    </row>
    <row r="16" spans="4:5" ht="18" customHeight="1">
      <c r="D16" s="113"/>
      <c r="E16" s="113"/>
    </row>
    <row r="17" ht="18" customHeight="1"/>
    <row r="18" spans="1:5" ht="16.5" thickBot="1">
      <c r="A18" s="107" t="s">
        <v>103</v>
      </c>
      <c r="B18" s="107"/>
      <c r="E18" s="151" t="s">
        <v>102</v>
      </c>
    </row>
    <row r="19" spans="1:5" ht="26.25" customHeight="1">
      <c r="A19" s="170"/>
      <c r="B19" s="164" t="s">
        <v>54</v>
      </c>
      <c r="C19" s="165" t="s">
        <v>55</v>
      </c>
      <c r="D19" s="162" t="s">
        <v>3</v>
      </c>
      <c r="E19" s="157" t="s">
        <v>73</v>
      </c>
    </row>
    <row r="20" spans="1:8" ht="22.5" customHeight="1">
      <c r="A20" s="166" t="s">
        <v>90</v>
      </c>
      <c r="B20" s="26">
        <v>0</v>
      </c>
      <c r="C20" s="26">
        <v>78446100</v>
      </c>
      <c r="D20" s="26">
        <v>13146239</v>
      </c>
      <c r="E20" s="167">
        <f>D20/C20*100</f>
        <v>16.758307933727746</v>
      </c>
      <c r="G20" s="116"/>
      <c r="H20" s="116"/>
    </row>
    <row r="21" spans="1:10" ht="16.5" customHeight="1" thickBot="1">
      <c r="A21" s="168" t="s">
        <v>85</v>
      </c>
      <c r="B21" s="160">
        <f>SUM(B20:B20)</f>
        <v>0</v>
      </c>
      <c r="C21" s="160">
        <f>SUM(C20)</f>
        <v>78446100</v>
      </c>
      <c r="D21" s="160">
        <v>13144846</v>
      </c>
      <c r="E21" s="171">
        <f>D21/C21*100</f>
        <v>16.75653219216762</v>
      </c>
      <c r="H21" s="275"/>
      <c r="I21" s="275"/>
      <c r="J21" s="276"/>
    </row>
    <row r="22" ht="12" customHeight="1">
      <c r="C22" s="47"/>
    </row>
    <row r="23" spans="3:5" ht="12" customHeight="1">
      <c r="C23" s="47"/>
      <c r="D23" s="113"/>
      <c r="E23" s="113"/>
    </row>
    <row r="24" spans="4:7" ht="12.75">
      <c r="D24" s="198"/>
      <c r="E24" s="113"/>
      <c r="G24" s="47"/>
    </row>
    <row r="25" spans="1:5" ht="15.75">
      <c r="A25" s="132" t="s">
        <v>111</v>
      </c>
      <c r="D25" s="199">
        <f>D15-D21</f>
        <v>65428522.650000006</v>
      </c>
      <c r="E25" s="200" t="s">
        <v>72</v>
      </c>
    </row>
    <row r="26" spans="4:5" ht="12.75">
      <c r="D26" s="198"/>
      <c r="E26" s="113"/>
    </row>
    <row r="27" spans="4:9" ht="12.75">
      <c r="D27" s="113"/>
      <c r="E27" s="113"/>
      <c r="G27" s="275"/>
      <c r="H27" s="275"/>
      <c r="I27" s="276"/>
    </row>
    <row r="28" spans="1:5" ht="15.75">
      <c r="A28" s="107" t="s">
        <v>91</v>
      </c>
      <c r="B28" s="107"/>
      <c r="D28" s="201">
        <v>62916554</v>
      </c>
      <c r="E28" s="194" t="s">
        <v>72</v>
      </c>
    </row>
    <row r="29" spans="4:5" ht="12.75">
      <c r="D29" s="113"/>
      <c r="E29" s="113"/>
    </row>
    <row r="30" spans="4:5" ht="12.75">
      <c r="D30" s="198"/>
      <c r="E30" s="113"/>
    </row>
    <row r="31" spans="1:5" ht="15.75">
      <c r="A31" s="107" t="s">
        <v>112</v>
      </c>
      <c r="B31" s="107"/>
      <c r="D31" s="201">
        <f>D25-D28</f>
        <v>2511968.650000006</v>
      </c>
      <c r="E31" s="200" t="s">
        <v>72</v>
      </c>
    </row>
    <row r="32" spans="4:5" ht="12.75">
      <c r="D32" s="113"/>
      <c r="E32" s="113"/>
    </row>
  </sheetData>
  <mergeCells count="3">
    <mergeCell ref="H21:J21"/>
    <mergeCell ref="G27:I27"/>
    <mergeCell ref="A1:E1"/>
  </mergeCells>
  <printOptions horizontalCentered="1"/>
  <pageMargins left="0.7874015748031497" right="0.7874015748031497" top="0.8" bottom="0.48" header="0.5118110236220472" footer="0.76"/>
  <pageSetup firstPageNumber="7" useFirstPageNumber="1" horizontalDpi="600" verticalDpi="600" orientation="portrait" pageOrder="overThenDown" paperSize="9" scale="95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H30"/>
  <sheetViews>
    <sheetView workbookViewId="0" topLeftCell="A1">
      <selection activeCell="I30" sqref="I30"/>
    </sheetView>
  </sheetViews>
  <sheetFormatPr defaultColWidth="9.00390625" defaultRowHeight="12.75"/>
  <cols>
    <col min="2" max="2" width="27.875" style="0" customWidth="1"/>
    <col min="3" max="3" width="10.125" style="0" customWidth="1"/>
    <col min="4" max="4" width="10.875" style="0" customWidth="1"/>
    <col min="5" max="5" width="16.375" style="0" customWidth="1"/>
    <col min="6" max="6" width="18.375" style="0" customWidth="1"/>
    <col min="7" max="7" width="13.875" style="0" bestFit="1" customWidth="1"/>
  </cols>
  <sheetData>
    <row r="1" spans="1:8" ht="18">
      <c r="A1" s="226" t="s">
        <v>110</v>
      </c>
      <c r="B1" s="277"/>
      <c r="C1" s="277"/>
      <c r="D1" s="277"/>
      <c r="E1" s="277"/>
      <c r="F1" s="277"/>
      <c r="H1" s="48"/>
    </row>
    <row r="2" spans="2:8" ht="15" customHeight="1">
      <c r="B2" s="133"/>
      <c r="C2" s="133"/>
      <c r="D2" s="133"/>
      <c r="E2" s="133"/>
      <c r="F2" s="133"/>
      <c r="H2" s="48"/>
    </row>
    <row r="3" spans="2:8" ht="15" customHeight="1">
      <c r="B3" s="133"/>
      <c r="C3" s="133"/>
      <c r="D3" s="133"/>
      <c r="E3" s="133"/>
      <c r="F3" s="133"/>
      <c r="H3" s="48"/>
    </row>
    <row r="4" spans="2:8" ht="15" customHeight="1">
      <c r="B4" s="133"/>
      <c r="C4" s="133"/>
      <c r="D4" s="192"/>
      <c r="E4" s="192"/>
      <c r="F4" s="192"/>
      <c r="H4" s="48"/>
    </row>
    <row r="5" spans="1:7" ht="16.5" customHeight="1">
      <c r="A5" s="280" t="s">
        <v>71</v>
      </c>
      <c r="B5" s="254"/>
      <c r="D5" s="113"/>
      <c r="E5" s="193">
        <v>28042294.08</v>
      </c>
      <c r="F5" s="194" t="s">
        <v>72</v>
      </c>
      <c r="G5" s="134"/>
    </row>
    <row r="6" spans="2:7" ht="15" customHeight="1">
      <c r="B6" s="107"/>
      <c r="D6" s="113"/>
      <c r="E6" s="195"/>
      <c r="F6" s="113"/>
      <c r="G6" s="134"/>
    </row>
    <row r="7" spans="2:7" ht="15" customHeight="1">
      <c r="B7" s="107"/>
      <c r="E7" s="134"/>
      <c r="G7" s="134"/>
    </row>
    <row r="8" spans="1:6" ht="16.5" thickBot="1">
      <c r="A8" s="107" t="s">
        <v>104</v>
      </c>
      <c r="C8" s="107"/>
      <c r="F8" s="151" t="s">
        <v>102</v>
      </c>
    </row>
    <row r="9" spans="1:6" ht="28.5" customHeight="1">
      <c r="A9" s="281"/>
      <c r="B9" s="282"/>
      <c r="C9" s="155" t="s">
        <v>54</v>
      </c>
      <c r="D9" s="155" t="s">
        <v>55</v>
      </c>
      <c r="E9" s="156" t="s">
        <v>3</v>
      </c>
      <c r="F9" s="157" t="s">
        <v>73</v>
      </c>
    </row>
    <row r="10" spans="1:7" ht="36" customHeight="1">
      <c r="A10" s="285" t="s">
        <v>92</v>
      </c>
      <c r="B10" s="286"/>
      <c r="C10" s="135">
        <v>0</v>
      </c>
      <c r="D10" s="135">
        <v>0</v>
      </c>
      <c r="E10" s="135">
        <v>442958691</v>
      </c>
      <c r="F10" s="159" t="s">
        <v>18</v>
      </c>
      <c r="G10" s="136"/>
    </row>
    <row r="11" spans="1:7" ht="22.5" customHeight="1">
      <c r="A11" s="158" t="s">
        <v>88</v>
      </c>
      <c r="B11" s="150"/>
      <c r="C11" s="135">
        <v>0</v>
      </c>
      <c r="D11" s="135">
        <v>0</v>
      </c>
      <c r="E11" s="135">
        <v>80226</v>
      </c>
      <c r="F11" s="159" t="s">
        <v>18</v>
      </c>
      <c r="G11" s="136"/>
    </row>
    <row r="12" spans="1:6" ht="16.5" customHeight="1" thickBot="1">
      <c r="A12" s="278" t="s">
        <v>78</v>
      </c>
      <c r="B12" s="279"/>
      <c r="C12" s="160">
        <v>0</v>
      </c>
      <c r="D12" s="160">
        <v>0</v>
      </c>
      <c r="E12" s="160">
        <f>SUM(E10:E11)</f>
        <v>443038917</v>
      </c>
      <c r="F12" s="161" t="s">
        <v>18</v>
      </c>
    </row>
    <row r="13" spans="1:6" ht="15" customHeight="1">
      <c r="A13" s="185"/>
      <c r="B13" s="78"/>
      <c r="C13" s="118"/>
      <c r="D13" s="118"/>
      <c r="E13" s="118"/>
      <c r="F13" s="186"/>
    </row>
    <row r="14" spans="1:6" ht="15" customHeight="1">
      <c r="A14" s="185"/>
      <c r="B14" s="78"/>
      <c r="C14" s="118"/>
      <c r="D14" s="118"/>
      <c r="E14" s="118"/>
      <c r="F14" s="186"/>
    </row>
    <row r="15" spans="1:6" ht="15" customHeight="1">
      <c r="A15" s="113"/>
      <c r="B15" s="114"/>
      <c r="C15" s="118"/>
      <c r="D15" s="118"/>
      <c r="E15" s="118"/>
      <c r="F15" s="187"/>
    </row>
    <row r="16" spans="1:6" ht="15.75" customHeight="1">
      <c r="A16" s="188" t="s">
        <v>93</v>
      </c>
      <c r="B16" s="188"/>
      <c r="C16" s="118"/>
      <c r="D16" s="118"/>
      <c r="E16" s="189">
        <f>E5+E12</f>
        <v>471081211.08</v>
      </c>
      <c r="F16" s="190" t="s">
        <v>72</v>
      </c>
    </row>
    <row r="17" spans="1:6" ht="15.75" customHeight="1">
      <c r="A17" s="188"/>
      <c r="B17" s="188"/>
      <c r="C17" s="118"/>
      <c r="D17" s="118"/>
      <c r="E17" s="189"/>
      <c r="F17" s="190"/>
    </row>
    <row r="18" spans="1:6" ht="15.75" customHeight="1">
      <c r="A18" s="188"/>
      <c r="B18" s="188"/>
      <c r="C18" s="118"/>
      <c r="D18" s="118"/>
      <c r="E18" s="189"/>
      <c r="F18" s="190"/>
    </row>
    <row r="19" spans="1:6" ht="15.75" customHeight="1">
      <c r="A19" s="113"/>
      <c r="B19" s="114"/>
      <c r="C19" s="118"/>
      <c r="D19" s="118"/>
      <c r="E19" s="118"/>
      <c r="F19" s="187"/>
    </row>
    <row r="20" spans="1:6" ht="16.5" thickBot="1">
      <c r="A20" s="188" t="s">
        <v>103</v>
      </c>
      <c r="B20" s="113"/>
      <c r="C20" s="113"/>
      <c r="D20" s="113"/>
      <c r="E20" s="113"/>
      <c r="F20" s="191" t="s">
        <v>102</v>
      </c>
    </row>
    <row r="21" spans="1:6" ht="24" customHeight="1">
      <c r="A21" s="287"/>
      <c r="B21" s="288"/>
      <c r="C21" s="155" t="s">
        <v>54</v>
      </c>
      <c r="D21" s="155" t="s">
        <v>55</v>
      </c>
      <c r="E21" s="162" t="s">
        <v>3</v>
      </c>
      <c r="F21" s="157" t="s">
        <v>73</v>
      </c>
    </row>
    <row r="22" spans="1:7" ht="22.5" customHeight="1">
      <c r="A22" s="283" t="s">
        <v>94</v>
      </c>
      <c r="B22" s="284"/>
      <c r="C22" s="137">
        <v>0</v>
      </c>
      <c r="D22" s="137">
        <v>0</v>
      </c>
      <c r="E22" s="138">
        <v>194559927</v>
      </c>
      <c r="F22" s="159" t="s">
        <v>18</v>
      </c>
      <c r="G22" s="139"/>
    </row>
    <row r="23" spans="1:7" ht="36.75" customHeight="1">
      <c r="A23" s="283" t="s">
        <v>114</v>
      </c>
      <c r="B23" s="284"/>
      <c r="C23" s="137">
        <v>0</v>
      </c>
      <c r="D23" s="137">
        <v>0</v>
      </c>
      <c r="E23" s="138">
        <v>250000</v>
      </c>
      <c r="F23" s="159" t="s">
        <v>18</v>
      </c>
      <c r="G23" s="139"/>
    </row>
    <row r="24" spans="1:6" ht="16.5" customHeight="1" thickBot="1">
      <c r="A24" s="278" t="s">
        <v>85</v>
      </c>
      <c r="B24" s="279"/>
      <c r="C24" s="160">
        <v>0</v>
      </c>
      <c r="D24" s="163">
        <v>0</v>
      </c>
      <c r="E24" s="160">
        <f>SUM(E22:E23)</f>
        <v>194809927</v>
      </c>
      <c r="F24" s="161" t="s">
        <v>18</v>
      </c>
    </row>
    <row r="25" spans="1:6" ht="12.75" customHeight="1">
      <c r="A25" s="185"/>
      <c r="B25" s="78"/>
      <c r="C25" s="118"/>
      <c r="D25" s="196"/>
      <c r="E25" s="118"/>
      <c r="F25" s="119"/>
    </row>
    <row r="26" spans="1:6" ht="12.75" customHeight="1">
      <c r="A26" s="185"/>
      <c r="B26" s="78"/>
      <c r="C26" s="118"/>
      <c r="D26" s="196"/>
      <c r="E26" s="118"/>
      <c r="F26" s="119"/>
    </row>
    <row r="27" spans="1:6" ht="12.75" customHeight="1">
      <c r="A27" s="185"/>
      <c r="B27" s="78"/>
      <c r="C27" s="118"/>
      <c r="D27" s="196"/>
      <c r="E27" s="118"/>
      <c r="F27" s="119"/>
    </row>
    <row r="28" spans="1:6" ht="15.75" customHeight="1">
      <c r="A28" s="188" t="s">
        <v>111</v>
      </c>
      <c r="B28" s="188"/>
      <c r="C28" s="118"/>
      <c r="D28" s="196"/>
      <c r="E28" s="189">
        <f>E16-E24</f>
        <v>276271284.08</v>
      </c>
      <c r="F28" s="190" t="s">
        <v>72</v>
      </c>
    </row>
    <row r="29" spans="1:6" ht="13.5" customHeight="1">
      <c r="A29" s="113"/>
      <c r="B29" s="113"/>
      <c r="C29" s="113"/>
      <c r="D29" s="113"/>
      <c r="E29" s="189"/>
      <c r="F29" s="190"/>
    </row>
    <row r="30" spans="1:6" ht="13.5" customHeight="1">
      <c r="A30" s="113"/>
      <c r="B30" s="113"/>
      <c r="C30" s="113"/>
      <c r="D30" s="113"/>
      <c r="E30" s="189"/>
      <c r="F30" s="190"/>
    </row>
  </sheetData>
  <mergeCells count="9">
    <mergeCell ref="A1:F1"/>
    <mergeCell ref="A24:B24"/>
    <mergeCell ref="A5:B5"/>
    <mergeCell ref="A9:B9"/>
    <mergeCell ref="A12:B12"/>
    <mergeCell ref="A22:B22"/>
    <mergeCell ref="A10:B10"/>
    <mergeCell ref="A21:B21"/>
    <mergeCell ref="A23:B23"/>
  </mergeCells>
  <printOptions horizontalCentered="1"/>
  <pageMargins left="0.7874015748031497" right="0.7874015748031497" top="0.8" bottom="0.53" header="0.5118110236220472" footer="0.85"/>
  <pageSetup firstPageNumber="8" useFirstPageNumber="1" fitToHeight="0" fitToWidth="1" horizontalDpi="600" verticalDpi="600" orientation="portrait" pageOrder="overThenDown" paperSize="9" scale="93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</dc:creator>
  <cp:keywords/>
  <dc:description/>
  <cp:lastModifiedBy>jakoubkova</cp:lastModifiedBy>
  <cp:lastPrinted>2010-06-24T04:45:50Z</cp:lastPrinted>
  <dcterms:created xsi:type="dcterms:W3CDTF">2008-04-01T05:15:09Z</dcterms:created>
  <dcterms:modified xsi:type="dcterms:W3CDTF">2010-06-24T13:18:15Z</dcterms:modified>
  <cp:category/>
  <cp:version/>
  <cp:contentType/>
  <cp:contentStatus/>
</cp:coreProperties>
</file>