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235" windowHeight="8460" activeTab="0"/>
  </bookViews>
  <sheets>
    <sheet name="RK-15-2010-40, př. 1  " sheetId="1" r:id="rId1"/>
  </sheets>
  <definedNames>
    <definedName name="_xlnm.Print_Area" localSheetId="0">'RK-15-2010-40, př. 1  '!$A$2:$N$166</definedName>
  </definedNames>
  <calcPr fullCalcOnLoad="1"/>
</workbook>
</file>

<file path=xl/sharedStrings.xml><?xml version="1.0" encoding="utf-8"?>
<sst xmlns="http://schemas.openxmlformats.org/spreadsheetml/2006/main" count="332" uniqueCount="229">
  <si>
    <t>Finanční plán</t>
  </si>
  <si>
    <t xml:space="preserve">Hlavní </t>
  </si>
  <si>
    <t>Doplňková</t>
  </si>
  <si>
    <t>Celkem</t>
  </si>
  <si>
    <t xml:space="preserve">v </t>
  </si>
  <si>
    <t>činnost</t>
  </si>
  <si>
    <t>+/-</t>
  </si>
  <si>
    <t>%</t>
  </si>
  <si>
    <t>Tržby za vlastní výrobky /úč. 601/</t>
  </si>
  <si>
    <t>Tržby z prodeje služeb /úč. 602/</t>
  </si>
  <si>
    <t>Tržby za prodané zboží /úč. 604/</t>
  </si>
  <si>
    <t>Aktivace /sesk.úč. 62/</t>
  </si>
  <si>
    <t>Ostatní výnosy /sesk.úč. 64/</t>
  </si>
  <si>
    <t xml:space="preserve">      z toho: zúčtování fondů /úč.648/</t>
  </si>
  <si>
    <t>Tržby z prodeje majetku /sesk.úč.65/</t>
  </si>
  <si>
    <t xml:space="preserve">      z toho: tržby z prodeje dlouhod. majetku /úč. 651/</t>
  </si>
  <si>
    <t>Provozní dotace /úč. 691/</t>
  </si>
  <si>
    <t>Výnosy celkem</t>
  </si>
  <si>
    <t>Spotřeba materiálu /úč. 501/</t>
  </si>
  <si>
    <t xml:space="preserve">      z toho: nákup drobného dlouhod. hm. majetku</t>
  </si>
  <si>
    <t>Spotřeba energie /úč. 502/</t>
  </si>
  <si>
    <t>Spotřeba ostat. nesklad. dodávek /úč. 503/</t>
  </si>
  <si>
    <t>Prodané zboží /úč. 504/</t>
  </si>
  <si>
    <t>Služby /sesk.úč. 51/</t>
  </si>
  <si>
    <t xml:space="preserve">       z toho: opravy a udržování /úč. 511/</t>
  </si>
  <si>
    <t xml:space="preserve">           ostatní služby /úč. 518/</t>
  </si>
  <si>
    <t>Osobní náklady /sesk.úč. 52/</t>
  </si>
  <si>
    <t xml:space="preserve">     z toho: mzdové náklady /úč. 521/</t>
  </si>
  <si>
    <t xml:space="preserve">           v tom: platy zaměstnanců</t>
  </si>
  <si>
    <t xml:space="preserve">                    ostatní osobní náklady</t>
  </si>
  <si>
    <t xml:space="preserve">           sociální pojištění /úč. 524-528/</t>
  </si>
  <si>
    <t>Daně a poplatky /sesk.úč. 53/</t>
  </si>
  <si>
    <t>Ostatní náklady /sesk.úč. 54/</t>
  </si>
  <si>
    <t>Odpisy, prodaný majetek /sesk.úč. 55/</t>
  </si>
  <si>
    <t xml:space="preserve">      z toho: odpisy dlouhodobého majetku /úč. 551/</t>
  </si>
  <si>
    <t>Daň z příjmů /sesk.úč. 59/</t>
  </si>
  <si>
    <t>Náklady celkem</t>
  </si>
  <si>
    <t>Hospodářský výsledek</t>
  </si>
  <si>
    <t>Nerozdělený zisk, ztráta k 31.12.</t>
  </si>
  <si>
    <t>Kumulovaná ztráta (zisk)</t>
  </si>
  <si>
    <t xml:space="preserve">Plán čerpání investičního fondu </t>
  </si>
  <si>
    <t xml:space="preserve">Stavby - technické zhodnocení a opravy </t>
  </si>
  <si>
    <t>v tis.Kč</t>
  </si>
  <si>
    <t xml:space="preserve">Strojní investice </t>
  </si>
  <si>
    <t>Plán oprav  dlouhodobého majetku - nemovitý majetek</t>
  </si>
  <si>
    <t>Movitý majetek</t>
  </si>
  <si>
    <t>Jmenovité akce dle přílohy D1-souvislé opravy II.a III.tříd</t>
  </si>
  <si>
    <t>Opravy techniky</t>
  </si>
  <si>
    <t>Jmenovité akce dle přílohy D1-mosty</t>
  </si>
  <si>
    <t>Drobné dodavatelské práce v NS 200 - 800</t>
  </si>
  <si>
    <t>Dodavatelské výpomoci při ZÚS</t>
  </si>
  <si>
    <t>Celkem plán oprav (SÚ 511)</t>
  </si>
  <si>
    <t>Pořizovací cena majetku</t>
  </si>
  <si>
    <t>celkem</t>
  </si>
  <si>
    <t>v tis. Kč</t>
  </si>
  <si>
    <t>Celkem movitý majetek - pod čarou</t>
  </si>
  <si>
    <t>Fondy v tis. Kč</t>
  </si>
  <si>
    <t>Deficit (+ -) BÚ</t>
  </si>
  <si>
    <t>Tvorba</t>
  </si>
  <si>
    <t>Čerpání</t>
  </si>
  <si>
    <t>Běžný účet celkem</t>
  </si>
  <si>
    <t xml:space="preserve"> ---</t>
  </si>
  <si>
    <t>z toho: fond odměn</t>
  </si>
  <si>
    <t xml:space="preserve">          rezervní fond</t>
  </si>
  <si>
    <t xml:space="preserve">          provozní prostř.</t>
  </si>
  <si>
    <t>Běžný účet FKSP</t>
  </si>
  <si>
    <t>do 30 dnů</t>
  </si>
  <si>
    <t>31-90</t>
  </si>
  <si>
    <t>91-180</t>
  </si>
  <si>
    <t>181-360</t>
  </si>
  <si>
    <t>nad 360</t>
  </si>
  <si>
    <t>Pohledávky</t>
  </si>
  <si>
    <t>Závazky</t>
  </si>
  <si>
    <t>Zaměstnanci</t>
  </si>
  <si>
    <t>Průměrný přepočtený počet pracovníků (celorok)</t>
  </si>
  <si>
    <t>Průměrný evidenční počet zaměstnanců k poslednímu dni sledovaného období</t>
  </si>
  <si>
    <t>THP</t>
  </si>
  <si>
    <t>Dělníci</t>
  </si>
  <si>
    <t>POP</t>
  </si>
  <si>
    <t>Tarifní mzdy</t>
  </si>
  <si>
    <t>Nadtarif  - nárokový</t>
  </si>
  <si>
    <t>Nadtarif  - nenárokový</t>
  </si>
  <si>
    <t>Poznámka:</t>
  </si>
  <si>
    <t>Nadtarif nenárokový - osobní ohodnocení, odměny</t>
  </si>
  <si>
    <r>
      <t xml:space="preserve">                                                                                                   </t>
    </r>
    <r>
      <rPr>
        <b/>
        <sz val="12"/>
        <rFont val="Arial CE"/>
        <family val="2"/>
      </rPr>
      <t xml:space="preserve"> KSÚS Vysočiny </t>
    </r>
    <r>
      <rPr>
        <b/>
        <sz val="8"/>
        <rFont val="Arial CE"/>
        <family val="2"/>
      </rPr>
      <t xml:space="preserve">                                                                              v tis. Kč</t>
    </r>
  </si>
  <si>
    <t>Průměrná mzda (v Kč)</t>
  </si>
  <si>
    <t xml:space="preserve">z toho odpisová skupina:                   </t>
  </si>
  <si>
    <t xml:space="preserve">z toho po lhůtě splatnosti                 </t>
  </si>
  <si>
    <t>Plán oprav celkem (dodavatelsky)</t>
  </si>
  <si>
    <t>Nadtarif nárokový - příplatek za vedení, příplatky (přesčas, pohotovost, noční, víkendy, svátky, prostředí apod.)</t>
  </si>
  <si>
    <t>vlastní</t>
  </si>
  <si>
    <t>dodavatelsky</t>
  </si>
  <si>
    <t>Stav k 1.1.2009</t>
  </si>
  <si>
    <t>Stav k 31.12.2009</t>
  </si>
  <si>
    <t>Odvod do rozpočtu zřizovatele - odpisy silničního majetku</t>
  </si>
  <si>
    <t>Protihluková opatření</t>
  </si>
  <si>
    <t>Skutečnost 2008</t>
  </si>
  <si>
    <t>Opravy a modernizace budov</t>
  </si>
  <si>
    <t xml:space="preserve">Odvod do rozpočtu zřizovatele - nemovitost provozu PE </t>
  </si>
  <si>
    <t>Rozdíl 2009 - 2008</t>
  </si>
  <si>
    <t>Další potřeby organizace (pod čarou)</t>
  </si>
  <si>
    <t>Movitý majetek celkem</t>
  </si>
  <si>
    <t>Odvod do rozpočtu zřizovatele celkem</t>
  </si>
  <si>
    <t>Splátky investičního úvěru</t>
  </si>
  <si>
    <t>Nemovitý majetek celkem</t>
  </si>
  <si>
    <t>Čerpání investičního fondu celkem (pořízení majetku + odvod do rozpočtu kraje + splátky úvěru)</t>
  </si>
  <si>
    <t>Investiční úvěr</t>
  </si>
  <si>
    <t xml:space="preserve">          z toho: investiční dotace</t>
  </si>
  <si>
    <t xml:space="preserve">                   odvod do rozpočtu kraje</t>
  </si>
  <si>
    <t xml:space="preserve">z toho:investiční fond </t>
  </si>
  <si>
    <t>Návrh na rok 2010</t>
  </si>
  <si>
    <t>Účetní odpisy na rok 2010</t>
  </si>
  <si>
    <t>Oprávky k 1.1.2010</t>
  </si>
  <si>
    <t>Zůstatková cena k 31.12.2010</t>
  </si>
  <si>
    <t>Zůstatek účtu k 1.1.2009</t>
  </si>
  <si>
    <t>Zůstatek účtu k 31.12.2009</t>
  </si>
  <si>
    <t>Stav k 1.1.2010</t>
  </si>
  <si>
    <t>Skutečnost 2009</t>
  </si>
  <si>
    <t>Plán 2010</t>
  </si>
  <si>
    <t>stav k 31.12.2009</t>
  </si>
  <si>
    <t>Rozdíl 2010 - 2009</t>
  </si>
  <si>
    <t>Stav k 31.12.2010</t>
  </si>
  <si>
    <t xml:space="preserve">                    prostředky KSÚSV</t>
  </si>
  <si>
    <t>Rozdíl 10-09</t>
  </si>
  <si>
    <t>Index 10/09</t>
  </si>
  <si>
    <t>Zateplení dílny Pelhřimov</t>
  </si>
  <si>
    <t>Sklad hořlavých látek - úprava Pelhřimov</t>
  </si>
  <si>
    <t>Adaptace č.p. 85 a garíží v Košeticích</t>
  </si>
  <si>
    <t>Rekonstrukce Bencaloru v Moravských Budějovicích</t>
  </si>
  <si>
    <t>Přístavba garáže v Želetavě</t>
  </si>
  <si>
    <t>Výměna oken v Náměšti nad Oslavou</t>
  </si>
  <si>
    <t>Pozemek Rudíkov</t>
  </si>
  <si>
    <t>Oplocení areáluv Jihlavě</t>
  </si>
  <si>
    <t>Zpevnění a odvodnění skládky v Jihlavě</t>
  </si>
  <si>
    <t>Rekonstrukce lapolu (budování kanalizace) v Telči</t>
  </si>
  <si>
    <t>Podlaha ocelokolny v Jihlavě</t>
  </si>
  <si>
    <t>Odvodnění a zpevnění plochy pod skladem v Jihlavě</t>
  </si>
  <si>
    <t>Zateplení střechy ve Žďáru nad Sázavou</t>
  </si>
  <si>
    <t>Rekonstrukce plynové kotelny ve Velkém Meziříčí</t>
  </si>
  <si>
    <t xml:space="preserve">Obalovna studené obalované směsi </t>
  </si>
  <si>
    <t>Sypačová nástavba solná</t>
  </si>
  <si>
    <t>1 ks</t>
  </si>
  <si>
    <t>Traktorová mechanizace - universální</t>
  </si>
  <si>
    <t>14 ks</t>
  </si>
  <si>
    <t>Sypací nástavba na IVECO</t>
  </si>
  <si>
    <t>Úprava sypače</t>
  </si>
  <si>
    <t>2 ks</t>
  </si>
  <si>
    <t>Technologické vozidlo k mrazovým trhlinám</t>
  </si>
  <si>
    <t>Osobní automobil</t>
  </si>
  <si>
    <t>3 ks</t>
  </si>
  <si>
    <t>Nákladní vozidlo pick-up</t>
  </si>
  <si>
    <t>Osobní automobil 4x4 (převod z 2009)</t>
  </si>
  <si>
    <t>Hydraulické beranidlo</t>
  </si>
  <si>
    <t>Zařízení na ošetřování mrazových trhlin</t>
  </si>
  <si>
    <t>Elektrické nahřívání pojízného zásobníku emulze</t>
  </si>
  <si>
    <t>Mulčovač</t>
  </si>
  <si>
    <t>Mechanický vrták na sloupky</t>
  </si>
  <si>
    <t>Klimatizace do T 815</t>
  </si>
  <si>
    <t>Solankové hospodářství</t>
  </si>
  <si>
    <t>Zametač za traktor</t>
  </si>
  <si>
    <t>Korba Iveco</t>
  </si>
  <si>
    <t>Odkorňovač</t>
  </si>
  <si>
    <t>Instruktážní film BOZP (letní a zimní údržba)</t>
  </si>
  <si>
    <t>Docházkový systém</t>
  </si>
  <si>
    <t>Vyhodnocování digitálních tachografů</t>
  </si>
  <si>
    <t>Přechod na bezkontaktní čipy</t>
  </si>
  <si>
    <t>Blade server</t>
  </si>
  <si>
    <t>Klimatizace serverovny</t>
  </si>
  <si>
    <t>Barevná kopírka</t>
  </si>
  <si>
    <t>Strukturovaná kabeláž</t>
  </si>
  <si>
    <t>TR</t>
  </si>
  <si>
    <t>PE</t>
  </si>
  <si>
    <t>Kamerový zabezpečovací systém</t>
  </si>
  <si>
    <t>Ř</t>
  </si>
  <si>
    <t>MIS - Inekon</t>
  </si>
  <si>
    <t>Karta silnic VARS</t>
  </si>
  <si>
    <t>GIS</t>
  </si>
  <si>
    <t>Sušičky oděvů</t>
  </si>
  <si>
    <t>Telefonní ústředna</t>
  </si>
  <si>
    <t>SW licence</t>
  </si>
  <si>
    <t>D2 - dokončení akcí 2009</t>
  </si>
  <si>
    <t>Kabina T 815</t>
  </si>
  <si>
    <t>Sklápěcí korba T 815 6x6 (rekonstrukce)</t>
  </si>
  <si>
    <t>Nakladač</t>
  </si>
  <si>
    <t>Technologické vozidlo 6 míst, skříň</t>
  </si>
  <si>
    <t>Technologické vozidlo - nosič kontejnerů/hydr. Ruka</t>
  </si>
  <si>
    <t>Skládka inertů Habry</t>
  </si>
  <si>
    <t>Celkem nemovitý majetek - pod čarou</t>
  </si>
  <si>
    <t>Přístavba dílny v Moravských Budějovicích</t>
  </si>
  <si>
    <t>Přístřešek v Moravských Budějovicích</t>
  </si>
  <si>
    <t>Střecha v Třebíči</t>
  </si>
  <si>
    <t>Rekonstrukce vrat garáží v Třebíči, Moravských budějovicích a Náměšti n/O</t>
  </si>
  <si>
    <t>Vysprávková souprava</t>
  </si>
  <si>
    <t>Podvalník</t>
  </si>
  <si>
    <t>Vysokozdvižný vozík</t>
  </si>
  <si>
    <t>Sklad barev ve Žďáru nad Sázavou</t>
  </si>
  <si>
    <t>Výměna oken ve Velkém meziříčí, Třebíči a Moravských Budějovicích</t>
  </si>
  <si>
    <t>Tandemový válec</t>
  </si>
  <si>
    <t>Štěpkovač</t>
  </si>
  <si>
    <t>4 ks</t>
  </si>
  <si>
    <t>Mininakladač s podkopem</t>
  </si>
  <si>
    <t>Přívěs se signalizačním zařízením</t>
  </si>
  <si>
    <t>Kropící vůz</t>
  </si>
  <si>
    <t>Sklad olejů v Telči</t>
  </si>
  <si>
    <t>Stáčecí místo na emulzi s nádrží v Telči</t>
  </si>
  <si>
    <t>Odvětrání dílen v Telči</t>
  </si>
  <si>
    <t>Rekonstrukce střech dílen a garáží v Telči</t>
  </si>
  <si>
    <t>Nádrž na LPG vč. zastřešení v Telči</t>
  </si>
  <si>
    <t>Radlice křídlo dvoubřitá, nakláněcí</t>
  </si>
  <si>
    <t>Radlice traktorová přední</t>
  </si>
  <si>
    <t>Fréza na pařezy</t>
  </si>
  <si>
    <t xml:space="preserve">Mulčovač </t>
  </si>
  <si>
    <t>Závěsná sekačka traktoru</t>
  </si>
  <si>
    <t>Svahová sekačka</t>
  </si>
  <si>
    <t>Nákladní vlek s ABS</t>
  </si>
  <si>
    <t>Cisternová mycí nástavba</t>
  </si>
  <si>
    <t>Výměna krytiny střechy v Moravských Budějovicích</t>
  </si>
  <si>
    <t>Rekonstrukce elektroinstalace v Moravských Budějovicích</t>
  </si>
  <si>
    <t>Přívěs s nádrží na emulzi</t>
  </si>
  <si>
    <t>Vrátnice Hrotovice</t>
  </si>
  <si>
    <t>Rekonstrukce topení v Náměšti nad Oslavou</t>
  </si>
  <si>
    <t>Skladové hospodářství - sůl, inert</t>
  </si>
  <si>
    <t>Technologické vozidlo (převod z roku 2009)</t>
  </si>
  <si>
    <t>Nákladní vozidlo zimní údržby (s nástavbami)</t>
  </si>
  <si>
    <t>10 ks</t>
  </si>
  <si>
    <t>Traktor</t>
  </si>
  <si>
    <t>6 ks</t>
  </si>
  <si>
    <t>Technologické vozidlo do 7,5 t</t>
  </si>
  <si>
    <t>7 ks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</si>
</sst>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41">
    <font>
      <sz val="10"/>
      <name val="Arial"/>
      <family val="0"/>
    </font>
    <font>
      <b/>
      <sz val="12"/>
      <name val="Arial CE"/>
      <family val="2"/>
    </font>
    <font>
      <b/>
      <sz val="8"/>
      <name val="Arial CE"/>
      <family val="2"/>
    </font>
    <font>
      <sz val="10"/>
      <name val="Arial CE"/>
      <family val="2"/>
    </font>
    <font>
      <sz val="8"/>
      <name val="Arial"/>
      <family val="2"/>
    </font>
    <font>
      <sz val="12"/>
      <name val="Arial CE"/>
      <family val="2"/>
    </font>
    <font>
      <sz val="8"/>
      <name val="Arial CE"/>
      <family val="2"/>
    </font>
    <font>
      <sz val="7"/>
      <name val="Arial CE"/>
      <family val="2"/>
    </font>
    <font>
      <sz val="6"/>
      <name val="Arial CE"/>
      <family val="2"/>
    </font>
    <font>
      <b/>
      <sz val="7"/>
      <name val="Arial CE"/>
      <family val="2"/>
    </font>
    <font>
      <b/>
      <sz val="8"/>
      <name val="Arial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6"/>
      <name val="Arial CE"/>
      <family val="2"/>
    </font>
    <font>
      <b/>
      <sz val="11"/>
      <name val="Arial CE"/>
      <family val="2"/>
    </font>
    <font>
      <i/>
      <sz val="8"/>
      <name val="Arial"/>
      <family val="2"/>
    </font>
    <font>
      <i/>
      <sz val="8"/>
      <name val="Arial CE"/>
      <family val="2"/>
    </font>
    <font>
      <sz val="8"/>
      <color indexed="10"/>
      <name val="Arial CE"/>
      <family val="2"/>
    </font>
    <font>
      <sz val="10"/>
      <color indexed="10"/>
      <name val="Arial CE"/>
      <family val="2"/>
    </font>
    <font>
      <b/>
      <sz val="7"/>
      <color indexed="10"/>
      <name val="Arial CE"/>
      <family val="2"/>
    </font>
    <font>
      <b/>
      <sz val="8"/>
      <color indexed="10"/>
      <name val="Arial CE"/>
      <family val="2"/>
    </font>
    <font>
      <u val="single"/>
      <sz val="10"/>
      <name val="Arial CE"/>
      <family val="2"/>
    </font>
    <font>
      <b/>
      <u val="single"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9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17" borderId="0" applyNumberFormat="0" applyBorder="0" applyAlignment="0" applyProtection="0"/>
    <xf numFmtId="0" fontId="3" fillId="0" borderId="0">
      <alignment horizontal="center" vertical="center"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7" borderId="8" applyNumberFormat="0" applyAlignment="0" applyProtection="0"/>
    <xf numFmtId="0" fontId="37" fillId="19" borderId="8" applyNumberFormat="0" applyAlignment="0" applyProtection="0"/>
    <xf numFmtId="0" fontId="38" fillId="19" borderId="9" applyNumberFormat="0" applyAlignment="0" applyProtection="0"/>
    <xf numFmtId="0" fontId="39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3" borderId="0" applyNumberFormat="0" applyBorder="0" applyAlignment="0" applyProtection="0"/>
  </cellStyleXfs>
  <cellXfs count="565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19" borderId="10" xfId="0" applyFont="1" applyFill="1" applyBorder="1" applyAlignment="1">
      <alignment horizontal="centerContinuous" vertical="center"/>
    </xf>
    <xf numFmtId="0" fontId="2" fillId="19" borderId="11" xfId="0" applyFont="1" applyFill="1" applyBorder="1" applyAlignment="1">
      <alignment horizontal="centerContinuous" vertical="center"/>
    </xf>
    <xf numFmtId="0" fontId="2" fillId="19" borderId="12" xfId="0" applyFont="1" applyFill="1" applyBorder="1" applyAlignment="1">
      <alignment horizontal="centerContinuous" vertical="center"/>
    </xf>
    <xf numFmtId="0" fontId="6" fillId="19" borderId="13" xfId="0" applyFont="1" applyFill="1" applyBorder="1" applyAlignment="1">
      <alignment horizontal="center"/>
    </xf>
    <xf numFmtId="0" fontId="6" fillId="19" borderId="14" xfId="0" applyFont="1" applyFill="1" applyBorder="1" applyAlignment="1">
      <alignment horizontal="center"/>
    </xf>
    <xf numFmtId="0" fontId="6" fillId="19" borderId="15" xfId="0" applyFont="1" applyFill="1" applyBorder="1" applyAlignment="1">
      <alignment horizontal="center"/>
    </xf>
    <xf numFmtId="0" fontId="6" fillId="19" borderId="16" xfId="0" applyFont="1" applyFill="1" applyBorder="1" applyAlignment="1">
      <alignment horizontal="center"/>
    </xf>
    <xf numFmtId="0" fontId="6" fillId="19" borderId="17" xfId="0" applyFont="1" applyFill="1" applyBorder="1" applyAlignment="1">
      <alignment horizontal="center"/>
    </xf>
    <xf numFmtId="0" fontId="6" fillId="19" borderId="18" xfId="0" applyFont="1" applyFill="1" applyBorder="1" applyAlignment="1">
      <alignment horizontal="center"/>
    </xf>
    <xf numFmtId="0" fontId="6" fillId="19" borderId="19" xfId="0" applyFont="1" applyFill="1" applyBorder="1" applyAlignment="1">
      <alignment horizontal="center"/>
    </xf>
    <xf numFmtId="0" fontId="6" fillId="19" borderId="20" xfId="0" applyFont="1" applyFill="1" applyBorder="1" applyAlignment="1" quotePrefix="1">
      <alignment horizontal="center"/>
    </xf>
    <xf numFmtId="0" fontId="6" fillId="19" borderId="20" xfId="0" applyFont="1" applyFill="1" applyBorder="1" applyAlignment="1">
      <alignment horizontal="center"/>
    </xf>
    <xf numFmtId="0" fontId="6" fillId="0" borderId="21" xfId="0" applyFont="1" applyBorder="1" applyAlignment="1">
      <alignment horizontal="left" vertical="center" wrapText="1"/>
    </xf>
    <xf numFmtId="3" fontId="6" fillId="0" borderId="22" xfId="0" applyNumberFormat="1" applyFont="1" applyBorder="1" applyAlignment="1">
      <alignment vertical="center" wrapText="1"/>
    </xf>
    <xf numFmtId="3" fontId="6" fillId="0" borderId="23" xfId="0" applyNumberFormat="1" applyFont="1" applyBorder="1" applyAlignment="1">
      <alignment vertical="center" wrapText="1"/>
    </xf>
    <xf numFmtId="3" fontId="6" fillId="0" borderId="24" xfId="0" applyNumberFormat="1" applyFont="1" applyBorder="1" applyAlignment="1">
      <alignment vertical="center" wrapText="1"/>
    </xf>
    <xf numFmtId="3" fontId="2" fillId="24" borderId="21" xfId="0" applyNumberFormat="1" applyFont="1" applyFill="1" applyBorder="1" applyAlignment="1">
      <alignment vertical="center" wrapText="1"/>
    </xf>
    <xf numFmtId="0" fontId="2" fillId="24" borderId="25" xfId="0" applyFont="1" applyFill="1" applyBorder="1" applyAlignment="1">
      <alignment vertical="center" wrapText="1"/>
    </xf>
    <xf numFmtId="0" fontId="2" fillId="24" borderId="24" xfId="0" applyFont="1" applyFill="1" applyBorder="1" applyAlignment="1">
      <alignment vertical="center" wrapText="1"/>
    </xf>
    <xf numFmtId="0" fontId="6" fillId="0" borderId="26" xfId="0" applyFont="1" applyBorder="1" applyAlignment="1">
      <alignment horizontal="left" vertical="center" wrapText="1"/>
    </xf>
    <xf numFmtId="164" fontId="6" fillId="0" borderId="27" xfId="0" applyNumberFormat="1" applyFont="1" applyBorder="1" applyAlignment="1">
      <alignment vertical="center" wrapText="1"/>
    </xf>
    <xf numFmtId="164" fontId="6" fillId="0" borderId="28" xfId="0" applyNumberFormat="1" applyFont="1" applyBorder="1" applyAlignment="1">
      <alignment vertical="center" wrapText="1"/>
    </xf>
    <xf numFmtId="164" fontId="6" fillId="0" borderId="29" xfId="0" applyNumberFormat="1" applyFont="1" applyBorder="1" applyAlignment="1">
      <alignment vertical="center" wrapText="1"/>
    </xf>
    <xf numFmtId="3" fontId="2" fillId="24" borderId="26" xfId="0" applyNumberFormat="1" applyFont="1" applyFill="1" applyBorder="1" applyAlignment="1">
      <alignment vertical="center" wrapText="1"/>
    </xf>
    <xf numFmtId="10" fontId="2" fillId="24" borderId="30" xfId="0" applyNumberFormat="1" applyFont="1" applyFill="1" applyBorder="1" applyAlignment="1">
      <alignment vertical="center" wrapText="1"/>
    </xf>
    <xf numFmtId="164" fontId="2" fillId="24" borderId="26" xfId="0" applyNumberFormat="1" applyFont="1" applyFill="1" applyBorder="1" applyAlignment="1">
      <alignment vertical="center" wrapText="1"/>
    </xf>
    <xf numFmtId="10" fontId="2" fillId="24" borderId="29" xfId="0" applyNumberFormat="1" applyFont="1" applyFill="1" applyBorder="1" applyAlignment="1">
      <alignment vertical="center" wrapText="1"/>
    </xf>
    <xf numFmtId="0" fontId="7" fillId="0" borderId="26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164" fontId="6" fillId="0" borderId="15" xfId="0" applyNumberFormat="1" applyFont="1" applyFill="1" applyBorder="1" applyAlignment="1">
      <alignment vertical="center" wrapText="1"/>
    </xf>
    <xf numFmtId="164" fontId="7" fillId="0" borderId="13" xfId="0" applyNumberFormat="1" applyFont="1" applyBorder="1" applyAlignment="1">
      <alignment vertical="center" wrapText="1"/>
    </xf>
    <xf numFmtId="3" fontId="2" fillId="24" borderId="32" xfId="0" applyNumberFormat="1" applyFont="1" applyFill="1" applyBorder="1" applyAlignment="1">
      <alignment vertical="center" wrapText="1"/>
    </xf>
    <xf numFmtId="10" fontId="2" fillId="24" borderId="16" xfId="0" applyNumberFormat="1" applyFont="1" applyFill="1" applyBorder="1" applyAlignment="1">
      <alignment vertical="center" wrapText="1"/>
    </xf>
    <xf numFmtId="164" fontId="2" fillId="24" borderId="32" xfId="0" applyNumberFormat="1" applyFont="1" applyFill="1" applyBorder="1" applyAlignment="1">
      <alignment vertical="center" wrapText="1"/>
    </xf>
    <xf numFmtId="10" fontId="2" fillId="24" borderId="14" xfId="0" applyNumberFormat="1" applyFont="1" applyFill="1" applyBorder="1" applyAlignment="1">
      <alignment vertical="center" wrapText="1"/>
    </xf>
    <xf numFmtId="0" fontId="2" fillId="19" borderId="33" xfId="0" applyFont="1" applyFill="1" applyBorder="1" applyAlignment="1">
      <alignment horizontal="left" vertical="center" wrapText="1"/>
    </xf>
    <xf numFmtId="164" fontId="2" fillId="19" borderId="33" xfId="0" applyNumberFormat="1" applyFont="1" applyFill="1" applyBorder="1" applyAlignment="1">
      <alignment vertical="center" wrapText="1"/>
    </xf>
    <xf numFmtId="164" fontId="2" fillId="19" borderId="34" xfId="0" applyNumberFormat="1" applyFont="1" applyFill="1" applyBorder="1" applyAlignment="1">
      <alignment vertical="center" wrapText="1"/>
    </xf>
    <xf numFmtId="164" fontId="2" fillId="19" borderId="35" xfId="0" applyNumberFormat="1" applyFont="1" applyFill="1" applyBorder="1" applyAlignment="1">
      <alignment vertical="center" wrapText="1"/>
    </xf>
    <xf numFmtId="164" fontId="2" fillId="19" borderId="36" xfId="0" applyNumberFormat="1" applyFont="1" applyFill="1" applyBorder="1" applyAlignment="1">
      <alignment vertical="center" wrapText="1"/>
    </xf>
    <xf numFmtId="3" fontId="2" fillId="24" borderId="33" xfId="0" applyNumberFormat="1" applyFont="1" applyFill="1" applyBorder="1" applyAlignment="1">
      <alignment vertical="center" wrapText="1"/>
    </xf>
    <xf numFmtId="10" fontId="2" fillId="24" borderId="34" xfId="0" applyNumberFormat="1" applyFont="1" applyFill="1" applyBorder="1" applyAlignment="1">
      <alignment vertical="center" wrapText="1"/>
    </xf>
    <xf numFmtId="164" fontId="2" fillId="24" borderId="33" xfId="0" applyNumberFormat="1" applyFont="1" applyFill="1" applyBorder="1" applyAlignment="1">
      <alignment vertical="center" wrapText="1"/>
    </xf>
    <xf numFmtId="10" fontId="2" fillId="24" borderId="35" xfId="0" applyNumberFormat="1" applyFont="1" applyFill="1" applyBorder="1" applyAlignment="1">
      <alignment vertical="center" wrapText="1"/>
    </xf>
    <xf numFmtId="0" fontId="6" fillId="0" borderId="37" xfId="0" applyFont="1" applyBorder="1" applyAlignment="1">
      <alignment horizontal="left" vertical="center" wrapText="1"/>
    </xf>
    <xf numFmtId="164" fontId="6" fillId="0" borderId="24" xfId="0" applyNumberFormat="1" applyFont="1" applyBorder="1" applyAlignment="1">
      <alignment vertical="center" wrapText="1"/>
    </xf>
    <xf numFmtId="10" fontId="2" fillId="24" borderId="25" xfId="0" applyNumberFormat="1" applyFont="1" applyFill="1" applyBorder="1" applyAlignment="1">
      <alignment vertical="center" wrapText="1"/>
    </xf>
    <xf numFmtId="164" fontId="6" fillId="0" borderId="22" xfId="0" applyNumberFormat="1" applyFont="1" applyFill="1" applyBorder="1" applyAlignment="1">
      <alignment vertical="center" wrapText="1"/>
    </xf>
    <xf numFmtId="164" fontId="6" fillId="0" borderId="23" xfId="0" applyNumberFormat="1" applyFont="1" applyFill="1" applyBorder="1" applyAlignment="1">
      <alignment vertical="center" wrapText="1"/>
    </xf>
    <xf numFmtId="164" fontId="2" fillId="24" borderId="21" xfId="0" applyNumberFormat="1" applyFont="1" applyFill="1" applyBorder="1" applyAlignment="1">
      <alignment vertical="center" wrapText="1"/>
    </xf>
    <xf numFmtId="10" fontId="2" fillId="24" borderId="24" xfId="0" applyNumberFormat="1" applyFont="1" applyFill="1" applyBorder="1" applyAlignment="1">
      <alignment vertical="center" wrapText="1"/>
    </xf>
    <xf numFmtId="0" fontId="8" fillId="0" borderId="26" xfId="0" applyFont="1" applyBorder="1" applyAlignment="1">
      <alignment horizontal="left" vertical="center" wrapText="1"/>
    </xf>
    <xf numFmtId="164" fontId="6" fillId="0" borderId="27" xfId="0" applyNumberFormat="1" applyFont="1" applyFill="1" applyBorder="1" applyAlignment="1">
      <alignment vertical="center" wrapText="1"/>
    </xf>
    <xf numFmtId="164" fontId="6" fillId="0" borderId="28" xfId="0" applyNumberFormat="1" applyFont="1" applyFill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164" fontId="6" fillId="0" borderId="26" xfId="0" applyNumberFormat="1" applyFont="1" applyFill="1" applyBorder="1" applyAlignment="1">
      <alignment vertical="center" wrapText="1"/>
    </xf>
    <xf numFmtId="0" fontId="6" fillId="0" borderId="31" xfId="0" applyFont="1" applyBorder="1" applyAlignment="1">
      <alignment vertical="center" wrapText="1"/>
    </xf>
    <xf numFmtId="164" fontId="6" fillId="0" borderId="13" xfId="0" applyNumberFormat="1" applyFont="1" applyFill="1" applyBorder="1" applyAlignment="1">
      <alignment vertical="center" wrapText="1"/>
    </xf>
    <xf numFmtId="164" fontId="2" fillId="19" borderId="38" xfId="0" applyNumberFormat="1" applyFont="1" applyFill="1" applyBorder="1" applyAlignment="1">
      <alignment vertical="center" wrapText="1"/>
    </xf>
    <xf numFmtId="164" fontId="2" fillId="19" borderId="39" xfId="0" applyNumberFormat="1" applyFont="1" applyFill="1" applyBorder="1" applyAlignment="1">
      <alignment vertical="center" wrapText="1"/>
    </xf>
    <xf numFmtId="0" fontId="9" fillId="19" borderId="33" xfId="0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vertical="center" wrapText="1"/>
    </xf>
    <xf numFmtId="10" fontId="2" fillId="0" borderId="0" xfId="0" applyNumberFormat="1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28" xfId="0" applyFont="1" applyBorder="1" applyAlignment="1">
      <alignment horizontal="center"/>
    </xf>
    <xf numFmtId="3" fontId="6" fillId="0" borderId="29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0" fontId="6" fillId="0" borderId="13" xfId="0" applyFont="1" applyBorder="1" applyAlignment="1">
      <alignment horizontal="center"/>
    </xf>
    <xf numFmtId="3" fontId="6" fillId="0" borderId="29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right" vertical="center"/>
    </xf>
    <xf numFmtId="164" fontId="0" fillId="0" borderId="0" xfId="0" applyNumberFormat="1" applyBorder="1" applyAlignment="1">
      <alignment vertical="center"/>
    </xf>
    <xf numFmtId="3" fontId="2" fillId="0" borderId="0" xfId="0" applyNumberFormat="1" applyFont="1" applyFill="1" applyBorder="1" applyAlignment="1">
      <alignment horizontal="left" vertical="center"/>
    </xf>
    <xf numFmtId="0" fontId="11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3" fontId="2" fillId="0" borderId="29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/>
    </xf>
    <xf numFmtId="164" fontId="10" fillId="0" borderId="0" xfId="0" applyNumberFormat="1" applyFont="1" applyAlignment="1">
      <alignment/>
    </xf>
    <xf numFmtId="3" fontId="2" fillId="0" borderId="24" xfId="0" applyNumberFormat="1" applyFont="1" applyFill="1" applyBorder="1" applyAlignment="1">
      <alignment/>
    </xf>
    <xf numFmtId="0" fontId="2" fillId="0" borderId="23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3" fontId="2" fillId="0" borderId="40" xfId="0" applyNumberFormat="1" applyFont="1" applyFill="1" applyBorder="1" applyAlignment="1">
      <alignment/>
    </xf>
    <xf numFmtId="3" fontId="2" fillId="0" borderId="41" xfId="0" applyNumberFormat="1" applyFont="1" applyFill="1" applyBorder="1" applyAlignment="1">
      <alignment/>
    </xf>
    <xf numFmtId="3" fontId="3" fillId="0" borderId="0" xfId="0" applyNumberFormat="1" applyFont="1" applyBorder="1" applyAlignment="1">
      <alignment/>
    </xf>
    <xf numFmtId="0" fontId="4" fillId="19" borderId="42" xfId="0" applyFont="1" applyFill="1" applyBorder="1" applyAlignment="1">
      <alignment horizontal="left" vertical="center"/>
    </xf>
    <xf numFmtId="3" fontId="6" fillId="0" borderId="43" xfId="0" applyNumberFormat="1" applyFont="1" applyBorder="1" applyAlignment="1">
      <alignment/>
    </xf>
    <xf numFmtId="0" fontId="4" fillId="19" borderId="44" xfId="0" applyFont="1" applyFill="1" applyBorder="1" applyAlignment="1">
      <alignment horizontal="left" vertical="center"/>
    </xf>
    <xf numFmtId="3" fontId="6" fillId="19" borderId="42" xfId="0" applyNumberFormat="1" applyFont="1" applyFill="1" applyBorder="1" applyAlignment="1">
      <alignment horizontal="left" vertical="center"/>
    </xf>
    <xf numFmtId="0" fontId="13" fillId="19" borderId="45" xfId="46" applyFont="1" applyFill="1" applyBorder="1" applyAlignment="1">
      <alignment horizontal="center" vertical="center"/>
      <protection/>
    </xf>
    <xf numFmtId="0" fontId="13" fillId="19" borderId="46" xfId="46" applyFont="1" applyFill="1" applyBorder="1" applyAlignment="1">
      <alignment horizontal="center" vertical="center"/>
      <protection/>
    </xf>
    <xf numFmtId="0" fontId="2" fillId="19" borderId="47" xfId="0" applyFont="1" applyFill="1" applyBorder="1" applyAlignment="1">
      <alignment horizontal="left" vertical="center" wrapText="1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9" fillId="19" borderId="50" xfId="0" applyFont="1" applyFill="1" applyBorder="1" applyAlignment="1">
      <alignment horizontal="center" vertical="center" wrapText="1"/>
    </xf>
    <xf numFmtId="0" fontId="9" fillId="19" borderId="51" xfId="0" applyFont="1" applyFill="1" applyBorder="1" applyAlignment="1">
      <alignment horizontal="center" vertical="center" wrapText="1"/>
    </xf>
    <xf numFmtId="0" fontId="9" fillId="19" borderId="52" xfId="0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/>
    </xf>
    <xf numFmtId="0" fontId="2" fillId="19" borderId="28" xfId="0" applyFont="1" applyFill="1" applyBorder="1" applyAlignment="1">
      <alignment horizontal="center"/>
    </xf>
    <xf numFmtId="3" fontId="2" fillId="19" borderId="28" xfId="0" applyNumberFormat="1" applyFont="1" applyFill="1" applyBorder="1" applyAlignment="1">
      <alignment horizontal="center"/>
    </xf>
    <xf numFmtId="3" fontId="2" fillId="19" borderId="30" xfId="0" applyNumberFormat="1" applyFont="1" applyFill="1" applyBorder="1" applyAlignment="1">
      <alignment horizontal="center"/>
    </xf>
    <xf numFmtId="3" fontId="2" fillId="19" borderId="29" xfId="0" applyNumberFormat="1" applyFont="1" applyFill="1" applyBorder="1" applyAlignment="1">
      <alignment horizontal="center"/>
    </xf>
    <xf numFmtId="0" fontId="3" fillId="0" borderId="53" xfId="0" applyFont="1" applyBorder="1" applyAlignment="1">
      <alignment/>
    </xf>
    <xf numFmtId="0" fontId="6" fillId="0" borderId="54" xfId="0" applyFont="1" applyBorder="1" applyAlignment="1">
      <alignment/>
    </xf>
    <xf numFmtId="0" fontId="6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19" borderId="55" xfId="0" applyFont="1" applyFill="1" applyBorder="1" applyAlignment="1">
      <alignment/>
    </xf>
    <xf numFmtId="3" fontId="6" fillId="19" borderId="56" xfId="0" applyNumberFormat="1" applyFont="1" applyFill="1" applyBorder="1" applyAlignment="1">
      <alignment/>
    </xf>
    <xf numFmtId="4" fontId="6" fillId="19" borderId="56" xfId="0" applyNumberFormat="1" applyFont="1" applyFill="1" applyBorder="1" applyAlignment="1">
      <alignment/>
    </xf>
    <xf numFmtId="4" fontId="6" fillId="19" borderId="57" xfId="0" applyNumberFormat="1" applyFont="1" applyFill="1" applyBorder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58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0" fontId="15" fillId="0" borderId="0" xfId="0" applyFont="1" applyAlignment="1">
      <alignment/>
    </xf>
    <xf numFmtId="164" fontId="15" fillId="0" borderId="0" xfId="0" applyNumberFormat="1" applyFont="1" applyAlignment="1">
      <alignment/>
    </xf>
    <xf numFmtId="3" fontId="10" fillId="0" borderId="24" xfId="0" applyNumberFormat="1" applyFont="1" applyBorder="1" applyAlignment="1">
      <alignment vertical="center"/>
    </xf>
    <xf numFmtId="0" fontId="6" fillId="19" borderId="45" xfId="0" applyFont="1" applyFill="1" applyBorder="1" applyAlignment="1">
      <alignment/>
    </xf>
    <xf numFmtId="0" fontId="6" fillId="19" borderId="59" xfId="0" applyFont="1" applyFill="1" applyBorder="1" applyAlignment="1">
      <alignment/>
    </xf>
    <xf numFmtId="0" fontId="7" fillId="19" borderId="59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3" fontId="2" fillId="0" borderId="60" xfId="0" applyNumberFormat="1" applyFont="1" applyFill="1" applyBorder="1" applyAlignment="1">
      <alignment horizontal="center"/>
    </xf>
    <xf numFmtId="0" fontId="17" fillId="0" borderId="54" xfId="0" applyFont="1" applyBorder="1" applyAlignment="1">
      <alignment/>
    </xf>
    <xf numFmtId="0" fontId="18" fillId="0" borderId="54" xfId="0" applyFont="1" applyBorder="1" applyAlignment="1">
      <alignment/>
    </xf>
    <xf numFmtId="3" fontId="2" fillId="0" borderId="28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3" fontId="20" fillId="0" borderId="0" xfId="0" applyNumberFormat="1" applyFont="1" applyFill="1" applyBorder="1" applyAlignment="1">
      <alignment/>
    </xf>
    <xf numFmtId="3" fontId="20" fillId="0" borderId="0" xfId="0" applyNumberFormat="1" applyFont="1" applyFill="1" applyBorder="1" applyAlignment="1">
      <alignment/>
    </xf>
    <xf numFmtId="0" fontId="9" fillId="0" borderId="21" xfId="0" applyFont="1" applyFill="1" applyBorder="1" applyAlignment="1">
      <alignment/>
    </xf>
    <xf numFmtId="3" fontId="2" fillId="0" borderId="61" xfId="0" applyNumberFormat="1" applyFont="1" applyFill="1" applyBorder="1" applyAlignment="1">
      <alignment/>
    </xf>
    <xf numFmtId="3" fontId="2" fillId="0" borderId="62" xfId="0" applyNumberFormat="1" applyFont="1" applyFill="1" applyBorder="1" applyAlignment="1">
      <alignment horizontal="center"/>
    </xf>
    <xf numFmtId="3" fontId="2" fillId="0" borderId="63" xfId="0" applyNumberFormat="1" applyFont="1" applyFill="1" applyBorder="1" applyAlignment="1">
      <alignment horizontal="center"/>
    </xf>
    <xf numFmtId="3" fontId="2" fillId="0" borderId="29" xfId="0" applyNumberFormat="1" applyFont="1" applyFill="1" applyBorder="1" applyAlignment="1">
      <alignment horizontal="center"/>
    </xf>
    <xf numFmtId="0" fontId="9" fillId="0" borderId="26" xfId="0" applyFont="1" applyFill="1" applyBorder="1" applyAlignment="1">
      <alignment/>
    </xf>
    <xf numFmtId="3" fontId="2" fillId="0" borderId="63" xfId="0" applyNumberFormat="1" applyFont="1" applyFill="1" applyBorder="1" applyAlignment="1">
      <alignment/>
    </xf>
    <xf numFmtId="3" fontId="2" fillId="0" borderId="60" xfId="0" applyNumberFormat="1" applyFont="1" applyFill="1" applyBorder="1" applyAlignment="1">
      <alignment/>
    </xf>
    <xf numFmtId="3" fontId="2" fillId="0" borderId="28" xfId="0" applyNumberFormat="1" applyFont="1" applyFill="1" applyBorder="1" applyAlignment="1">
      <alignment/>
    </xf>
    <xf numFmtId="3" fontId="2" fillId="0" borderId="29" xfId="0" applyNumberFormat="1" applyFont="1" applyFill="1" applyBorder="1" applyAlignment="1">
      <alignment/>
    </xf>
    <xf numFmtId="0" fontId="9" fillId="0" borderId="31" xfId="0" applyFont="1" applyFill="1" applyBorder="1" applyAlignment="1">
      <alignment/>
    </xf>
    <xf numFmtId="3" fontId="2" fillId="0" borderId="64" xfId="0" applyNumberFormat="1" applyFont="1" applyFill="1" applyBorder="1" applyAlignment="1">
      <alignment/>
    </xf>
    <xf numFmtId="3" fontId="2" fillId="0" borderId="44" xfId="0" applyNumberFormat="1" applyFont="1" applyFill="1" applyBorder="1" applyAlignment="1">
      <alignment/>
    </xf>
    <xf numFmtId="3" fontId="2" fillId="0" borderId="45" xfId="0" applyNumberFormat="1" applyFont="1" applyFill="1" applyBorder="1" applyAlignment="1">
      <alignment/>
    </xf>
    <xf numFmtId="3" fontId="2" fillId="0" borderId="59" xfId="0" applyNumberFormat="1" applyFont="1" applyFill="1" applyBorder="1" applyAlignment="1">
      <alignment/>
    </xf>
    <xf numFmtId="3" fontId="2" fillId="0" borderId="45" xfId="0" applyNumberFormat="1" applyFont="1" applyFill="1" applyBorder="1" applyAlignment="1">
      <alignment/>
    </xf>
    <xf numFmtId="3" fontId="2" fillId="0" borderId="59" xfId="0" applyNumberFormat="1" applyFont="1" applyFill="1" applyBorder="1" applyAlignment="1">
      <alignment/>
    </xf>
    <xf numFmtId="3" fontId="11" fillId="0" borderId="0" xfId="0" applyNumberFormat="1" applyFont="1" applyAlignment="1">
      <alignment/>
    </xf>
    <xf numFmtId="0" fontId="2" fillId="0" borderId="63" xfId="0" applyFont="1" applyFill="1" applyBorder="1" applyAlignment="1">
      <alignment/>
    </xf>
    <xf numFmtId="0" fontId="2" fillId="0" borderId="64" xfId="0" applyFont="1" applyFill="1" applyBorder="1" applyAlignment="1">
      <alignment/>
    </xf>
    <xf numFmtId="3" fontId="2" fillId="0" borderId="65" xfId="46" applyNumberFormat="1" applyFont="1" applyFill="1" applyBorder="1" applyAlignment="1">
      <alignment horizontal="center" vertical="center"/>
      <protection/>
    </xf>
    <xf numFmtId="3" fontId="2" fillId="0" borderId="56" xfId="46" applyNumberFormat="1" applyFont="1" applyFill="1" applyBorder="1" applyAlignment="1">
      <alignment horizontal="right" vertical="center"/>
      <protection/>
    </xf>
    <xf numFmtId="3" fontId="2" fillId="0" borderId="42" xfId="46" applyNumberFormat="1" applyFont="1" applyFill="1" applyBorder="1" applyAlignment="1">
      <alignment horizontal="right" vertical="center"/>
      <protection/>
    </xf>
    <xf numFmtId="3" fontId="2" fillId="0" borderId="66" xfId="46" applyNumberFormat="1" applyFont="1" applyFill="1" applyBorder="1" applyAlignment="1">
      <alignment horizontal="right" vertical="center"/>
      <protection/>
    </xf>
    <xf numFmtId="3" fontId="2" fillId="0" borderId="67" xfId="46" applyNumberFormat="1" applyFont="1" applyFill="1" applyBorder="1" applyAlignment="1">
      <alignment horizontal="right" vertical="center"/>
      <protection/>
    </xf>
    <xf numFmtId="3" fontId="2" fillId="0" borderId="68" xfId="0" applyNumberFormat="1" applyFont="1" applyFill="1" applyBorder="1" applyAlignment="1">
      <alignment/>
    </xf>
    <xf numFmtId="3" fontId="2" fillId="0" borderId="30" xfId="0" applyNumberFormat="1" applyFont="1" applyFill="1" applyBorder="1" applyAlignment="1">
      <alignment/>
    </xf>
    <xf numFmtId="3" fontId="2" fillId="0" borderId="69" xfId="0" applyNumberFormat="1" applyFont="1" applyFill="1" applyBorder="1" applyAlignment="1">
      <alignment/>
    </xf>
    <xf numFmtId="3" fontId="2" fillId="0" borderId="46" xfId="0" applyNumberFormat="1" applyFont="1" applyFill="1" applyBorder="1" applyAlignment="1">
      <alignment/>
    </xf>
    <xf numFmtId="3" fontId="2" fillId="0" borderId="28" xfId="0" applyNumberFormat="1" applyFont="1" applyFill="1" applyBorder="1" applyAlignment="1" quotePrefix="1">
      <alignment horizontal="right"/>
    </xf>
    <xf numFmtId="0" fontId="2" fillId="0" borderId="45" xfId="0" applyFont="1" applyBorder="1" applyAlignment="1">
      <alignment horizontal="center" vertical="center"/>
    </xf>
    <xf numFmtId="164" fontId="6" fillId="19" borderId="50" xfId="0" applyNumberFormat="1" applyFont="1" applyFill="1" applyBorder="1" applyAlignment="1">
      <alignment vertical="center"/>
    </xf>
    <xf numFmtId="164" fontId="6" fillId="0" borderId="28" xfId="0" applyNumberFormat="1" applyFont="1" applyFill="1" applyBorder="1" applyAlignment="1">
      <alignment/>
    </xf>
    <xf numFmtId="164" fontId="6" fillId="0" borderId="28" xfId="0" applyNumberFormat="1" applyFont="1" applyBorder="1" applyAlignment="1">
      <alignment/>
    </xf>
    <xf numFmtId="3" fontId="3" fillId="0" borderId="0" xfId="0" applyNumberFormat="1" applyFont="1" applyFill="1" applyAlignment="1">
      <alignment/>
    </xf>
    <xf numFmtId="3" fontId="21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164" fontId="6" fillId="0" borderId="45" xfId="0" applyNumberFormat="1" applyFont="1" applyBorder="1" applyAlignment="1">
      <alignment/>
    </xf>
    <xf numFmtId="0" fontId="6" fillId="0" borderId="23" xfId="0" applyFont="1" applyFill="1" applyBorder="1" applyAlignment="1">
      <alignment horizontal="center"/>
    </xf>
    <xf numFmtId="3" fontId="6" fillId="0" borderId="41" xfId="0" applyNumberFormat="1" applyFont="1" applyFill="1" applyBorder="1" applyAlignment="1">
      <alignment/>
    </xf>
    <xf numFmtId="0" fontId="6" fillId="0" borderId="28" xfId="0" applyFont="1" applyFill="1" applyBorder="1" applyAlignment="1">
      <alignment horizontal="center"/>
    </xf>
    <xf numFmtId="3" fontId="6" fillId="0" borderId="40" xfId="0" applyNumberFormat="1" applyFont="1" applyFill="1" applyBorder="1" applyAlignment="1">
      <alignment/>
    </xf>
    <xf numFmtId="164" fontId="6" fillId="6" borderId="27" xfId="0" applyNumberFormat="1" applyFont="1" applyFill="1" applyBorder="1" applyAlignment="1">
      <alignment vertical="center" wrapText="1"/>
    </xf>
    <xf numFmtId="0" fontId="6" fillId="0" borderId="28" xfId="0" applyFont="1" applyBorder="1" applyAlignment="1">
      <alignment horizontal="center"/>
    </xf>
    <xf numFmtId="0" fontId="7" fillId="0" borderId="32" xfId="0" applyFont="1" applyFill="1" applyBorder="1" applyAlignment="1">
      <alignment/>
    </xf>
    <xf numFmtId="3" fontId="6" fillId="0" borderId="70" xfId="0" applyNumberFormat="1" applyFont="1" applyFill="1" applyBorder="1" applyAlignment="1">
      <alignment horizontal="right"/>
    </xf>
    <xf numFmtId="3" fontId="6" fillId="0" borderId="71" xfId="0" applyNumberFormat="1" applyFont="1" applyFill="1" applyBorder="1" applyAlignment="1">
      <alignment horizontal="right"/>
    </xf>
    <xf numFmtId="3" fontId="6" fillId="0" borderId="13" xfId="0" applyNumberFormat="1" applyFont="1" applyFill="1" applyBorder="1" applyAlignment="1">
      <alignment horizontal="right"/>
    </xf>
    <xf numFmtId="3" fontId="6" fillId="0" borderId="70" xfId="0" applyNumberFormat="1" applyFont="1" applyFill="1" applyBorder="1" applyAlignment="1">
      <alignment/>
    </xf>
    <xf numFmtId="3" fontId="6" fillId="0" borderId="60" xfId="0" applyNumberFormat="1" applyFont="1" applyFill="1" applyBorder="1" applyAlignment="1">
      <alignment/>
    </xf>
    <xf numFmtId="3" fontId="6" fillId="0" borderId="13" xfId="0" applyNumberFormat="1" applyFont="1" applyFill="1" applyBorder="1" applyAlignment="1" quotePrefix="1">
      <alignment horizontal="right"/>
    </xf>
    <xf numFmtId="3" fontId="6" fillId="0" borderId="29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6" fillId="19" borderId="28" xfId="0" applyFont="1" applyFill="1" applyBorder="1" applyAlignment="1">
      <alignment horizontal="center"/>
    </xf>
    <xf numFmtId="3" fontId="2" fillId="19" borderId="29" xfId="0" applyNumberFormat="1" applyFont="1" applyFill="1" applyBorder="1" applyAlignment="1">
      <alignment/>
    </xf>
    <xf numFmtId="164" fontId="2" fillId="19" borderId="23" xfId="0" applyNumberFormat="1" applyFont="1" applyFill="1" applyBorder="1" applyAlignment="1">
      <alignment horizontal="center"/>
    </xf>
    <xf numFmtId="3" fontId="2" fillId="19" borderId="24" xfId="0" applyNumberFormat="1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3" fontId="2" fillId="0" borderId="43" xfId="0" applyNumberFormat="1" applyFont="1" applyFill="1" applyBorder="1" applyAlignment="1">
      <alignment/>
    </xf>
    <xf numFmtId="3" fontId="6" fillId="0" borderId="71" xfId="0" applyNumberFormat="1" applyFont="1" applyFill="1" applyBorder="1" applyAlignment="1">
      <alignment/>
    </xf>
    <xf numFmtId="3" fontId="2" fillId="0" borderId="70" xfId="0" applyNumberFormat="1" applyFont="1" applyFill="1" applyBorder="1" applyAlignment="1">
      <alignment horizontal="right"/>
    </xf>
    <xf numFmtId="3" fontId="2" fillId="0" borderId="71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/>
    </xf>
    <xf numFmtId="3" fontId="2" fillId="0" borderId="71" xfId="0" applyNumberFormat="1" applyFont="1" applyFill="1" applyBorder="1" applyAlignment="1">
      <alignment/>
    </xf>
    <xf numFmtId="3" fontId="2" fillId="0" borderId="13" xfId="0" applyNumberFormat="1" applyFont="1" applyFill="1" applyBorder="1" applyAlignment="1" quotePrefix="1">
      <alignment horizontal="right"/>
    </xf>
    <xf numFmtId="0" fontId="20" fillId="19" borderId="11" xfId="0" applyFont="1" applyFill="1" applyBorder="1" applyAlignment="1">
      <alignment horizontal="centerContinuous" vertical="center"/>
    </xf>
    <xf numFmtId="164" fontId="6" fillId="21" borderId="28" xfId="0" applyNumberFormat="1" applyFont="1" applyFill="1" applyBorder="1" applyAlignment="1">
      <alignment vertical="center" wrapText="1"/>
    </xf>
    <xf numFmtId="10" fontId="2" fillId="21" borderId="29" xfId="0" applyNumberFormat="1" applyFont="1" applyFill="1" applyBorder="1" applyAlignment="1">
      <alignment vertical="center" wrapText="1"/>
    </xf>
    <xf numFmtId="164" fontId="6" fillId="21" borderId="22" xfId="0" applyNumberFormat="1" applyFont="1" applyFill="1" applyBorder="1" applyAlignment="1">
      <alignment vertical="center" wrapText="1"/>
    </xf>
    <xf numFmtId="164" fontId="6" fillId="21" borderId="27" xfId="0" applyNumberFormat="1" applyFont="1" applyFill="1" applyBorder="1" applyAlignment="1">
      <alignment vertical="center" wrapText="1"/>
    </xf>
    <xf numFmtId="164" fontId="6" fillId="11" borderId="27" xfId="0" applyNumberFormat="1" applyFont="1" applyFill="1" applyBorder="1" applyAlignment="1">
      <alignment vertical="center" wrapText="1"/>
    </xf>
    <xf numFmtId="3" fontId="2" fillId="21" borderId="28" xfId="0" applyNumberFormat="1" applyFont="1" applyFill="1" applyBorder="1" applyAlignment="1" quotePrefix="1">
      <alignment horizontal="right"/>
    </xf>
    <xf numFmtId="3" fontId="6" fillId="24" borderId="13" xfId="0" applyNumberFormat="1" applyFont="1" applyFill="1" applyBorder="1" applyAlignment="1" quotePrefix="1">
      <alignment horizontal="right"/>
    </xf>
    <xf numFmtId="0" fontId="7" fillId="0" borderId="26" xfId="0" applyFont="1" applyFill="1" applyBorder="1" applyAlignment="1">
      <alignment/>
    </xf>
    <xf numFmtId="0" fontId="9" fillId="19" borderId="66" xfId="0" applyFont="1" applyFill="1" applyBorder="1" applyAlignment="1">
      <alignment horizontal="center" vertical="center" wrapText="1"/>
    </xf>
    <xf numFmtId="3" fontId="2" fillId="0" borderId="25" xfId="0" applyNumberFormat="1" applyFont="1" applyFill="1" applyBorder="1" applyAlignment="1">
      <alignment horizontal="center"/>
    </xf>
    <xf numFmtId="3" fontId="2" fillId="0" borderId="30" xfId="0" applyNumberFormat="1" applyFont="1" applyFill="1" applyBorder="1" applyAlignment="1">
      <alignment horizontal="center"/>
    </xf>
    <xf numFmtId="3" fontId="6" fillId="0" borderId="30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3" fontId="2" fillId="0" borderId="70" xfId="0" applyNumberFormat="1" applyFont="1" applyFill="1" applyBorder="1" applyAlignment="1">
      <alignment horizontal="center"/>
    </xf>
    <xf numFmtId="3" fontId="6" fillId="0" borderId="70" xfId="0" applyNumberFormat="1" applyFont="1" applyFill="1" applyBorder="1" applyAlignment="1">
      <alignment horizontal="center"/>
    </xf>
    <xf numFmtId="0" fontId="3" fillId="0" borderId="26" xfId="0" applyFont="1" applyFill="1" applyBorder="1" applyAlignment="1">
      <alignment/>
    </xf>
    <xf numFmtId="0" fontId="6" fillId="0" borderId="28" xfId="0" applyFont="1" applyFill="1" applyBorder="1" applyAlignment="1">
      <alignment/>
    </xf>
    <xf numFmtId="0" fontId="6" fillId="0" borderId="29" xfId="0" applyFont="1" applyFill="1" applyBorder="1" applyAlignment="1">
      <alignment/>
    </xf>
    <xf numFmtId="3" fontId="6" fillId="0" borderId="28" xfId="0" applyNumberFormat="1" applyFont="1" applyFill="1" applyBorder="1" applyAlignment="1">
      <alignment/>
    </xf>
    <xf numFmtId="0" fontId="3" fillId="0" borderId="72" xfId="0" applyFont="1" applyFill="1" applyBorder="1" applyAlignment="1">
      <alignment/>
    </xf>
    <xf numFmtId="0" fontId="6" fillId="0" borderId="58" xfId="0" applyFont="1" applyFill="1" applyBorder="1" applyAlignment="1">
      <alignment/>
    </xf>
    <xf numFmtId="0" fontId="6" fillId="0" borderId="73" xfId="0" applyFont="1" applyFill="1" applyBorder="1" applyAlignment="1">
      <alignment/>
    </xf>
    <xf numFmtId="3" fontId="6" fillId="0" borderId="58" xfId="0" applyNumberFormat="1" applyFont="1" applyFill="1" applyBorder="1" applyAlignment="1">
      <alignment/>
    </xf>
    <xf numFmtId="0" fontId="3" fillId="0" borderId="55" xfId="0" applyFont="1" applyFill="1" applyBorder="1" applyAlignment="1">
      <alignment/>
    </xf>
    <xf numFmtId="0" fontId="6" fillId="0" borderId="56" xfId="0" applyFont="1" applyFill="1" applyBorder="1" applyAlignment="1">
      <alignment/>
    </xf>
    <xf numFmtId="3" fontId="6" fillId="0" borderId="56" xfId="0" applyNumberFormat="1" applyFont="1" applyFill="1" applyBorder="1" applyAlignment="1">
      <alignment/>
    </xf>
    <xf numFmtId="0" fontId="6" fillId="0" borderId="57" xfId="0" applyFont="1" applyFill="1" applyBorder="1" applyAlignment="1">
      <alignment/>
    </xf>
    <xf numFmtId="0" fontId="3" fillId="0" borderId="0" xfId="0" applyFont="1" applyFill="1" applyAlignment="1">
      <alignment/>
    </xf>
    <xf numFmtId="0" fontId="6" fillId="0" borderId="45" xfId="0" applyFont="1" applyFill="1" applyBorder="1" applyAlignment="1">
      <alignment/>
    </xf>
    <xf numFmtId="0" fontId="7" fillId="0" borderId="59" xfId="0" applyFont="1" applyFill="1" applyBorder="1" applyAlignment="1">
      <alignment/>
    </xf>
    <xf numFmtId="0" fontId="3" fillId="0" borderId="53" xfId="0" applyFont="1" applyFill="1" applyBorder="1" applyAlignment="1">
      <alignment/>
    </xf>
    <xf numFmtId="0" fontId="6" fillId="0" borderId="54" xfId="0" applyFont="1" applyFill="1" applyBorder="1" applyAlignment="1">
      <alignment/>
    </xf>
    <xf numFmtId="0" fontId="6" fillId="0" borderId="52" xfId="0" applyFont="1" applyFill="1" applyBorder="1" applyAlignment="1">
      <alignment/>
    </xf>
    <xf numFmtId="0" fontId="3" fillId="0" borderId="52" xfId="0" applyFont="1" applyFill="1" applyBorder="1" applyAlignment="1">
      <alignment/>
    </xf>
    <xf numFmtId="0" fontId="3" fillId="0" borderId="54" xfId="0" applyFont="1" applyFill="1" applyBorder="1" applyAlignment="1">
      <alignment/>
    </xf>
    <xf numFmtId="4" fontId="6" fillId="0" borderId="29" xfId="0" applyNumberFormat="1" applyFont="1" applyFill="1" applyBorder="1" applyAlignment="1">
      <alignment/>
    </xf>
    <xf numFmtId="4" fontId="6" fillId="0" borderId="73" xfId="0" applyNumberFormat="1" applyFont="1" applyFill="1" applyBorder="1" applyAlignment="1">
      <alignment/>
    </xf>
    <xf numFmtId="164" fontId="6" fillId="21" borderId="74" xfId="0" applyNumberFormat="1" applyFont="1" applyFill="1" applyBorder="1" applyAlignment="1">
      <alignment/>
    </xf>
    <xf numFmtId="164" fontId="6" fillId="21" borderId="30" xfId="0" applyNumberFormat="1" applyFont="1" applyFill="1" applyBorder="1" applyAlignment="1">
      <alignment/>
    </xf>
    <xf numFmtId="3" fontId="2" fillId="0" borderId="68" xfId="0" applyNumberFormat="1" applyFont="1" applyFill="1" applyBorder="1" applyAlignment="1">
      <alignment/>
    </xf>
    <xf numFmtId="3" fontId="2" fillId="0" borderId="60" xfId="0" applyNumberFormat="1" applyFont="1" applyFill="1" applyBorder="1" applyAlignment="1">
      <alignment/>
    </xf>
    <xf numFmtId="3" fontId="2" fillId="0" borderId="26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17" fillId="0" borderId="54" xfId="0" applyFont="1" applyFill="1" applyBorder="1" applyAlignment="1">
      <alignment/>
    </xf>
    <xf numFmtId="3" fontId="6" fillId="24" borderId="28" xfId="0" applyNumberFormat="1" applyFont="1" applyFill="1" applyBorder="1" applyAlignment="1">
      <alignment/>
    </xf>
    <xf numFmtId="3" fontId="6" fillId="24" borderId="58" xfId="0" applyNumberFormat="1" applyFont="1" applyFill="1" applyBorder="1" applyAlignment="1">
      <alignment/>
    </xf>
    <xf numFmtId="3" fontId="6" fillId="24" borderId="56" xfId="0" applyNumberFormat="1" applyFont="1" applyFill="1" applyBorder="1" applyAlignment="1">
      <alignment/>
    </xf>
    <xf numFmtId="164" fontId="6" fillId="0" borderId="23" xfId="0" applyNumberFormat="1" applyFont="1" applyFill="1" applyBorder="1" applyAlignment="1">
      <alignment horizontal="center"/>
    </xf>
    <xf numFmtId="3" fontId="6" fillId="0" borderId="24" xfId="0" applyNumberFormat="1" applyFont="1" applyFill="1" applyBorder="1" applyAlignment="1">
      <alignment/>
    </xf>
    <xf numFmtId="3" fontId="6" fillId="0" borderId="28" xfId="0" applyNumberFormat="1" applyFont="1" applyFill="1" applyBorder="1" applyAlignment="1">
      <alignment horizontal="center"/>
    </xf>
    <xf numFmtId="3" fontId="6" fillId="0" borderId="29" xfId="0" applyNumberFormat="1" applyFont="1" applyFill="1" applyBorder="1" applyAlignment="1">
      <alignment/>
    </xf>
    <xf numFmtId="3" fontId="6" fillId="0" borderId="58" xfId="0" applyNumberFormat="1" applyFont="1" applyFill="1" applyBorder="1" applyAlignment="1">
      <alignment horizontal="center"/>
    </xf>
    <xf numFmtId="3" fontId="6" fillId="0" borderId="73" xfId="0" applyNumberFormat="1" applyFont="1" applyFill="1" applyBorder="1" applyAlignment="1">
      <alignment/>
    </xf>
    <xf numFmtId="0" fontId="6" fillId="0" borderId="23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3" fontId="6" fillId="0" borderId="32" xfId="0" applyNumberFormat="1" applyFont="1" applyBorder="1" applyAlignment="1">
      <alignment horizontal="left"/>
    </xf>
    <xf numFmtId="0" fontId="0" fillId="0" borderId="75" xfId="0" applyFont="1" applyBorder="1" applyAlignment="1">
      <alignment/>
    </xf>
    <xf numFmtId="0" fontId="6" fillId="0" borderId="13" xfId="0" applyFont="1" applyFill="1" applyBorder="1" applyAlignment="1">
      <alignment horizontal="center"/>
    </xf>
    <xf numFmtId="3" fontId="6" fillId="0" borderId="14" xfId="0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3" fontId="10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10" fillId="19" borderId="65" xfId="0" applyFont="1" applyFill="1" applyBorder="1" applyAlignment="1">
      <alignment/>
    </xf>
    <xf numFmtId="0" fontId="10" fillId="19" borderId="42" xfId="0" applyFont="1" applyFill="1" applyBorder="1" applyAlignment="1">
      <alignment/>
    </xf>
    <xf numFmtId="0" fontId="10" fillId="19" borderId="50" xfId="0" applyFont="1" applyFill="1" applyBorder="1" applyAlignment="1">
      <alignment/>
    </xf>
    <xf numFmtId="0" fontId="6" fillId="19" borderId="45" xfId="0" applyFont="1" applyFill="1" applyBorder="1" applyAlignment="1">
      <alignment horizontal="center"/>
    </xf>
    <xf numFmtId="3" fontId="10" fillId="19" borderId="57" xfId="0" applyNumberFormat="1" applyFont="1" applyFill="1" applyBorder="1" applyAlignment="1">
      <alignment vertical="center"/>
    </xf>
    <xf numFmtId="3" fontId="2" fillId="19" borderId="31" xfId="0" applyNumberFormat="1" applyFont="1" applyFill="1" applyBorder="1" applyAlignment="1">
      <alignment horizontal="left"/>
    </xf>
    <xf numFmtId="0" fontId="12" fillId="19" borderId="69" xfId="0" applyFont="1" applyFill="1" applyBorder="1" applyAlignment="1">
      <alignment/>
    </xf>
    <xf numFmtId="0" fontId="2" fillId="19" borderId="45" xfId="0" applyFont="1" applyFill="1" applyBorder="1" applyAlignment="1">
      <alignment horizontal="center"/>
    </xf>
    <xf numFmtId="3" fontId="2" fillId="19" borderId="76" xfId="0" applyNumberFormat="1" applyFont="1" applyFill="1" applyBorder="1" applyAlignment="1">
      <alignment horizontal="left"/>
    </xf>
    <xf numFmtId="0" fontId="12" fillId="19" borderId="77" xfId="0" applyFont="1" applyFill="1" applyBorder="1" applyAlignment="1">
      <alignment/>
    </xf>
    <xf numFmtId="0" fontId="2" fillId="19" borderId="78" xfId="0" applyFont="1" applyFill="1" applyBorder="1" applyAlignment="1">
      <alignment horizontal="center"/>
    </xf>
    <xf numFmtId="3" fontId="2" fillId="19" borderId="79" xfId="0" applyNumberFormat="1" applyFont="1" applyFill="1" applyBorder="1" applyAlignment="1">
      <alignment/>
    </xf>
    <xf numFmtId="3" fontId="6" fillId="19" borderId="65" xfId="0" applyNumberFormat="1" applyFont="1" applyFill="1" applyBorder="1" applyAlignment="1">
      <alignment horizontal="left" vertical="center"/>
    </xf>
    <xf numFmtId="3" fontId="6" fillId="0" borderId="26" xfId="0" applyNumberFormat="1" applyFont="1" applyBorder="1" applyAlignment="1">
      <alignment horizontal="left"/>
    </xf>
    <xf numFmtId="0" fontId="0" fillId="0" borderId="68" xfId="0" applyFont="1" applyBorder="1" applyAlignment="1">
      <alignment/>
    </xf>
    <xf numFmtId="3" fontId="2" fillId="0" borderId="80" xfId="0" applyNumberFormat="1" applyFont="1" applyFill="1" applyBorder="1" applyAlignment="1">
      <alignment/>
    </xf>
    <xf numFmtId="3" fontId="2" fillId="0" borderId="26" xfId="0" applyNumberFormat="1" applyFont="1" applyFill="1" applyBorder="1" applyAlignment="1">
      <alignment horizontal="left"/>
    </xf>
    <xf numFmtId="3" fontId="2" fillId="0" borderId="68" xfId="0" applyNumberFormat="1" applyFont="1" applyFill="1" applyBorder="1" applyAlignment="1">
      <alignment horizontal="left"/>
    </xf>
    <xf numFmtId="3" fontId="2" fillId="0" borderId="60" xfId="0" applyNumberFormat="1" applyFont="1" applyFill="1" applyBorder="1" applyAlignment="1">
      <alignment horizontal="left"/>
    </xf>
    <xf numFmtId="0" fontId="12" fillId="0" borderId="80" xfId="0" applyFont="1" applyFill="1" applyBorder="1" applyAlignment="1">
      <alignment/>
    </xf>
    <xf numFmtId="3" fontId="2" fillId="0" borderId="21" xfId="0" applyNumberFormat="1" applyFont="1" applyFill="1" applyBorder="1" applyAlignment="1">
      <alignment horizontal="left"/>
    </xf>
    <xf numFmtId="0" fontId="12" fillId="0" borderId="62" xfId="0" applyFont="1" applyFill="1" applyBorder="1" applyAlignment="1">
      <alignment/>
    </xf>
    <xf numFmtId="0" fontId="10" fillId="0" borderId="23" xfId="0" applyFont="1" applyFill="1" applyBorder="1" applyAlignment="1">
      <alignment horizontal="center"/>
    </xf>
    <xf numFmtId="0" fontId="12" fillId="0" borderId="68" xfId="0" applyFont="1" applyFill="1" applyBorder="1" applyAlignment="1">
      <alignment/>
    </xf>
    <xf numFmtId="0" fontId="12" fillId="0" borderId="60" xfId="0" applyFont="1" applyFill="1" applyBorder="1" applyAlignment="1">
      <alignment/>
    </xf>
    <xf numFmtId="0" fontId="2" fillId="0" borderId="54" xfId="0" applyFont="1" applyFill="1" applyBorder="1" applyAlignment="1">
      <alignment horizontal="center"/>
    </xf>
    <xf numFmtId="3" fontId="10" fillId="0" borderId="43" xfId="0" applyNumberFormat="1" applyFont="1" applyFill="1" applyBorder="1" applyAlignment="1">
      <alignment/>
    </xf>
    <xf numFmtId="0" fontId="10" fillId="0" borderId="28" xfId="0" applyFont="1" applyFill="1" applyBorder="1" applyAlignment="1">
      <alignment horizontal="center"/>
    </xf>
    <xf numFmtId="3" fontId="10" fillId="0" borderId="40" xfId="0" applyNumberFormat="1" applyFont="1" applyFill="1" applyBorder="1" applyAlignment="1">
      <alignment/>
    </xf>
    <xf numFmtId="0" fontId="10" fillId="0" borderId="23" xfId="0" applyFont="1" applyFill="1" applyBorder="1" applyAlignment="1">
      <alignment horizontal="center"/>
    </xf>
    <xf numFmtId="3" fontId="10" fillId="0" borderId="41" xfId="0" applyNumberFormat="1" applyFont="1" applyFill="1" applyBorder="1" applyAlignment="1">
      <alignment/>
    </xf>
    <xf numFmtId="0" fontId="2" fillId="0" borderId="23" xfId="0" applyFont="1" applyFill="1" applyBorder="1" applyAlignment="1">
      <alignment horizontal="center"/>
    </xf>
    <xf numFmtId="3" fontId="2" fillId="0" borderId="41" xfId="0" applyNumberFormat="1" applyFont="1" applyFill="1" applyBorder="1" applyAlignment="1">
      <alignment/>
    </xf>
    <xf numFmtId="3" fontId="2" fillId="0" borderId="29" xfId="0" applyNumberFormat="1" applyFont="1" applyFill="1" applyBorder="1" applyAlignment="1">
      <alignment/>
    </xf>
    <xf numFmtId="164" fontId="2" fillId="0" borderId="23" xfId="0" applyNumberFormat="1" applyFont="1" applyFill="1" applyBorder="1" applyAlignment="1">
      <alignment horizontal="center"/>
    </xf>
    <xf numFmtId="164" fontId="2" fillId="0" borderId="28" xfId="0" applyNumberFormat="1" applyFont="1" applyFill="1" applyBorder="1" applyAlignment="1">
      <alignment horizontal="center"/>
    </xf>
    <xf numFmtId="0" fontId="10" fillId="0" borderId="80" xfId="0" applyFont="1" applyFill="1" applyBorder="1" applyAlignment="1">
      <alignment/>
    </xf>
    <xf numFmtId="0" fontId="10" fillId="0" borderId="68" xfId="0" applyFont="1" applyFill="1" applyBorder="1" applyAlignment="1">
      <alignment/>
    </xf>
    <xf numFmtId="0" fontId="10" fillId="0" borderId="30" xfId="0" applyFont="1" applyFill="1" applyBorder="1" applyAlignment="1">
      <alignment/>
    </xf>
    <xf numFmtId="0" fontId="10" fillId="0" borderId="60" xfId="0" applyFont="1" applyFill="1" applyBorder="1" applyAlignment="1">
      <alignment/>
    </xf>
    <xf numFmtId="0" fontId="10" fillId="19" borderId="81" xfId="0" applyFont="1" applyFill="1" applyBorder="1" applyAlignment="1">
      <alignment/>
    </xf>
    <xf numFmtId="0" fontId="10" fillId="19" borderId="77" xfId="0" applyFont="1" applyFill="1" applyBorder="1" applyAlignment="1">
      <alignment/>
    </xf>
    <xf numFmtId="0" fontId="10" fillId="19" borderId="82" xfId="0" applyFont="1" applyFill="1" applyBorder="1" applyAlignment="1">
      <alignment/>
    </xf>
    <xf numFmtId="0" fontId="6" fillId="19" borderId="83" xfId="0" applyFont="1" applyFill="1" applyBorder="1" applyAlignment="1">
      <alignment horizontal="center"/>
    </xf>
    <xf numFmtId="3" fontId="10" fillId="19" borderId="84" xfId="0" applyNumberFormat="1" applyFont="1" applyFill="1" applyBorder="1" applyAlignment="1">
      <alignment vertical="center"/>
    </xf>
    <xf numFmtId="3" fontId="6" fillId="0" borderId="53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0" fontId="6" fillId="0" borderId="54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3" fontId="10" fillId="0" borderId="11" xfId="0" applyNumberFormat="1" applyFont="1" applyBorder="1" applyAlignment="1">
      <alignment vertical="center"/>
    </xf>
    <xf numFmtId="3" fontId="6" fillId="0" borderId="31" xfId="0" applyNumberFormat="1" applyFont="1" applyBorder="1" applyAlignment="1">
      <alignment horizontal="left"/>
    </xf>
    <xf numFmtId="0" fontId="0" fillId="0" borderId="69" xfId="0" applyFont="1" applyBorder="1" applyAlignment="1">
      <alignment/>
    </xf>
    <xf numFmtId="0" fontId="6" fillId="0" borderId="45" xfId="0" applyFont="1" applyBorder="1" applyAlignment="1">
      <alignment horizontal="center"/>
    </xf>
    <xf numFmtId="3" fontId="6" fillId="0" borderId="85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3" fontId="6" fillId="0" borderId="58" xfId="0" applyNumberFormat="1" applyFont="1" applyFill="1" applyBorder="1" applyAlignment="1">
      <alignment/>
    </xf>
    <xf numFmtId="3" fontId="2" fillId="16" borderId="85" xfId="0" applyNumberFormat="1" applyFont="1" applyFill="1" applyBorder="1" applyAlignment="1">
      <alignment/>
    </xf>
    <xf numFmtId="3" fontId="10" fillId="0" borderId="24" xfId="0" applyNumberFormat="1" applyFont="1" applyFill="1" applyBorder="1" applyAlignment="1">
      <alignment vertical="center"/>
    </xf>
    <xf numFmtId="3" fontId="6" fillId="0" borderId="41" xfId="0" applyNumberFormat="1" applyFont="1" applyFill="1" applyBorder="1" applyAlignment="1">
      <alignment/>
    </xf>
    <xf numFmtId="3" fontId="4" fillId="0" borderId="40" xfId="0" applyNumberFormat="1" applyFont="1" applyFill="1" applyBorder="1" applyAlignment="1">
      <alignment/>
    </xf>
    <xf numFmtId="3" fontId="6" fillId="0" borderId="40" xfId="0" applyNumberFormat="1" applyFont="1" applyFill="1" applyBorder="1" applyAlignment="1">
      <alignment/>
    </xf>
    <xf numFmtId="3" fontId="6" fillId="0" borderId="43" xfId="0" applyNumberFormat="1" applyFont="1" applyFill="1" applyBorder="1" applyAlignment="1">
      <alignment/>
    </xf>
    <xf numFmtId="3" fontId="6" fillId="0" borderId="83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2" fillId="0" borderId="78" xfId="0" applyNumberFormat="1" applyFont="1" applyFill="1" applyBorder="1" applyAlignment="1">
      <alignment horizontal="left"/>
    </xf>
    <xf numFmtId="3" fontId="2" fillId="0" borderId="80" xfId="0" applyNumberFormat="1" applyFont="1" applyFill="1" applyBorder="1" applyAlignment="1">
      <alignment horizontal="left"/>
    </xf>
    <xf numFmtId="3" fontId="2" fillId="0" borderId="62" xfId="0" applyNumberFormat="1" applyFont="1" applyFill="1" applyBorder="1" applyAlignment="1">
      <alignment horizontal="left"/>
    </xf>
    <xf numFmtId="3" fontId="2" fillId="0" borderId="37" xfId="0" applyNumberFormat="1" applyFont="1" applyFill="1" applyBorder="1" applyAlignment="1">
      <alignment horizontal="left"/>
    </xf>
    <xf numFmtId="3" fontId="2" fillId="0" borderId="76" xfId="0" applyNumberFormat="1" applyFont="1" applyFill="1" applyBorder="1" applyAlignment="1">
      <alignment horizontal="left"/>
    </xf>
    <xf numFmtId="0" fontId="0" fillId="0" borderId="67" xfId="0" applyBorder="1" applyAlignment="1">
      <alignment horizontal="center" vertical="center" wrapText="1"/>
    </xf>
    <xf numFmtId="0" fontId="12" fillId="0" borderId="68" xfId="0" applyFont="1" applyFill="1" applyBorder="1" applyAlignment="1">
      <alignment/>
    </xf>
    <xf numFmtId="0" fontId="12" fillId="0" borderId="60" xfId="0" applyFont="1" applyFill="1" applyBorder="1" applyAlignment="1">
      <alignment/>
    </xf>
    <xf numFmtId="3" fontId="2" fillId="0" borderId="21" xfId="0" applyNumberFormat="1" applyFont="1" applyFill="1" applyBorder="1" applyAlignment="1">
      <alignment horizontal="left"/>
    </xf>
    <xf numFmtId="0" fontId="12" fillId="0" borderId="80" xfId="0" applyFont="1" applyFill="1" applyBorder="1" applyAlignment="1">
      <alignment/>
    </xf>
    <xf numFmtId="0" fontId="12" fillId="0" borderId="62" xfId="0" applyFont="1" applyFill="1" applyBorder="1" applyAlignment="1">
      <alignment/>
    </xf>
    <xf numFmtId="3" fontId="6" fillId="0" borderId="68" xfId="0" applyNumberFormat="1" applyFont="1" applyFill="1" applyBorder="1" applyAlignment="1">
      <alignment horizontal="left"/>
    </xf>
    <xf numFmtId="3" fontId="6" fillId="0" borderId="60" xfId="0" applyNumberFormat="1" applyFont="1" applyFill="1" applyBorder="1" applyAlignment="1">
      <alignment horizontal="left"/>
    </xf>
    <xf numFmtId="0" fontId="9" fillId="19" borderId="86" xfId="0" applyFont="1" applyFill="1" applyBorder="1" applyAlignment="1">
      <alignment horizontal="center" vertical="center" wrapText="1"/>
    </xf>
    <xf numFmtId="3" fontId="6" fillId="0" borderId="26" xfId="0" applyNumberFormat="1" applyFont="1" applyBorder="1" applyAlignment="1">
      <alignment horizontal="left"/>
    </xf>
    <xf numFmtId="0" fontId="0" fillId="0" borderId="68" xfId="0" applyFont="1" applyBorder="1" applyAlignment="1">
      <alignment/>
    </xf>
    <xf numFmtId="0" fontId="0" fillId="0" borderId="60" xfId="0" applyFont="1" applyBorder="1" applyAlignment="1">
      <alignment/>
    </xf>
    <xf numFmtId="3" fontId="6" fillId="0" borderId="26" xfId="0" applyNumberFormat="1" applyFont="1" applyFill="1" applyBorder="1" applyAlignment="1">
      <alignment/>
    </xf>
    <xf numFmtId="0" fontId="0" fillId="0" borderId="68" xfId="0" applyFont="1" applyFill="1" applyBorder="1" applyAlignment="1">
      <alignment/>
    </xf>
    <xf numFmtId="0" fontId="0" fillId="0" borderId="60" xfId="0" applyFont="1" applyFill="1" applyBorder="1" applyAlignment="1">
      <alignment/>
    </xf>
    <xf numFmtId="3" fontId="6" fillId="0" borderId="21" xfId="0" applyNumberFormat="1" applyFont="1" applyFill="1" applyBorder="1" applyAlignment="1">
      <alignment horizontal="left"/>
    </xf>
    <xf numFmtId="3" fontId="6" fillId="0" borderId="80" xfId="0" applyNumberFormat="1" applyFont="1" applyFill="1" applyBorder="1" applyAlignment="1">
      <alignment horizontal="left"/>
    </xf>
    <xf numFmtId="3" fontId="6" fillId="0" borderId="62" xfId="0" applyNumberFormat="1" applyFont="1" applyFill="1" applyBorder="1" applyAlignment="1">
      <alignment horizontal="left"/>
    </xf>
    <xf numFmtId="3" fontId="2" fillId="0" borderId="26" xfId="0" applyNumberFormat="1" applyFont="1" applyFill="1" applyBorder="1" applyAlignment="1">
      <alignment horizontal="left"/>
    </xf>
    <xf numFmtId="3" fontId="2" fillId="0" borderId="68" xfId="0" applyNumberFormat="1" applyFont="1" applyFill="1" applyBorder="1" applyAlignment="1">
      <alignment horizontal="left"/>
    </xf>
    <xf numFmtId="3" fontId="2" fillId="0" borderId="60" xfId="0" applyNumberFormat="1" applyFont="1" applyFill="1" applyBorder="1" applyAlignment="1">
      <alignment horizontal="left"/>
    </xf>
    <xf numFmtId="3" fontId="6" fillId="0" borderId="26" xfId="0" applyNumberFormat="1" applyFont="1" applyFill="1" applyBorder="1" applyAlignment="1">
      <alignment horizontal="left"/>
    </xf>
    <xf numFmtId="164" fontId="6" fillId="19" borderId="46" xfId="0" applyNumberFormat="1" applyFont="1" applyFill="1" applyBorder="1" applyAlignment="1">
      <alignment vertical="center"/>
    </xf>
    <xf numFmtId="164" fontId="6" fillId="19" borderId="69" xfId="0" applyNumberFormat="1" applyFont="1" applyFill="1" applyBorder="1" applyAlignment="1">
      <alignment vertical="center"/>
    </xf>
    <xf numFmtId="164" fontId="6" fillId="19" borderId="85" xfId="0" applyNumberFormat="1" applyFont="1" applyFill="1" applyBorder="1" applyAlignment="1">
      <alignment vertical="center"/>
    </xf>
    <xf numFmtId="0" fontId="14" fillId="0" borderId="86" xfId="0" applyFont="1" applyFill="1" applyBorder="1" applyAlignment="1">
      <alignment horizontal="center" vertical="center"/>
    </xf>
    <xf numFmtId="0" fontId="14" fillId="0" borderId="67" xfId="0" applyFont="1" applyFill="1" applyBorder="1" applyAlignment="1">
      <alignment horizontal="center" vertical="center"/>
    </xf>
    <xf numFmtId="0" fontId="6" fillId="0" borderId="81" xfId="0" applyFont="1" applyFill="1" applyBorder="1" applyAlignment="1">
      <alignment horizontal="center" vertical="center"/>
    </xf>
    <xf numFmtId="0" fontId="6" fillId="0" borderId="77" xfId="0" applyFont="1" applyFill="1" applyBorder="1" applyAlignment="1">
      <alignment horizontal="center" vertical="center"/>
    </xf>
    <xf numFmtId="0" fontId="6" fillId="0" borderId="79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 wrapText="1"/>
    </xf>
    <xf numFmtId="0" fontId="6" fillId="0" borderId="76" xfId="0" applyFont="1" applyFill="1" applyBorder="1" applyAlignment="1">
      <alignment horizontal="center" vertical="center" wrapText="1"/>
    </xf>
    <xf numFmtId="0" fontId="6" fillId="0" borderId="87" xfId="0" applyFont="1" applyFill="1" applyBorder="1" applyAlignment="1">
      <alignment horizontal="center" vertical="center" wrapText="1"/>
    </xf>
    <xf numFmtId="0" fontId="14" fillId="19" borderId="86" xfId="0" applyFont="1" applyFill="1" applyBorder="1" applyAlignment="1">
      <alignment horizontal="center" vertical="center"/>
    </xf>
    <xf numFmtId="0" fontId="14" fillId="19" borderId="67" xfId="0" applyFont="1" applyFill="1" applyBorder="1" applyAlignment="1">
      <alignment horizontal="center" vertical="center"/>
    </xf>
    <xf numFmtId="0" fontId="6" fillId="19" borderId="37" xfId="0" applyFont="1" applyFill="1" applyBorder="1" applyAlignment="1">
      <alignment horizontal="center" vertical="center" wrapText="1"/>
    </xf>
    <xf numFmtId="0" fontId="6" fillId="19" borderId="76" xfId="0" applyFont="1" applyFill="1" applyBorder="1" applyAlignment="1">
      <alignment horizontal="center" vertical="center" wrapText="1"/>
    </xf>
    <xf numFmtId="0" fontId="6" fillId="19" borderId="87" xfId="0" applyFont="1" applyFill="1" applyBorder="1" applyAlignment="1">
      <alignment horizontal="center" vertical="center" wrapText="1"/>
    </xf>
    <xf numFmtId="3" fontId="2" fillId="19" borderId="26" xfId="0" applyNumberFormat="1" applyFont="1" applyFill="1" applyBorder="1" applyAlignment="1">
      <alignment horizontal="left"/>
    </xf>
    <xf numFmtId="3" fontId="2" fillId="19" borderId="68" xfId="0" applyNumberFormat="1" applyFont="1" applyFill="1" applyBorder="1" applyAlignment="1">
      <alignment horizontal="left"/>
    </xf>
    <xf numFmtId="3" fontId="2" fillId="19" borderId="60" xfId="0" applyNumberFormat="1" applyFont="1" applyFill="1" applyBorder="1" applyAlignment="1">
      <alignment horizontal="left"/>
    </xf>
    <xf numFmtId="3" fontId="6" fillId="0" borderId="26" xfId="0" applyNumberFormat="1" applyFont="1" applyFill="1" applyBorder="1" applyAlignment="1">
      <alignment horizontal="left"/>
    </xf>
    <xf numFmtId="3" fontId="6" fillId="0" borderId="68" xfId="0" applyNumberFormat="1" applyFont="1" applyFill="1" applyBorder="1" applyAlignment="1">
      <alignment horizontal="left"/>
    </xf>
    <xf numFmtId="3" fontId="6" fillId="0" borderId="60" xfId="0" applyNumberFormat="1" applyFont="1" applyFill="1" applyBorder="1" applyAlignment="1">
      <alignment horizontal="left"/>
    </xf>
    <xf numFmtId="3" fontId="6" fillId="0" borderId="80" xfId="0" applyNumberFormat="1" applyFont="1" applyFill="1" applyBorder="1" applyAlignment="1">
      <alignment/>
    </xf>
    <xf numFmtId="0" fontId="0" fillId="0" borderId="80" xfId="0" applyFont="1" applyFill="1" applyBorder="1" applyAlignment="1">
      <alignment/>
    </xf>
    <xf numFmtId="0" fontId="0" fillId="0" borderId="62" xfId="0" applyFont="1" applyFill="1" applyBorder="1" applyAlignment="1">
      <alignment/>
    </xf>
    <xf numFmtId="3" fontId="2" fillId="0" borderId="32" xfId="0" applyNumberFormat="1" applyFont="1" applyBorder="1" applyAlignment="1">
      <alignment horizontal="left"/>
    </xf>
    <xf numFmtId="0" fontId="12" fillId="0" borderId="75" xfId="0" applyFont="1" applyBorder="1" applyAlignment="1">
      <alignment/>
    </xf>
    <xf numFmtId="3" fontId="2" fillId="19" borderId="77" xfId="0" applyNumberFormat="1" applyFont="1" applyFill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11" fillId="19" borderId="81" xfId="0" applyFont="1" applyFill="1" applyBorder="1" applyAlignment="1">
      <alignment vertical="center"/>
    </xf>
    <xf numFmtId="0" fontId="3" fillId="0" borderId="65" xfId="0" applyFont="1" applyBorder="1" applyAlignment="1">
      <alignment vertical="center"/>
    </xf>
    <xf numFmtId="3" fontId="2" fillId="19" borderId="74" xfId="0" applyNumberFormat="1" applyFont="1" applyFill="1" applyBorder="1" applyAlignment="1">
      <alignment horizontal="center" vertical="center"/>
    </xf>
    <xf numFmtId="3" fontId="2" fillId="19" borderId="76" xfId="0" applyNumberFormat="1" applyFont="1" applyFill="1" applyBorder="1" applyAlignment="1">
      <alignment horizontal="center" vertical="center"/>
    </xf>
    <xf numFmtId="3" fontId="2" fillId="19" borderId="87" xfId="0" applyNumberFormat="1" applyFont="1" applyFill="1" applyBorder="1" applyAlignment="1">
      <alignment horizontal="center" vertical="center"/>
    </xf>
    <xf numFmtId="0" fontId="11" fillId="19" borderId="86" xfId="0" applyFont="1" applyFill="1" applyBorder="1" applyAlignment="1">
      <alignment vertical="center"/>
    </xf>
    <xf numFmtId="0" fontId="11" fillId="19" borderId="61" xfId="0" applyFont="1" applyFill="1" applyBorder="1" applyAlignment="1">
      <alignment vertical="center"/>
    </xf>
    <xf numFmtId="3" fontId="6" fillId="0" borderId="68" xfId="0" applyNumberFormat="1" applyFont="1" applyFill="1" applyBorder="1" applyAlignment="1">
      <alignment/>
    </xf>
    <xf numFmtId="3" fontId="6" fillId="0" borderId="60" xfId="0" applyNumberFormat="1" applyFont="1" applyFill="1" applyBorder="1" applyAlignment="1">
      <alignment/>
    </xf>
    <xf numFmtId="0" fontId="2" fillId="19" borderId="86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3" fontId="2" fillId="19" borderId="88" xfId="0" applyNumberFormat="1" applyFont="1" applyFill="1" applyBorder="1" applyAlignment="1">
      <alignment horizontal="center" vertical="center"/>
    </xf>
    <xf numFmtId="0" fontId="4" fillId="19" borderId="57" xfId="0" applyFont="1" applyFill="1" applyBorder="1" applyAlignment="1">
      <alignment vertical="center"/>
    </xf>
    <xf numFmtId="0" fontId="2" fillId="19" borderId="76" xfId="0" applyFont="1" applyFill="1" applyBorder="1" applyAlignment="1">
      <alignment horizontal="center" vertical="center"/>
    </xf>
    <xf numFmtId="0" fontId="0" fillId="0" borderId="76" xfId="0" applyBorder="1" applyAlignment="1">
      <alignment horizontal="center"/>
    </xf>
    <xf numFmtId="0" fontId="0" fillId="0" borderId="87" xfId="0" applyBorder="1" applyAlignment="1">
      <alignment horizontal="center"/>
    </xf>
    <xf numFmtId="0" fontId="4" fillId="19" borderId="77" xfId="0" applyFont="1" applyFill="1" applyBorder="1" applyAlignment="1">
      <alignment horizontal="center" vertical="center"/>
    </xf>
    <xf numFmtId="0" fontId="4" fillId="19" borderId="42" xfId="0" applyFont="1" applyFill="1" applyBorder="1" applyAlignment="1">
      <alignment horizontal="center" vertical="center"/>
    </xf>
    <xf numFmtId="3" fontId="2" fillId="0" borderId="75" xfId="0" applyNumberFormat="1" applyFont="1" applyFill="1" applyBorder="1" applyAlignment="1">
      <alignment/>
    </xf>
    <xf numFmtId="0" fontId="12" fillId="0" borderId="75" xfId="0" applyFont="1" applyFill="1" applyBorder="1" applyAlignment="1">
      <alignment/>
    </xf>
    <xf numFmtId="0" fontId="12" fillId="0" borderId="71" xfId="0" applyFont="1" applyFill="1" applyBorder="1" applyAlignment="1">
      <alignment/>
    </xf>
    <xf numFmtId="3" fontId="2" fillId="0" borderId="26" xfId="0" applyNumberFormat="1" applyFont="1" applyFill="1" applyBorder="1" applyAlignment="1">
      <alignment/>
    </xf>
    <xf numFmtId="3" fontId="2" fillId="0" borderId="68" xfId="0" applyNumberFormat="1" applyFont="1" applyFill="1" applyBorder="1" applyAlignment="1">
      <alignment/>
    </xf>
    <xf numFmtId="3" fontId="2" fillId="0" borderId="60" xfId="0" applyNumberFormat="1" applyFont="1" applyFill="1" applyBorder="1" applyAlignment="1">
      <alignment/>
    </xf>
    <xf numFmtId="3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2" fillId="0" borderId="26" xfId="0" applyNumberFormat="1" applyFont="1" applyFill="1" applyBorder="1" applyAlignment="1">
      <alignment/>
    </xf>
    <xf numFmtId="3" fontId="2" fillId="0" borderId="68" xfId="0" applyNumberFormat="1" applyFont="1" applyFill="1" applyBorder="1" applyAlignment="1">
      <alignment/>
    </xf>
    <xf numFmtId="3" fontId="2" fillId="0" borderId="6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3" fontId="2" fillId="0" borderId="8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51" xfId="0" applyFont="1" applyFill="1" applyBorder="1" applyAlignment="1">
      <alignment/>
    </xf>
    <xf numFmtId="0" fontId="1" fillId="19" borderId="81" xfId="0" applyFont="1" applyFill="1" applyBorder="1" applyAlignment="1">
      <alignment horizontal="center" vertical="center"/>
    </xf>
    <xf numFmtId="0" fontId="5" fillId="0" borderId="53" xfId="0" applyFont="1" applyBorder="1" applyAlignment="1">
      <alignment vertical="center"/>
    </xf>
    <xf numFmtId="0" fontId="5" fillId="0" borderId="89" xfId="0" applyFont="1" applyBorder="1" applyAlignment="1">
      <alignment vertical="center"/>
    </xf>
    <xf numFmtId="0" fontId="2" fillId="19" borderId="33" xfId="0" applyFont="1" applyFill="1" applyBorder="1" applyAlignment="1">
      <alignment horizontal="center" vertical="center"/>
    </xf>
    <xf numFmtId="0" fontId="4" fillId="0" borderId="48" xfId="0" applyFont="1" applyBorder="1" applyAlignment="1">
      <alignment/>
    </xf>
    <xf numFmtId="0" fontId="4" fillId="0" borderId="49" xfId="0" applyFont="1" applyBorder="1" applyAlignment="1">
      <alignment/>
    </xf>
    <xf numFmtId="0" fontId="2" fillId="19" borderId="37" xfId="0" applyFont="1" applyFill="1" applyBorder="1" applyAlignment="1">
      <alignment horizontal="center" vertical="center"/>
    </xf>
    <xf numFmtId="0" fontId="2" fillId="19" borderId="87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wrapText="1"/>
    </xf>
    <xf numFmtId="0" fontId="3" fillId="0" borderId="48" xfId="0" applyFont="1" applyBorder="1" applyAlignment="1">
      <alignment/>
    </xf>
    <xf numFmtId="3" fontId="2" fillId="19" borderId="81" xfId="0" applyNumberFormat="1" applyFont="1" applyFill="1" applyBorder="1" applyAlignment="1">
      <alignment horizontal="center" vertical="center"/>
    </xf>
    <xf numFmtId="0" fontId="4" fillId="19" borderId="77" xfId="0" applyFont="1" applyFill="1" applyBorder="1" applyAlignment="1">
      <alignment horizontal="center"/>
    </xf>
    <xf numFmtId="0" fontId="4" fillId="19" borderId="82" xfId="0" applyFont="1" applyFill="1" applyBorder="1" applyAlignment="1">
      <alignment horizontal="center"/>
    </xf>
    <xf numFmtId="0" fontId="4" fillId="19" borderId="65" xfId="0" applyFont="1" applyFill="1" applyBorder="1" applyAlignment="1">
      <alignment horizontal="center"/>
    </xf>
    <xf numFmtId="0" fontId="4" fillId="19" borderId="42" xfId="0" applyFont="1" applyFill="1" applyBorder="1" applyAlignment="1">
      <alignment horizontal="center"/>
    </xf>
    <xf numFmtId="0" fontId="4" fillId="19" borderId="50" xfId="0" applyFont="1" applyFill="1" applyBorder="1" applyAlignment="1">
      <alignment horizontal="center"/>
    </xf>
    <xf numFmtId="164" fontId="2" fillId="19" borderId="33" xfId="0" applyNumberFormat="1" applyFont="1" applyFill="1" applyBorder="1" applyAlignment="1">
      <alignment horizontal="center" vertical="center" wrapText="1"/>
    </xf>
    <xf numFmtId="164" fontId="3" fillId="0" borderId="48" xfId="0" applyNumberFormat="1" applyFont="1" applyBorder="1" applyAlignment="1">
      <alignment horizontal="center" vertical="center" wrapText="1"/>
    </xf>
    <xf numFmtId="164" fontId="3" fillId="0" borderId="49" xfId="0" applyNumberFormat="1" applyFont="1" applyBorder="1" applyAlignment="1">
      <alignment horizontal="center" vertical="center" wrapText="1"/>
    </xf>
    <xf numFmtId="164" fontId="2" fillId="19" borderId="48" xfId="0" applyNumberFormat="1" applyFont="1" applyFill="1" applyBorder="1" applyAlignment="1">
      <alignment horizontal="center" vertical="center" wrapText="1"/>
    </xf>
    <xf numFmtId="164" fontId="2" fillId="19" borderId="49" xfId="0" applyNumberFormat="1" applyFont="1" applyFill="1" applyBorder="1" applyAlignment="1">
      <alignment horizontal="center" vertical="center" wrapText="1"/>
    </xf>
    <xf numFmtId="3" fontId="6" fillId="0" borderId="21" xfId="0" applyNumberFormat="1" applyFont="1" applyBorder="1" applyAlignment="1">
      <alignment horizontal="left"/>
    </xf>
    <xf numFmtId="0" fontId="0" fillId="0" borderId="80" xfId="0" applyFont="1" applyBorder="1" applyAlignment="1">
      <alignment/>
    </xf>
    <xf numFmtId="0" fontId="0" fillId="0" borderId="62" xfId="0" applyFont="1" applyBorder="1" applyAlignment="1">
      <alignment/>
    </xf>
    <xf numFmtId="3" fontId="6" fillId="0" borderId="68" xfId="0" applyNumberFormat="1" applyFont="1" applyBorder="1" applyAlignment="1">
      <alignment horizontal="left"/>
    </xf>
    <xf numFmtId="3" fontId="6" fillId="0" borderId="60" xfId="0" applyNumberFormat="1" applyFont="1" applyBorder="1" applyAlignment="1">
      <alignment horizontal="left"/>
    </xf>
    <xf numFmtId="0" fontId="10" fillId="0" borderId="21" xfId="0" applyFont="1" applyBorder="1" applyAlignment="1">
      <alignment/>
    </xf>
    <xf numFmtId="0" fontId="10" fillId="0" borderId="80" xfId="0" applyFont="1" applyBorder="1" applyAlignment="1">
      <alignment/>
    </xf>
    <xf numFmtId="0" fontId="10" fillId="0" borderId="62" xfId="0" applyFont="1" applyBorder="1" applyAlignment="1">
      <alignment/>
    </xf>
    <xf numFmtId="3" fontId="2" fillId="19" borderId="26" xfId="0" applyNumberFormat="1" applyFont="1" applyFill="1" applyBorder="1" applyAlignment="1">
      <alignment/>
    </xf>
    <xf numFmtId="3" fontId="2" fillId="19" borderId="68" xfId="0" applyNumberFormat="1" applyFont="1" applyFill="1" applyBorder="1" applyAlignment="1">
      <alignment/>
    </xf>
    <xf numFmtId="3" fontId="2" fillId="19" borderId="60" xfId="0" applyNumberFormat="1" applyFont="1" applyFill="1" applyBorder="1" applyAlignment="1">
      <alignment/>
    </xf>
    <xf numFmtId="3" fontId="2" fillId="0" borderId="32" xfId="0" applyNumberFormat="1" applyFont="1" applyFill="1" applyBorder="1" applyAlignment="1">
      <alignment horizontal="left"/>
    </xf>
    <xf numFmtId="3" fontId="2" fillId="0" borderId="75" xfId="0" applyNumberFormat="1" applyFont="1" applyFill="1" applyBorder="1" applyAlignment="1">
      <alignment horizontal="left"/>
    </xf>
    <xf numFmtId="3" fontId="2" fillId="0" borderId="71" xfId="0" applyNumberFormat="1" applyFont="1" applyFill="1" applyBorder="1" applyAlignment="1">
      <alignment horizontal="left"/>
    </xf>
    <xf numFmtId="3" fontId="6" fillId="0" borderId="26" xfId="0" applyNumberFormat="1" applyFont="1" applyBorder="1" applyAlignment="1">
      <alignment horizontal="center"/>
    </xf>
    <xf numFmtId="3" fontId="6" fillId="0" borderId="68" xfId="0" applyNumberFormat="1" applyFont="1" applyBorder="1" applyAlignment="1">
      <alignment horizontal="center"/>
    </xf>
    <xf numFmtId="3" fontId="6" fillId="0" borderId="60" xfId="0" applyNumberFormat="1" applyFont="1" applyBorder="1" applyAlignment="1">
      <alignment horizontal="center"/>
    </xf>
    <xf numFmtId="3" fontId="2" fillId="0" borderId="21" xfId="0" applyNumberFormat="1" applyFont="1" applyFill="1" applyBorder="1" applyAlignment="1">
      <alignment/>
    </xf>
    <xf numFmtId="3" fontId="2" fillId="0" borderId="62" xfId="0" applyNumberFormat="1" applyFont="1" applyFill="1" applyBorder="1" applyAlignment="1">
      <alignment/>
    </xf>
    <xf numFmtId="0" fontId="4" fillId="0" borderId="80" xfId="0" applyFont="1" applyFill="1" applyBorder="1" applyAlignment="1">
      <alignment/>
    </xf>
    <xf numFmtId="3" fontId="6" fillId="0" borderId="26" xfId="0" applyNumberFormat="1" applyFont="1" applyBorder="1" applyAlignment="1">
      <alignment/>
    </xf>
    <xf numFmtId="3" fontId="6" fillId="0" borderId="68" xfId="0" applyNumberFormat="1" applyFont="1" applyBorder="1" applyAlignment="1">
      <alignment/>
    </xf>
    <xf numFmtId="3" fontId="6" fillId="0" borderId="60" xfId="0" applyNumberFormat="1" applyFont="1" applyBorder="1" applyAlignment="1">
      <alignment/>
    </xf>
    <xf numFmtId="3" fontId="6" fillId="0" borderId="21" xfId="0" applyNumberFormat="1" applyFont="1" applyFill="1" applyBorder="1" applyAlignment="1">
      <alignment/>
    </xf>
    <xf numFmtId="3" fontId="6" fillId="0" borderId="26" xfId="0" applyNumberFormat="1" applyFont="1" applyBorder="1" applyAlignment="1">
      <alignment horizontal="left"/>
    </xf>
    <xf numFmtId="3" fontId="6" fillId="0" borderId="68" xfId="0" applyNumberFormat="1" applyFont="1" applyBorder="1" applyAlignment="1">
      <alignment horizontal="left"/>
    </xf>
    <xf numFmtId="3" fontId="6" fillId="0" borderId="60" xfId="0" applyNumberFormat="1" applyFont="1" applyBorder="1" applyAlignment="1">
      <alignment horizontal="left"/>
    </xf>
    <xf numFmtId="3" fontId="9" fillId="19" borderId="81" xfId="0" applyNumberFormat="1" applyFont="1" applyFill="1" applyBorder="1" applyAlignment="1">
      <alignment horizontal="left" vertical="center"/>
    </xf>
    <xf numFmtId="0" fontId="7" fillId="0" borderId="77" xfId="0" applyFont="1" applyBorder="1" applyAlignment="1">
      <alignment horizontal="left" vertical="center"/>
    </xf>
    <xf numFmtId="0" fontId="7" fillId="0" borderId="82" xfId="0" applyFont="1" applyBorder="1" applyAlignment="1">
      <alignment horizontal="left" vertical="center"/>
    </xf>
    <xf numFmtId="0" fontId="7" fillId="0" borderId="65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7" fillId="0" borderId="50" xfId="0" applyFont="1" applyBorder="1" applyAlignment="1">
      <alignment horizontal="left" vertical="center"/>
    </xf>
    <xf numFmtId="3" fontId="2" fillId="19" borderId="12" xfId="0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45" xfId="0" applyFont="1" applyBorder="1" applyAlignment="1">
      <alignment horizontal="center" vertical="center"/>
    </xf>
    <xf numFmtId="0" fontId="11" fillId="0" borderId="45" xfId="0" applyFont="1" applyBorder="1" applyAlignment="1">
      <alignment vertical="center"/>
    </xf>
    <xf numFmtId="0" fontId="11" fillId="0" borderId="59" xfId="0" applyFont="1" applyBorder="1" applyAlignment="1">
      <alignment vertical="center"/>
    </xf>
    <xf numFmtId="0" fontId="2" fillId="0" borderId="46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3" fontId="6" fillId="0" borderId="72" xfId="0" applyNumberFormat="1" applyFont="1" applyFill="1" applyBorder="1" applyAlignment="1">
      <alignment/>
    </xf>
    <xf numFmtId="0" fontId="0" fillId="0" borderId="90" xfId="0" applyFont="1" applyFill="1" applyBorder="1" applyAlignment="1">
      <alignment/>
    </xf>
    <xf numFmtId="0" fontId="0" fillId="0" borderId="91" xfId="0" applyFont="1" applyFill="1" applyBorder="1" applyAlignment="1">
      <alignment/>
    </xf>
    <xf numFmtId="3" fontId="6" fillId="0" borderId="92" xfId="0" applyNumberFormat="1" applyFont="1" applyFill="1" applyBorder="1" applyAlignment="1">
      <alignment/>
    </xf>
    <xf numFmtId="0" fontId="0" fillId="0" borderId="92" xfId="0" applyFont="1" applyFill="1" applyBorder="1" applyAlignment="1">
      <alignment/>
    </xf>
    <xf numFmtId="0" fontId="0" fillId="0" borderId="93" xfId="0" applyFont="1" applyFill="1" applyBorder="1" applyAlignment="1">
      <alignment/>
    </xf>
    <xf numFmtId="3" fontId="6" fillId="0" borderId="62" xfId="0" applyNumberFormat="1" applyFont="1" applyFill="1" applyBorder="1" applyAlignment="1">
      <alignment/>
    </xf>
    <xf numFmtId="3" fontId="2" fillId="0" borderId="27" xfId="0" applyNumberFormat="1" applyFont="1" applyBorder="1" applyAlignment="1">
      <alignment horizontal="left"/>
    </xf>
    <xf numFmtId="0" fontId="0" fillId="0" borderId="28" xfId="0" applyBorder="1" applyAlignment="1">
      <alignment horizontal="left"/>
    </xf>
    <xf numFmtId="164" fontId="11" fillId="0" borderId="68" xfId="0" applyNumberFormat="1" applyFont="1" applyFill="1" applyBorder="1" applyAlignment="1">
      <alignment horizontal="right"/>
    </xf>
    <xf numFmtId="164" fontId="11" fillId="0" borderId="40" xfId="0" applyNumberFormat="1" applyFont="1" applyFill="1" applyBorder="1" applyAlignment="1">
      <alignment horizontal="right"/>
    </xf>
    <xf numFmtId="3" fontId="2" fillId="0" borderId="22" xfId="0" applyNumberFormat="1" applyFont="1" applyBorder="1" applyAlignment="1">
      <alignment horizontal="left"/>
    </xf>
    <xf numFmtId="0" fontId="0" fillId="0" borderId="23" xfId="0" applyBorder="1" applyAlignment="1">
      <alignment horizontal="left"/>
    </xf>
    <xf numFmtId="164" fontId="2" fillId="0" borderId="45" xfId="0" applyNumberFormat="1" applyFont="1" applyBorder="1" applyAlignment="1">
      <alignment horizontal="right"/>
    </xf>
    <xf numFmtId="164" fontId="0" fillId="0" borderId="45" xfId="0" applyNumberFormat="1" applyBorder="1" applyAlignment="1">
      <alignment/>
    </xf>
    <xf numFmtId="164" fontId="0" fillId="0" borderId="59" xfId="0" applyNumberFormat="1" applyBorder="1" applyAlignment="1">
      <alignment/>
    </xf>
    <xf numFmtId="164" fontId="2" fillId="0" borderId="28" xfId="0" applyNumberFormat="1" applyFont="1" applyBorder="1" applyAlignment="1">
      <alignment horizontal="right"/>
    </xf>
    <xf numFmtId="164" fontId="0" fillId="0" borderId="28" xfId="0" applyNumberFormat="1" applyBorder="1" applyAlignment="1">
      <alignment/>
    </xf>
    <xf numFmtId="164" fontId="0" fillId="0" borderId="29" xfId="0" applyNumberFormat="1" applyBorder="1" applyAlignment="1">
      <alignment/>
    </xf>
    <xf numFmtId="164" fontId="11" fillId="0" borderId="84" xfId="0" applyNumberFormat="1" applyFont="1" applyBorder="1" applyAlignment="1">
      <alignment horizontal="right"/>
    </xf>
    <xf numFmtId="164" fontId="0" fillId="0" borderId="77" xfId="0" applyNumberFormat="1" applyFont="1" applyBorder="1" applyAlignment="1">
      <alignment/>
    </xf>
    <xf numFmtId="164" fontId="0" fillId="0" borderId="79" xfId="0" applyNumberFormat="1" applyFont="1" applyBorder="1" applyAlignment="1">
      <alignment/>
    </xf>
    <xf numFmtId="3" fontId="6" fillId="0" borderId="70" xfId="0" applyNumberFormat="1" applyFont="1" applyFill="1" applyBorder="1" applyAlignment="1">
      <alignment horizontal="right" vertical="center"/>
    </xf>
    <xf numFmtId="3" fontId="6" fillId="0" borderId="61" xfId="0" applyNumberFormat="1" applyFont="1" applyFill="1" applyBorder="1" applyAlignment="1">
      <alignment horizontal="right" vertical="center"/>
    </xf>
    <xf numFmtId="0" fontId="9" fillId="19" borderId="86" xfId="46" applyFont="1" applyFill="1" applyBorder="1" applyAlignment="1">
      <alignment horizontal="center" vertical="center" wrapText="1"/>
      <protection/>
    </xf>
    <xf numFmtId="0" fontId="7" fillId="0" borderId="94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3" fontId="2" fillId="0" borderId="81" xfId="0" applyNumberFormat="1" applyFont="1" applyBorder="1" applyAlignment="1">
      <alignment horizontal="left"/>
    </xf>
    <xf numFmtId="0" fontId="0" fillId="0" borderId="77" xfId="0" applyBorder="1" applyAlignment="1">
      <alignment horizontal="left"/>
    </xf>
    <xf numFmtId="0" fontId="0" fillId="0" borderId="82" xfId="0" applyBorder="1" applyAlignment="1">
      <alignment horizontal="left"/>
    </xf>
    <xf numFmtId="0" fontId="3" fillId="19" borderId="65" xfId="0" applyFont="1" applyFill="1" applyBorder="1" applyAlignment="1">
      <alignment vertical="center"/>
    </xf>
    <xf numFmtId="0" fontId="0" fillId="19" borderId="42" xfId="0" applyFill="1" applyBorder="1" applyAlignment="1">
      <alignment vertical="center"/>
    </xf>
    <xf numFmtId="0" fontId="0" fillId="19" borderId="50" xfId="0" applyFill="1" applyBorder="1" applyAlignment="1">
      <alignment vertical="center"/>
    </xf>
    <xf numFmtId="3" fontId="2" fillId="0" borderId="26" xfId="0" applyNumberFormat="1" applyFont="1" applyBorder="1" applyAlignment="1">
      <alignment horizontal="left"/>
    </xf>
    <xf numFmtId="3" fontId="2" fillId="0" borderId="68" xfId="0" applyNumberFormat="1" applyFont="1" applyBorder="1" applyAlignment="1">
      <alignment horizontal="left"/>
    </xf>
    <xf numFmtId="3" fontId="2" fillId="0" borderId="60" xfId="0" applyNumberFormat="1" applyFont="1" applyBorder="1" applyAlignment="1">
      <alignment horizontal="left"/>
    </xf>
    <xf numFmtId="3" fontId="2" fillId="0" borderId="31" xfId="0" applyNumberFormat="1" applyFont="1" applyBorder="1" applyAlignment="1">
      <alignment horizontal="left"/>
    </xf>
    <xf numFmtId="3" fontId="2" fillId="0" borderId="69" xfId="0" applyNumberFormat="1" applyFont="1" applyBorder="1" applyAlignment="1">
      <alignment horizontal="left"/>
    </xf>
    <xf numFmtId="3" fontId="2" fillId="0" borderId="44" xfId="0" applyNumberFormat="1" applyFont="1" applyBorder="1" applyAlignment="1">
      <alignment horizontal="left"/>
    </xf>
    <xf numFmtId="3" fontId="2" fillId="0" borderId="95" xfId="0" applyNumberFormat="1" applyFont="1" applyBorder="1" applyAlignment="1">
      <alignment horizontal="left"/>
    </xf>
    <xf numFmtId="0" fontId="0" fillId="0" borderId="45" xfId="0" applyBorder="1" applyAlignment="1">
      <alignment horizontal="left"/>
    </xf>
    <xf numFmtId="164" fontId="11" fillId="0" borderId="30" xfId="0" applyNumberFormat="1" applyFont="1" applyBorder="1" applyAlignment="1">
      <alignment horizontal="right"/>
    </xf>
    <xf numFmtId="164" fontId="11" fillId="0" borderId="40" xfId="0" applyNumberFormat="1" applyFont="1" applyBorder="1" applyAlignment="1">
      <alignment horizontal="right"/>
    </xf>
    <xf numFmtId="164" fontId="11" fillId="19" borderId="42" xfId="0" applyNumberFormat="1" applyFont="1" applyFill="1" applyBorder="1" applyAlignment="1">
      <alignment horizontal="right" vertical="center"/>
    </xf>
    <xf numFmtId="164" fontId="11" fillId="19" borderId="96" xfId="0" applyNumberFormat="1" applyFont="1" applyFill="1" applyBorder="1" applyAlignment="1">
      <alignment horizontal="right" vertical="center"/>
    </xf>
    <xf numFmtId="164" fontId="11" fillId="0" borderId="46" xfId="0" applyNumberFormat="1" applyFont="1" applyBorder="1" applyAlignment="1">
      <alignment horizontal="right"/>
    </xf>
    <xf numFmtId="164" fontId="11" fillId="0" borderId="85" xfId="0" applyNumberFormat="1" applyFont="1" applyBorder="1" applyAlignment="1">
      <alignment horizontal="right"/>
    </xf>
    <xf numFmtId="0" fontId="2" fillId="19" borderId="81" xfId="46" applyFont="1" applyFill="1" applyBorder="1" applyAlignment="1">
      <alignment horizontal="center" vertical="center"/>
      <protection/>
    </xf>
    <xf numFmtId="0" fontId="3" fillId="0" borderId="53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2" fillId="19" borderId="83" xfId="46" applyFont="1" applyFill="1" applyBorder="1" applyAlignment="1">
      <alignment horizontal="center" vertical="center" wrapText="1"/>
      <protection/>
    </xf>
    <xf numFmtId="0" fontId="3" fillId="0" borderId="54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11" fillId="19" borderId="74" xfId="46" applyFont="1" applyFill="1" applyBorder="1" applyAlignment="1">
      <alignment horizontal="center" vertical="center"/>
      <protection/>
    </xf>
    <xf numFmtId="0" fontId="11" fillId="19" borderId="76" xfId="46" applyFont="1" applyFill="1" applyBorder="1" applyAlignment="1">
      <alignment horizontal="center" vertical="center"/>
      <protection/>
    </xf>
    <xf numFmtId="0" fontId="11" fillId="19" borderId="87" xfId="46" applyFont="1" applyFill="1" applyBorder="1" applyAlignment="1">
      <alignment horizontal="center" vertical="center"/>
      <protection/>
    </xf>
    <xf numFmtId="0" fontId="2" fillId="19" borderId="30" xfId="46" applyFont="1" applyFill="1" applyBorder="1" applyAlignment="1">
      <alignment horizontal="center" vertical="center"/>
      <protection/>
    </xf>
    <xf numFmtId="0" fontId="2" fillId="19" borderId="68" xfId="46" applyFont="1" applyFill="1" applyBorder="1" applyAlignment="1">
      <alignment horizontal="center" vertical="center"/>
      <protection/>
    </xf>
    <xf numFmtId="0" fontId="2" fillId="19" borderId="40" xfId="46" applyFont="1" applyFill="1" applyBorder="1" applyAlignment="1">
      <alignment horizontal="center" vertical="center"/>
      <protection/>
    </xf>
    <xf numFmtId="0" fontId="2" fillId="19" borderId="75" xfId="46" applyFont="1" applyFill="1" applyBorder="1" applyAlignment="1">
      <alignment horizontal="center" vertical="center"/>
      <protection/>
    </xf>
    <xf numFmtId="0" fontId="3" fillId="0" borderId="42" xfId="0" applyFont="1" applyBorder="1" applyAlignment="1">
      <alignment horizontal="center" vertical="center"/>
    </xf>
    <xf numFmtId="0" fontId="40" fillId="0" borderId="0" xfId="0" applyFont="1" applyAlignment="1">
      <alignment horizontal="right"/>
    </xf>
  </cellXfs>
  <cellStyles count="48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RK Odpisový plán na rok 200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3"/>
  <sheetViews>
    <sheetView tabSelected="1" zoomScalePageLayoutView="0" workbookViewId="0" topLeftCell="A1">
      <selection activeCell="L2" sqref="L2:N2"/>
    </sheetView>
  </sheetViews>
  <sheetFormatPr defaultColWidth="9.140625" defaultRowHeight="12.75"/>
  <cols>
    <col min="1" max="1" width="26.00390625" style="3" customWidth="1"/>
    <col min="2" max="2" width="8.8515625" style="69" customWidth="1"/>
    <col min="3" max="3" width="8.00390625" style="69" customWidth="1"/>
    <col min="4" max="4" width="9.00390625" style="69" customWidth="1"/>
    <col min="5" max="5" width="8.8515625" style="69" customWidth="1"/>
    <col min="6" max="6" width="8.00390625" style="69" customWidth="1"/>
    <col min="7" max="7" width="9.00390625" style="69" customWidth="1"/>
    <col min="8" max="8" width="8.00390625" style="69" customWidth="1"/>
    <col min="9" max="9" width="8.00390625" style="3" customWidth="1"/>
    <col min="10" max="10" width="9.00390625" style="3" customWidth="1"/>
    <col min="11" max="11" width="8.00390625" style="3" customWidth="1"/>
    <col min="12" max="12" width="9.140625" style="3" customWidth="1"/>
    <col min="13" max="13" width="8.421875" style="3" customWidth="1"/>
    <col min="14" max="14" width="8.00390625" style="3" customWidth="1"/>
    <col min="15" max="15" width="10.421875" style="3" customWidth="1"/>
    <col min="16" max="16" width="16.140625" style="3" customWidth="1"/>
    <col min="17" max="17" width="4.8515625" style="0" bestFit="1" customWidth="1"/>
    <col min="18" max="18" width="9.140625" style="4" customWidth="1"/>
  </cols>
  <sheetData>
    <row r="1" spans="12:14" ht="15">
      <c r="L1" s="564"/>
      <c r="M1" s="564"/>
      <c r="N1" s="564"/>
    </row>
    <row r="2" spans="11:14" ht="15">
      <c r="K2" s="206"/>
      <c r="L2" s="564"/>
      <c r="M2" s="564"/>
      <c r="N2" s="564"/>
    </row>
    <row r="3" spans="1:8" ht="7.5" customHeight="1" thickBot="1">
      <c r="A3" s="1"/>
      <c r="B3" s="2"/>
      <c r="C3" s="2"/>
      <c r="D3" s="2"/>
      <c r="E3" s="2"/>
      <c r="F3" s="2"/>
      <c r="G3" s="2"/>
      <c r="H3" s="2"/>
    </row>
    <row r="4" spans="1:14" ht="19.5" customHeight="1" thickBot="1">
      <c r="A4" s="441" t="s">
        <v>0</v>
      </c>
      <c r="B4" s="444" t="s">
        <v>84</v>
      </c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6"/>
    </row>
    <row r="5" spans="1:14" ht="12.75">
      <c r="A5" s="442"/>
      <c r="B5" s="5" t="s">
        <v>96</v>
      </c>
      <c r="C5" s="7"/>
      <c r="D5" s="6"/>
      <c r="E5" s="5" t="s">
        <v>117</v>
      </c>
      <c r="F5" s="7"/>
      <c r="G5" s="220"/>
      <c r="H5" s="447" t="s">
        <v>99</v>
      </c>
      <c r="I5" s="420"/>
      <c r="J5" s="5" t="s">
        <v>110</v>
      </c>
      <c r="K5" s="7"/>
      <c r="L5" s="6"/>
      <c r="M5" s="447" t="s">
        <v>120</v>
      </c>
      <c r="N5" s="448"/>
    </row>
    <row r="6" spans="1:14" ht="12.75">
      <c r="A6" s="442"/>
      <c r="B6" s="10" t="s">
        <v>1</v>
      </c>
      <c r="C6" s="8" t="s">
        <v>2</v>
      </c>
      <c r="D6" s="9" t="s">
        <v>3</v>
      </c>
      <c r="E6" s="10" t="s">
        <v>1</v>
      </c>
      <c r="F6" s="8" t="s">
        <v>2</v>
      </c>
      <c r="G6" s="9" t="s">
        <v>3</v>
      </c>
      <c r="H6" s="11" t="s">
        <v>3</v>
      </c>
      <c r="I6" s="11" t="s">
        <v>4</v>
      </c>
      <c r="J6" s="10" t="s">
        <v>1</v>
      </c>
      <c r="K6" s="8" t="s">
        <v>2</v>
      </c>
      <c r="L6" s="9" t="s">
        <v>3</v>
      </c>
      <c r="M6" s="11" t="s">
        <v>3</v>
      </c>
      <c r="N6" s="9" t="s">
        <v>4</v>
      </c>
    </row>
    <row r="7" spans="1:14" ht="13.5" thickBot="1">
      <c r="A7" s="443"/>
      <c r="B7" s="14" t="s">
        <v>5</v>
      </c>
      <c r="C7" s="12" t="s">
        <v>5</v>
      </c>
      <c r="D7" s="13"/>
      <c r="E7" s="14" t="s">
        <v>5</v>
      </c>
      <c r="F7" s="12" t="s">
        <v>5</v>
      </c>
      <c r="G7" s="13"/>
      <c r="H7" s="15" t="s">
        <v>6</v>
      </c>
      <c r="I7" s="16" t="s">
        <v>7</v>
      </c>
      <c r="J7" s="14" t="s">
        <v>5</v>
      </c>
      <c r="K7" s="12" t="s">
        <v>5</v>
      </c>
      <c r="L7" s="13"/>
      <c r="M7" s="15" t="s">
        <v>6</v>
      </c>
      <c r="N7" s="13" t="s">
        <v>7</v>
      </c>
    </row>
    <row r="8" spans="1:14" ht="13.5" customHeight="1" thickTop="1">
      <c r="A8" s="17" t="s">
        <v>8</v>
      </c>
      <c r="B8" s="18"/>
      <c r="C8" s="19"/>
      <c r="D8" s="20"/>
      <c r="E8" s="18"/>
      <c r="F8" s="19"/>
      <c r="G8" s="20"/>
      <c r="H8" s="21"/>
      <c r="I8" s="22"/>
      <c r="J8" s="18"/>
      <c r="K8" s="19"/>
      <c r="L8" s="20"/>
      <c r="M8" s="21"/>
      <c r="N8" s="23"/>
    </row>
    <row r="9" spans="1:14" ht="13.5" customHeight="1">
      <c r="A9" s="24" t="s">
        <v>9</v>
      </c>
      <c r="B9" s="25">
        <v>1</v>
      </c>
      <c r="C9" s="26">
        <v>110485</v>
      </c>
      <c r="D9" s="27">
        <f>SUM(B9:C9)</f>
        <v>110486</v>
      </c>
      <c r="E9" s="25">
        <v>22</v>
      </c>
      <c r="F9" s="26">
        <v>137208</v>
      </c>
      <c r="G9" s="27">
        <f>SUM(E9:F9)</f>
        <v>137230</v>
      </c>
      <c r="H9" s="28">
        <f>+G9-D9</f>
        <v>26744</v>
      </c>
      <c r="I9" s="29">
        <f>+G9/D9</f>
        <v>1.2420578172800174</v>
      </c>
      <c r="J9" s="25">
        <v>20</v>
      </c>
      <c r="K9" s="221">
        <v>140000</v>
      </c>
      <c r="L9" s="27">
        <f>SUM(J9:K9)</f>
        <v>140020</v>
      </c>
      <c r="M9" s="30">
        <f>+L9-G9</f>
        <v>2790</v>
      </c>
      <c r="N9" s="31">
        <f>+L9/G9</f>
        <v>1.020330831450849</v>
      </c>
    </row>
    <row r="10" spans="1:14" ht="13.5" customHeight="1">
      <c r="A10" s="24" t="s">
        <v>10</v>
      </c>
      <c r="B10" s="25"/>
      <c r="C10" s="26"/>
      <c r="D10" s="27">
        <f aca="true" t="shared" si="0" ref="D10:D16">SUM(B10:C10)</f>
        <v>0</v>
      </c>
      <c r="E10" s="25"/>
      <c r="F10" s="26">
        <v>49</v>
      </c>
      <c r="G10" s="27">
        <f aca="true" t="shared" si="1" ref="G10:G16">SUM(E10:F10)</f>
        <v>49</v>
      </c>
      <c r="H10" s="28"/>
      <c r="I10" s="29"/>
      <c r="J10" s="25"/>
      <c r="K10" s="26"/>
      <c r="L10" s="27">
        <f aca="true" t="shared" si="2" ref="L10:L16">SUM(J10:K10)</f>
        <v>0</v>
      </c>
      <c r="M10" s="30">
        <f aca="true" t="shared" si="3" ref="M10:M36">+L10-G10</f>
        <v>-49</v>
      </c>
      <c r="N10" s="31"/>
    </row>
    <row r="11" spans="1:14" ht="13.5" customHeight="1">
      <c r="A11" s="24" t="s">
        <v>11</v>
      </c>
      <c r="B11" s="25">
        <v>14930</v>
      </c>
      <c r="C11" s="26"/>
      <c r="D11" s="27">
        <f t="shared" si="0"/>
        <v>14930</v>
      </c>
      <c r="E11" s="25">
        <v>30801</v>
      </c>
      <c r="F11" s="26"/>
      <c r="G11" s="27">
        <f t="shared" si="1"/>
        <v>30801</v>
      </c>
      <c r="H11" s="28">
        <f aca="true" t="shared" si="4" ref="H11:H37">+G11-D11</f>
        <v>15871</v>
      </c>
      <c r="I11" s="29">
        <f aca="true" t="shared" si="5" ref="I11:I37">+G11/D11</f>
        <v>2.063027461486939</v>
      </c>
      <c r="J11" s="25">
        <v>15000</v>
      </c>
      <c r="K11" s="26"/>
      <c r="L11" s="27">
        <f t="shared" si="2"/>
        <v>15000</v>
      </c>
      <c r="M11" s="30">
        <f t="shared" si="3"/>
        <v>-15801</v>
      </c>
      <c r="N11" s="31">
        <f aca="true" t="shared" si="6" ref="N11:N36">+L11/G11</f>
        <v>0.4869971754163826</v>
      </c>
    </row>
    <row r="12" spans="1:14" ht="13.5" customHeight="1">
      <c r="A12" s="24" t="s">
        <v>12</v>
      </c>
      <c r="B12" s="25">
        <v>13029</v>
      </c>
      <c r="C12" s="26">
        <v>14</v>
      </c>
      <c r="D12" s="27">
        <f t="shared" si="0"/>
        <v>13043</v>
      </c>
      <c r="E12" s="25">
        <v>11620</v>
      </c>
      <c r="F12" s="26">
        <v>89</v>
      </c>
      <c r="G12" s="27">
        <f t="shared" si="1"/>
        <v>11709</v>
      </c>
      <c r="H12" s="28">
        <f t="shared" si="4"/>
        <v>-1334</v>
      </c>
      <c r="I12" s="29">
        <f t="shared" si="5"/>
        <v>0.8977229165069386</v>
      </c>
      <c r="J12" s="25">
        <v>11650</v>
      </c>
      <c r="K12" s="26">
        <v>90</v>
      </c>
      <c r="L12" s="27">
        <f t="shared" si="2"/>
        <v>11740</v>
      </c>
      <c r="M12" s="30">
        <f t="shared" si="3"/>
        <v>31</v>
      </c>
      <c r="N12" s="31">
        <f t="shared" si="6"/>
        <v>1.0026475360833547</v>
      </c>
    </row>
    <row r="13" spans="1:14" ht="13.5" customHeight="1">
      <c r="A13" s="32" t="s">
        <v>13</v>
      </c>
      <c r="B13" s="25">
        <v>2491</v>
      </c>
      <c r="C13" s="26"/>
      <c r="D13" s="27">
        <f t="shared" si="0"/>
        <v>2491</v>
      </c>
      <c r="E13" s="25">
        <v>5909</v>
      </c>
      <c r="F13" s="26"/>
      <c r="G13" s="27">
        <f t="shared" si="1"/>
        <v>5909</v>
      </c>
      <c r="H13" s="28">
        <f t="shared" si="4"/>
        <v>3418</v>
      </c>
      <c r="I13" s="29">
        <f t="shared" si="5"/>
        <v>2.37213970293055</v>
      </c>
      <c r="J13" s="25">
        <v>9500</v>
      </c>
      <c r="K13" s="26"/>
      <c r="L13" s="27">
        <f t="shared" si="2"/>
        <v>9500</v>
      </c>
      <c r="M13" s="30">
        <f t="shared" si="3"/>
        <v>3591</v>
      </c>
      <c r="N13" s="31">
        <f t="shared" si="6"/>
        <v>1.607717041800643</v>
      </c>
    </row>
    <row r="14" spans="1:14" ht="13.5" customHeight="1">
      <c r="A14" s="32" t="s">
        <v>14</v>
      </c>
      <c r="B14" s="25">
        <v>7</v>
      </c>
      <c r="C14" s="26">
        <v>17</v>
      </c>
      <c r="D14" s="27">
        <f t="shared" si="0"/>
        <v>24</v>
      </c>
      <c r="E14" s="25">
        <v>0</v>
      </c>
      <c r="F14" s="26">
        <v>1274</v>
      </c>
      <c r="G14" s="27">
        <f t="shared" si="1"/>
        <v>1274</v>
      </c>
      <c r="H14" s="28">
        <f t="shared" si="4"/>
        <v>1250</v>
      </c>
      <c r="I14" s="29">
        <f t="shared" si="5"/>
        <v>53.083333333333336</v>
      </c>
      <c r="J14" s="25">
        <v>0</v>
      </c>
      <c r="K14" s="26">
        <v>20</v>
      </c>
      <c r="L14" s="27">
        <f t="shared" si="2"/>
        <v>20</v>
      </c>
      <c r="M14" s="30">
        <f t="shared" si="3"/>
        <v>-1254</v>
      </c>
      <c r="N14" s="31">
        <f t="shared" si="6"/>
        <v>0.015698587127158554</v>
      </c>
    </row>
    <row r="15" spans="1:14" ht="13.5" customHeight="1">
      <c r="A15" s="32" t="s">
        <v>15</v>
      </c>
      <c r="B15" s="25"/>
      <c r="C15" s="26"/>
      <c r="D15" s="27">
        <f t="shared" si="0"/>
        <v>0</v>
      </c>
      <c r="E15" s="25"/>
      <c r="F15" s="26"/>
      <c r="G15" s="27">
        <f t="shared" si="1"/>
        <v>0</v>
      </c>
      <c r="H15" s="28">
        <f t="shared" si="4"/>
        <v>0</v>
      </c>
      <c r="I15" s="29"/>
      <c r="J15" s="25"/>
      <c r="K15" s="26"/>
      <c r="L15" s="27">
        <f t="shared" si="2"/>
        <v>0</v>
      </c>
      <c r="M15" s="30">
        <f t="shared" si="3"/>
        <v>0</v>
      </c>
      <c r="N15" s="31"/>
    </row>
    <row r="16" spans="1:14" ht="13.5" customHeight="1" thickBot="1">
      <c r="A16" s="33" t="s">
        <v>16</v>
      </c>
      <c r="B16" s="34">
        <v>802439</v>
      </c>
      <c r="C16" s="35"/>
      <c r="D16" s="27">
        <f t="shared" si="0"/>
        <v>802439</v>
      </c>
      <c r="E16" s="34">
        <v>945323</v>
      </c>
      <c r="F16" s="35"/>
      <c r="G16" s="27">
        <f t="shared" si="1"/>
        <v>945323</v>
      </c>
      <c r="H16" s="36">
        <f t="shared" si="4"/>
        <v>142884</v>
      </c>
      <c r="I16" s="37">
        <f t="shared" si="5"/>
        <v>1.1780621330717973</v>
      </c>
      <c r="J16" s="34">
        <f>694885+70438</f>
        <v>765323</v>
      </c>
      <c r="K16" s="35"/>
      <c r="L16" s="27">
        <f t="shared" si="2"/>
        <v>765323</v>
      </c>
      <c r="M16" s="38">
        <f t="shared" si="3"/>
        <v>-180000</v>
      </c>
      <c r="N16" s="39">
        <f t="shared" si="6"/>
        <v>0.8095888918390857</v>
      </c>
    </row>
    <row r="17" spans="1:14" ht="13.5" customHeight="1" thickBot="1">
      <c r="A17" s="40" t="s">
        <v>17</v>
      </c>
      <c r="B17" s="44">
        <f aca="true" t="shared" si="7" ref="B17:G17">SUM(B8+B9+B10+B11+B12+B14+B16)</f>
        <v>830406</v>
      </c>
      <c r="C17" s="42">
        <f t="shared" si="7"/>
        <v>110516</v>
      </c>
      <c r="D17" s="43">
        <f t="shared" si="7"/>
        <v>940922</v>
      </c>
      <c r="E17" s="44">
        <f t="shared" si="7"/>
        <v>987766</v>
      </c>
      <c r="F17" s="42">
        <f t="shared" si="7"/>
        <v>138620</v>
      </c>
      <c r="G17" s="43">
        <f t="shared" si="7"/>
        <v>1126386</v>
      </c>
      <c r="H17" s="45">
        <f t="shared" si="4"/>
        <v>185464</v>
      </c>
      <c r="I17" s="46">
        <f t="shared" si="5"/>
        <v>1.1971087932899858</v>
      </c>
      <c r="J17" s="44">
        <f>SUM(J8+J9+J10+J11+J12+J14+J16)</f>
        <v>791993</v>
      </c>
      <c r="K17" s="42">
        <f>SUM(K8+K9+K10+K11+K12+K14+K16)</f>
        <v>140110</v>
      </c>
      <c r="L17" s="43">
        <f>SUM(L8+L9+L10+L11+L12+L14+L16)</f>
        <v>932103</v>
      </c>
      <c r="M17" s="47">
        <f t="shared" si="3"/>
        <v>-194283</v>
      </c>
      <c r="N17" s="48">
        <f t="shared" si="6"/>
        <v>0.8275164996724036</v>
      </c>
    </row>
    <row r="18" spans="1:14" ht="13.5" customHeight="1">
      <c r="A18" s="49" t="s">
        <v>18</v>
      </c>
      <c r="B18" s="52">
        <v>215540</v>
      </c>
      <c r="C18" s="53">
        <v>35172</v>
      </c>
      <c r="D18" s="50">
        <f>SUM(B18:C18)</f>
        <v>250712</v>
      </c>
      <c r="E18" s="52">
        <v>275168</v>
      </c>
      <c r="F18" s="53">
        <v>47354</v>
      </c>
      <c r="G18" s="50">
        <f>SUM(E18:F18)</f>
        <v>322522</v>
      </c>
      <c r="H18" s="21">
        <f t="shared" si="4"/>
        <v>71810</v>
      </c>
      <c r="I18" s="51">
        <f t="shared" si="5"/>
        <v>1.286424263696991</v>
      </c>
      <c r="J18" s="223">
        <v>245418</v>
      </c>
      <c r="K18" s="53">
        <v>49300</v>
      </c>
      <c r="L18" s="50">
        <f>SUM(J18:K18)</f>
        <v>294718</v>
      </c>
      <c r="M18" s="54">
        <f t="shared" si="3"/>
        <v>-27804</v>
      </c>
      <c r="N18" s="55">
        <f t="shared" si="6"/>
        <v>0.9137919273723963</v>
      </c>
    </row>
    <row r="19" spans="1:14" ht="19.5">
      <c r="A19" s="32" t="s">
        <v>19</v>
      </c>
      <c r="B19" s="52">
        <v>4198</v>
      </c>
      <c r="C19" s="53">
        <v>593</v>
      </c>
      <c r="D19" s="50">
        <f aca="true" t="shared" si="8" ref="D19:D35">SUM(B19:C19)</f>
        <v>4791</v>
      </c>
      <c r="E19" s="52">
        <v>4675</v>
      </c>
      <c r="F19" s="53">
        <v>662</v>
      </c>
      <c r="G19" s="50">
        <f aca="true" t="shared" si="9" ref="G19:G35">SUM(E19:F19)</f>
        <v>5337</v>
      </c>
      <c r="H19" s="28">
        <f t="shared" si="4"/>
        <v>546</v>
      </c>
      <c r="I19" s="29">
        <f t="shared" si="5"/>
        <v>1.1139636819035692</v>
      </c>
      <c r="J19" s="52">
        <v>4500</v>
      </c>
      <c r="K19" s="53">
        <v>600</v>
      </c>
      <c r="L19" s="50">
        <f aca="true" t="shared" si="10" ref="L19:L35">SUM(J19:K19)</f>
        <v>5100</v>
      </c>
      <c r="M19" s="30">
        <f t="shared" si="3"/>
        <v>-237</v>
      </c>
      <c r="N19" s="31">
        <f t="shared" si="6"/>
        <v>0.955593029792018</v>
      </c>
    </row>
    <row r="20" spans="1:14" ht="13.5" customHeight="1">
      <c r="A20" s="24" t="s">
        <v>20</v>
      </c>
      <c r="B20" s="57">
        <v>9924</v>
      </c>
      <c r="C20" s="58">
        <v>1410</v>
      </c>
      <c r="D20" s="50">
        <f t="shared" si="8"/>
        <v>11334</v>
      </c>
      <c r="E20" s="57">
        <v>11363</v>
      </c>
      <c r="F20" s="58">
        <v>1646</v>
      </c>
      <c r="G20" s="50">
        <f t="shared" si="9"/>
        <v>13009</v>
      </c>
      <c r="H20" s="28">
        <f t="shared" si="4"/>
        <v>1675</v>
      </c>
      <c r="I20" s="29">
        <f t="shared" si="5"/>
        <v>1.1477854243868009</v>
      </c>
      <c r="J20" s="57">
        <v>11350</v>
      </c>
      <c r="K20" s="58">
        <v>1650</v>
      </c>
      <c r="L20" s="50">
        <f t="shared" si="10"/>
        <v>13000</v>
      </c>
      <c r="M20" s="30">
        <f t="shared" si="3"/>
        <v>-9</v>
      </c>
      <c r="N20" s="31">
        <f t="shared" si="6"/>
        <v>0.9993081712660465</v>
      </c>
    </row>
    <row r="21" spans="1:14" ht="19.5">
      <c r="A21" s="32" t="s">
        <v>21</v>
      </c>
      <c r="B21" s="57"/>
      <c r="C21" s="58"/>
      <c r="D21" s="50">
        <f t="shared" si="8"/>
        <v>0</v>
      </c>
      <c r="E21" s="57"/>
      <c r="F21" s="58"/>
      <c r="G21" s="50">
        <f t="shared" si="9"/>
        <v>0</v>
      </c>
      <c r="H21" s="28">
        <f t="shared" si="4"/>
        <v>0</v>
      </c>
      <c r="I21" s="29"/>
      <c r="J21" s="57"/>
      <c r="K21" s="58"/>
      <c r="L21" s="50">
        <f t="shared" si="10"/>
        <v>0</v>
      </c>
      <c r="M21" s="30">
        <f t="shared" si="3"/>
        <v>0</v>
      </c>
      <c r="N21" s="31"/>
    </row>
    <row r="22" spans="1:14" ht="13.5" customHeight="1">
      <c r="A22" s="24" t="s">
        <v>22</v>
      </c>
      <c r="B22" s="57"/>
      <c r="C22" s="58"/>
      <c r="D22" s="50">
        <f t="shared" si="8"/>
        <v>0</v>
      </c>
      <c r="E22" s="57"/>
      <c r="F22" s="58"/>
      <c r="G22" s="50">
        <f t="shared" si="9"/>
        <v>0</v>
      </c>
      <c r="H22" s="28">
        <f t="shared" si="4"/>
        <v>0</v>
      </c>
      <c r="I22" s="29"/>
      <c r="J22" s="57"/>
      <c r="K22" s="58"/>
      <c r="L22" s="50">
        <f t="shared" si="10"/>
        <v>0</v>
      </c>
      <c r="M22" s="30">
        <f t="shared" si="3"/>
        <v>0</v>
      </c>
      <c r="N22" s="31"/>
    </row>
    <row r="23" spans="1:14" ht="13.5" customHeight="1">
      <c r="A23" s="24" t="s">
        <v>23</v>
      </c>
      <c r="B23" s="57">
        <v>305495</v>
      </c>
      <c r="C23" s="58">
        <v>10931</v>
      </c>
      <c r="D23" s="50">
        <f t="shared" si="8"/>
        <v>316426</v>
      </c>
      <c r="E23" s="57">
        <v>334813</v>
      </c>
      <c r="F23" s="58">
        <v>11998.85</v>
      </c>
      <c r="G23" s="50">
        <f t="shared" si="9"/>
        <v>346811.85</v>
      </c>
      <c r="H23" s="28">
        <f t="shared" si="4"/>
        <v>30385.849999999977</v>
      </c>
      <c r="I23" s="29">
        <f t="shared" si="5"/>
        <v>1.096028297295418</v>
      </c>
      <c r="J23" s="57">
        <v>151415</v>
      </c>
      <c r="K23" s="58">
        <v>13450</v>
      </c>
      <c r="L23" s="50">
        <f t="shared" si="10"/>
        <v>164865</v>
      </c>
      <c r="M23" s="30">
        <f t="shared" si="3"/>
        <v>-181946.84999999998</v>
      </c>
      <c r="N23" s="31">
        <f t="shared" si="6"/>
        <v>0.47537303007379944</v>
      </c>
    </row>
    <row r="24" spans="1:14" ht="13.5" customHeight="1">
      <c r="A24" s="32" t="s">
        <v>24</v>
      </c>
      <c r="B24" s="57">
        <v>282982</v>
      </c>
      <c r="C24" s="58">
        <v>7872</v>
      </c>
      <c r="D24" s="50">
        <f t="shared" si="8"/>
        <v>290854</v>
      </c>
      <c r="E24" s="57">
        <v>292682.67</v>
      </c>
      <c r="F24" s="58">
        <v>6269.27</v>
      </c>
      <c r="G24" s="50">
        <f t="shared" si="9"/>
        <v>298951.94</v>
      </c>
      <c r="H24" s="28">
        <f t="shared" si="4"/>
        <v>8097.940000000002</v>
      </c>
      <c r="I24" s="29">
        <f t="shared" si="5"/>
        <v>1.027841941317637</v>
      </c>
      <c r="J24" s="224">
        <v>109015</v>
      </c>
      <c r="K24" s="58">
        <v>7500</v>
      </c>
      <c r="L24" s="50">
        <f t="shared" si="10"/>
        <v>116515</v>
      </c>
      <c r="M24" s="30">
        <f t="shared" si="3"/>
        <v>-182436.94</v>
      </c>
      <c r="N24" s="31">
        <f t="shared" si="6"/>
        <v>0.38974492020356183</v>
      </c>
    </row>
    <row r="25" spans="1:14" ht="13.5" customHeight="1">
      <c r="A25" s="24" t="s">
        <v>25</v>
      </c>
      <c r="B25" s="57">
        <v>17985</v>
      </c>
      <c r="C25" s="58">
        <v>2428</v>
      </c>
      <c r="D25" s="50">
        <f t="shared" si="8"/>
        <v>20413</v>
      </c>
      <c r="E25" s="57">
        <v>37328.58</v>
      </c>
      <c r="F25" s="58">
        <v>5051.76</v>
      </c>
      <c r="G25" s="50">
        <f t="shared" si="9"/>
        <v>42380.340000000004</v>
      </c>
      <c r="H25" s="28">
        <f t="shared" si="4"/>
        <v>21967.340000000004</v>
      </c>
      <c r="I25" s="29">
        <f t="shared" si="5"/>
        <v>2.076144613726547</v>
      </c>
      <c r="J25" s="57">
        <v>37500</v>
      </c>
      <c r="K25" s="58">
        <v>5250</v>
      </c>
      <c r="L25" s="50">
        <f t="shared" si="10"/>
        <v>42750</v>
      </c>
      <c r="M25" s="30">
        <f t="shared" si="3"/>
        <v>369.6599999999962</v>
      </c>
      <c r="N25" s="31">
        <f t="shared" si="6"/>
        <v>1.0087224406411086</v>
      </c>
    </row>
    <row r="26" spans="1:14" ht="13.5" customHeight="1">
      <c r="A26" s="59" t="s">
        <v>26</v>
      </c>
      <c r="B26" s="60">
        <f>B27+B30</f>
        <v>232793</v>
      </c>
      <c r="C26" s="58">
        <f>C27+C30</f>
        <v>31896</v>
      </c>
      <c r="D26" s="50">
        <f t="shared" si="8"/>
        <v>264689</v>
      </c>
      <c r="E26" s="60">
        <f>E27+E30</f>
        <v>250560</v>
      </c>
      <c r="F26" s="58">
        <f>F27+F30</f>
        <v>35688</v>
      </c>
      <c r="G26" s="50">
        <f t="shared" si="9"/>
        <v>286248</v>
      </c>
      <c r="H26" s="28">
        <f t="shared" si="4"/>
        <v>21559</v>
      </c>
      <c r="I26" s="29">
        <f t="shared" si="5"/>
        <v>1.0814503058306164</v>
      </c>
      <c r="J26" s="60">
        <f>J27+J30</f>
        <v>261100</v>
      </c>
      <c r="K26" s="58">
        <f>K27+K30</f>
        <v>36450</v>
      </c>
      <c r="L26" s="50">
        <f t="shared" si="10"/>
        <v>297550</v>
      </c>
      <c r="M26" s="30">
        <f t="shared" si="3"/>
        <v>11302</v>
      </c>
      <c r="N26" s="31">
        <f t="shared" si="6"/>
        <v>1.0394832452977838</v>
      </c>
    </row>
    <row r="27" spans="1:14" ht="13.5" customHeight="1">
      <c r="A27" s="32" t="s">
        <v>27</v>
      </c>
      <c r="B27" s="60">
        <f>B28+B29</f>
        <v>168773</v>
      </c>
      <c r="C27" s="58">
        <f>C28+C29</f>
        <v>23528</v>
      </c>
      <c r="D27" s="50">
        <f t="shared" si="8"/>
        <v>192301</v>
      </c>
      <c r="E27" s="60">
        <v>183363</v>
      </c>
      <c r="F27" s="58">
        <f>F28+F29</f>
        <v>27042</v>
      </c>
      <c r="G27" s="50">
        <f t="shared" si="9"/>
        <v>210405</v>
      </c>
      <c r="H27" s="28">
        <f t="shared" si="4"/>
        <v>18104</v>
      </c>
      <c r="I27" s="29">
        <f t="shared" si="5"/>
        <v>1.0941440762138523</v>
      </c>
      <c r="J27" s="60">
        <f>SUM(J28:J29)</f>
        <v>190100</v>
      </c>
      <c r="K27" s="58">
        <f>SUM(K28:K29)</f>
        <v>27450</v>
      </c>
      <c r="L27" s="50">
        <f t="shared" si="10"/>
        <v>217550</v>
      </c>
      <c r="M27" s="30">
        <f t="shared" si="3"/>
        <v>7145</v>
      </c>
      <c r="N27" s="31">
        <f t="shared" si="6"/>
        <v>1.0339583184810246</v>
      </c>
    </row>
    <row r="28" spans="1:14" ht="13.5" customHeight="1">
      <c r="A28" s="59" t="s">
        <v>28</v>
      </c>
      <c r="B28" s="57">
        <v>164537</v>
      </c>
      <c r="C28" s="58">
        <v>22471</v>
      </c>
      <c r="D28" s="50">
        <f t="shared" si="8"/>
        <v>187008</v>
      </c>
      <c r="E28" s="57">
        <v>178288</v>
      </c>
      <c r="F28" s="58">
        <v>26465</v>
      </c>
      <c r="G28" s="50">
        <f t="shared" si="9"/>
        <v>204753</v>
      </c>
      <c r="H28" s="28">
        <f t="shared" si="4"/>
        <v>17745</v>
      </c>
      <c r="I28" s="29">
        <f t="shared" si="5"/>
        <v>1.0948889887063655</v>
      </c>
      <c r="J28" s="196">
        <v>185000</v>
      </c>
      <c r="K28" s="58">
        <v>26800</v>
      </c>
      <c r="L28" s="50">
        <f t="shared" si="10"/>
        <v>211800</v>
      </c>
      <c r="M28" s="30">
        <f t="shared" si="3"/>
        <v>7047</v>
      </c>
      <c r="N28" s="222">
        <f>+L28/G28</f>
        <v>1.0344170781380493</v>
      </c>
    </row>
    <row r="29" spans="1:14" ht="13.5" customHeight="1">
      <c r="A29" s="32" t="s">
        <v>29</v>
      </c>
      <c r="B29" s="57">
        <v>4236</v>
      </c>
      <c r="C29" s="58">
        <v>1057</v>
      </c>
      <c r="D29" s="50">
        <f t="shared" si="8"/>
        <v>5293</v>
      </c>
      <c r="E29" s="57">
        <v>5075</v>
      </c>
      <c r="F29" s="58">
        <v>577</v>
      </c>
      <c r="G29" s="50">
        <f t="shared" si="9"/>
        <v>5652</v>
      </c>
      <c r="H29" s="28">
        <f t="shared" si="4"/>
        <v>359</v>
      </c>
      <c r="I29" s="29">
        <f t="shared" si="5"/>
        <v>1.0678254298129606</v>
      </c>
      <c r="J29" s="57">
        <v>5100</v>
      </c>
      <c r="K29" s="58">
        <v>650</v>
      </c>
      <c r="L29" s="50">
        <f t="shared" si="10"/>
        <v>5750</v>
      </c>
      <c r="M29" s="30">
        <f t="shared" si="3"/>
        <v>98</v>
      </c>
      <c r="N29" s="31">
        <f t="shared" si="6"/>
        <v>1.0173389950460014</v>
      </c>
    </row>
    <row r="30" spans="1:14" ht="13.5" customHeight="1">
      <c r="A30" s="32" t="s">
        <v>30</v>
      </c>
      <c r="B30" s="57">
        <v>64020</v>
      </c>
      <c r="C30" s="58">
        <v>8368</v>
      </c>
      <c r="D30" s="50">
        <f t="shared" si="8"/>
        <v>72388</v>
      </c>
      <c r="E30" s="57">
        <v>67197</v>
      </c>
      <c r="F30" s="58">
        <v>8646</v>
      </c>
      <c r="G30" s="50">
        <f t="shared" si="9"/>
        <v>75843</v>
      </c>
      <c r="H30" s="28">
        <f t="shared" si="4"/>
        <v>3455</v>
      </c>
      <c r="I30" s="29">
        <f t="shared" si="5"/>
        <v>1.047728905343427</v>
      </c>
      <c r="J30" s="57">
        <v>71000</v>
      </c>
      <c r="K30" s="58">
        <v>9000</v>
      </c>
      <c r="L30" s="50">
        <f t="shared" si="10"/>
        <v>80000</v>
      </c>
      <c r="M30" s="30">
        <f t="shared" si="3"/>
        <v>4157</v>
      </c>
      <c r="N30" s="31">
        <f t="shared" si="6"/>
        <v>1.0548105955724325</v>
      </c>
    </row>
    <row r="31" spans="1:14" ht="13.5" customHeight="1">
      <c r="A31" s="59" t="s">
        <v>31</v>
      </c>
      <c r="B31" s="57">
        <v>97</v>
      </c>
      <c r="C31" s="58">
        <v>107</v>
      </c>
      <c r="D31" s="50">
        <f t="shared" si="8"/>
        <v>204</v>
      </c>
      <c r="E31" s="57">
        <v>130</v>
      </c>
      <c r="F31" s="58">
        <v>92</v>
      </c>
      <c r="G31" s="50">
        <f t="shared" si="9"/>
        <v>222</v>
      </c>
      <c r="H31" s="28">
        <f t="shared" si="4"/>
        <v>18</v>
      </c>
      <c r="I31" s="29">
        <f t="shared" si="5"/>
        <v>1.088235294117647</v>
      </c>
      <c r="J31" s="57">
        <v>130</v>
      </c>
      <c r="K31" s="58">
        <v>90</v>
      </c>
      <c r="L31" s="50">
        <f t="shared" si="10"/>
        <v>220</v>
      </c>
      <c r="M31" s="30">
        <f t="shared" si="3"/>
        <v>-2</v>
      </c>
      <c r="N31" s="31">
        <f t="shared" si="6"/>
        <v>0.990990990990991</v>
      </c>
    </row>
    <row r="32" spans="1:14" ht="13.5" customHeight="1">
      <c r="A32" s="59" t="s">
        <v>32</v>
      </c>
      <c r="B32" s="57">
        <v>7245</v>
      </c>
      <c r="C32" s="58">
        <v>-482</v>
      </c>
      <c r="D32" s="50">
        <f t="shared" si="8"/>
        <v>6763</v>
      </c>
      <c r="E32" s="57">
        <v>7673</v>
      </c>
      <c r="F32" s="58">
        <v>-1185</v>
      </c>
      <c r="G32" s="50">
        <f t="shared" si="9"/>
        <v>6488</v>
      </c>
      <c r="H32" s="28">
        <f t="shared" si="4"/>
        <v>-275</v>
      </c>
      <c r="I32" s="29">
        <f t="shared" si="5"/>
        <v>0.959337572083395</v>
      </c>
      <c r="J32" s="225">
        <v>11500</v>
      </c>
      <c r="K32" s="58">
        <v>-1000</v>
      </c>
      <c r="L32" s="50">
        <f t="shared" si="10"/>
        <v>10500</v>
      </c>
      <c r="M32" s="30">
        <f t="shared" si="3"/>
        <v>4012</v>
      </c>
      <c r="N32" s="31">
        <f t="shared" si="6"/>
        <v>1.6183723797780518</v>
      </c>
    </row>
    <row r="33" spans="1:14" ht="13.5" customHeight="1">
      <c r="A33" s="32" t="s">
        <v>33</v>
      </c>
      <c r="B33" s="57">
        <v>55732</v>
      </c>
      <c r="C33" s="58">
        <v>7806</v>
      </c>
      <c r="D33" s="50">
        <f t="shared" si="8"/>
        <v>63538</v>
      </c>
      <c r="E33" s="57">
        <v>106980</v>
      </c>
      <c r="F33" s="58">
        <v>8059</v>
      </c>
      <c r="G33" s="50">
        <f t="shared" si="9"/>
        <v>115039</v>
      </c>
      <c r="H33" s="28">
        <f t="shared" si="4"/>
        <v>51501</v>
      </c>
      <c r="I33" s="29">
        <f t="shared" si="5"/>
        <v>1.8105543139538545</v>
      </c>
      <c r="J33" s="57">
        <v>113500</v>
      </c>
      <c r="K33" s="58">
        <v>8500</v>
      </c>
      <c r="L33" s="50">
        <f t="shared" si="10"/>
        <v>122000</v>
      </c>
      <c r="M33" s="30">
        <f t="shared" si="3"/>
        <v>6961</v>
      </c>
      <c r="N33" s="31">
        <f t="shared" si="6"/>
        <v>1.0605099140291554</v>
      </c>
    </row>
    <row r="34" spans="1:14" ht="13.5" customHeight="1">
      <c r="A34" s="56" t="s">
        <v>34</v>
      </c>
      <c r="B34" s="57">
        <v>54968.42</v>
      </c>
      <c r="C34" s="58">
        <v>7785</v>
      </c>
      <c r="D34" s="50">
        <f t="shared" si="8"/>
        <v>62753.42</v>
      </c>
      <c r="E34" s="57">
        <v>106398</v>
      </c>
      <c r="F34" s="58">
        <v>7270</v>
      </c>
      <c r="G34" s="50">
        <f t="shared" si="9"/>
        <v>113668</v>
      </c>
      <c r="H34" s="28">
        <f t="shared" si="4"/>
        <v>50914.58</v>
      </c>
      <c r="I34" s="29">
        <f t="shared" si="5"/>
        <v>1.8113435092461894</v>
      </c>
      <c r="J34" s="225">
        <v>113350</v>
      </c>
      <c r="K34" s="58">
        <v>7740</v>
      </c>
      <c r="L34" s="50">
        <f t="shared" si="10"/>
        <v>121090</v>
      </c>
      <c r="M34" s="30">
        <f t="shared" si="3"/>
        <v>7422</v>
      </c>
      <c r="N34" s="31">
        <f t="shared" si="6"/>
        <v>1.0652954217545836</v>
      </c>
    </row>
    <row r="35" spans="1:14" ht="13.5" customHeight="1" thickBot="1">
      <c r="A35" s="61" t="s">
        <v>35</v>
      </c>
      <c r="B35" s="34">
        <v>1593</v>
      </c>
      <c r="C35" s="62">
        <v>6262</v>
      </c>
      <c r="D35" s="50">
        <f t="shared" si="8"/>
        <v>7855</v>
      </c>
      <c r="E35" s="34">
        <v>596</v>
      </c>
      <c r="F35" s="62">
        <v>8224</v>
      </c>
      <c r="G35" s="50">
        <f t="shared" si="9"/>
        <v>8820</v>
      </c>
      <c r="H35" s="36">
        <f t="shared" si="4"/>
        <v>965</v>
      </c>
      <c r="I35" s="37">
        <f t="shared" si="5"/>
        <v>1.122851686823679</v>
      </c>
      <c r="J35" s="34">
        <v>750</v>
      </c>
      <c r="K35" s="62">
        <v>8500</v>
      </c>
      <c r="L35" s="50">
        <f t="shared" si="10"/>
        <v>9250</v>
      </c>
      <c r="M35" s="38">
        <f t="shared" si="3"/>
        <v>430</v>
      </c>
      <c r="N35" s="39">
        <f t="shared" si="6"/>
        <v>1.0487528344671202</v>
      </c>
    </row>
    <row r="36" spans="1:14" ht="13.5" customHeight="1" thickBot="1">
      <c r="A36" s="40" t="s">
        <v>36</v>
      </c>
      <c r="B36" s="44">
        <f aca="true" t="shared" si="11" ref="B36:G36">SUM(B18+B20+B21+B22+B23+B26+B31+B32+B33+B35)</f>
        <v>828419</v>
      </c>
      <c r="C36" s="42">
        <f t="shared" si="11"/>
        <v>93102</v>
      </c>
      <c r="D36" s="43">
        <f t="shared" si="11"/>
        <v>921521</v>
      </c>
      <c r="E36" s="44">
        <f t="shared" si="11"/>
        <v>987283</v>
      </c>
      <c r="F36" s="42">
        <f t="shared" si="11"/>
        <v>111876.85</v>
      </c>
      <c r="G36" s="43">
        <f t="shared" si="11"/>
        <v>1099159.85</v>
      </c>
      <c r="H36" s="45">
        <f t="shared" si="4"/>
        <v>177638.8500000001</v>
      </c>
      <c r="I36" s="46">
        <f t="shared" si="5"/>
        <v>1.192767012363256</v>
      </c>
      <c r="J36" s="44">
        <f>SUM(J18+J20+J21+J22+J23+J26+J31+J32+J33+J35)</f>
        <v>795163</v>
      </c>
      <c r="K36" s="42">
        <f>SUM(K18+K20+K21+K22+K23+K26+K31+K32+K33+K35)</f>
        <v>116940</v>
      </c>
      <c r="L36" s="43">
        <f>SUM(L18+L20+L21+L22+L23+L26+L31+L32+L33+L35)</f>
        <v>912103</v>
      </c>
      <c r="M36" s="47">
        <f t="shared" si="3"/>
        <v>-187056.8500000001</v>
      </c>
      <c r="N36" s="48">
        <f t="shared" si="6"/>
        <v>0.8298183380697538</v>
      </c>
    </row>
    <row r="37" spans="1:14" ht="13.5" customHeight="1" thickBot="1">
      <c r="A37" s="40" t="s">
        <v>37</v>
      </c>
      <c r="B37" s="41">
        <f aca="true" t="shared" si="12" ref="B37:G37">B17-B36</f>
        <v>1987</v>
      </c>
      <c r="C37" s="63">
        <f t="shared" si="12"/>
        <v>17414</v>
      </c>
      <c r="D37" s="64">
        <f t="shared" si="12"/>
        <v>19401</v>
      </c>
      <c r="E37" s="41">
        <f t="shared" si="12"/>
        <v>483</v>
      </c>
      <c r="F37" s="63">
        <f t="shared" si="12"/>
        <v>26743.149999999994</v>
      </c>
      <c r="G37" s="64">
        <f t="shared" si="12"/>
        <v>27226.149999999907</v>
      </c>
      <c r="H37" s="45">
        <f t="shared" si="4"/>
        <v>7825.149999999907</v>
      </c>
      <c r="I37" s="46">
        <f t="shared" si="5"/>
        <v>1.4033374568321173</v>
      </c>
      <c r="J37" s="41">
        <f>J17-J36</f>
        <v>-3170</v>
      </c>
      <c r="K37" s="63">
        <f>K17-K36</f>
        <v>23170</v>
      </c>
      <c r="L37" s="64">
        <f>L17-L36</f>
        <v>20000</v>
      </c>
      <c r="M37" s="45">
        <f>L37-G37</f>
        <v>-7226.149999999907</v>
      </c>
      <c r="N37" s="48">
        <f>L37/G37</f>
        <v>0.7345878870130396</v>
      </c>
    </row>
    <row r="38" spans="1:16" ht="20.25" customHeight="1" thickBot="1">
      <c r="A38" s="65" t="s">
        <v>38</v>
      </c>
      <c r="B38" s="457">
        <f>B37+C37</f>
        <v>19401</v>
      </c>
      <c r="C38" s="458"/>
      <c r="D38" s="459"/>
      <c r="E38" s="457">
        <f>E37+F37</f>
        <v>27226.149999999994</v>
      </c>
      <c r="F38" s="460"/>
      <c r="G38" s="461"/>
      <c r="H38" s="66"/>
      <c r="I38" s="67"/>
      <c r="J38" s="416"/>
      <c r="K38" s="417"/>
      <c r="L38" s="417"/>
      <c r="M38" s="66"/>
      <c r="N38" s="67"/>
      <c r="O38" s="88"/>
      <c r="P38"/>
    </row>
    <row r="39" spans="1:16" ht="19.5" customHeight="1" thickBot="1">
      <c r="A39" s="110" t="s">
        <v>39</v>
      </c>
      <c r="B39" s="457">
        <v>0</v>
      </c>
      <c r="C39" s="458"/>
      <c r="D39" s="459"/>
      <c r="E39" s="457">
        <v>0</v>
      </c>
      <c r="F39" s="460"/>
      <c r="G39" s="461"/>
      <c r="H39" s="68"/>
      <c r="I39" s="67"/>
      <c r="J39" s="416"/>
      <c r="K39" s="417"/>
      <c r="L39" s="417"/>
      <c r="M39" s="68"/>
      <c r="N39" s="67"/>
      <c r="O39" s="88"/>
      <c r="P39"/>
    </row>
    <row r="40" spans="1:15" ht="12.75" customHeight="1" thickBot="1">
      <c r="A40" s="87"/>
      <c r="B40" s="87"/>
      <c r="C40" s="87"/>
      <c r="D40" s="103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</row>
    <row r="41" spans="1:15" ht="13.5" thickBot="1">
      <c r="A41" s="449" t="s">
        <v>40</v>
      </c>
      <c r="B41" s="450"/>
      <c r="C41" s="450"/>
      <c r="D41" s="450"/>
      <c r="E41" s="450"/>
      <c r="F41" s="450"/>
      <c r="G41" s="450"/>
      <c r="H41" s="450"/>
      <c r="I41" s="450"/>
      <c r="J41" s="111"/>
      <c r="K41" s="111"/>
      <c r="L41" s="111"/>
      <c r="M41" s="111"/>
      <c r="N41" s="112"/>
      <c r="O41" s="87"/>
    </row>
    <row r="42" spans="1:16" s="4" customFormat="1" ht="11.25">
      <c r="A42" s="451" t="s">
        <v>41</v>
      </c>
      <c r="B42" s="452"/>
      <c r="C42" s="452"/>
      <c r="D42" s="452"/>
      <c r="E42" s="452"/>
      <c r="F42" s="453"/>
      <c r="G42" s="418" t="s">
        <v>42</v>
      </c>
      <c r="H42" s="404" t="s">
        <v>43</v>
      </c>
      <c r="I42" s="423"/>
      <c r="J42" s="423"/>
      <c r="K42" s="423"/>
      <c r="L42" s="423"/>
      <c r="M42" s="423"/>
      <c r="N42" s="418" t="s">
        <v>42</v>
      </c>
      <c r="O42" s="69"/>
      <c r="P42" s="69"/>
    </row>
    <row r="43" spans="1:16" s="4" customFormat="1" ht="12" thickBot="1">
      <c r="A43" s="454"/>
      <c r="B43" s="455"/>
      <c r="C43" s="455"/>
      <c r="D43" s="455"/>
      <c r="E43" s="455"/>
      <c r="F43" s="456"/>
      <c r="G43" s="419"/>
      <c r="H43" s="424"/>
      <c r="I43" s="424"/>
      <c r="J43" s="424"/>
      <c r="K43" s="424"/>
      <c r="L43" s="424"/>
      <c r="M43" s="424"/>
      <c r="N43" s="419"/>
      <c r="O43" s="69"/>
      <c r="P43" s="69"/>
    </row>
    <row r="44" spans="1:16" s="4" customFormat="1" ht="12.75" customHeight="1">
      <c r="A44" s="306" t="s">
        <v>125</v>
      </c>
      <c r="B44" s="305"/>
      <c r="C44" s="305"/>
      <c r="D44" s="305"/>
      <c r="E44" s="307"/>
      <c r="F44" s="308"/>
      <c r="G44" s="98">
        <v>450</v>
      </c>
      <c r="H44" s="438" t="s">
        <v>140</v>
      </c>
      <c r="I44" s="439"/>
      <c r="J44" s="439"/>
      <c r="K44" s="439"/>
      <c r="L44" s="440"/>
      <c r="M44" s="320" t="s">
        <v>141</v>
      </c>
      <c r="N44" s="98">
        <v>800</v>
      </c>
      <c r="O44" s="69"/>
      <c r="P44" s="69"/>
    </row>
    <row r="45" spans="1:16" s="4" customFormat="1" ht="12.75" customHeight="1">
      <c r="A45" s="302" t="s">
        <v>126</v>
      </c>
      <c r="B45" s="309"/>
      <c r="C45" s="309"/>
      <c r="D45" s="309"/>
      <c r="E45" s="310"/>
      <c r="F45" s="308"/>
      <c r="G45" s="90">
        <v>350</v>
      </c>
      <c r="H45" s="425" t="s">
        <v>142</v>
      </c>
      <c r="I45" s="426"/>
      <c r="J45" s="426"/>
      <c r="K45" s="426"/>
      <c r="L45" s="427"/>
      <c r="M45" s="321" t="s">
        <v>143</v>
      </c>
      <c r="N45" s="90">
        <v>42000</v>
      </c>
      <c r="O45" s="69"/>
      <c r="P45" s="69"/>
    </row>
    <row r="46" spans="1:16" s="4" customFormat="1" ht="12.75" customHeight="1">
      <c r="A46" s="302" t="s">
        <v>127</v>
      </c>
      <c r="B46" s="309"/>
      <c r="C46" s="309"/>
      <c r="D46" s="309"/>
      <c r="E46" s="310"/>
      <c r="F46" s="99"/>
      <c r="G46" s="90">
        <v>500</v>
      </c>
      <c r="H46" s="428" t="s">
        <v>144</v>
      </c>
      <c r="I46" s="429"/>
      <c r="J46" s="429"/>
      <c r="K46" s="429"/>
      <c r="L46" s="430"/>
      <c r="M46" s="321" t="s">
        <v>141</v>
      </c>
      <c r="N46" s="90">
        <v>900</v>
      </c>
      <c r="O46" s="69"/>
      <c r="P46" s="69"/>
    </row>
    <row r="47" spans="1:16" s="132" customFormat="1" ht="12.75" customHeight="1">
      <c r="A47" s="302" t="s">
        <v>128</v>
      </c>
      <c r="B47" s="309"/>
      <c r="C47" s="309"/>
      <c r="D47" s="309"/>
      <c r="E47" s="310"/>
      <c r="F47" s="100"/>
      <c r="G47" s="90">
        <v>400</v>
      </c>
      <c r="H47" s="373" t="s">
        <v>145</v>
      </c>
      <c r="I47" s="374"/>
      <c r="J47" s="374"/>
      <c r="K47" s="374"/>
      <c r="L47" s="375"/>
      <c r="M47" s="320" t="s">
        <v>146</v>
      </c>
      <c r="N47" s="98">
        <v>600</v>
      </c>
      <c r="O47" s="131"/>
      <c r="P47" s="131"/>
    </row>
    <row r="48" spans="1:16" s="132" customFormat="1" ht="12.75" customHeight="1">
      <c r="A48" s="302" t="s">
        <v>129</v>
      </c>
      <c r="B48" s="309"/>
      <c r="C48" s="309"/>
      <c r="D48" s="309"/>
      <c r="E48" s="310"/>
      <c r="F48" s="100"/>
      <c r="G48" s="90">
        <v>300</v>
      </c>
      <c r="H48" s="437" t="s">
        <v>147</v>
      </c>
      <c r="I48" s="359"/>
      <c r="J48" s="359"/>
      <c r="K48" s="359"/>
      <c r="L48" s="360"/>
      <c r="M48" s="320" t="s">
        <v>141</v>
      </c>
      <c r="N48" s="98">
        <v>850</v>
      </c>
      <c r="O48" s="131"/>
      <c r="P48" s="131"/>
    </row>
    <row r="49" spans="1:21" s="4" customFormat="1" ht="12.75" customHeight="1">
      <c r="A49" s="302" t="s">
        <v>130</v>
      </c>
      <c r="B49" s="303"/>
      <c r="C49" s="303"/>
      <c r="D49" s="303"/>
      <c r="E49" s="304"/>
      <c r="F49" s="100"/>
      <c r="G49" s="98">
        <v>150</v>
      </c>
      <c r="H49" s="433" t="s">
        <v>222</v>
      </c>
      <c r="I49" s="434"/>
      <c r="J49" s="434"/>
      <c r="K49" s="434"/>
      <c r="L49" s="435"/>
      <c r="M49" s="317" t="s">
        <v>141</v>
      </c>
      <c r="N49" s="318">
        <v>587</v>
      </c>
      <c r="O49" s="431"/>
      <c r="P49" s="436"/>
      <c r="Q49" s="436"/>
      <c r="R49" s="432"/>
      <c r="S49" s="432"/>
      <c r="T49" s="91"/>
      <c r="U49" s="92"/>
    </row>
    <row r="50" spans="1:21" s="4" customFormat="1" ht="12.75" customHeight="1">
      <c r="A50" s="306" t="s">
        <v>131</v>
      </c>
      <c r="B50" s="305"/>
      <c r="C50" s="305"/>
      <c r="D50" s="305"/>
      <c r="E50" s="307"/>
      <c r="F50" s="100"/>
      <c r="G50" s="98">
        <v>200</v>
      </c>
      <c r="H50" s="433" t="s">
        <v>148</v>
      </c>
      <c r="I50" s="434"/>
      <c r="J50" s="434"/>
      <c r="K50" s="434"/>
      <c r="L50" s="435"/>
      <c r="M50" s="317" t="s">
        <v>149</v>
      </c>
      <c r="N50" s="318">
        <v>1250</v>
      </c>
      <c r="O50" s="431"/>
      <c r="P50" s="432"/>
      <c r="Q50" s="432"/>
      <c r="R50" s="432"/>
      <c r="S50" s="432"/>
      <c r="T50" s="91"/>
      <c r="U50" s="92"/>
    </row>
    <row r="51" spans="1:21" s="4" customFormat="1" ht="12.75" customHeight="1">
      <c r="A51" s="373" t="s">
        <v>132</v>
      </c>
      <c r="B51" s="374"/>
      <c r="C51" s="374"/>
      <c r="D51" s="374"/>
      <c r="E51" s="375"/>
      <c r="F51" s="99"/>
      <c r="G51" s="102">
        <v>100</v>
      </c>
      <c r="H51" s="260" t="s">
        <v>150</v>
      </c>
      <c r="I51" s="309"/>
      <c r="J51" s="309"/>
      <c r="K51" s="309"/>
      <c r="L51" s="310"/>
      <c r="M51" s="321" t="s">
        <v>146</v>
      </c>
      <c r="N51" s="90">
        <v>800</v>
      </c>
      <c r="O51" s="431"/>
      <c r="P51" s="432"/>
      <c r="Q51" s="432"/>
      <c r="R51" s="432"/>
      <c r="S51" s="432"/>
      <c r="T51" s="91"/>
      <c r="U51" s="92"/>
    </row>
    <row r="52" spans="1:21" s="4" customFormat="1" ht="12.75" customHeight="1">
      <c r="A52" s="473" t="s">
        <v>133</v>
      </c>
      <c r="B52" s="474"/>
      <c r="C52" s="474"/>
      <c r="D52" s="474"/>
      <c r="E52" s="475"/>
      <c r="F52" s="311"/>
      <c r="G52" s="312">
        <v>200</v>
      </c>
      <c r="H52" s="260" t="s">
        <v>151</v>
      </c>
      <c r="I52" s="309"/>
      <c r="J52" s="309"/>
      <c r="K52" s="309"/>
      <c r="L52" s="310"/>
      <c r="M52" s="321" t="s">
        <v>141</v>
      </c>
      <c r="N52" s="90">
        <v>717</v>
      </c>
      <c r="O52" s="431"/>
      <c r="P52" s="432"/>
      <c r="Q52" s="432"/>
      <c r="R52" s="432"/>
      <c r="S52" s="432"/>
      <c r="T52" s="91"/>
      <c r="U52" s="92"/>
    </row>
    <row r="53" spans="1:19" s="4" customFormat="1" ht="12.75" customHeight="1">
      <c r="A53" s="373" t="s">
        <v>134</v>
      </c>
      <c r="B53" s="374"/>
      <c r="C53" s="374"/>
      <c r="D53" s="374"/>
      <c r="E53" s="375"/>
      <c r="F53" s="100"/>
      <c r="G53" s="101">
        <v>750</v>
      </c>
      <c r="H53" s="301" t="s">
        <v>152</v>
      </c>
      <c r="I53" s="322"/>
      <c r="J53" s="322"/>
      <c r="K53" s="305"/>
      <c r="L53" s="307"/>
      <c r="M53" s="320" t="s">
        <v>141</v>
      </c>
      <c r="N53" s="98">
        <v>180</v>
      </c>
      <c r="O53" s="69"/>
      <c r="P53" s="72"/>
      <c r="Q53" s="73"/>
      <c r="S53" s="74"/>
    </row>
    <row r="54" spans="1:19" s="4" customFormat="1" ht="12.75" customHeight="1">
      <c r="A54" s="373" t="s">
        <v>135</v>
      </c>
      <c r="B54" s="374"/>
      <c r="C54" s="374"/>
      <c r="D54" s="374"/>
      <c r="E54" s="375"/>
      <c r="F54" s="313"/>
      <c r="G54" s="314">
        <v>875</v>
      </c>
      <c r="H54" s="260" t="s">
        <v>153</v>
      </c>
      <c r="I54" s="323"/>
      <c r="J54" s="323"/>
      <c r="K54" s="309"/>
      <c r="L54" s="310"/>
      <c r="M54" s="321" t="s">
        <v>141</v>
      </c>
      <c r="N54" s="90">
        <v>1700</v>
      </c>
      <c r="O54" s="69"/>
      <c r="P54" s="72"/>
      <c r="Q54" s="73"/>
      <c r="S54" s="74"/>
    </row>
    <row r="55" spans="1:19" s="96" customFormat="1" ht="12.75" customHeight="1">
      <c r="A55" s="358" t="s">
        <v>221</v>
      </c>
      <c r="B55" s="351"/>
      <c r="C55" s="351"/>
      <c r="D55" s="351"/>
      <c r="E55" s="352"/>
      <c r="F55" s="315"/>
      <c r="G55" s="316">
        <v>7000</v>
      </c>
      <c r="H55" s="260" t="s">
        <v>154</v>
      </c>
      <c r="I55" s="323"/>
      <c r="J55" s="323"/>
      <c r="K55" s="309"/>
      <c r="L55" s="310"/>
      <c r="M55" s="321" t="s">
        <v>141</v>
      </c>
      <c r="N55" s="90">
        <v>250</v>
      </c>
      <c r="O55" s="93"/>
      <c r="P55" s="94"/>
      <c r="Q55" s="95"/>
      <c r="S55" s="97"/>
    </row>
    <row r="56" spans="1:19" s="4" customFormat="1" ht="12.75" customHeight="1">
      <c r="A56" s="373" t="s">
        <v>136</v>
      </c>
      <c r="B56" s="356"/>
      <c r="C56" s="356"/>
      <c r="D56" s="356"/>
      <c r="E56" s="356"/>
      <c r="F56" s="100"/>
      <c r="G56" s="101">
        <v>400</v>
      </c>
      <c r="H56" s="260" t="s">
        <v>155</v>
      </c>
      <c r="I56" s="323"/>
      <c r="J56" s="323"/>
      <c r="K56" s="309"/>
      <c r="L56" s="310"/>
      <c r="M56" s="321" t="s">
        <v>149</v>
      </c>
      <c r="N56" s="90">
        <v>230</v>
      </c>
      <c r="O56" s="69"/>
      <c r="P56" s="72"/>
      <c r="Q56" s="73"/>
      <c r="S56" s="74"/>
    </row>
    <row r="57" spans="1:19" s="4" customFormat="1" ht="12.75" customHeight="1">
      <c r="A57" s="433" t="s">
        <v>137</v>
      </c>
      <c r="B57" s="434"/>
      <c r="C57" s="434"/>
      <c r="D57" s="434"/>
      <c r="E57" s="435"/>
      <c r="F57" s="317"/>
      <c r="G57" s="318">
        <v>550</v>
      </c>
      <c r="H57" s="260" t="s">
        <v>156</v>
      </c>
      <c r="I57" s="323"/>
      <c r="J57" s="323"/>
      <c r="K57" s="309"/>
      <c r="L57" s="310"/>
      <c r="M57" s="321" t="s">
        <v>141</v>
      </c>
      <c r="N57" s="90">
        <v>60</v>
      </c>
      <c r="O57" s="69"/>
      <c r="P57" s="72"/>
      <c r="Q57" s="73"/>
      <c r="S57" s="74"/>
    </row>
    <row r="58" spans="1:19" s="4" customFormat="1" ht="12.75" customHeight="1">
      <c r="A58" s="358" t="s">
        <v>138</v>
      </c>
      <c r="B58" s="359"/>
      <c r="C58" s="359"/>
      <c r="D58" s="359"/>
      <c r="E58" s="360"/>
      <c r="F58" s="99"/>
      <c r="G58" s="102">
        <v>250</v>
      </c>
      <c r="H58" s="260" t="s">
        <v>157</v>
      </c>
      <c r="I58" s="323"/>
      <c r="J58" s="323"/>
      <c r="K58" s="309"/>
      <c r="L58" s="310"/>
      <c r="M58" s="321" t="s">
        <v>141</v>
      </c>
      <c r="N58" s="90">
        <v>100</v>
      </c>
      <c r="O58" s="69"/>
      <c r="P58" s="72"/>
      <c r="Q58" s="73"/>
      <c r="S58" s="74"/>
    </row>
    <row r="59" spans="1:19" s="4" customFormat="1" ht="12.75" customHeight="1">
      <c r="A59" s="358" t="s">
        <v>139</v>
      </c>
      <c r="B59" s="359"/>
      <c r="C59" s="359"/>
      <c r="D59" s="359"/>
      <c r="E59" s="359"/>
      <c r="F59" s="99"/>
      <c r="G59" s="102">
        <v>6000</v>
      </c>
      <c r="H59" s="260" t="s">
        <v>158</v>
      </c>
      <c r="I59" s="323"/>
      <c r="J59" s="323"/>
      <c r="K59" s="309"/>
      <c r="L59" s="310"/>
      <c r="M59" s="321" t="s">
        <v>146</v>
      </c>
      <c r="N59" s="90">
        <v>1000</v>
      </c>
      <c r="O59" s="69"/>
      <c r="P59" s="72"/>
      <c r="Q59" s="73"/>
      <c r="S59" s="74"/>
    </row>
    <row r="60" spans="1:19" s="4" customFormat="1" ht="12.75" customHeight="1">
      <c r="A60" s="373" t="s">
        <v>180</v>
      </c>
      <c r="B60" s="356"/>
      <c r="C60" s="356"/>
      <c r="D60" s="356"/>
      <c r="E60" s="357"/>
      <c r="F60" s="134"/>
      <c r="G60" s="319">
        <v>471</v>
      </c>
      <c r="H60" s="302" t="s">
        <v>159</v>
      </c>
      <c r="I60" s="303"/>
      <c r="J60" s="303"/>
      <c r="K60" s="303"/>
      <c r="L60" s="304"/>
      <c r="M60" s="320" t="s">
        <v>141</v>
      </c>
      <c r="N60" s="98">
        <v>350</v>
      </c>
      <c r="O60" s="69"/>
      <c r="P60" s="72"/>
      <c r="Q60" s="73"/>
      <c r="S60" s="74"/>
    </row>
    <row r="61" spans="1:19" s="4" customFormat="1" ht="12.75" customHeight="1">
      <c r="A61" s="358" t="s">
        <v>207</v>
      </c>
      <c r="B61" s="359"/>
      <c r="C61" s="359"/>
      <c r="D61" s="359"/>
      <c r="E61" s="359"/>
      <c r="F61" s="99"/>
      <c r="G61" s="102">
        <v>500</v>
      </c>
      <c r="H61" s="301" t="s">
        <v>160</v>
      </c>
      <c r="I61" s="322"/>
      <c r="J61" s="322"/>
      <c r="K61" s="305"/>
      <c r="L61" s="307"/>
      <c r="M61" s="320" t="s">
        <v>149</v>
      </c>
      <c r="N61" s="98">
        <v>1300</v>
      </c>
      <c r="O61" s="69"/>
      <c r="P61" s="72"/>
      <c r="Q61" s="73"/>
      <c r="S61" s="74"/>
    </row>
    <row r="62" spans="1:19" s="4" customFormat="1" ht="12.75" customHeight="1">
      <c r="A62" s="373"/>
      <c r="B62" s="356"/>
      <c r="C62" s="356"/>
      <c r="D62" s="356"/>
      <c r="E62" s="357"/>
      <c r="F62" s="134"/>
      <c r="G62" s="319"/>
      <c r="H62" s="261" t="s">
        <v>161</v>
      </c>
      <c r="I62" s="324"/>
      <c r="J62" s="323"/>
      <c r="K62" s="323"/>
      <c r="L62" s="325"/>
      <c r="M62" s="100" t="s">
        <v>141</v>
      </c>
      <c r="N62" s="90">
        <v>150</v>
      </c>
      <c r="O62" s="69"/>
      <c r="P62" s="72"/>
      <c r="Q62" s="73"/>
      <c r="S62" s="74"/>
    </row>
    <row r="63" spans="1:19" s="138" customFormat="1" ht="12.75" customHeight="1">
      <c r="A63" s="428"/>
      <c r="B63" s="429"/>
      <c r="C63" s="429"/>
      <c r="D63" s="429"/>
      <c r="E63" s="430"/>
      <c r="F63" s="150"/>
      <c r="G63" s="90"/>
      <c r="H63" s="303" t="s">
        <v>162</v>
      </c>
      <c r="I63" s="309"/>
      <c r="J63" s="309"/>
      <c r="K63" s="309"/>
      <c r="L63" s="309"/>
      <c r="M63" s="100"/>
      <c r="N63" s="101">
        <v>300</v>
      </c>
      <c r="O63" s="135"/>
      <c r="P63" s="136"/>
      <c r="Q63" s="137"/>
      <c r="S63" s="139"/>
    </row>
    <row r="64" spans="1:19" s="138" customFormat="1" ht="12.75" customHeight="1">
      <c r="A64" s="262"/>
      <c r="B64" s="260"/>
      <c r="C64" s="260"/>
      <c r="D64" s="260"/>
      <c r="E64" s="261"/>
      <c r="F64" s="150"/>
      <c r="G64" s="90"/>
      <c r="H64" s="303" t="s">
        <v>163</v>
      </c>
      <c r="I64" s="309"/>
      <c r="J64" s="309"/>
      <c r="K64" s="309"/>
      <c r="L64" s="309"/>
      <c r="M64" s="100" t="s">
        <v>146</v>
      </c>
      <c r="N64" s="101">
        <v>820</v>
      </c>
      <c r="O64" s="135"/>
      <c r="P64" s="136"/>
      <c r="Q64" s="137"/>
      <c r="S64" s="139"/>
    </row>
    <row r="65" spans="1:19" s="138" customFormat="1" ht="12.75" customHeight="1">
      <c r="A65" s="262"/>
      <c r="B65" s="260"/>
      <c r="C65" s="260"/>
      <c r="D65" s="260"/>
      <c r="E65" s="261"/>
      <c r="F65" s="150"/>
      <c r="G65" s="90"/>
      <c r="H65" s="303" t="s">
        <v>164</v>
      </c>
      <c r="I65" s="309"/>
      <c r="J65" s="309"/>
      <c r="K65" s="309"/>
      <c r="L65" s="309"/>
      <c r="M65" s="100" t="s">
        <v>143</v>
      </c>
      <c r="N65" s="101">
        <v>248</v>
      </c>
      <c r="O65" s="135"/>
      <c r="P65" s="136"/>
      <c r="Q65" s="137"/>
      <c r="S65" s="139"/>
    </row>
    <row r="66" spans="1:19" s="138" customFormat="1" ht="12.75" customHeight="1">
      <c r="A66" s="262"/>
      <c r="B66" s="260"/>
      <c r="C66" s="260"/>
      <c r="D66" s="260"/>
      <c r="E66" s="261"/>
      <c r="F66" s="150"/>
      <c r="G66" s="90"/>
      <c r="H66" s="303" t="s">
        <v>165</v>
      </c>
      <c r="I66" s="309"/>
      <c r="J66" s="309"/>
      <c r="K66" s="309"/>
      <c r="L66" s="309"/>
      <c r="M66" s="100" t="s">
        <v>170</v>
      </c>
      <c r="N66" s="101">
        <v>100</v>
      </c>
      <c r="O66" s="135"/>
      <c r="P66" s="136"/>
      <c r="Q66" s="137"/>
      <c r="S66" s="139"/>
    </row>
    <row r="67" spans="1:19" s="138" customFormat="1" ht="12.75" customHeight="1">
      <c r="A67" s="262"/>
      <c r="B67" s="260"/>
      <c r="C67" s="260"/>
      <c r="D67" s="260"/>
      <c r="E67" s="261"/>
      <c r="F67" s="150"/>
      <c r="G67" s="90"/>
      <c r="H67" s="303" t="s">
        <v>166</v>
      </c>
      <c r="I67" s="309"/>
      <c r="J67" s="309"/>
      <c r="K67" s="309"/>
      <c r="L67" s="309"/>
      <c r="M67" s="100" t="s">
        <v>141</v>
      </c>
      <c r="N67" s="101">
        <v>130</v>
      </c>
      <c r="O67" s="135"/>
      <c r="P67" s="136"/>
      <c r="Q67" s="137"/>
      <c r="S67" s="139"/>
    </row>
    <row r="68" spans="1:19" s="138" customFormat="1" ht="12.75" customHeight="1">
      <c r="A68" s="262"/>
      <c r="B68" s="260"/>
      <c r="C68" s="260"/>
      <c r="D68" s="260"/>
      <c r="E68" s="261"/>
      <c r="F68" s="150"/>
      <c r="G68" s="90"/>
      <c r="H68" s="303" t="s">
        <v>167</v>
      </c>
      <c r="I68" s="309"/>
      <c r="J68" s="309"/>
      <c r="K68" s="309"/>
      <c r="L68" s="309"/>
      <c r="M68" s="100" t="s">
        <v>141</v>
      </c>
      <c r="N68" s="101">
        <v>40</v>
      </c>
      <c r="O68" s="135"/>
      <c r="P68" s="136"/>
      <c r="Q68" s="137"/>
      <c r="S68" s="139"/>
    </row>
    <row r="69" spans="1:19" s="138" customFormat="1" ht="12.75" customHeight="1">
      <c r="A69" s="262"/>
      <c r="B69" s="260"/>
      <c r="C69" s="260"/>
      <c r="D69" s="260"/>
      <c r="E69" s="261"/>
      <c r="F69" s="150"/>
      <c r="G69" s="90"/>
      <c r="H69" s="303" t="s">
        <v>168</v>
      </c>
      <c r="I69" s="309"/>
      <c r="J69" s="309"/>
      <c r="K69" s="309"/>
      <c r="L69" s="309"/>
      <c r="M69" s="100" t="s">
        <v>141</v>
      </c>
      <c r="N69" s="101">
        <v>140</v>
      </c>
      <c r="O69" s="135"/>
      <c r="P69" s="136"/>
      <c r="Q69" s="137"/>
      <c r="S69" s="139"/>
    </row>
    <row r="70" spans="1:19" s="138" customFormat="1" ht="12.75" customHeight="1">
      <c r="A70" s="262"/>
      <c r="B70" s="260"/>
      <c r="C70" s="260"/>
      <c r="D70" s="260"/>
      <c r="E70" s="261"/>
      <c r="F70" s="150"/>
      <c r="G70" s="90"/>
      <c r="H70" s="303" t="s">
        <v>169</v>
      </c>
      <c r="I70" s="309"/>
      <c r="J70" s="309"/>
      <c r="K70" s="309"/>
      <c r="L70" s="309"/>
      <c r="M70" s="100" t="s">
        <v>171</v>
      </c>
      <c r="N70" s="101">
        <v>120</v>
      </c>
      <c r="O70" s="135"/>
      <c r="P70" s="136"/>
      <c r="Q70" s="137"/>
      <c r="S70" s="139"/>
    </row>
    <row r="71" spans="1:19" s="138" customFormat="1" ht="12.75" customHeight="1">
      <c r="A71" s="262"/>
      <c r="B71" s="260"/>
      <c r="C71" s="260"/>
      <c r="D71" s="260"/>
      <c r="E71" s="261"/>
      <c r="F71" s="150"/>
      <c r="G71" s="90"/>
      <c r="H71" s="303" t="s">
        <v>172</v>
      </c>
      <c r="I71" s="309"/>
      <c r="J71" s="309"/>
      <c r="K71" s="309"/>
      <c r="L71" s="309"/>
      <c r="M71" s="100" t="s">
        <v>173</v>
      </c>
      <c r="N71" s="101">
        <v>270</v>
      </c>
      <c r="O71" s="135"/>
      <c r="P71" s="136"/>
      <c r="Q71" s="137"/>
      <c r="S71" s="139"/>
    </row>
    <row r="72" spans="1:19" s="138" customFormat="1" ht="12.75" customHeight="1">
      <c r="A72" s="262"/>
      <c r="B72" s="260"/>
      <c r="C72" s="260"/>
      <c r="D72" s="260"/>
      <c r="E72" s="261"/>
      <c r="F72" s="150"/>
      <c r="G72" s="90"/>
      <c r="H72" s="303" t="s">
        <v>174</v>
      </c>
      <c r="I72" s="309"/>
      <c r="J72" s="309"/>
      <c r="K72" s="309"/>
      <c r="L72" s="309"/>
      <c r="M72" s="100"/>
      <c r="N72" s="101">
        <v>2000</v>
      </c>
      <c r="O72" s="135"/>
      <c r="P72" s="136"/>
      <c r="Q72" s="137"/>
      <c r="S72" s="139"/>
    </row>
    <row r="73" spans="1:19" s="138" customFormat="1" ht="12.75" customHeight="1">
      <c r="A73" s="262"/>
      <c r="B73" s="260"/>
      <c r="C73" s="260"/>
      <c r="D73" s="260"/>
      <c r="E73" s="261"/>
      <c r="F73" s="150"/>
      <c r="G73" s="90"/>
      <c r="H73" s="303" t="s">
        <v>175</v>
      </c>
      <c r="I73" s="309"/>
      <c r="J73" s="309"/>
      <c r="K73" s="309"/>
      <c r="L73" s="309"/>
      <c r="M73" s="100"/>
      <c r="N73" s="101">
        <v>1200</v>
      </c>
      <c r="O73" s="135"/>
      <c r="P73" s="136"/>
      <c r="Q73" s="137"/>
      <c r="S73" s="139"/>
    </row>
    <row r="74" spans="1:19" s="138" customFormat="1" ht="12.75" customHeight="1">
      <c r="A74" s="262"/>
      <c r="B74" s="260"/>
      <c r="C74" s="260"/>
      <c r="D74" s="260"/>
      <c r="E74" s="261"/>
      <c r="F74" s="150"/>
      <c r="G74" s="90"/>
      <c r="H74" s="303" t="s">
        <v>176</v>
      </c>
      <c r="I74" s="309"/>
      <c r="J74" s="309"/>
      <c r="K74" s="309"/>
      <c r="L74" s="309"/>
      <c r="M74" s="100"/>
      <c r="N74" s="101">
        <v>600</v>
      </c>
      <c r="O74" s="135"/>
      <c r="P74" s="136"/>
      <c r="Q74" s="137"/>
      <c r="S74" s="139"/>
    </row>
    <row r="75" spans="1:19" s="138" customFormat="1" ht="12.75" customHeight="1">
      <c r="A75" s="262"/>
      <c r="B75" s="260"/>
      <c r="C75" s="260"/>
      <c r="D75" s="260"/>
      <c r="E75" s="261"/>
      <c r="F75" s="150"/>
      <c r="G75" s="90"/>
      <c r="H75" s="303" t="s">
        <v>177</v>
      </c>
      <c r="I75" s="309"/>
      <c r="J75" s="309"/>
      <c r="K75" s="309"/>
      <c r="L75" s="309"/>
      <c r="M75" s="100"/>
      <c r="N75" s="101">
        <v>320</v>
      </c>
      <c r="O75" s="135"/>
      <c r="P75" s="136"/>
      <c r="Q75" s="137"/>
      <c r="S75" s="139"/>
    </row>
    <row r="76" spans="1:19" s="138" customFormat="1" ht="12.75" customHeight="1">
      <c r="A76" s="262"/>
      <c r="B76" s="260"/>
      <c r="C76" s="260"/>
      <c r="D76" s="260"/>
      <c r="E76" s="261"/>
      <c r="F76" s="150"/>
      <c r="G76" s="90"/>
      <c r="H76" s="303" t="s">
        <v>178</v>
      </c>
      <c r="I76" s="309"/>
      <c r="J76" s="309"/>
      <c r="K76" s="309"/>
      <c r="L76" s="309"/>
      <c r="M76" s="100" t="s">
        <v>141</v>
      </c>
      <c r="N76" s="101">
        <v>240</v>
      </c>
      <c r="O76" s="135"/>
      <c r="P76" s="136"/>
      <c r="Q76" s="137"/>
      <c r="S76" s="139"/>
    </row>
    <row r="77" spans="1:19" s="4" customFormat="1" ht="12.75" customHeight="1">
      <c r="A77" s="476"/>
      <c r="B77" s="477"/>
      <c r="C77" s="477"/>
      <c r="D77" s="477"/>
      <c r="E77" s="478"/>
      <c r="F77" s="70"/>
      <c r="G77" s="77"/>
      <c r="H77" s="303" t="s">
        <v>179</v>
      </c>
      <c r="I77" s="309"/>
      <c r="J77" s="309"/>
      <c r="K77" s="309"/>
      <c r="L77" s="309"/>
      <c r="M77" s="100"/>
      <c r="N77" s="101">
        <v>260</v>
      </c>
      <c r="O77" s="69"/>
      <c r="P77" s="72"/>
      <c r="Q77" s="73"/>
      <c r="S77" s="74"/>
    </row>
    <row r="78" spans="1:19" s="4" customFormat="1" ht="12.75" customHeight="1">
      <c r="A78" s="479"/>
      <c r="B78" s="437"/>
      <c r="C78" s="437"/>
      <c r="D78" s="437"/>
      <c r="E78" s="480"/>
      <c r="F78" s="99"/>
      <c r="G78" s="98"/>
      <c r="H78" s="351"/>
      <c r="I78" s="359"/>
      <c r="J78" s="359"/>
      <c r="K78" s="359"/>
      <c r="L78" s="359"/>
      <c r="M78" s="99"/>
      <c r="N78" s="102"/>
      <c r="O78" s="69"/>
      <c r="P78" s="72"/>
      <c r="Q78" s="73"/>
      <c r="S78" s="74"/>
    </row>
    <row r="79" spans="1:19" s="4" customFormat="1" ht="12.75" customHeight="1">
      <c r="A79" s="470" t="s">
        <v>104</v>
      </c>
      <c r="B79" s="471"/>
      <c r="C79" s="471"/>
      <c r="D79" s="471"/>
      <c r="E79" s="472"/>
      <c r="F79" s="207"/>
      <c r="G79" s="208">
        <f>SUM(G44:G78)</f>
        <v>19446</v>
      </c>
      <c r="H79" s="393" t="s">
        <v>101</v>
      </c>
      <c r="I79" s="394"/>
      <c r="J79" s="394"/>
      <c r="K79" s="394"/>
      <c r="L79" s="395"/>
      <c r="M79" s="209"/>
      <c r="N79" s="210">
        <f>SUM(N44:N78)</f>
        <v>60612</v>
      </c>
      <c r="O79" s="69"/>
      <c r="P79" s="72"/>
      <c r="Q79" s="73"/>
      <c r="S79" s="74"/>
    </row>
    <row r="80" spans="1:19" s="4" customFormat="1" ht="12.75" customHeight="1">
      <c r="A80" s="364"/>
      <c r="B80" s="465"/>
      <c r="C80" s="465"/>
      <c r="D80" s="465"/>
      <c r="E80" s="466"/>
      <c r="F80" s="70"/>
      <c r="G80" s="77"/>
      <c r="H80" s="373"/>
      <c r="I80" s="374"/>
      <c r="J80" s="374"/>
      <c r="K80" s="374"/>
      <c r="L80" s="375"/>
      <c r="M80" s="100"/>
      <c r="N80" s="101"/>
      <c r="O80" s="69"/>
      <c r="P80" s="72"/>
      <c r="Q80" s="73"/>
      <c r="S80" s="74"/>
    </row>
    <row r="81" spans="1:19" s="4" customFormat="1" ht="12.75" customHeight="1">
      <c r="A81" s="467" t="s">
        <v>94</v>
      </c>
      <c r="B81" s="468"/>
      <c r="C81" s="468"/>
      <c r="D81" s="468"/>
      <c r="E81" s="469"/>
      <c r="F81" s="100"/>
      <c r="G81" s="140">
        <v>48800</v>
      </c>
      <c r="H81" s="373"/>
      <c r="I81" s="374"/>
      <c r="J81" s="374"/>
      <c r="K81" s="374"/>
      <c r="L81" s="375"/>
      <c r="M81" s="99"/>
      <c r="N81" s="102"/>
      <c r="O81" s="69"/>
      <c r="P81" s="72"/>
      <c r="Q81" s="73"/>
      <c r="S81" s="74"/>
    </row>
    <row r="82" spans="1:19" s="4" customFormat="1" ht="12.75" customHeight="1">
      <c r="A82" s="467" t="s">
        <v>98</v>
      </c>
      <c r="B82" s="468"/>
      <c r="C82" s="468"/>
      <c r="D82" s="468"/>
      <c r="E82" s="469"/>
      <c r="F82" s="134"/>
      <c r="G82" s="343">
        <v>500</v>
      </c>
      <c r="H82" s="402"/>
      <c r="I82" s="403"/>
      <c r="J82" s="403"/>
      <c r="K82" s="403"/>
      <c r="L82" s="403"/>
      <c r="M82" s="211"/>
      <c r="N82" s="212"/>
      <c r="O82" s="69"/>
      <c r="P82" s="72"/>
      <c r="Q82" s="73"/>
      <c r="S82" s="74"/>
    </row>
    <row r="83" spans="1:19" s="4" customFormat="1" ht="12.75" customHeight="1" thickBot="1">
      <c r="A83" s="286" t="s">
        <v>102</v>
      </c>
      <c r="B83" s="287"/>
      <c r="C83" s="287"/>
      <c r="D83" s="287"/>
      <c r="E83" s="288"/>
      <c r="F83" s="289"/>
      <c r="G83" s="290">
        <f>SUM(G81:G82)</f>
        <v>49300</v>
      </c>
      <c r="H83" s="291" t="s">
        <v>103</v>
      </c>
      <c r="I83" s="292"/>
      <c r="J83" s="292"/>
      <c r="K83" s="292"/>
      <c r="L83" s="292"/>
      <c r="M83" s="293"/>
      <c r="N83" s="342">
        <v>30500</v>
      </c>
      <c r="O83" s="69"/>
      <c r="P83" s="72"/>
      <c r="Q83" s="73"/>
      <c r="S83" s="74"/>
    </row>
    <row r="84" spans="1:19" s="4" customFormat="1" ht="12.75" customHeight="1" thickBot="1">
      <c r="A84" s="280"/>
      <c r="B84" s="280"/>
      <c r="C84" s="280"/>
      <c r="D84" s="280"/>
      <c r="E84" s="280"/>
      <c r="F84" s="281"/>
      <c r="G84" s="282"/>
      <c r="H84" s="283"/>
      <c r="I84" s="284"/>
      <c r="J84" s="284"/>
      <c r="K84" s="284"/>
      <c r="L84" s="284"/>
      <c r="M84" s="285"/>
      <c r="N84" s="263"/>
      <c r="O84" s="69"/>
      <c r="P84" s="72"/>
      <c r="Q84" s="73"/>
      <c r="S84" s="74"/>
    </row>
    <row r="85" spans="1:19" s="4" customFormat="1" ht="12.75" customHeight="1" thickBot="1">
      <c r="A85" s="326" t="s">
        <v>105</v>
      </c>
      <c r="B85" s="327"/>
      <c r="C85" s="327"/>
      <c r="D85" s="327"/>
      <c r="E85" s="328"/>
      <c r="F85" s="329"/>
      <c r="G85" s="330"/>
      <c r="H85" s="294"/>
      <c r="I85" s="295"/>
      <c r="J85" s="295"/>
      <c r="K85" s="295"/>
      <c r="L85" s="295"/>
      <c r="M85" s="296"/>
      <c r="N85" s="297">
        <f>SUM(G79+N79+G83+N83)</f>
        <v>159858</v>
      </c>
      <c r="O85" s="69"/>
      <c r="P85" s="72"/>
      <c r="Q85" s="73"/>
      <c r="S85" s="74"/>
    </row>
    <row r="86" spans="1:19" s="4" customFormat="1" ht="12.75" customHeight="1">
      <c r="A86" s="353" t="s">
        <v>100</v>
      </c>
      <c r="B86" s="354"/>
      <c r="C86" s="354"/>
      <c r="D86" s="354"/>
      <c r="E86" s="350"/>
      <c r="F86" s="334"/>
      <c r="G86" s="335"/>
      <c r="H86" s="373" t="s">
        <v>100</v>
      </c>
      <c r="I86" s="374"/>
      <c r="J86" s="374"/>
      <c r="K86" s="374"/>
      <c r="L86" s="375"/>
      <c r="M86" s="211"/>
      <c r="N86" s="212"/>
      <c r="O86" s="69"/>
      <c r="P86" s="72"/>
      <c r="Q86" s="73"/>
      <c r="S86" s="74"/>
    </row>
    <row r="87" spans="1:19" s="4" customFormat="1" ht="12.75" customHeight="1">
      <c r="A87" s="364" t="s">
        <v>186</v>
      </c>
      <c r="B87" s="365"/>
      <c r="C87" s="365"/>
      <c r="D87" s="365"/>
      <c r="E87" s="366"/>
      <c r="F87" s="70"/>
      <c r="G87" s="71">
        <v>200</v>
      </c>
      <c r="H87" s="396" t="s">
        <v>181</v>
      </c>
      <c r="I87" s="397"/>
      <c r="J87" s="397"/>
      <c r="K87" s="397"/>
      <c r="L87" s="398"/>
      <c r="M87" s="194" t="s">
        <v>141</v>
      </c>
      <c r="N87" s="195">
        <v>200</v>
      </c>
      <c r="O87" s="69"/>
      <c r="P87" s="72"/>
      <c r="Q87" s="73"/>
      <c r="S87" s="74"/>
    </row>
    <row r="88" spans="1:19" s="4" customFormat="1" ht="12.75" customHeight="1">
      <c r="A88" s="462" t="s">
        <v>188</v>
      </c>
      <c r="B88" s="463"/>
      <c r="C88" s="463"/>
      <c r="D88" s="463"/>
      <c r="E88" s="464"/>
      <c r="F88" s="70"/>
      <c r="G88" s="71">
        <v>1000</v>
      </c>
      <c r="H88" s="370" t="s">
        <v>182</v>
      </c>
      <c r="I88" s="371"/>
      <c r="J88" s="371"/>
      <c r="K88" s="371"/>
      <c r="L88" s="372"/>
      <c r="M88" s="192" t="s">
        <v>141</v>
      </c>
      <c r="N88" s="193">
        <v>250</v>
      </c>
      <c r="O88" s="69"/>
      <c r="P88" s="72"/>
      <c r="Q88" s="73"/>
      <c r="S88" s="74"/>
    </row>
    <row r="89" spans="1:19" s="4" customFormat="1" ht="12.75" customHeight="1">
      <c r="A89" s="364" t="s">
        <v>189</v>
      </c>
      <c r="B89" s="365"/>
      <c r="C89" s="365"/>
      <c r="D89" s="365"/>
      <c r="E89" s="366"/>
      <c r="F89" s="70"/>
      <c r="G89" s="71">
        <v>400</v>
      </c>
      <c r="H89" s="376" t="s">
        <v>183</v>
      </c>
      <c r="I89" s="361"/>
      <c r="J89" s="361"/>
      <c r="K89" s="361"/>
      <c r="L89" s="362"/>
      <c r="M89" s="194" t="s">
        <v>141</v>
      </c>
      <c r="N89" s="195">
        <v>2200</v>
      </c>
      <c r="O89" s="69"/>
      <c r="P89" s="72"/>
      <c r="Q89" s="73"/>
      <c r="S89" s="74"/>
    </row>
    <row r="90" spans="1:19" s="4" customFormat="1" ht="12.75" customHeight="1">
      <c r="A90" s="462" t="s">
        <v>190</v>
      </c>
      <c r="B90" s="463"/>
      <c r="C90" s="463"/>
      <c r="D90" s="463"/>
      <c r="E90" s="464"/>
      <c r="F90" s="274"/>
      <c r="G90" s="344">
        <v>600</v>
      </c>
      <c r="H90" s="376" t="s">
        <v>184</v>
      </c>
      <c r="I90" s="361"/>
      <c r="J90" s="361"/>
      <c r="K90" s="361"/>
      <c r="L90" s="362"/>
      <c r="M90" s="194" t="s">
        <v>141</v>
      </c>
      <c r="N90" s="195">
        <v>1000</v>
      </c>
      <c r="O90" s="69"/>
      <c r="P90" s="72"/>
      <c r="Q90" s="73"/>
      <c r="S90" s="74"/>
    </row>
    <row r="91" spans="1:19" s="4" customFormat="1" ht="12.75" customHeight="1">
      <c r="A91" s="364" t="s">
        <v>191</v>
      </c>
      <c r="B91" s="365"/>
      <c r="C91" s="365"/>
      <c r="D91" s="365"/>
      <c r="E91" s="366"/>
      <c r="F91" s="70"/>
      <c r="G91" s="71">
        <v>900</v>
      </c>
      <c r="H91" s="376" t="s">
        <v>185</v>
      </c>
      <c r="I91" s="361"/>
      <c r="J91" s="361"/>
      <c r="K91" s="361"/>
      <c r="L91" s="362"/>
      <c r="M91" s="194" t="s">
        <v>141</v>
      </c>
      <c r="N91" s="195">
        <v>1600</v>
      </c>
      <c r="O91" s="69"/>
      <c r="P91" s="72"/>
      <c r="Q91" s="73"/>
      <c r="S91" s="74"/>
    </row>
    <row r="92" spans="1:19" s="4" customFormat="1" ht="12.75" customHeight="1">
      <c r="A92" s="364" t="s">
        <v>195</v>
      </c>
      <c r="B92" s="365"/>
      <c r="C92" s="365"/>
      <c r="D92" s="365"/>
      <c r="E92" s="366"/>
      <c r="F92" s="70"/>
      <c r="G92" s="71">
        <v>1000</v>
      </c>
      <c r="H92" s="376" t="s">
        <v>192</v>
      </c>
      <c r="I92" s="361"/>
      <c r="J92" s="361"/>
      <c r="K92" s="361"/>
      <c r="L92" s="362"/>
      <c r="M92" s="194" t="s">
        <v>141</v>
      </c>
      <c r="N92" s="195">
        <v>3200</v>
      </c>
      <c r="O92" s="69"/>
      <c r="P92" s="72"/>
      <c r="Q92" s="73"/>
      <c r="S92" s="74"/>
    </row>
    <row r="93" spans="1:19" s="4" customFormat="1" ht="12.75" customHeight="1">
      <c r="A93" s="364" t="s">
        <v>196</v>
      </c>
      <c r="B93" s="365"/>
      <c r="C93" s="365"/>
      <c r="D93" s="365"/>
      <c r="E93" s="366"/>
      <c r="F93" s="70"/>
      <c r="G93" s="71">
        <v>500</v>
      </c>
      <c r="H93" s="376" t="s">
        <v>193</v>
      </c>
      <c r="I93" s="361"/>
      <c r="J93" s="361"/>
      <c r="K93" s="361"/>
      <c r="L93" s="362"/>
      <c r="M93" s="194" t="s">
        <v>141</v>
      </c>
      <c r="N93" s="195">
        <v>800</v>
      </c>
      <c r="O93" s="69"/>
      <c r="P93" s="72"/>
      <c r="Q93" s="73"/>
      <c r="S93" s="74"/>
    </row>
    <row r="94" spans="1:19" s="4" customFormat="1" ht="12.75" customHeight="1">
      <c r="A94" s="364" t="s">
        <v>203</v>
      </c>
      <c r="B94" s="365"/>
      <c r="C94" s="365"/>
      <c r="D94" s="365"/>
      <c r="E94" s="366"/>
      <c r="F94" s="70"/>
      <c r="G94" s="71">
        <v>300</v>
      </c>
      <c r="H94" s="396" t="s">
        <v>194</v>
      </c>
      <c r="I94" s="397"/>
      <c r="J94" s="397"/>
      <c r="K94" s="397"/>
      <c r="L94" s="398"/>
      <c r="M94" s="194" t="s">
        <v>141</v>
      </c>
      <c r="N94" s="195">
        <v>500</v>
      </c>
      <c r="O94" s="69"/>
      <c r="P94" s="72"/>
      <c r="Q94" s="73"/>
      <c r="S94" s="74"/>
    </row>
    <row r="95" spans="1:19" s="4" customFormat="1" ht="12.75" customHeight="1">
      <c r="A95" s="482" t="s">
        <v>204</v>
      </c>
      <c r="B95" s="483"/>
      <c r="C95" s="483"/>
      <c r="D95" s="483"/>
      <c r="E95" s="484"/>
      <c r="F95" s="70"/>
      <c r="G95" s="71">
        <v>500</v>
      </c>
      <c r="H95" s="396" t="s">
        <v>197</v>
      </c>
      <c r="I95" s="397"/>
      <c r="J95" s="397"/>
      <c r="K95" s="397"/>
      <c r="L95" s="398"/>
      <c r="M95" s="194" t="s">
        <v>141</v>
      </c>
      <c r="N95" s="195">
        <v>600</v>
      </c>
      <c r="O95" s="69"/>
      <c r="P95" s="72"/>
      <c r="Q95" s="73"/>
      <c r="S95" s="74"/>
    </row>
    <row r="96" spans="1:19" s="4" customFormat="1" ht="12.75" customHeight="1">
      <c r="A96" s="367" t="s">
        <v>205</v>
      </c>
      <c r="B96" s="413"/>
      <c r="C96" s="413"/>
      <c r="D96" s="413"/>
      <c r="E96" s="414"/>
      <c r="F96" s="134"/>
      <c r="G96" s="71">
        <v>150</v>
      </c>
      <c r="H96" s="396" t="s">
        <v>198</v>
      </c>
      <c r="I96" s="397"/>
      <c r="J96" s="397"/>
      <c r="K96" s="397"/>
      <c r="L96" s="398"/>
      <c r="M96" s="194" t="s">
        <v>199</v>
      </c>
      <c r="N96" s="195">
        <v>1750</v>
      </c>
      <c r="O96" s="69"/>
      <c r="P96" s="72"/>
      <c r="Q96" s="73"/>
      <c r="S96" s="74"/>
    </row>
    <row r="97" spans="1:19" s="4" customFormat="1" ht="12.75" customHeight="1">
      <c r="A97" s="367" t="s">
        <v>206</v>
      </c>
      <c r="B97" s="368"/>
      <c r="C97" s="368"/>
      <c r="D97" s="368"/>
      <c r="E97" s="369"/>
      <c r="F97" s="134"/>
      <c r="G97" s="71">
        <v>1000</v>
      </c>
      <c r="H97" s="399" t="s">
        <v>200</v>
      </c>
      <c r="I97" s="481"/>
      <c r="J97" s="481"/>
      <c r="K97" s="400"/>
      <c r="L97" s="401"/>
      <c r="M97" s="268" t="s">
        <v>141</v>
      </c>
      <c r="N97" s="269">
        <v>1500</v>
      </c>
      <c r="O97" s="69"/>
      <c r="P97" s="72"/>
      <c r="Q97" s="73"/>
      <c r="S97" s="74"/>
    </row>
    <row r="98" spans="1:19" s="4" customFormat="1" ht="12.75" customHeight="1">
      <c r="A98" s="299" t="s">
        <v>216</v>
      </c>
      <c r="B98" s="300"/>
      <c r="C98" s="300"/>
      <c r="D98" s="300"/>
      <c r="E98" s="300"/>
      <c r="F98" s="275"/>
      <c r="G98" s="345">
        <v>300</v>
      </c>
      <c r="H98" s="367" t="s">
        <v>201</v>
      </c>
      <c r="I98" s="413"/>
      <c r="J98" s="413"/>
      <c r="K98" s="413"/>
      <c r="L98" s="414"/>
      <c r="M98" s="270" t="s">
        <v>141</v>
      </c>
      <c r="N98" s="271">
        <v>200</v>
      </c>
      <c r="O98" s="69"/>
      <c r="P98" s="72"/>
      <c r="Q98" s="73"/>
      <c r="S98" s="74"/>
    </row>
    <row r="99" spans="1:19" s="4" customFormat="1" ht="12.75" customHeight="1">
      <c r="A99" s="299" t="s">
        <v>217</v>
      </c>
      <c r="B99" s="300"/>
      <c r="C99" s="300"/>
      <c r="D99" s="300"/>
      <c r="E99" s="300"/>
      <c r="F99" s="70"/>
      <c r="G99" s="346">
        <v>300</v>
      </c>
      <c r="H99" s="486" t="s">
        <v>202</v>
      </c>
      <c r="I99" s="487"/>
      <c r="J99" s="487"/>
      <c r="K99" s="487"/>
      <c r="L99" s="488"/>
      <c r="M99" s="197" t="s">
        <v>141</v>
      </c>
      <c r="N99" s="271">
        <v>1000</v>
      </c>
      <c r="O99" s="69"/>
      <c r="P99" s="72"/>
      <c r="Q99" s="73"/>
      <c r="S99" s="74"/>
    </row>
    <row r="100" spans="1:19" s="4" customFormat="1" ht="12.75" customHeight="1">
      <c r="A100" s="299" t="s">
        <v>219</v>
      </c>
      <c r="B100" s="300"/>
      <c r="C100" s="300"/>
      <c r="D100" s="300"/>
      <c r="E100" s="300"/>
      <c r="F100" s="76"/>
      <c r="G100" s="347">
        <v>700</v>
      </c>
      <c r="H100" s="485" t="s">
        <v>208</v>
      </c>
      <c r="I100" s="399"/>
      <c r="J100" s="399"/>
      <c r="K100" s="399"/>
      <c r="L100" s="509"/>
      <c r="M100" s="192" t="s">
        <v>146</v>
      </c>
      <c r="N100" s="269">
        <v>900</v>
      </c>
      <c r="O100" s="69"/>
      <c r="P100" s="72"/>
      <c r="Q100" s="73"/>
      <c r="S100" s="74"/>
    </row>
    <row r="101" spans="1:19" s="4" customFormat="1" ht="12.75" customHeight="1">
      <c r="A101" s="276" t="s">
        <v>220</v>
      </c>
      <c r="B101" s="277"/>
      <c r="C101" s="277"/>
      <c r="D101" s="277"/>
      <c r="E101" s="277"/>
      <c r="F101" s="76"/>
      <c r="G101" s="347">
        <v>500</v>
      </c>
      <c r="H101" s="367" t="s">
        <v>209</v>
      </c>
      <c r="I101" s="368"/>
      <c r="J101" s="368"/>
      <c r="K101" s="368"/>
      <c r="L101" s="369"/>
      <c r="M101" s="194" t="s">
        <v>141</v>
      </c>
      <c r="N101" s="271">
        <v>350</v>
      </c>
      <c r="O101" s="69"/>
      <c r="P101" s="72"/>
      <c r="Q101" s="73"/>
      <c r="S101" s="74"/>
    </row>
    <row r="102" spans="1:19" s="4" customFormat="1" ht="12.75" customHeight="1">
      <c r="A102" s="276"/>
      <c r="B102" s="277"/>
      <c r="C102" s="277"/>
      <c r="D102" s="277"/>
      <c r="E102" s="277"/>
      <c r="F102" s="76"/>
      <c r="G102" s="105"/>
      <c r="H102" s="367" t="s">
        <v>210</v>
      </c>
      <c r="I102" s="368"/>
      <c r="J102" s="368"/>
      <c r="K102" s="368"/>
      <c r="L102" s="369"/>
      <c r="M102" s="278" t="s">
        <v>141</v>
      </c>
      <c r="N102" s="279">
        <v>350</v>
      </c>
      <c r="O102" s="69"/>
      <c r="P102" s="72"/>
      <c r="Q102" s="73"/>
      <c r="S102" s="74"/>
    </row>
    <row r="103" spans="1:19" s="4" customFormat="1" ht="12.75" customHeight="1">
      <c r="A103" s="276"/>
      <c r="B103" s="277"/>
      <c r="C103" s="277"/>
      <c r="D103" s="277"/>
      <c r="E103" s="277"/>
      <c r="F103" s="76"/>
      <c r="G103" s="105"/>
      <c r="H103" s="485" t="s">
        <v>148</v>
      </c>
      <c r="I103" s="400"/>
      <c r="J103" s="400"/>
      <c r="K103" s="400"/>
      <c r="L103" s="401"/>
      <c r="M103" s="278" t="s">
        <v>146</v>
      </c>
      <c r="N103" s="279">
        <v>600</v>
      </c>
      <c r="O103" s="69"/>
      <c r="P103" s="72"/>
      <c r="Q103" s="73"/>
      <c r="S103" s="74"/>
    </row>
    <row r="104" spans="1:19" s="4" customFormat="1" ht="12.75" customHeight="1" thickBot="1">
      <c r="A104" s="336"/>
      <c r="B104" s="337"/>
      <c r="C104" s="337"/>
      <c r="D104" s="337"/>
      <c r="E104" s="337"/>
      <c r="F104" s="338"/>
      <c r="G104" s="339"/>
      <c r="H104" s="367" t="s">
        <v>211</v>
      </c>
      <c r="I104" s="368"/>
      <c r="J104" s="368"/>
      <c r="K104" s="368"/>
      <c r="L104" s="369"/>
      <c r="M104" s="278" t="s">
        <v>146</v>
      </c>
      <c r="N104" s="279">
        <v>460</v>
      </c>
      <c r="O104" s="69"/>
      <c r="P104" s="72"/>
      <c r="Q104" s="73"/>
      <c r="S104" s="74"/>
    </row>
    <row r="105" spans="1:19" s="4" customFormat="1" ht="12.75" customHeight="1">
      <c r="A105" s="331" t="s">
        <v>223</v>
      </c>
      <c r="B105" s="332"/>
      <c r="C105" s="332"/>
      <c r="D105" s="332"/>
      <c r="E105" s="332"/>
      <c r="F105" s="333" t="s">
        <v>224</v>
      </c>
      <c r="G105" s="348">
        <v>55000</v>
      </c>
      <c r="H105" s="413" t="s">
        <v>212</v>
      </c>
      <c r="I105" s="368"/>
      <c r="J105" s="368"/>
      <c r="K105" s="368"/>
      <c r="L105" s="369"/>
      <c r="M105" s="278" t="s">
        <v>141</v>
      </c>
      <c r="N105" s="279">
        <v>650</v>
      </c>
      <c r="O105" s="69"/>
      <c r="P105" s="72"/>
      <c r="Q105" s="73"/>
      <c r="S105" s="74"/>
    </row>
    <row r="106" spans="1:19" s="4" customFormat="1" ht="12.75" customHeight="1">
      <c r="A106" s="276" t="s">
        <v>225</v>
      </c>
      <c r="B106" s="277"/>
      <c r="C106" s="277"/>
      <c r="D106" s="277"/>
      <c r="E106" s="277"/>
      <c r="F106" s="76" t="s">
        <v>226</v>
      </c>
      <c r="G106" s="349">
        <v>15000</v>
      </c>
      <c r="H106" s="399" t="s">
        <v>213</v>
      </c>
      <c r="I106" s="400"/>
      <c r="J106" s="400"/>
      <c r="K106" s="400"/>
      <c r="L106" s="401"/>
      <c r="M106" s="278" t="s">
        <v>141</v>
      </c>
      <c r="N106" s="279">
        <v>700</v>
      </c>
      <c r="O106" s="69"/>
      <c r="P106" s="72"/>
      <c r="Q106" s="73"/>
      <c r="S106" s="74"/>
    </row>
    <row r="107" spans="1:19" s="4" customFormat="1" ht="12.75" customHeight="1">
      <c r="A107" s="276" t="s">
        <v>227</v>
      </c>
      <c r="B107" s="277"/>
      <c r="C107" s="277"/>
      <c r="D107" s="277"/>
      <c r="E107" s="277"/>
      <c r="F107" s="76" t="s">
        <v>228</v>
      </c>
      <c r="G107" s="349">
        <v>15000</v>
      </c>
      <c r="H107" s="399" t="s">
        <v>158</v>
      </c>
      <c r="I107" s="400"/>
      <c r="J107" s="400"/>
      <c r="K107" s="400"/>
      <c r="L107" s="401"/>
      <c r="M107" s="278" t="s">
        <v>141</v>
      </c>
      <c r="N107" s="279">
        <v>400</v>
      </c>
      <c r="O107" s="69"/>
      <c r="P107" s="72"/>
      <c r="Q107" s="73"/>
      <c r="S107" s="74"/>
    </row>
    <row r="108" spans="1:19" s="4" customFormat="1" ht="12.75" customHeight="1">
      <c r="A108" s="276"/>
      <c r="B108" s="277"/>
      <c r="C108" s="277"/>
      <c r="D108" s="277"/>
      <c r="E108" s="277"/>
      <c r="F108" s="76"/>
      <c r="G108" s="340"/>
      <c r="H108" s="399" t="s">
        <v>214</v>
      </c>
      <c r="I108" s="400"/>
      <c r="J108" s="400"/>
      <c r="K108" s="400"/>
      <c r="L108" s="401"/>
      <c r="M108" s="278" t="s">
        <v>141</v>
      </c>
      <c r="N108" s="279">
        <v>700</v>
      </c>
      <c r="O108" s="69"/>
      <c r="P108" s="72"/>
      <c r="Q108" s="73"/>
      <c r="S108" s="74"/>
    </row>
    <row r="109" spans="1:19" s="4" customFormat="1" ht="12.75" customHeight="1">
      <c r="A109" s="276"/>
      <c r="B109" s="277"/>
      <c r="C109" s="277"/>
      <c r="D109" s="277"/>
      <c r="E109" s="277"/>
      <c r="F109" s="76"/>
      <c r="G109" s="340"/>
      <c r="H109" s="399" t="s">
        <v>215</v>
      </c>
      <c r="I109" s="400"/>
      <c r="J109" s="400"/>
      <c r="K109" s="400"/>
      <c r="L109" s="401"/>
      <c r="M109" s="278" t="s">
        <v>141</v>
      </c>
      <c r="N109" s="279">
        <v>1000</v>
      </c>
      <c r="O109" s="69"/>
      <c r="P109" s="72"/>
      <c r="Q109" s="73"/>
      <c r="S109" s="74"/>
    </row>
    <row r="110" spans="1:17" s="4" customFormat="1" ht="12.75" customHeight="1" thickBot="1">
      <c r="A110" s="503"/>
      <c r="B110" s="504"/>
      <c r="C110" s="504"/>
      <c r="D110" s="504"/>
      <c r="E110" s="505"/>
      <c r="F110" s="133"/>
      <c r="G110" s="341"/>
      <c r="H110" s="506" t="s">
        <v>218</v>
      </c>
      <c r="I110" s="507"/>
      <c r="J110" s="507"/>
      <c r="K110" s="507"/>
      <c r="L110" s="508"/>
      <c r="M110" s="272" t="s">
        <v>141</v>
      </c>
      <c r="N110" s="273">
        <v>1200</v>
      </c>
      <c r="O110" s="69"/>
      <c r="P110" s="72"/>
      <c r="Q110" s="73"/>
    </row>
    <row r="111" spans="1:18" s="4" customFormat="1" ht="15" customHeight="1" thickBot="1" thickTop="1">
      <c r="A111" s="298" t="s">
        <v>187</v>
      </c>
      <c r="B111" s="104"/>
      <c r="C111" s="104"/>
      <c r="D111" s="106"/>
      <c r="E111" s="377">
        <f>SUM(G86:G104)</f>
        <v>8350</v>
      </c>
      <c r="F111" s="378"/>
      <c r="G111" s="379"/>
      <c r="H111" s="107" t="s">
        <v>55</v>
      </c>
      <c r="I111" s="104"/>
      <c r="J111" s="104"/>
      <c r="K111" s="106"/>
      <c r="L111" s="377">
        <f>SUM(N86:N110,G105:G110)</f>
        <v>107110</v>
      </c>
      <c r="M111" s="378"/>
      <c r="N111" s="379"/>
      <c r="O111" s="69"/>
      <c r="P111" s="72"/>
      <c r="Q111" s="72"/>
      <c r="R111" s="73"/>
    </row>
    <row r="112" spans="1:14" ht="10.5" customHeight="1">
      <c r="A112" s="78"/>
      <c r="B112" s="79"/>
      <c r="C112" s="79"/>
      <c r="D112" s="79"/>
      <c r="E112" s="80"/>
      <c r="F112" s="81"/>
      <c r="G112" s="81"/>
      <c r="H112" s="82"/>
      <c r="I112" s="79"/>
      <c r="J112" s="79"/>
      <c r="K112" s="79"/>
      <c r="L112" s="80"/>
      <c r="M112" s="81"/>
      <c r="N112" s="81"/>
    </row>
    <row r="113" spans="1:18" ht="13.5" thickBot="1">
      <c r="A113" s="83" t="s">
        <v>88</v>
      </c>
      <c r="B113" s="3"/>
      <c r="C113" s="3"/>
      <c r="D113" s="3"/>
      <c r="E113" s="3"/>
      <c r="F113" s="3"/>
      <c r="G113" s="3"/>
      <c r="H113" s="3"/>
      <c r="R113"/>
    </row>
    <row r="114" spans="1:18" ht="11.25" customHeight="1">
      <c r="A114" s="489" t="s">
        <v>44</v>
      </c>
      <c r="B114" s="490"/>
      <c r="C114" s="490"/>
      <c r="D114" s="491"/>
      <c r="E114" s="408" t="s">
        <v>42</v>
      </c>
      <c r="F114" s="409"/>
      <c r="G114" s="410"/>
      <c r="H114" s="489" t="s">
        <v>45</v>
      </c>
      <c r="I114" s="490"/>
      <c r="J114" s="490"/>
      <c r="K114" s="491"/>
      <c r="L114" s="495" t="s">
        <v>42</v>
      </c>
      <c r="M114" s="496"/>
      <c r="N114" s="497"/>
      <c r="O114"/>
      <c r="P114"/>
      <c r="R114"/>
    </row>
    <row r="115" spans="1:18" ht="9.75" customHeight="1" thickBot="1">
      <c r="A115" s="492"/>
      <c r="B115" s="493"/>
      <c r="C115" s="493"/>
      <c r="D115" s="494"/>
      <c r="E115" s="184" t="s">
        <v>90</v>
      </c>
      <c r="F115" s="501" t="s">
        <v>91</v>
      </c>
      <c r="G115" s="502"/>
      <c r="H115" s="492"/>
      <c r="I115" s="493"/>
      <c r="J115" s="493"/>
      <c r="K115" s="494"/>
      <c r="L115" s="498"/>
      <c r="M115" s="499"/>
      <c r="N115" s="500"/>
      <c r="O115"/>
      <c r="P115"/>
      <c r="R115"/>
    </row>
    <row r="116" spans="1:18" ht="12.75">
      <c r="A116" s="514" t="s">
        <v>46</v>
      </c>
      <c r="B116" s="515"/>
      <c r="C116" s="515"/>
      <c r="D116" s="515"/>
      <c r="E116" s="258">
        <v>60000</v>
      </c>
      <c r="F116" s="512">
        <v>54685</v>
      </c>
      <c r="G116" s="513"/>
      <c r="H116" s="530" t="s">
        <v>47</v>
      </c>
      <c r="I116" s="531"/>
      <c r="J116" s="531"/>
      <c r="K116" s="532"/>
      <c r="L116" s="522">
        <v>14500</v>
      </c>
      <c r="M116" s="523"/>
      <c r="N116" s="524"/>
      <c r="O116"/>
      <c r="P116"/>
      <c r="R116"/>
    </row>
    <row r="117" spans="1:18" ht="12.75">
      <c r="A117" s="510" t="s">
        <v>48</v>
      </c>
      <c r="B117" s="511"/>
      <c r="C117" s="511"/>
      <c r="D117" s="511"/>
      <c r="E117" s="259">
        <v>1920</v>
      </c>
      <c r="F117" s="512">
        <v>7680</v>
      </c>
      <c r="G117" s="513"/>
      <c r="H117" s="510"/>
      <c r="I117" s="511"/>
      <c r="J117" s="511"/>
      <c r="K117" s="511"/>
      <c r="L117" s="519"/>
      <c r="M117" s="520"/>
      <c r="N117" s="521"/>
      <c r="O117"/>
      <c r="P117"/>
      <c r="R117"/>
    </row>
    <row r="118" spans="1:18" ht="12.75">
      <c r="A118" s="510" t="s">
        <v>95</v>
      </c>
      <c r="B118" s="511"/>
      <c r="C118" s="511"/>
      <c r="D118" s="511"/>
      <c r="E118" s="186"/>
      <c r="F118" s="512">
        <v>1800</v>
      </c>
      <c r="G118" s="513"/>
      <c r="H118" s="510"/>
      <c r="I118" s="511"/>
      <c r="J118" s="511"/>
      <c r="K118" s="511"/>
      <c r="L118" s="519"/>
      <c r="M118" s="520"/>
      <c r="N118" s="521"/>
      <c r="O118"/>
      <c r="P118"/>
      <c r="R118"/>
    </row>
    <row r="119" spans="1:18" ht="12.75">
      <c r="A119" s="510" t="s">
        <v>49</v>
      </c>
      <c r="B119" s="511"/>
      <c r="C119" s="511"/>
      <c r="D119" s="511"/>
      <c r="E119" s="186"/>
      <c r="F119" s="512">
        <v>7000</v>
      </c>
      <c r="G119" s="513"/>
      <c r="H119" s="510"/>
      <c r="I119" s="511"/>
      <c r="J119" s="511"/>
      <c r="K119" s="511"/>
      <c r="L119" s="519"/>
      <c r="M119" s="520"/>
      <c r="N119" s="521"/>
      <c r="O119"/>
      <c r="P119"/>
      <c r="R119"/>
    </row>
    <row r="120" spans="1:18" ht="12.75">
      <c r="A120" s="536" t="s">
        <v>50</v>
      </c>
      <c r="B120" s="537"/>
      <c r="C120" s="537"/>
      <c r="D120" s="538"/>
      <c r="E120" s="187"/>
      <c r="F120" s="544">
        <v>25000</v>
      </c>
      <c r="G120" s="545"/>
      <c r="H120" s="510"/>
      <c r="I120" s="511"/>
      <c r="J120" s="511"/>
      <c r="K120" s="511"/>
      <c r="L120" s="519"/>
      <c r="M120" s="520"/>
      <c r="N120" s="521"/>
      <c r="O120"/>
      <c r="P120"/>
      <c r="R120"/>
    </row>
    <row r="121" spans="1:18" ht="13.5" thickBot="1">
      <c r="A121" s="539" t="s">
        <v>97</v>
      </c>
      <c r="B121" s="540"/>
      <c r="C121" s="540"/>
      <c r="D121" s="541"/>
      <c r="E121" s="191"/>
      <c r="F121" s="548">
        <v>5850</v>
      </c>
      <c r="G121" s="549"/>
      <c r="H121" s="542"/>
      <c r="I121" s="543"/>
      <c r="J121" s="543"/>
      <c r="K121" s="543"/>
      <c r="L121" s="516"/>
      <c r="M121" s="517"/>
      <c r="N121" s="518"/>
      <c r="O121"/>
      <c r="P121"/>
      <c r="R121"/>
    </row>
    <row r="122" spans="1:14" s="85" customFormat="1" ht="16.5" customHeight="1" thickBot="1">
      <c r="A122" s="533" t="s">
        <v>51</v>
      </c>
      <c r="B122" s="534"/>
      <c r="C122" s="534"/>
      <c r="D122" s="535"/>
      <c r="E122" s="185">
        <f>SUM(E116:E121)</f>
        <v>61920</v>
      </c>
      <c r="F122" s="546">
        <f>SUM(F116:G121,L116:N121)</f>
        <v>116515</v>
      </c>
      <c r="G122" s="547"/>
      <c r="H122" s="84"/>
      <c r="I122" s="84"/>
      <c r="J122" s="84"/>
      <c r="K122" s="84"/>
      <c r="L122" s="84"/>
      <c r="M122" s="84"/>
      <c r="N122" s="84"/>
    </row>
    <row r="123" spans="1:14" s="85" customFormat="1" ht="3" customHeight="1">
      <c r="A123" s="144"/>
      <c r="B123" s="145"/>
      <c r="C123" s="145"/>
      <c r="D123" s="145"/>
      <c r="E123" s="146"/>
      <c r="F123" s="146"/>
      <c r="G123" s="146"/>
      <c r="H123" s="84"/>
      <c r="I123" s="84"/>
      <c r="J123" s="84"/>
      <c r="K123" s="84"/>
      <c r="L123" s="84"/>
      <c r="M123" s="84"/>
      <c r="N123" s="84"/>
    </row>
    <row r="124" spans="8:18" ht="10.5" customHeight="1" thickBot="1">
      <c r="H124" s="3"/>
      <c r="J124" s="69" t="s">
        <v>54</v>
      </c>
      <c r="O124"/>
      <c r="P124"/>
      <c r="R124"/>
    </row>
    <row r="125" spans="1:14" s="86" customFormat="1" ht="13.5" customHeight="1">
      <c r="A125" s="550" t="s">
        <v>52</v>
      </c>
      <c r="B125" s="553" t="s">
        <v>112</v>
      </c>
      <c r="C125" s="556" t="s">
        <v>111</v>
      </c>
      <c r="D125" s="557"/>
      <c r="E125" s="557"/>
      <c r="F125" s="557"/>
      <c r="G125" s="557"/>
      <c r="H125" s="557"/>
      <c r="I125" s="558"/>
      <c r="J125" s="527" t="s">
        <v>113</v>
      </c>
      <c r="K125" s="3"/>
      <c r="L125" s="3"/>
      <c r="M125" s="3"/>
      <c r="N125"/>
    </row>
    <row r="126" spans="1:14" s="86" customFormat="1" ht="15.75" customHeight="1">
      <c r="A126" s="551"/>
      <c r="B126" s="554"/>
      <c r="C126" s="562" t="s">
        <v>53</v>
      </c>
      <c r="D126" s="559" t="s">
        <v>86</v>
      </c>
      <c r="E126" s="560"/>
      <c r="F126" s="560"/>
      <c r="G126" s="560"/>
      <c r="H126" s="560"/>
      <c r="I126" s="561"/>
      <c r="J126" s="528"/>
      <c r="K126" s="3"/>
      <c r="L126" s="3"/>
      <c r="M126" s="75"/>
      <c r="N126"/>
    </row>
    <row r="127" spans="1:14" s="86" customFormat="1" ht="9" customHeight="1" thickBot="1">
      <c r="A127" s="552"/>
      <c r="B127" s="555"/>
      <c r="C127" s="563"/>
      <c r="D127" s="108">
        <v>1</v>
      </c>
      <c r="E127" s="108">
        <v>2</v>
      </c>
      <c r="F127" s="108">
        <v>3</v>
      </c>
      <c r="G127" s="108">
        <v>4</v>
      </c>
      <c r="H127" s="108">
        <v>5</v>
      </c>
      <c r="I127" s="109">
        <v>6</v>
      </c>
      <c r="J127" s="529"/>
      <c r="K127" s="84"/>
      <c r="L127" s="84"/>
      <c r="M127" s="84"/>
      <c r="N127"/>
    </row>
    <row r="128" spans="1:14" s="86" customFormat="1" ht="15" customHeight="1" thickBot="1">
      <c r="A128" s="174">
        <v>9359559</v>
      </c>
      <c r="B128" s="175">
        <v>1410406</v>
      </c>
      <c r="C128" s="176">
        <f>SUM(D128:I128)</f>
        <v>121090</v>
      </c>
      <c r="D128" s="175">
        <v>5120</v>
      </c>
      <c r="E128" s="175">
        <v>61250</v>
      </c>
      <c r="F128" s="175">
        <v>630</v>
      </c>
      <c r="G128" s="175">
        <v>450</v>
      </c>
      <c r="H128" s="175">
        <v>4840</v>
      </c>
      <c r="I128" s="177">
        <v>48800</v>
      </c>
      <c r="J128" s="178">
        <f>SUM(A128-B128-C128)</f>
        <v>7828063</v>
      </c>
      <c r="K128" s="3"/>
      <c r="L128" s="3"/>
      <c r="M128" s="3"/>
      <c r="N128"/>
    </row>
    <row r="129" spans="12:18" ht="12.75" customHeight="1" thickBot="1">
      <c r="L129" s="69" t="s">
        <v>54</v>
      </c>
      <c r="N129"/>
      <c r="R129"/>
    </row>
    <row r="130" spans="1:18" s="88" customFormat="1" ht="12.75">
      <c r="A130" s="406" t="s">
        <v>56</v>
      </c>
      <c r="B130" s="363" t="s">
        <v>114</v>
      </c>
      <c r="C130" s="420" t="s">
        <v>117</v>
      </c>
      <c r="D130" s="421"/>
      <c r="E130" s="421"/>
      <c r="F130" s="421"/>
      <c r="G130" s="363" t="s">
        <v>115</v>
      </c>
      <c r="H130" s="415" t="s">
        <v>57</v>
      </c>
      <c r="I130" s="420" t="s">
        <v>118</v>
      </c>
      <c r="J130" s="421"/>
      <c r="K130" s="421"/>
      <c r="L130" s="422"/>
      <c r="M130" s="3"/>
      <c r="N130" s="87"/>
      <c r="O130" s="87"/>
      <c r="P130" s="87"/>
      <c r="R130" s="89"/>
    </row>
    <row r="131" spans="1:18" s="88" customFormat="1" ht="18.75" thickBot="1">
      <c r="A131" s="407"/>
      <c r="B131" s="355"/>
      <c r="C131" s="113" t="s">
        <v>92</v>
      </c>
      <c r="D131" s="113" t="s">
        <v>58</v>
      </c>
      <c r="E131" s="113" t="s">
        <v>59</v>
      </c>
      <c r="F131" s="229" t="s">
        <v>93</v>
      </c>
      <c r="G131" s="355"/>
      <c r="H131" s="355"/>
      <c r="I131" s="114" t="s">
        <v>116</v>
      </c>
      <c r="J131" s="114" t="s">
        <v>58</v>
      </c>
      <c r="K131" s="114" t="s">
        <v>59</v>
      </c>
      <c r="L131" s="115" t="s">
        <v>121</v>
      </c>
      <c r="M131" s="3"/>
      <c r="N131" s="87"/>
      <c r="O131" s="87"/>
      <c r="P131" s="87"/>
      <c r="R131" s="89"/>
    </row>
    <row r="132" spans="1:18" s="88" customFormat="1" ht="12.75">
      <c r="A132" s="154" t="s">
        <v>60</v>
      </c>
      <c r="B132" s="155">
        <f>SUM(B133:B135)</f>
        <v>91800</v>
      </c>
      <c r="C132" s="156" t="s">
        <v>61</v>
      </c>
      <c r="D132" s="150" t="s">
        <v>61</v>
      </c>
      <c r="E132" s="150" t="s">
        <v>61</v>
      </c>
      <c r="F132" s="230" t="s">
        <v>61</v>
      </c>
      <c r="G132" s="155">
        <f>SUM(G133:G135)</f>
        <v>89453</v>
      </c>
      <c r="H132" s="157" t="s">
        <v>61</v>
      </c>
      <c r="I132" s="147" t="s">
        <v>61</v>
      </c>
      <c r="J132" s="150" t="s">
        <v>61</v>
      </c>
      <c r="K132" s="150" t="s">
        <v>61</v>
      </c>
      <c r="L132" s="158" t="s">
        <v>61</v>
      </c>
      <c r="M132" s="3"/>
      <c r="N132" s="87"/>
      <c r="O132" s="87"/>
      <c r="P132" s="87"/>
      <c r="R132" s="89"/>
    </row>
    <row r="133" spans="1:18" s="88" customFormat="1" ht="12.75">
      <c r="A133" s="159" t="s">
        <v>62</v>
      </c>
      <c r="B133" s="160">
        <v>9554</v>
      </c>
      <c r="C133" s="161">
        <v>10095.33</v>
      </c>
      <c r="D133" s="162">
        <v>1940</v>
      </c>
      <c r="E133" s="162">
        <v>5</v>
      </c>
      <c r="F133" s="180">
        <f>C133+D133-E133</f>
        <v>12030.33</v>
      </c>
      <c r="G133" s="160">
        <v>12038</v>
      </c>
      <c r="H133" s="160">
        <f>G133-F133</f>
        <v>7.670000000000073</v>
      </c>
      <c r="I133" s="161">
        <f>F133</f>
        <v>12030.33</v>
      </c>
      <c r="J133" s="162">
        <v>8168</v>
      </c>
      <c r="K133" s="162">
        <v>9500</v>
      </c>
      <c r="L133" s="163">
        <f>I133+J133-K133</f>
        <v>10698.330000000002</v>
      </c>
      <c r="M133" s="3"/>
      <c r="N133" s="87"/>
      <c r="O133" s="87"/>
      <c r="P133" s="87"/>
      <c r="R133" s="89"/>
    </row>
    <row r="134" spans="1:18" s="88" customFormat="1" ht="12.75">
      <c r="A134" s="159" t="s">
        <v>63</v>
      </c>
      <c r="B134" s="160">
        <v>1555</v>
      </c>
      <c r="C134" s="161">
        <v>1505</v>
      </c>
      <c r="D134" s="162">
        <v>17461</v>
      </c>
      <c r="E134" s="162">
        <v>17460</v>
      </c>
      <c r="F134" s="180">
        <f>C134+D134-E134</f>
        <v>1506</v>
      </c>
      <c r="G134" s="160">
        <v>1556</v>
      </c>
      <c r="H134" s="160">
        <f>G134-F134</f>
        <v>50</v>
      </c>
      <c r="I134" s="161">
        <f>F134</f>
        <v>1506</v>
      </c>
      <c r="J134" s="162">
        <v>19058</v>
      </c>
      <c r="K134" s="162">
        <v>19058</v>
      </c>
      <c r="L134" s="163">
        <f>I134+J134-K134</f>
        <v>1506</v>
      </c>
      <c r="M134" s="3"/>
      <c r="N134" s="87"/>
      <c r="O134" s="87"/>
      <c r="P134" s="87"/>
      <c r="R134" s="89"/>
    </row>
    <row r="135" spans="1:18" s="88" customFormat="1" ht="12.75">
      <c r="A135" s="159" t="s">
        <v>64</v>
      </c>
      <c r="B135" s="160">
        <v>80691</v>
      </c>
      <c r="C135" s="147" t="s">
        <v>61</v>
      </c>
      <c r="D135" s="150" t="s">
        <v>61</v>
      </c>
      <c r="E135" s="150" t="s">
        <v>61</v>
      </c>
      <c r="F135" s="231" t="s">
        <v>61</v>
      </c>
      <c r="G135" s="160">
        <v>75859</v>
      </c>
      <c r="H135" s="157" t="s">
        <v>61</v>
      </c>
      <c r="I135" s="147" t="s">
        <v>61</v>
      </c>
      <c r="J135" s="150" t="s">
        <v>61</v>
      </c>
      <c r="K135" s="150" t="s">
        <v>61</v>
      </c>
      <c r="L135" s="158" t="s">
        <v>61</v>
      </c>
      <c r="M135" s="3"/>
      <c r="N135" s="87"/>
      <c r="O135" s="87"/>
      <c r="P135" s="87"/>
      <c r="R135" s="89"/>
    </row>
    <row r="136" spans="1:18" s="88" customFormat="1" ht="12.75">
      <c r="A136" s="159" t="s">
        <v>109</v>
      </c>
      <c r="B136" s="160">
        <v>31468</v>
      </c>
      <c r="C136" s="161">
        <v>25790</v>
      </c>
      <c r="D136" s="183">
        <v>193553</v>
      </c>
      <c r="E136" s="183">
        <v>196783</v>
      </c>
      <c r="F136" s="180">
        <f aca="true" t="shared" si="13" ref="F136:F141">C136+D136-E136</f>
        <v>22560</v>
      </c>
      <c r="G136" s="160">
        <v>21789</v>
      </c>
      <c r="H136" s="160">
        <f>G136-F136</f>
        <v>-771</v>
      </c>
      <c r="I136" s="161">
        <f>SUM(I137:I139)</f>
        <v>22560</v>
      </c>
      <c r="J136" s="183">
        <f>SUM(J137:J139)</f>
        <v>143148</v>
      </c>
      <c r="K136" s="226">
        <f>SUM(K137:K140)</f>
        <v>159858</v>
      </c>
      <c r="L136" s="163">
        <f>I136+J136-K136</f>
        <v>5850</v>
      </c>
      <c r="M136" s="3"/>
      <c r="N136" s="87"/>
      <c r="O136" s="87"/>
      <c r="P136" s="87"/>
      <c r="R136" s="89"/>
    </row>
    <row r="137" spans="1:18" s="88" customFormat="1" ht="12.75">
      <c r="A137" s="198" t="s">
        <v>107</v>
      </c>
      <c r="B137" s="199">
        <v>12200</v>
      </c>
      <c r="C137" s="200">
        <v>12200</v>
      </c>
      <c r="D137" s="201">
        <v>62112</v>
      </c>
      <c r="E137" s="201">
        <v>73841</v>
      </c>
      <c r="F137" s="232">
        <f t="shared" si="13"/>
        <v>471</v>
      </c>
      <c r="G137" s="202">
        <v>471</v>
      </c>
      <c r="H137" s="202">
        <v>0</v>
      </c>
      <c r="I137" s="203">
        <f>F137</f>
        <v>471</v>
      </c>
      <c r="J137" s="204">
        <v>3000</v>
      </c>
      <c r="K137" s="204">
        <v>3471</v>
      </c>
      <c r="L137" s="205">
        <f>I137+J137-K137</f>
        <v>0</v>
      </c>
      <c r="M137" s="3"/>
      <c r="N137" s="87"/>
      <c r="O137" s="87"/>
      <c r="P137" s="87"/>
      <c r="R137" s="89"/>
    </row>
    <row r="138" spans="1:18" s="88" customFormat="1" ht="12.75">
      <c r="A138" s="228" t="s">
        <v>122</v>
      </c>
      <c r="B138" s="199">
        <v>19268</v>
      </c>
      <c r="C138" s="200">
        <v>13590</v>
      </c>
      <c r="D138" s="201">
        <v>131441</v>
      </c>
      <c r="E138" s="201">
        <v>79442</v>
      </c>
      <c r="F138" s="232">
        <f t="shared" si="13"/>
        <v>65589</v>
      </c>
      <c r="G138" s="202">
        <v>21318</v>
      </c>
      <c r="H138" s="525">
        <f>-F138-F139+G138</f>
        <v>-771</v>
      </c>
      <c r="I138" s="213">
        <f>F138+F139</f>
        <v>22089</v>
      </c>
      <c r="J138" s="204">
        <f>C128+19058</f>
        <v>140148</v>
      </c>
      <c r="K138" s="227">
        <f>74604+1396+587</f>
        <v>76587</v>
      </c>
      <c r="L138" s="205">
        <f>I138+J138-K138</f>
        <v>85650</v>
      </c>
      <c r="M138" s="3"/>
      <c r="N138" s="87"/>
      <c r="O138" s="87"/>
      <c r="P138" s="87"/>
      <c r="R138" s="89"/>
    </row>
    <row r="139" spans="1:18" s="88" customFormat="1" ht="12.75">
      <c r="A139" s="198" t="s">
        <v>108</v>
      </c>
      <c r="B139" s="199">
        <v>0</v>
      </c>
      <c r="C139" s="200">
        <v>0</v>
      </c>
      <c r="D139" s="201">
        <v>0</v>
      </c>
      <c r="E139" s="201">
        <v>43500</v>
      </c>
      <c r="F139" s="232">
        <f t="shared" si="13"/>
        <v>-43500</v>
      </c>
      <c r="G139" s="235" t="s">
        <v>61</v>
      </c>
      <c r="H139" s="526"/>
      <c r="I139" s="213">
        <v>0</v>
      </c>
      <c r="J139" s="204">
        <v>0</v>
      </c>
      <c r="K139" s="204">
        <v>49300</v>
      </c>
      <c r="L139" s="205">
        <f>I139+J139-K139</f>
        <v>-49300</v>
      </c>
      <c r="M139" s="3"/>
      <c r="N139" s="87"/>
      <c r="O139" s="87"/>
      <c r="P139" s="87"/>
      <c r="R139" s="89"/>
    </row>
    <row r="140" spans="1:18" s="88" customFormat="1" ht="12.75">
      <c r="A140" s="198" t="s">
        <v>106</v>
      </c>
      <c r="B140" s="214">
        <v>0</v>
      </c>
      <c r="C140" s="215">
        <v>0</v>
      </c>
      <c r="D140" s="216">
        <v>92082</v>
      </c>
      <c r="E140" s="216">
        <v>0</v>
      </c>
      <c r="F140" s="233">
        <f t="shared" si="13"/>
        <v>92082</v>
      </c>
      <c r="G140" s="234" t="s">
        <v>61</v>
      </c>
      <c r="H140" s="234" t="s">
        <v>61</v>
      </c>
      <c r="I140" s="218">
        <f>F140</f>
        <v>92082</v>
      </c>
      <c r="J140" s="219">
        <v>0</v>
      </c>
      <c r="K140" s="219">
        <v>30500</v>
      </c>
      <c r="L140" s="217">
        <f>I140+J140-K140</f>
        <v>61582</v>
      </c>
      <c r="M140" s="3"/>
      <c r="N140" s="87"/>
      <c r="O140" s="87"/>
      <c r="P140" s="87"/>
      <c r="R140" s="89"/>
    </row>
    <row r="141" spans="1:18" s="88" customFormat="1" ht="13.5" thickBot="1">
      <c r="A141" s="164" t="s">
        <v>65</v>
      </c>
      <c r="B141" s="165">
        <v>2364</v>
      </c>
      <c r="C141" s="166">
        <v>3167</v>
      </c>
      <c r="D141" s="169">
        <v>4095</v>
      </c>
      <c r="E141" s="169">
        <v>3817</v>
      </c>
      <c r="F141" s="182">
        <f t="shared" si="13"/>
        <v>3445</v>
      </c>
      <c r="G141" s="165">
        <v>3124</v>
      </c>
      <c r="H141" s="165">
        <f>G141-F141</f>
        <v>-321</v>
      </c>
      <c r="I141" s="166">
        <f>F141</f>
        <v>3445</v>
      </c>
      <c r="J141" s="169">
        <v>4000</v>
      </c>
      <c r="K141" s="169">
        <v>4450</v>
      </c>
      <c r="L141" s="170">
        <f>I141-K141+J141</f>
        <v>2995</v>
      </c>
      <c r="M141" s="3"/>
      <c r="N141" s="87"/>
      <c r="O141" s="87"/>
      <c r="P141" s="87"/>
      <c r="R141" s="89"/>
    </row>
    <row r="142" spans="1:18" s="88" customFormat="1" ht="13.5" thickBot="1">
      <c r="A142" s="151"/>
      <c r="B142" s="152"/>
      <c r="C142" s="152"/>
      <c r="D142" s="152"/>
      <c r="E142" s="152"/>
      <c r="F142" s="152"/>
      <c r="G142" s="152"/>
      <c r="H142" s="152"/>
      <c r="I142" s="152"/>
      <c r="J142" s="153"/>
      <c r="K142" s="153"/>
      <c r="L142" s="153"/>
      <c r="M142" s="3"/>
      <c r="N142" s="87"/>
      <c r="O142" s="87"/>
      <c r="P142" s="87"/>
      <c r="R142" s="89"/>
    </row>
    <row r="143" spans="1:18" s="88" customFormat="1" ht="12.75">
      <c r="A143" s="411" t="s">
        <v>119</v>
      </c>
      <c r="B143" s="404" t="s">
        <v>3</v>
      </c>
      <c r="C143" s="408" t="s">
        <v>87</v>
      </c>
      <c r="D143" s="409"/>
      <c r="E143" s="409"/>
      <c r="F143" s="409"/>
      <c r="G143" s="409"/>
      <c r="H143" s="410"/>
      <c r="I143" s="116"/>
      <c r="J143" s="3"/>
      <c r="K143" s="3"/>
      <c r="L143" s="3"/>
      <c r="M143" s="3"/>
      <c r="N143" s="87"/>
      <c r="O143" s="87"/>
      <c r="P143" s="87"/>
      <c r="R143" s="89"/>
    </row>
    <row r="144" spans="1:9" ht="12.75">
      <c r="A144" s="412"/>
      <c r="B144" s="405"/>
      <c r="C144" s="117" t="s">
        <v>66</v>
      </c>
      <c r="D144" s="118" t="s">
        <v>67</v>
      </c>
      <c r="E144" s="118" t="s">
        <v>68</v>
      </c>
      <c r="F144" s="118" t="s">
        <v>69</v>
      </c>
      <c r="G144" s="119" t="s">
        <v>70</v>
      </c>
      <c r="H144" s="120" t="s">
        <v>53</v>
      </c>
      <c r="I144" s="116"/>
    </row>
    <row r="145" spans="1:9" ht="12.75">
      <c r="A145" s="172" t="s">
        <v>71</v>
      </c>
      <c r="B145" s="179">
        <v>22801</v>
      </c>
      <c r="C145" s="162">
        <v>184</v>
      </c>
      <c r="D145" s="162">
        <v>187</v>
      </c>
      <c r="E145" s="162">
        <v>114</v>
      </c>
      <c r="F145" s="162">
        <v>43</v>
      </c>
      <c r="G145" s="180">
        <v>458</v>
      </c>
      <c r="H145" s="163">
        <f>SUM(C145:G145)</f>
        <v>986</v>
      </c>
      <c r="I145" s="116"/>
    </row>
    <row r="146" spans="1:9" ht="13.5" thickBot="1">
      <c r="A146" s="173" t="s">
        <v>72</v>
      </c>
      <c r="B146" s="181">
        <v>58896</v>
      </c>
      <c r="C146" s="167">
        <v>216</v>
      </c>
      <c r="D146" s="167">
        <v>11</v>
      </c>
      <c r="E146" s="167">
        <v>60</v>
      </c>
      <c r="F146" s="167">
        <v>-9</v>
      </c>
      <c r="G146" s="182">
        <v>0</v>
      </c>
      <c r="H146" s="168">
        <f>SUM(C146:G146)</f>
        <v>278</v>
      </c>
      <c r="I146" s="116"/>
    </row>
    <row r="147" ht="13.5" thickBot="1"/>
    <row r="148" spans="1:13" ht="24" customHeight="1">
      <c r="A148" s="388" t="s">
        <v>73</v>
      </c>
      <c r="B148" s="390" t="s">
        <v>74</v>
      </c>
      <c r="C148" s="391"/>
      <c r="D148" s="391"/>
      <c r="E148" s="392"/>
      <c r="F148" s="390" t="s">
        <v>75</v>
      </c>
      <c r="G148" s="391"/>
      <c r="H148" s="391"/>
      <c r="I148" s="392"/>
      <c r="J148" s="390" t="s">
        <v>85</v>
      </c>
      <c r="K148" s="391"/>
      <c r="L148" s="391"/>
      <c r="M148" s="392"/>
    </row>
    <row r="149" spans="1:13" ht="13.5" thickBot="1">
      <c r="A149" s="389"/>
      <c r="B149" s="141">
        <v>2008</v>
      </c>
      <c r="C149" s="141">
        <v>2009</v>
      </c>
      <c r="D149" s="141">
        <v>2010</v>
      </c>
      <c r="E149" s="142" t="s">
        <v>123</v>
      </c>
      <c r="F149" s="141">
        <v>2008</v>
      </c>
      <c r="G149" s="141">
        <v>2009</v>
      </c>
      <c r="H149" s="141">
        <v>2010</v>
      </c>
      <c r="I149" s="143" t="s">
        <v>123</v>
      </c>
      <c r="J149" s="141">
        <v>2008</v>
      </c>
      <c r="K149" s="141">
        <v>2009</v>
      </c>
      <c r="L149" s="141">
        <v>2010</v>
      </c>
      <c r="M149" s="143" t="s">
        <v>123</v>
      </c>
    </row>
    <row r="150" spans="1:13" ht="12.75">
      <c r="A150" s="121"/>
      <c r="B150" s="122"/>
      <c r="C150" s="122"/>
      <c r="D150" s="122"/>
      <c r="E150" s="123"/>
      <c r="F150" s="148"/>
      <c r="G150" s="264"/>
      <c r="H150" s="148"/>
      <c r="I150" s="124"/>
      <c r="J150" s="149"/>
      <c r="K150" s="149"/>
      <c r="L150" s="149"/>
      <c r="M150" s="124"/>
    </row>
    <row r="151" spans="1:18" ht="12.75">
      <c r="A151" s="236" t="s">
        <v>76</v>
      </c>
      <c r="B151" s="237">
        <v>166</v>
      </c>
      <c r="C151" s="237">
        <v>169</v>
      </c>
      <c r="D151" s="237">
        <v>172</v>
      </c>
      <c r="E151" s="238">
        <f>D151-C151</f>
        <v>3</v>
      </c>
      <c r="F151" s="237">
        <v>167</v>
      </c>
      <c r="G151" s="237">
        <v>171</v>
      </c>
      <c r="H151" s="237">
        <v>172</v>
      </c>
      <c r="I151" s="238">
        <f>H151-G151</f>
        <v>1</v>
      </c>
      <c r="J151" s="239">
        <v>27941</v>
      </c>
      <c r="K151" s="239">
        <v>29922</v>
      </c>
      <c r="L151" s="265">
        <v>30596</v>
      </c>
      <c r="M151" s="238">
        <f>L151-K151</f>
        <v>674</v>
      </c>
      <c r="O151" s="129"/>
      <c r="P151" s="129"/>
      <c r="R151" s="73"/>
    </row>
    <row r="152" spans="1:18" ht="12.75">
      <c r="A152" s="236" t="s">
        <v>77</v>
      </c>
      <c r="B152" s="237">
        <v>539</v>
      </c>
      <c r="C152" s="237">
        <v>539</v>
      </c>
      <c r="D152" s="237">
        <v>540</v>
      </c>
      <c r="E152" s="238">
        <f>D152-C152</f>
        <v>1</v>
      </c>
      <c r="F152" s="237">
        <v>541</v>
      </c>
      <c r="G152" s="237">
        <v>537</v>
      </c>
      <c r="H152" s="237">
        <v>540</v>
      </c>
      <c r="I152" s="238">
        <f>H152-G152</f>
        <v>3</v>
      </c>
      <c r="J152" s="239">
        <v>19739</v>
      </c>
      <c r="K152" s="239">
        <v>21473</v>
      </c>
      <c r="L152" s="265">
        <v>22299</v>
      </c>
      <c r="M152" s="238">
        <f>L152-K152</f>
        <v>826</v>
      </c>
      <c r="O152" s="129"/>
      <c r="P152" s="129"/>
      <c r="R152" s="73"/>
    </row>
    <row r="153" spans="1:18" ht="13.5" thickBot="1">
      <c r="A153" s="240" t="s">
        <v>78</v>
      </c>
      <c r="B153" s="241">
        <v>27</v>
      </c>
      <c r="C153" s="241">
        <v>29</v>
      </c>
      <c r="D153" s="241">
        <v>25</v>
      </c>
      <c r="E153" s="242">
        <f>D153-C153</f>
        <v>-4</v>
      </c>
      <c r="F153" s="241">
        <v>30</v>
      </c>
      <c r="G153" s="241">
        <v>30</v>
      </c>
      <c r="H153" s="241">
        <v>25</v>
      </c>
      <c r="I153" s="242">
        <f>H153-G153</f>
        <v>-5</v>
      </c>
      <c r="J153" s="243">
        <v>11741</v>
      </c>
      <c r="K153" s="243">
        <v>14261</v>
      </c>
      <c r="L153" s="266">
        <v>13833</v>
      </c>
      <c r="M153" s="242">
        <f>L153-K153</f>
        <v>-428</v>
      </c>
      <c r="O153" s="129"/>
      <c r="P153" s="129"/>
      <c r="R153" s="73"/>
    </row>
    <row r="154" spans="1:18" ht="14.25" thickBot="1" thickTop="1">
      <c r="A154" s="244" t="s">
        <v>3</v>
      </c>
      <c r="B154" s="245">
        <f>SUM(B151:B153)</f>
        <v>732</v>
      </c>
      <c r="C154" s="245">
        <f>SUM(C151:C153)</f>
        <v>737</v>
      </c>
      <c r="D154" s="245">
        <f aca="true" t="shared" si="14" ref="D154:I154">SUM(D151:D153)</f>
        <v>737</v>
      </c>
      <c r="E154" s="245">
        <f t="shared" si="14"/>
        <v>0</v>
      </c>
      <c r="F154" s="245">
        <f>SUM(F151:F153)</f>
        <v>738</v>
      </c>
      <c r="G154" s="245">
        <f>SUM(G151:G153)</f>
        <v>738</v>
      </c>
      <c r="H154" s="245">
        <f t="shared" si="14"/>
        <v>737</v>
      </c>
      <c r="I154" s="245">
        <f t="shared" si="14"/>
        <v>-1</v>
      </c>
      <c r="J154" s="246">
        <v>21298</v>
      </c>
      <c r="K154" s="246">
        <v>23150</v>
      </c>
      <c r="L154" s="267">
        <v>23948</v>
      </c>
      <c r="M154" s="247">
        <f>L154-K154</f>
        <v>798</v>
      </c>
      <c r="O154" s="129"/>
      <c r="P154" s="129"/>
      <c r="R154" s="73"/>
    </row>
    <row r="155" spans="1:13" ht="13.5" thickBot="1">
      <c r="A155" s="248"/>
      <c r="B155" s="131"/>
      <c r="C155" s="131"/>
      <c r="D155" s="131"/>
      <c r="E155" s="131"/>
      <c r="F155" s="131"/>
      <c r="G155" s="131"/>
      <c r="H155" s="131"/>
      <c r="I155" s="248"/>
      <c r="J155" s="248"/>
      <c r="K155" s="248"/>
      <c r="L155" s="248"/>
      <c r="M155" s="131" t="s">
        <v>54</v>
      </c>
    </row>
    <row r="156" spans="1:13" ht="12.75" customHeight="1">
      <c r="A156" s="380" t="s">
        <v>73</v>
      </c>
      <c r="B156" s="382" t="s">
        <v>79</v>
      </c>
      <c r="C156" s="383"/>
      <c r="D156" s="383"/>
      <c r="E156" s="384"/>
      <c r="F156" s="385" t="s">
        <v>80</v>
      </c>
      <c r="G156" s="386"/>
      <c r="H156" s="386"/>
      <c r="I156" s="387"/>
      <c r="J156" s="385" t="s">
        <v>81</v>
      </c>
      <c r="K156" s="386"/>
      <c r="L156" s="386"/>
      <c r="M156" s="387"/>
    </row>
    <row r="157" spans="1:13" ht="13.5" thickBot="1">
      <c r="A157" s="381"/>
      <c r="B157" s="249">
        <v>2008</v>
      </c>
      <c r="C157" s="249">
        <v>2009</v>
      </c>
      <c r="D157" s="249">
        <v>2010</v>
      </c>
      <c r="E157" s="250" t="s">
        <v>124</v>
      </c>
      <c r="F157" s="249">
        <v>2008</v>
      </c>
      <c r="G157" s="249">
        <v>2009</v>
      </c>
      <c r="H157" s="249">
        <v>2010</v>
      </c>
      <c r="I157" s="250" t="s">
        <v>124</v>
      </c>
      <c r="J157" s="249">
        <v>2008</v>
      </c>
      <c r="K157" s="249">
        <v>2009</v>
      </c>
      <c r="L157" s="249">
        <v>2010</v>
      </c>
      <c r="M157" s="250" t="s">
        <v>124</v>
      </c>
    </row>
    <row r="158" spans="1:13" ht="12.75">
      <c r="A158" s="251"/>
      <c r="B158" s="252"/>
      <c r="C158" s="252"/>
      <c r="D158" s="252"/>
      <c r="E158" s="253"/>
      <c r="F158" s="252"/>
      <c r="G158" s="252"/>
      <c r="H158" s="252"/>
      <c r="I158" s="254"/>
      <c r="J158" s="255"/>
      <c r="K158" s="255"/>
      <c r="L158" s="255"/>
      <c r="M158" s="254"/>
    </row>
    <row r="159" spans="1:13" ht="12.75">
      <c r="A159" s="236" t="s">
        <v>76</v>
      </c>
      <c r="B159" s="239">
        <f>25996-44</f>
        <v>25952</v>
      </c>
      <c r="C159" s="239">
        <v>30701</v>
      </c>
      <c r="D159" s="265">
        <v>33500</v>
      </c>
      <c r="E159" s="256">
        <f>D159/C159*100</f>
        <v>109.1169668740432</v>
      </c>
      <c r="F159" s="239">
        <v>10884</v>
      </c>
      <c r="G159" s="239">
        <v>11473</v>
      </c>
      <c r="H159" s="265">
        <v>12000</v>
      </c>
      <c r="I159" s="256">
        <f>H159/G159*100</f>
        <v>104.59339318399721</v>
      </c>
      <c r="J159" s="239">
        <v>18456</v>
      </c>
      <c r="K159" s="239">
        <v>19005</v>
      </c>
      <c r="L159" s="265">
        <v>17650</v>
      </c>
      <c r="M159" s="256">
        <f>L159/K159*100</f>
        <v>92.8702972901868</v>
      </c>
    </row>
    <row r="160" spans="1:16" ht="12.75">
      <c r="A160" s="236" t="s">
        <v>77</v>
      </c>
      <c r="B160" s="239">
        <v>74251</v>
      </c>
      <c r="C160" s="239">
        <v>77366</v>
      </c>
      <c r="D160" s="265">
        <v>81550</v>
      </c>
      <c r="E160" s="256">
        <f>D160/C160*100</f>
        <v>105.40806038828426</v>
      </c>
      <c r="F160" s="239">
        <v>26930</v>
      </c>
      <c r="G160" s="239">
        <v>32359</v>
      </c>
      <c r="H160" s="265">
        <v>35900</v>
      </c>
      <c r="I160" s="256">
        <f>H160/G160*100</f>
        <v>110.94285979171173</v>
      </c>
      <c r="J160" s="239">
        <v>26806</v>
      </c>
      <c r="K160" s="239">
        <v>29022</v>
      </c>
      <c r="L160" s="265">
        <v>27050</v>
      </c>
      <c r="M160" s="256">
        <f>L160/K160*100</f>
        <v>93.20515471021983</v>
      </c>
      <c r="P160" s="129"/>
    </row>
    <row r="161" spans="1:16" ht="13.5" thickBot="1">
      <c r="A161" s="240" t="s">
        <v>78</v>
      </c>
      <c r="B161" s="243">
        <v>2378</v>
      </c>
      <c r="C161" s="243">
        <v>2866</v>
      </c>
      <c r="D161" s="266">
        <v>2550</v>
      </c>
      <c r="E161" s="257">
        <f>D161/C161*100</f>
        <v>88.9741800418702</v>
      </c>
      <c r="F161" s="243">
        <v>1064</v>
      </c>
      <c r="G161" s="243">
        <v>1485</v>
      </c>
      <c r="H161" s="266">
        <v>1300</v>
      </c>
      <c r="I161" s="257">
        <f>H161/G161*100</f>
        <v>87.54208754208754</v>
      </c>
      <c r="J161" s="243">
        <v>287</v>
      </c>
      <c r="K161" s="243">
        <v>476</v>
      </c>
      <c r="L161" s="266">
        <v>300</v>
      </c>
      <c r="M161" s="257">
        <f>L161/K161*100</f>
        <v>63.02521008403361</v>
      </c>
      <c r="P161" s="129"/>
    </row>
    <row r="162" spans="1:16" ht="14.25" thickBot="1" thickTop="1">
      <c r="A162" s="125" t="s">
        <v>3</v>
      </c>
      <c r="B162" s="126">
        <f>SUM(B159:B161)</f>
        <v>102581</v>
      </c>
      <c r="C162" s="126">
        <f>SUM(C159:C161)</f>
        <v>110933</v>
      </c>
      <c r="D162" s="126">
        <f>SUM(D159:D161)</f>
        <v>117600</v>
      </c>
      <c r="E162" s="127">
        <f>D162/C162*100</f>
        <v>106.00993392408029</v>
      </c>
      <c r="F162" s="126">
        <f>SUM(F159:F161)</f>
        <v>38878</v>
      </c>
      <c r="G162" s="126">
        <f>SUM(G159:G161)</f>
        <v>45317</v>
      </c>
      <c r="H162" s="126">
        <f>SUM(H159:H161)</f>
        <v>49200</v>
      </c>
      <c r="I162" s="127">
        <f>H162/G162*100</f>
        <v>108.56852836683805</v>
      </c>
      <c r="J162" s="126">
        <f>SUM(J159:J161)</f>
        <v>45549</v>
      </c>
      <c r="K162" s="126">
        <f>SUM(K159:K161)</f>
        <v>48503</v>
      </c>
      <c r="L162" s="126">
        <f>SUM(L159:L161)</f>
        <v>45000</v>
      </c>
      <c r="M162" s="128">
        <f>L162/K162*100</f>
        <v>92.77776632373256</v>
      </c>
      <c r="O162" s="129"/>
      <c r="P162" s="129"/>
    </row>
    <row r="163" spans="11:16" ht="12.75">
      <c r="K163" s="129"/>
      <c r="L163" s="129"/>
      <c r="M163" s="72"/>
      <c r="O163" s="171"/>
      <c r="P163" s="171"/>
    </row>
    <row r="164" spans="1:16" ht="12.75">
      <c r="A164" s="130" t="s">
        <v>82</v>
      </c>
      <c r="K164" s="129"/>
      <c r="L164" s="129"/>
      <c r="M164" s="72"/>
      <c r="P164" s="129"/>
    </row>
    <row r="165" spans="1:13" ht="12.75">
      <c r="A165" s="130" t="s">
        <v>89</v>
      </c>
      <c r="K165" s="129"/>
      <c r="L165" s="129"/>
      <c r="M165" s="129"/>
    </row>
    <row r="166" spans="1:13" ht="12.75">
      <c r="A166" s="130" t="s">
        <v>83</v>
      </c>
      <c r="K166" s="129"/>
      <c r="L166" s="129"/>
      <c r="M166" s="129"/>
    </row>
    <row r="167" spans="11:13" ht="12.75">
      <c r="K167" s="129"/>
      <c r="L167" s="129"/>
      <c r="M167" s="129"/>
    </row>
    <row r="168" spans="10:13" ht="12.75">
      <c r="J168" s="129"/>
      <c r="K168" s="171"/>
      <c r="L168" s="129"/>
      <c r="M168" s="129"/>
    </row>
    <row r="169" spans="10:12" ht="12.75">
      <c r="J169" s="129"/>
      <c r="K169" s="171"/>
      <c r="L169" s="129"/>
    </row>
    <row r="170" spans="10:13" ht="12.75">
      <c r="J170" s="189"/>
      <c r="K170" s="190"/>
      <c r="L170" s="190"/>
      <c r="M170" s="129"/>
    </row>
    <row r="171" spans="10:13" ht="12.75">
      <c r="J171" s="129"/>
      <c r="K171" s="171"/>
      <c r="L171" s="171"/>
      <c r="M171" s="188"/>
    </row>
    <row r="173" ht="12.75">
      <c r="J173" s="129"/>
    </row>
  </sheetData>
  <sheetProtection/>
  <mergeCells count="147">
    <mergeCell ref="F120:G120"/>
    <mergeCell ref="F122:G122"/>
    <mergeCell ref="F121:G121"/>
    <mergeCell ref="A125:A127"/>
    <mergeCell ref="B125:B127"/>
    <mergeCell ref="C125:I125"/>
    <mergeCell ref="D126:I126"/>
    <mergeCell ref="C126:C127"/>
    <mergeCell ref="H138:H139"/>
    <mergeCell ref="J125:J127"/>
    <mergeCell ref="F119:G119"/>
    <mergeCell ref="H116:K116"/>
    <mergeCell ref="C130:F130"/>
    <mergeCell ref="A117:D117"/>
    <mergeCell ref="A122:D122"/>
    <mergeCell ref="A120:D120"/>
    <mergeCell ref="A119:D119"/>
    <mergeCell ref="A121:D121"/>
    <mergeCell ref="L116:N116"/>
    <mergeCell ref="L117:N117"/>
    <mergeCell ref="F118:G118"/>
    <mergeCell ref="H118:K118"/>
    <mergeCell ref="H117:K117"/>
    <mergeCell ref="L118:N118"/>
    <mergeCell ref="L121:N121"/>
    <mergeCell ref="L119:N119"/>
    <mergeCell ref="H120:K120"/>
    <mergeCell ref="L120:N120"/>
    <mergeCell ref="H119:K119"/>
    <mergeCell ref="H121:K121"/>
    <mergeCell ref="A118:D118"/>
    <mergeCell ref="F116:G116"/>
    <mergeCell ref="F117:G117"/>
    <mergeCell ref="A116:D116"/>
    <mergeCell ref="A110:E110"/>
    <mergeCell ref="H110:L110"/>
    <mergeCell ref="H100:L100"/>
    <mergeCell ref="H101:L101"/>
    <mergeCell ref="A114:D115"/>
    <mergeCell ref="H114:K115"/>
    <mergeCell ref="L114:N115"/>
    <mergeCell ref="E114:G114"/>
    <mergeCell ref="F115:G115"/>
    <mergeCell ref="H109:L109"/>
    <mergeCell ref="H106:L106"/>
    <mergeCell ref="H102:L102"/>
    <mergeCell ref="H103:L103"/>
    <mergeCell ref="H104:L104"/>
    <mergeCell ref="H105:L105"/>
    <mergeCell ref="A93:E93"/>
    <mergeCell ref="H94:L94"/>
    <mergeCell ref="H95:L95"/>
    <mergeCell ref="A94:E94"/>
    <mergeCell ref="A95:E95"/>
    <mergeCell ref="A79:E79"/>
    <mergeCell ref="A57:E57"/>
    <mergeCell ref="G42:G43"/>
    <mergeCell ref="A52:E52"/>
    <mergeCell ref="A77:E77"/>
    <mergeCell ref="A78:E78"/>
    <mergeCell ref="E38:G38"/>
    <mergeCell ref="A90:E90"/>
    <mergeCell ref="A80:E80"/>
    <mergeCell ref="A87:E87"/>
    <mergeCell ref="A82:E82"/>
    <mergeCell ref="A88:E88"/>
    <mergeCell ref="A63:E63"/>
    <mergeCell ref="B39:D39"/>
    <mergeCell ref="A81:E81"/>
    <mergeCell ref="E39:G39"/>
    <mergeCell ref="H48:L48"/>
    <mergeCell ref="H44:L44"/>
    <mergeCell ref="A4:A7"/>
    <mergeCell ref="B4:N4"/>
    <mergeCell ref="H5:I5"/>
    <mergeCell ref="M5:N5"/>
    <mergeCell ref="J38:L38"/>
    <mergeCell ref="A41:I41"/>
    <mergeCell ref="A42:F43"/>
    <mergeCell ref="B38:D38"/>
    <mergeCell ref="H42:M43"/>
    <mergeCell ref="H45:L45"/>
    <mergeCell ref="H46:L46"/>
    <mergeCell ref="O52:S52"/>
    <mergeCell ref="H47:L47"/>
    <mergeCell ref="H50:L50"/>
    <mergeCell ref="O51:S51"/>
    <mergeCell ref="H49:L49"/>
    <mergeCell ref="O49:S49"/>
    <mergeCell ref="O50:S50"/>
    <mergeCell ref="G130:G131"/>
    <mergeCell ref="J39:L39"/>
    <mergeCell ref="L111:N111"/>
    <mergeCell ref="N42:N43"/>
    <mergeCell ref="H89:L89"/>
    <mergeCell ref="H93:L93"/>
    <mergeCell ref="I130:L130"/>
    <mergeCell ref="H81:L81"/>
    <mergeCell ref="H78:L78"/>
    <mergeCell ref="H80:L80"/>
    <mergeCell ref="B143:B144"/>
    <mergeCell ref="A130:A131"/>
    <mergeCell ref="A51:E51"/>
    <mergeCell ref="A53:E53"/>
    <mergeCell ref="A61:E61"/>
    <mergeCell ref="C143:H143"/>
    <mergeCell ref="A143:A144"/>
    <mergeCell ref="A96:E96"/>
    <mergeCell ref="A62:E62"/>
    <mergeCell ref="H130:H131"/>
    <mergeCell ref="H79:L79"/>
    <mergeCell ref="H87:L87"/>
    <mergeCell ref="H107:L107"/>
    <mergeCell ref="H108:L108"/>
    <mergeCell ref="H82:L82"/>
    <mergeCell ref="H98:L98"/>
    <mergeCell ref="H96:L96"/>
    <mergeCell ref="H97:L97"/>
    <mergeCell ref="H99:L99"/>
    <mergeCell ref="A156:A157"/>
    <mergeCell ref="B156:E156"/>
    <mergeCell ref="J156:M156"/>
    <mergeCell ref="A148:A149"/>
    <mergeCell ref="B148:E148"/>
    <mergeCell ref="J148:M148"/>
    <mergeCell ref="F148:I148"/>
    <mergeCell ref="F156:I156"/>
    <mergeCell ref="B130:B131"/>
    <mergeCell ref="A60:E60"/>
    <mergeCell ref="A54:E54"/>
    <mergeCell ref="A58:E58"/>
    <mergeCell ref="A55:E55"/>
    <mergeCell ref="A59:E59"/>
    <mergeCell ref="A56:E56"/>
    <mergeCell ref="A86:E86"/>
    <mergeCell ref="E111:G111"/>
    <mergeCell ref="A92:E92"/>
    <mergeCell ref="L1:N1"/>
    <mergeCell ref="L2:N2"/>
    <mergeCell ref="A91:E91"/>
    <mergeCell ref="A97:E97"/>
    <mergeCell ref="H88:L88"/>
    <mergeCell ref="H86:L86"/>
    <mergeCell ref="H90:L90"/>
    <mergeCell ref="H91:L91"/>
    <mergeCell ref="H92:L92"/>
    <mergeCell ref="A89:E89"/>
  </mergeCells>
  <printOptions/>
  <pageMargins left="0.5118110236220472" right="0.5118110236220472" top="0.6692913385826772" bottom="0.2755905511811024" header="0.15748031496062992" footer="0.1968503937007874"/>
  <pageSetup horizontalDpi="600" verticalDpi="600" orientation="landscape" paperSize="9" scale="95" r:id="rId2"/>
  <headerFooter alignWithMargins="0">
    <oddHeader>&amp;L&amp;G
&amp;8Kosovská 16, 586 01 JIHLAVA&amp;R&amp;"Arial,tučné"&amp;11RK-15-2010-40, př. 1
počet stran: 4</oddHeader>
  </headerFooter>
  <rowBreaks count="3" manualBreakCount="3">
    <brk id="40" max="13" man="1"/>
    <brk id="83" max="13" man="1"/>
    <brk id="128" max="13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Název společnosti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Vaše jméno</dc:creator>
  <cp:keywords/>
  <dc:description/>
  <cp:lastModifiedBy>jakoubkova</cp:lastModifiedBy>
  <cp:lastPrinted>2010-05-13T11:10:37Z</cp:lastPrinted>
  <dcterms:created xsi:type="dcterms:W3CDTF">2007-02-02T12:16:02Z</dcterms:created>
  <dcterms:modified xsi:type="dcterms:W3CDTF">2010-05-13T11:10:39Z</dcterms:modified>
  <cp:category/>
  <cp:version/>
  <cp:contentType/>
  <cp:contentStatus/>
</cp:coreProperties>
</file>