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9170" windowHeight="5565" activeTab="0"/>
  </bookViews>
  <sheets>
    <sheet name="DC " sheetId="1" r:id="rId1"/>
  </sheets>
  <definedNames>
    <definedName name="_xlnm.Print_Area" localSheetId="0">'DC '!$A$1:$N$105</definedName>
  </definedNames>
  <calcPr fullCalcOnLoad="1"/>
</workbook>
</file>

<file path=xl/sharedStrings.xml><?xml version="1.0" encoding="utf-8"?>
<sst xmlns="http://schemas.openxmlformats.org/spreadsheetml/2006/main" count="199" uniqueCount="110">
  <si>
    <t>Finanční plán</t>
  </si>
  <si>
    <t xml:space="preserve">Hlavní </t>
  </si>
  <si>
    <t>Doplňková</t>
  </si>
  <si>
    <t>Celkem</t>
  </si>
  <si>
    <t xml:space="preserve">v </t>
  </si>
  <si>
    <t>činnost</t>
  </si>
  <si>
    <t>+/-</t>
  </si>
  <si>
    <t>%</t>
  </si>
  <si>
    <t>Aktivace /sesk.úč. 62/</t>
  </si>
  <si>
    <t>Ostatní výnosy /sesk.úč. 64/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</si>
  <si>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</si>
  <si>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</si>
  <si>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</si>
  <si>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</si>
  <si>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Spotřeba ostat. nesklad. dodávek /úč. 503/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</si>
  <si>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</si>
  <si>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</si>
  <si>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</si>
  <si>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</si>
  <si>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</si>
  <si>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</si>
  <si>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</si>
  <si>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</si>
  <si>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</si>
  <si>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</si>
  <si>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</si>
  <si>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</si>
  <si>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</si>
  <si>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</si>
  <si>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</si>
  <si>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Nerozdělený zisk, ztráta minulých let k 31.12.</t>
  </si>
  <si>
    <t xml:space="preserve">Kumulovaná ztráta </t>
  </si>
  <si>
    <t>celkem</t>
  </si>
  <si>
    <t>Pořizovací cena majetku</t>
  </si>
  <si>
    <t>z toho odpisová skupina:</t>
  </si>
  <si>
    <t>Peněžní fondy v tis. Kč</t>
  </si>
  <si>
    <t>Deficit (-) BÚ</t>
  </si>
  <si>
    <t>Tvorba</t>
  </si>
  <si>
    <t>Čerpání</t>
  </si>
  <si>
    <t>Běžný účet celkem</t>
  </si>
  <si>
    <t>-</t>
  </si>
  <si>
    <t>z toho: fond odměn</t>
  </si>
  <si>
    <t xml:space="preserve">          rezervní fond</t>
  </si>
  <si>
    <t xml:space="preserve">          provozní prostř.</t>
  </si>
  <si>
    <t>Běžný účet FKSP</t>
  </si>
  <si>
    <t>z toho po lhůtě splatnosti</t>
  </si>
  <si>
    <t>do 30 dnů</t>
  </si>
  <si>
    <t>31-90</t>
  </si>
  <si>
    <t>91-180</t>
  </si>
  <si>
    <t>181-360</t>
  </si>
  <si>
    <t>nad 360</t>
  </si>
  <si>
    <t>SZP</t>
  </si>
  <si>
    <t>Závazky</t>
  </si>
  <si>
    <t>Lůžkový fond</t>
  </si>
  <si>
    <t>I. Návrh finančního plánu, investičního plánu, odpisového plánu</t>
  </si>
  <si>
    <t>v tis.Kč</t>
  </si>
  <si>
    <t>odvod do rozpočtu zřizovatele</t>
  </si>
  <si>
    <t xml:space="preserve">          investiční fond</t>
  </si>
  <si>
    <t>Pohledávky (včetně ostatních pohledávkových účtů)</t>
  </si>
  <si>
    <t>Rozbor mzdových nákladů v Kč</t>
  </si>
  <si>
    <t>dělníci</t>
  </si>
  <si>
    <t>mzdy celkem</t>
  </si>
  <si>
    <t>průměrný přepočtený počet</t>
  </si>
  <si>
    <t>průměrný plat zaměstnanců</t>
  </si>
  <si>
    <t>Kapacita</t>
  </si>
  <si>
    <t>Dětské centrum Jihlava</t>
  </si>
  <si>
    <t>lékaři</t>
  </si>
  <si>
    <t>Psycholog</t>
  </si>
  <si>
    <t>soc.+dietní</t>
  </si>
  <si>
    <t>THP + ředitel</t>
  </si>
  <si>
    <t>Skutečnost 2005</t>
  </si>
  <si>
    <t>Skutečnost 2004</t>
  </si>
  <si>
    <t>Skutečnost 2006</t>
  </si>
  <si>
    <t>Vseob. Sestry</t>
  </si>
  <si>
    <t>Dělníci a provoz</t>
  </si>
  <si>
    <t>Ost. odborní. Pracovníci</t>
  </si>
  <si>
    <t>zdrav. prac. specializace</t>
  </si>
  <si>
    <t>Zdrav. prac. odb. zpus.</t>
  </si>
  <si>
    <t>Skutečnost 2007</t>
  </si>
  <si>
    <t>Skutečnost 2008</t>
  </si>
  <si>
    <t>Rozdíl 2009 - 2008</t>
  </si>
  <si>
    <t>Stav k 1.1.2009</t>
  </si>
  <si>
    <t>Stav k 31.12.2009</t>
  </si>
  <si>
    <t>Skutečnost 2009</t>
  </si>
  <si>
    <t>Návrh na rok 2010</t>
  </si>
  <si>
    <t>Rozdíl 2010 - 2009</t>
  </si>
  <si>
    <t>Výnosy z prodeje vlastních výrobků /úč. 601/</t>
  </si>
  <si>
    <t>Výnosy z prodeje služeb /úč. 602/</t>
  </si>
  <si>
    <t>Výnosy z prodaného zboží /úč. 604/</t>
  </si>
  <si>
    <t>Odpisy, rezervy a opravné položky /sesk.úč. 55/</t>
  </si>
  <si>
    <t>Plán čerpání investičního fondu 2010 - z vlastních zdrojů</t>
  </si>
  <si>
    <t>Odpisový plán na rok 2010</t>
  </si>
  <si>
    <t>Oprávky k 1.1.2010</t>
  </si>
  <si>
    <t>Zůstatková cena k 31.12.2010</t>
  </si>
  <si>
    <t>Zůstatek účtu k 1.1.2009</t>
  </si>
  <si>
    <t>Účetní stav 2009</t>
  </si>
  <si>
    <t>Zůstatek účtu k 31.12.2009</t>
  </si>
  <si>
    <t>Stav k 1.1.2010</t>
  </si>
  <si>
    <t>Plán tvorby a čerpání fondů 2010</t>
  </si>
  <si>
    <t>Stav k 31.12.2010</t>
  </si>
  <si>
    <t>osobní automobil pro 7 osob</t>
  </si>
  <si>
    <t>II. Doplňující údaje z výsledků hospodaření za rok 2009</t>
  </si>
  <si>
    <t>stav k 31.12.2009</t>
  </si>
  <si>
    <t xml:space="preserve">      z toho: čerpání fondů /úč.648/</t>
  </si>
  <si>
    <t>Finanční výnosy /sesk.úč.66/</t>
  </si>
  <si>
    <t>Výnosy z nároků na prostředy st. rozpočtu, rozpočtů ÚSS a SF /sesk. úč. 67/</t>
  </si>
  <si>
    <t xml:space="preserve">           náklady z dávek soc. zab. /úč. 523/</t>
  </si>
  <si>
    <t>Limit mzdových prostředků v tis. Kč</t>
  </si>
  <si>
    <t>RK-10-2010-54, př. 2</t>
  </si>
  <si>
    <t>počet stran: 1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</si>
</sst>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&quot;Kč&quot;"/>
    <numFmt numFmtId="169" formatCode="#,##0.0"/>
    <numFmt numFmtId="170" formatCode="#,##0.0000"/>
    <numFmt numFmtId="171" formatCode="####0"/>
    <numFmt numFmtId="172" formatCode="00000"/>
    <numFmt numFmtId="173" formatCode="#,##0;\-#,##0"/>
    <numFmt numFmtId="174" formatCode="#,##0;[Red]\-#,##0"/>
    <numFmt numFmtId="175" formatCode="#,##0.00;\-#,##0.00"/>
    <numFmt numFmtId="176" formatCode="#,##0.00;[Red]\-#,##0.00"/>
    <numFmt numFmtId="177" formatCode="#,##0.00000"/>
    <numFmt numFmtId="178" formatCode="#.##0.00,&quot;Kč&quot;"/>
    <numFmt numFmtId="179" formatCode="0.E+00"/>
    <numFmt numFmtId="180" formatCode="#,##0_ ;[Red]\-#,##0\ "/>
    <numFmt numFmtId="181" formatCode="0.0E+00"/>
    <numFmt numFmtId="182" formatCode="h\,mm"/>
    <numFmt numFmtId="183" formatCode="d/m/yy"/>
    <numFmt numFmtId="184" formatCode="mmmm\ yy"/>
    <numFmt numFmtId="185" formatCode="[$-405]d\.\ mmmm\ yyyy"/>
    <numFmt numFmtId="186" formatCode="[$-405]mmmm\ yy;@"/>
    <numFmt numFmtId="187" formatCode="d/m;@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\ &quot;Kč&quot;"/>
  </numFmts>
  <fonts count="33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"/>
      <family val="2"/>
    </font>
    <font>
      <b/>
      <sz val="8"/>
      <color indexed="10"/>
      <name val="Arial CE"/>
      <family val="2"/>
    </font>
    <font>
      <sz val="10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0" borderId="0">
      <alignment horizontal="center" vertical="center"/>
      <protection/>
    </xf>
    <xf numFmtId="3" fontId="2" fillId="0" borderId="6">
      <alignment horizontal="center" vertical="center" wrapText="1"/>
      <protection/>
    </xf>
    <xf numFmtId="0" fontId="0" fillId="18" borderId="7" applyNumberFormat="0" applyFon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7" borderId="9" applyNumberFormat="0" applyAlignment="0" applyProtection="0"/>
    <xf numFmtId="0" fontId="24" fillId="19" borderId="9" applyNumberFormat="0" applyAlignment="0" applyProtection="0"/>
    <xf numFmtId="0" fontId="23" fillId="19" borderId="10" applyNumberFormat="0" applyAlignment="0" applyProtection="0"/>
    <xf numFmtId="0" fontId="2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19" borderId="11" xfId="0" applyFont="1" applyFill="1" applyBorder="1" applyAlignment="1">
      <alignment horizontal="centerContinuous" vertical="center"/>
    </xf>
    <xf numFmtId="0" fontId="6" fillId="19" borderId="12" xfId="0" applyFont="1" applyFill="1" applyBorder="1" applyAlignment="1">
      <alignment horizontal="centerContinuous" vertical="center"/>
    </xf>
    <xf numFmtId="0" fontId="6" fillId="19" borderId="13" xfId="0" applyFont="1" applyFill="1" applyBorder="1" applyAlignment="1">
      <alignment horizontal="centerContinuous" vertical="center"/>
    </xf>
    <xf numFmtId="0" fontId="2" fillId="19" borderId="14" xfId="0" applyFont="1" applyFill="1" applyBorder="1" applyAlignment="1">
      <alignment horizontal="center"/>
    </xf>
    <xf numFmtId="0" fontId="2" fillId="19" borderId="15" xfId="0" applyFont="1" applyFill="1" applyBorder="1" applyAlignment="1">
      <alignment horizontal="center"/>
    </xf>
    <xf numFmtId="0" fontId="2" fillId="19" borderId="16" xfId="0" applyFont="1" applyFill="1" applyBorder="1" applyAlignment="1">
      <alignment horizontal="center"/>
    </xf>
    <xf numFmtId="0" fontId="2" fillId="19" borderId="17" xfId="0" applyFont="1" applyFill="1" applyBorder="1" applyAlignment="1">
      <alignment horizontal="center"/>
    </xf>
    <xf numFmtId="0" fontId="2" fillId="19" borderId="18" xfId="0" applyFont="1" applyFill="1" applyBorder="1" applyAlignment="1">
      <alignment horizontal="center"/>
    </xf>
    <xf numFmtId="0" fontId="2" fillId="19" borderId="19" xfId="0" applyFont="1" applyFill="1" applyBorder="1" applyAlignment="1">
      <alignment horizontal="center"/>
    </xf>
    <xf numFmtId="0" fontId="2" fillId="19" borderId="20" xfId="0" applyFont="1" applyFill="1" applyBorder="1" applyAlignment="1">
      <alignment horizontal="center"/>
    </xf>
    <xf numFmtId="3" fontId="2" fillId="0" borderId="21" xfId="0" applyNumberFormat="1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3" fontId="2" fillId="0" borderId="23" xfId="0" applyNumberFormat="1" applyFont="1" applyBorder="1" applyAlignment="1">
      <alignment vertical="center" wrapText="1"/>
    </xf>
    <xf numFmtId="3" fontId="2" fillId="0" borderId="23" xfId="0" applyNumberFormat="1" applyFont="1" applyFill="1" applyBorder="1" applyAlignment="1">
      <alignment vertical="center" wrapText="1"/>
    </xf>
    <xf numFmtId="3" fontId="2" fillId="0" borderId="15" xfId="0" applyNumberFormat="1" applyFont="1" applyBorder="1" applyAlignment="1">
      <alignment vertical="center" wrapText="1"/>
    </xf>
    <xf numFmtId="3" fontId="2" fillId="0" borderId="17" xfId="0" applyNumberFormat="1" applyFont="1" applyFill="1" applyBorder="1" applyAlignment="1">
      <alignment vertical="center" wrapText="1"/>
    </xf>
    <xf numFmtId="3" fontId="6" fillId="19" borderId="24" xfId="0" applyNumberFormat="1" applyFont="1" applyFill="1" applyBorder="1" applyAlignment="1">
      <alignment vertical="center" wrapText="1"/>
    </xf>
    <xf numFmtId="3" fontId="6" fillId="19" borderId="25" xfId="0" applyNumberFormat="1" applyFont="1" applyFill="1" applyBorder="1" applyAlignment="1">
      <alignment vertical="center" wrapText="1"/>
    </xf>
    <xf numFmtId="3" fontId="6" fillId="19" borderId="26" xfId="0" applyNumberFormat="1" applyFont="1" applyFill="1" applyBorder="1" applyAlignment="1">
      <alignment vertical="center" wrapText="1"/>
    </xf>
    <xf numFmtId="3" fontId="6" fillId="19" borderId="27" xfId="0" applyNumberFormat="1" applyFont="1" applyFill="1" applyBorder="1" applyAlignment="1">
      <alignment vertical="center" wrapText="1"/>
    </xf>
    <xf numFmtId="10" fontId="6" fillId="24" borderId="28" xfId="0" applyNumberFormat="1" applyFont="1" applyFill="1" applyBorder="1" applyAlignment="1">
      <alignment vertical="center" wrapText="1"/>
    </xf>
    <xf numFmtId="3" fontId="2" fillId="0" borderId="17" xfId="0" applyNumberFormat="1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3" fontId="6" fillId="19" borderId="30" xfId="0" applyNumberFormat="1" applyFont="1" applyFill="1" applyBorder="1" applyAlignment="1">
      <alignment vertical="center" wrapText="1"/>
    </xf>
    <xf numFmtId="3" fontId="6" fillId="19" borderId="31" xfId="0" applyNumberFormat="1" applyFont="1" applyFill="1" applyBorder="1" applyAlignment="1">
      <alignment vertical="center" wrapText="1"/>
    </xf>
    <xf numFmtId="3" fontId="6" fillId="19" borderId="26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6" fillId="19" borderId="29" xfId="47" applyFont="1" applyFill="1" applyBorder="1" applyAlignment="1">
      <alignment horizontal="center" vertical="center"/>
      <protection/>
    </xf>
    <xf numFmtId="0" fontId="8" fillId="19" borderId="20" xfId="0" applyFont="1" applyFill="1" applyBorder="1" applyAlignment="1">
      <alignment horizontal="center" vertical="center" wrapText="1"/>
    </xf>
    <xf numFmtId="0" fontId="8" fillId="19" borderId="32" xfId="0" applyFont="1" applyFill="1" applyBorder="1" applyAlignment="1">
      <alignment horizontal="center" vertical="center" wrapText="1"/>
    </xf>
    <xf numFmtId="0" fontId="8" fillId="19" borderId="19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2" fillId="0" borderId="36" xfId="0" applyNumberFormat="1" applyFont="1" applyBorder="1" applyAlignment="1">
      <alignment vertical="center" wrapText="1"/>
    </xf>
    <xf numFmtId="3" fontId="6" fillId="19" borderId="37" xfId="0" applyNumberFormat="1" applyFont="1" applyFill="1" applyBorder="1" applyAlignment="1">
      <alignment vertical="center" wrapText="1"/>
    </xf>
    <xf numFmtId="3" fontId="2" fillId="0" borderId="38" xfId="0" applyNumberFormat="1" applyFont="1" applyBorder="1" applyAlignment="1">
      <alignment vertical="center" wrapText="1"/>
    </xf>
    <xf numFmtId="3" fontId="2" fillId="0" borderId="39" xfId="0" applyNumberFormat="1" applyFont="1" applyFill="1" applyBorder="1" applyAlignment="1">
      <alignment vertical="center" wrapText="1"/>
    </xf>
    <xf numFmtId="3" fontId="2" fillId="0" borderId="40" xfId="0" applyNumberFormat="1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6" fillId="19" borderId="41" xfId="0" applyFont="1" applyFill="1" applyBorder="1" applyAlignment="1">
      <alignment horizontal="left" vertical="center" wrapText="1"/>
    </xf>
    <xf numFmtId="0" fontId="2" fillId="0" borderId="34" xfId="0" applyFont="1" applyBorder="1" applyAlignment="1">
      <alignment vertical="center" wrapText="1"/>
    </xf>
    <xf numFmtId="3" fontId="6" fillId="19" borderId="31" xfId="0" applyNumberFormat="1" applyFont="1" applyFill="1" applyBorder="1" applyAlignment="1">
      <alignment horizontal="right" vertical="center"/>
    </xf>
    <xf numFmtId="0" fontId="6" fillId="19" borderId="42" xfId="0" applyFont="1" applyFill="1" applyBorder="1" applyAlignment="1">
      <alignment horizontal="center" vertical="center"/>
    </xf>
    <xf numFmtId="0" fontId="6" fillId="19" borderId="12" xfId="0" applyFont="1" applyFill="1" applyBorder="1" applyAlignment="1">
      <alignment horizontal="center" vertical="center"/>
    </xf>
    <xf numFmtId="0" fontId="6" fillId="19" borderId="11" xfId="0" applyFont="1" applyFill="1" applyBorder="1" applyAlignment="1">
      <alignment horizontal="center" vertical="center" wrapText="1"/>
    </xf>
    <xf numFmtId="3" fontId="6" fillId="0" borderId="43" xfId="0" applyNumberFormat="1" applyFont="1" applyBorder="1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3" fontId="6" fillId="0" borderId="44" xfId="0" applyNumberFormat="1" applyFont="1" applyBorder="1" applyAlignment="1">
      <alignment vertical="center"/>
    </xf>
    <xf numFmtId="3" fontId="8" fillId="19" borderId="31" xfId="0" applyNumberFormat="1" applyFont="1" applyFill="1" applyBorder="1" applyAlignment="1">
      <alignment horizontal="center" vertical="center"/>
    </xf>
    <xf numFmtId="3" fontId="8" fillId="19" borderId="25" xfId="0" applyNumberFormat="1" applyFont="1" applyFill="1" applyBorder="1" applyAlignment="1">
      <alignment horizontal="center" vertical="center"/>
    </xf>
    <xf numFmtId="3" fontId="8" fillId="19" borderId="41" xfId="0" applyNumberFormat="1" applyFont="1" applyFill="1" applyBorder="1" applyAlignment="1">
      <alignment horizontal="center" vertical="center"/>
    </xf>
    <xf numFmtId="3" fontId="2" fillId="0" borderId="45" xfId="0" applyNumberFormat="1" applyFont="1" applyFill="1" applyBorder="1" applyAlignment="1">
      <alignment vertical="center" wrapText="1"/>
    </xf>
    <xf numFmtId="3" fontId="2" fillId="19" borderId="24" xfId="0" applyNumberFormat="1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8" fillId="19" borderId="24" xfId="0" applyNumberFormat="1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3" fontId="6" fillId="25" borderId="48" xfId="0" applyNumberFormat="1" applyFont="1" applyFill="1" applyBorder="1" applyAlignment="1">
      <alignment vertical="center"/>
    </xf>
    <xf numFmtId="3" fontId="6" fillId="25" borderId="49" xfId="0" applyNumberFormat="1" applyFont="1" applyFill="1" applyBorder="1" applyAlignment="1">
      <alignment vertical="center"/>
    </xf>
    <xf numFmtId="3" fontId="6" fillId="0" borderId="50" xfId="0" applyNumberFormat="1" applyFont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4" fontId="6" fillId="0" borderId="43" xfId="0" applyNumberFormat="1" applyFont="1" applyFill="1" applyBorder="1" applyAlignment="1">
      <alignment vertical="center"/>
    </xf>
    <xf numFmtId="4" fontId="6" fillId="0" borderId="34" xfId="0" applyNumberFormat="1" applyFont="1" applyBorder="1" applyAlignment="1">
      <alignment vertical="center"/>
    </xf>
    <xf numFmtId="3" fontId="6" fillId="19" borderId="25" xfId="0" applyNumberFormat="1" applyFont="1" applyFill="1" applyBorder="1" applyAlignment="1">
      <alignment horizontal="right" vertical="center"/>
    </xf>
    <xf numFmtId="3" fontId="6" fillId="19" borderId="41" xfId="0" applyNumberFormat="1" applyFont="1" applyFill="1" applyBorder="1" applyAlignment="1">
      <alignment horizontal="right" vertical="center"/>
    </xf>
    <xf numFmtId="3" fontId="6" fillId="25" borderId="51" xfId="0" applyNumberFormat="1" applyFont="1" applyFill="1" applyBorder="1" applyAlignment="1">
      <alignment vertical="center"/>
    </xf>
    <xf numFmtId="4" fontId="6" fillId="0" borderId="23" xfId="0" applyNumberFormat="1" applyFont="1" applyFill="1" applyBorder="1" applyAlignment="1">
      <alignment vertical="center"/>
    </xf>
    <xf numFmtId="3" fontId="6" fillId="19" borderId="24" xfId="0" applyNumberFormat="1" applyFont="1" applyFill="1" applyBorder="1" applyAlignment="1">
      <alignment horizontal="right" vertical="center"/>
    </xf>
    <xf numFmtId="0" fontId="6" fillId="19" borderId="37" xfId="0" applyFont="1" applyFill="1" applyBorder="1" applyAlignment="1">
      <alignment vertical="center"/>
    </xf>
    <xf numFmtId="3" fontId="6" fillId="19" borderId="37" xfId="0" applyNumberFormat="1" applyFont="1" applyFill="1" applyBorder="1" applyAlignment="1">
      <alignment horizontal="center" vertical="center" wrapText="1"/>
    </xf>
    <xf numFmtId="0" fontId="6" fillId="19" borderId="24" xfId="0" applyFont="1" applyFill="1" applyBorder="1" applyAlignment="1">
      <alignment vertical="center"/>
    </xf>
    <xf numFmtId="0" fontId="2" fillId="19" borderId="52" xfId="0" applyFont="1" applyFill="1" applyBorder="1" applyAlignment="1" quotePrefix="1">
      <alignment horizontal="center"/>
    </xf>
    <xf numFmtId="3" fontId="2" fillId="0" borderId="33" xfId="0" applyNumberFormat="1" applyFont="1" applyBorder="1" applyAlignment="1">
      <alignment vertical="center" wrapText="1"/>
    </xf>
    <xf numFmtId="3" fontId="2" fillId="0" borderId="34" xfId="0" applyNumberFormat="1" applyFont="1" applyBorder="1" applyAlignment="1">
      <alignment vertical="center" wrapText="1"/>
    </xf>
    <xf numFmtId="3" fontId="6" fillId="19" borderId="41" xfId="0" applyNumberFormat="1" applyFont="1" applyFill="1" applyBorder="1" applyAlignment="1">
      <alignment vertical="center" wrapText="1"/>
    </xf>
    <xf numFmtId="3" fontId="6" fillId="19" borderId="41" xfId="0" applyNumberFormat="1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35" xfId="0" applyFont="1" applyBorder="1" applyAlignment="1">
      <alignment vertical="center" wrapText="1"/>
    </xf>
    <xf numFmtId="0" fontId="8" fillId="19" borderId="41" xfId="0" applyFont="1" applyFill="1" applyBorder="1" applyAlignment="1">
      <alignment horizontal="left" vertical="center" wrapText="1"/>
    </xf>
    <xf numFmtId="0" fontId="6" fillId="19" borderId="54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3" fontId="6" fillId="0" borderId="53" xfId="0" applyNumberFormat="1" applyFont="1" applyBorder="1" applyAlignment="1">
      <alignment vertical="center"/>
    </xf>
    <xf numFmtId="3" fontId="6" fillId="0" borderId="35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3" fontId="2" fillId="0" borderId="53" xfId="0" applyNumberFormat="1" applyFont="1" applyBorder="1" applyAlignment="1">
      <alignment vertical="center" wrapText="1"/>
    </xf>
    <xf numFmtId="3" fontId="2" fillId="0" borderId="35" xfId="0" applyNumberFormat="1" applyFont="1" applyBorder="1" applyAlignment="1">
      <alignment vertical="center" wrapText="1"/>
    </xf>
    <xf numFmtId="3" fontId="6" fillId="24" borderId="36" xfId="0" applyNumberFormat="1" applyFont="1" applyFill="1" applyBorder="1" applyAlignment="1">
      <alignment vertical="center" wrapText="1"/>
    </xf>
    <xf numFmtId="3" fontId="6" fillId="19" borderId="55" xfId="0" applyNumberFormat="1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19" borderId="27" xfId="0" applyFont="1" applyFill="1" applyBorder="1" applyAlignment="1">
      <alignment horizontal="center" vertical="center" wrapText="1"/>
    </xf>
    <xf numFmtId="0" fontId="8" fillId="19" borderId="31" xfId="0" applyFont="1" applyFill="1" applyBorder="1" applyAlignment="1">
      <alignment horizontal="center" vertical="center" wrapText="1"/>
    </xf>
    <xf numFmtId="0" fontId="8" fillId="19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3" fontId="6" fillId="19" borderId="21" xfId="0" applyNumberFormat="1" applyFont="1" applyFill="1" applyBorder="1" applyAlignment="1">
      <alignment horizontal="center"/>
    </xf>
    <xf numFmtId="3" fontId="6" fillId="19" borderId="56" xfId="0" applyNumberFormat="1" applyFont="1" applyFill="1" applyBorder="1" applyAlignment="1">
      <alignment horizontal="center"/>
    </xf>
    <xf numFmtId="0" fontId="6" fillId="19" borderId="57" xfId="0" applyFont="1" applyFill="1" applyBorder="1" applyAlignment="1">
      <alignment horizontal="center"/>
    </xf>
    <xf numFmtId="0" fontId="6" fillId="0" borderId="39" xfId="0" applyFont="1" applyBorder="1" applyAlignment="1">
      <alignment vertical="center" wrapText="1"/>
    </xf>
    <xf numFmtId="0" fontId="6" fillId="0" borderId="58" xfId="0" applyFont="1" applyBorder="1" applyAlignment="1">
      <alignment vertical="center"/>
    </xf>
    <xf numFmtId="3" fontId="6" fillId="0" borderId="59" xfId="0" applyNumberFormat="1" applyFont="1" applyBorder="1" applyAlignment="1">
      <alignment vertical="center"/>
    </xf>
    <xf numFmtId="3" fontId="6" fillId="0" borderId="60" xfId="0" applyNumberFormat="1" applyFont="1" applyBorder="1" applyAlignment="1">
      <alignment vertical="center"/>
    </xf>
    <xf numFmtId="3" fontId="6" fillId="19" borderId="53" xfId="0" applyNumberFormat="1" applyFont="1" applyFill="1" applyBorder="1" applyAlignment="1">
      <alignment horizontal="center"/>
    </xf>
    <xf numFmtId="3" fontId="8" fillId="19" borderId="3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3" fontId="6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10" fontId="6" fillId="19" borderId="61" xfId="0" applyNumberFormat="1" applyFont="1" applyFill="1" applyBorder="1" applyAlignment="1">
      <alignment vertical="center" wrapText="1"/>
    </xf>
    <xf numFmtId="10" fontId="6" fillId="19" borderId="41" xfId="0" applyNumberFormat="1" applyFont="1" applyFill="1" applyBorder="1" applyAlignment="1">
      <alignment vertical="center" wrapText="1"/>
    </xf>
    <xf numFmtId="3" fontId="2" fillId="0" borderId="34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/>
    </xf>
    <xf numFmtId="3" fontId="6" fillId="0" borderId="43" xfId="0" applyNumberFormat="1" applyFont="1" applyFill="1" applyBorder="1" applyAlignment="1">
      <alignment/>
    </xf>
    <xf numFmtId="3" fontId="6" fillId="0" borderId="44" xfId="0" applyNumberFormat="1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6" fillId="0" borderId="62" xfId="0" applyNumberFormat="1" applyFont="1" applyFill="1" applyBorder="1" applyAlignment="1" quotePrefix="1">
      <alignment horizontal="center"/>
    </xf>
    <xf numFmtId="3" fontId="6" fillId="0" borderId="34" xfId="0" applyNumberFormat="1" applyFont="1" applyFill="1" applyBorder="1" applyAlignment="1">
      <alignment/>
    </xf>
    <xf numFmtId="3" fontId="6" fillId="0" borderId="63" xfId="0" applyNumberFormat="1" applyFont="1" applyFill="1" applyBorder="1" applyAlignment="1">
      <alignment/>
    </xf>
    <xf numFmtId="3" fontId="6" fillId="0" borderId="63" xfId="0" applyNumberFormat="1" applyFont="1" applyFill="1" applyBorder="1" applyAlignment="1">
      <alignment horizontal="center"/>
    </xf>
    <xf numFmtId="3" fontId="6" fillId="0" borderId="35" xfId="0" applyNumberFormat="1" applyFont="1" applyFill="1" applyBorder="1" applyAlignment="1">
      <alignment/>
    </xf>
    <xf numFmtId="3" fontId="6" fillId="0" borderId="64" xfId="0" applyNumberFormat="1" applyFont="1" applyFill="1" applyBorder="1" applyAlignment="1">
      <alignment/>
    </xf>
    <xf numFmtId="3" fontId="2" fillId="0" borderId="56" xfId="0" applyNumberFormat="1" applyFont="1" applyBorder="1" applyAlignment="1">
      <alignment vertical="center" wrapText="1"/>
    </xf>
    <xf numFmtId="3" fontId="6" fillId="24" borderId="11" xfId="0" applyNumberFormat="1" applyFont="1" applyFill="1" applyBorder="1" applyAlignment="1">
      <alignment vertical="center" wrapText="1"/>
    </xf>
    <xf numFmtId="10" fontId="6" fillId="24" borderId="12" xfId="0" applyNumberFormat="1" applyFont="1" applyFill="1" applyBorder="1" applyAlignment="1">
      <alignment vertical="center" wrapText="1"/>
    </xf>
    <xf numFmtId="3" fontId="6" fillId="24" borderId="23" xfId="0" applyNumberFormat="1" applyFont="1" applyFill="1" applyBorder="1" applyAlignment="1">
      <alignment vertical="center" wrapText="1"/>
    </xf>
    <xf numFmtId="10" fontId="6" fillId="24" borderId="65" xfId="0" applyNumberFormat="1" applyFont="1" applyFill="1" applyBorder="1" applyAlignment="1">
      <alignment vertical="center" wrapText="1"/>
    </xf>
    <xf numFmtId="3" fontId="6" fillId="24" borderId="17" xfId="0" applyNumberFormat="1" applyFont="1" applyFill="1" applyBorder="1" applyAlignment="1">
      <alignment vertical="center" wrapText="1"/>
    </xf>
    <xf numFmtId="10" fontId="6" fillId="24" borderId="16" xfId="0" applyNumberFormat="1" applyFont="1" applyFill="1" applyBorder="1" applyAlignment="1">
      <alignment vertical="center" wrapText="1"/>
    </xf>
    <xf numFmtId="3" fontId="6" fillId="24" borderId="22" xfId="0" applyNumberFormat="1" applyFont="1" applyFill="1" applyBorder="1" applyAlignment="1">
      <alignment vertical="center" wrapText="1"/>
    </xf>
    <xf numFmtId="10" fontId="6" fillId="19" borderId="26" xfId="0" applyNumberFormat="1" applyFont="1" applyFill="1" applyBorder="1" applyAlignment="1">
      <alignment vertical="center" wrapText="1"/>
    </xf>
    <xf numFmtId="3" fontId="6" fillId="0" borderId="28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 quotePrefix="1">
      <alignment horizontal="right"/>
    </xf>
    <xf numFmtId="3" fontId="6" fillId="0" borderId="66" xfId="47" applyNumberFormat="1" applyFont="1" applyBorder="1" applyAlignment="1">
      <alignment horizontal="right" vertical="center"/>
      <protection/>
    </xf>
    <xf numFmtId="3" fontId="6" fillId="0" borderId="24" xfId="47" applyNumberFormat="1" applyFont="1" applyBorder="1" applyAlignment="1">
      <alignment horizontal="center" vertical="center"/>
      <protection/>
    </xf>
    <xf numFmtId="3" fontId="6" fillId="0" borderId="31" xfId="47" applyNumberFormat="1" applyFont="1" applyBorder="1" applyAlignment="1">
      <alignment horizontal="right" vertical="center"/>
      <protection/>
    </xf>
    <xf numFmtId="3" fontId="6" fillId="0" borderId="37" xfId="47" applyNumberFormat="1" applyFont="1" applyBorder="1" applyAlignment="1">
      <alignment horizontal="right" vertical="center"/>
      <protection/>
    </xf>
    <xf numFmtId="3" fontId="6" fillId="0" borderId="26" xfId="47" applyNumberFormat="1" applyFont="1" applyBorder="1" applyAlignment="1">
      <alignment horizontal="right" vertical="center"/>
      <protection/>
    </xf>
    <xf numFmtId="3" fontId="6" fillId="0" borderId="41" xfId="47" applyNumberFormat="1" applyFont="1" applyBorder="1" applyAlignment="1">
      <alignment horizontal="right" vertical="center"/>
      <protection/>
    </xf>
    <xf numFmtId="3" fontId="2" fillId="0" borderId="23" xfId="0" applyNumberFormat="1" applyFont="1" applyFill="1" applyBorder="1" applyAlignment="1" applyProtection="1">
      <alignment vertical="center" wrapText="1"/>
      <protection locked="0"/>
    </xf>
    <xf numFmtId="3" fontId="2" fillId="0" borderId="6" xfId="0" applyNumberFormat="1" applyFont="1" applyFill="1" applyBorder="1" applyAlignment="1" applyProtection="1">
      <alignment vertical="center" wrapText="1"/>
      <protection locked="0"/>
    </xf>
    <xf numFmtId="3" fontId="2" fillId="0" borderId="56" xfId="0" applyNumberFormat="1" applyFont="1" applyFill="1" applyBorder="1" applyAlignment="1" applyProtection="1">
      <alignment vertical="center" wrapText="1"/>
      <protection locked="0"/>
    </xf>
    <xf numFmtId="3" fontId="2" fillId="0" borderId="6" xfId="0" applyNumberFormat="1" applyFont="1" applyFill="1" applyBorder="1" applyAlignment="1">
      <alignment vertical="center" wrapText="1"/>
    </xf>
    <xf numFmtId="10" fontId="6" fillId="24" borderId="67" xfId="0" applyNumberFormat="1" applyFont="1" applyFill="1" applyBorder="1" applyAlignment="1">
      <alignment vertical="center" wrapText="1"/>
    </xf>
    <xf numFmtId="3" fontId="6" fillId="0" borderId="23" xfId="0" applyNumberFormat="1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65" xfId="0" applyNumberFormat="1" applyFont="1" applyFill="1" applyBorder="1" applyAlignment="1">
      <alignment/>
    </xf>
    <xf numFmtId="0" fontId="6" fillId="19" borderId="44" xfId="47" applyFont="1" applyFill="1" applyBorder="1" applyAlignment="1">
      <alignment horizontal="center" vertical="center"/>
      <protection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3" fontId="6" fillId="0" borderId="23" xfId="0" applyNumberFormat="1" applyFont="1" applyFill="1" applyBorder="1" applyAlignment="1" quotePrefix="1">
      <alignment horizontal="center"/>
    </xf>
    <xf numFmtId="3" fontId="6" fillId="0" borderId="6" xfId="0" applyNumberFormat="1" applyFont="1" applyFill="1" applyBorder="1" applyAlignment="1" quotePrefix="1">
      <alignment horizontal="center"/>
    </xf>
    <xf numFmtId="3" fontId="6" fillId="0" borderId="28" xfId="0" applyNumberFormat="1" applyFont="1" applyFill="1" applyBorder="1" applyAlignment="1" quotePrefix="1">
      <alignment horizontal="center"/>
    </xf>
    <xf numFmtId="3" fontId="6" fillId="0" borderId="22" xfId="0" applyNumberFormat="1" applyFont="1" applyFill="1" applyBorder="1" applyAlignment="1" quotePrefix="1">
      <alignment horizontal="center"/>
    </xf>
    <xf numFmtId="3" fontId="6" fillId="0" borderId="21" xfId="0" applyNumberFormat="1" applyFont="1" applyFill="1" applyBorder="1" applyAlignment="1" quotePrefix="1">
      <alignment horizontal="center"/>
    </xf>
    <xf numFmtId="3" fontId="32" fillId="0" borderId="23" xfId="0" applyNumberFormat="1" applyFont="1" applyFill="1" applyBorder="1" applyAlignment="1">
      <alignment/>
    </xf>
    <xf numFmtId="3" fontId="32" fillId="0" borderId="6" xfId="0" applyNumberFormat="1" applyFont="1" applyFill="1" applyBorder="1" applyAlignment="1">
      <alignment/>
    </xf>
    <xf numFmtId="3" fontId="32" fillId="0" borderId="65" xfId="0" applyNumberFormat="1" applyFont="1" applyFill="1" applyBorder="1" applyAlignment="1">
      <alignment/>
    </xf>
    <xf numFmtId="3" fontId="6" fillId="0" borderId="23" xfId="0" applyNumberFormat="1" applyFont="1" applyFill="1" applyBorder="1" applyAlignment="1" quotePrefix="1">
      <alignment horizontal="right"/>
    </xf>
    <xf numFmtId="3" fontId="32" fillId="0" borderId="46" xfId="0" applyNumberFormat="1" applyFont="1" applyFill="1" applyBorder="1" applyAlignment="1">
      <alignment/>
    </xf>
    <xf numFmtId="3" fontId="32" fillId="0" borderId="29" xfId="0" applyNumberFormat="1" applyFont="1" applyFill="1" applyBorder="1" applyAlignment="1">
      <alignment/>
    </xf>
    <xf numFmtId="3" fontId="32" fillId="0" borderId="47" xfId="0" applyNumberFormat="1" applyFont="1" applyFill="1" applyBorder="1" applyAlignment="1">
      <alignment/>
    </xf>
    <xf numFmtId="3" fontId="6" fillId="0" borderId="46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3" fontId="6" fillId="0" borderId="47" xfId="0" applyNumberFormat="1" applyFont="1" applyFill="1" applyBorder="1" applyAlignment="1">
      <alignment/>
    </xf>
    <xf numFmtId="3" fontId="8" fillId="19" borderId="61" xfId="0" applyNumberFormat="1" applyFont="1" applyFill="1" applyBorder="1" applyAlignment="1">
      <alignment horizontal="center" vertical="center"/>
    </xf>
    <xf numFmtId="3" fontId="6" fillId="25" borderId="68" xfId="0" applyNumberFormat="1" applyFont="1" applyFill="1" applyBorder="1" applyAlignment="1">
      <alignment vertical="center"/>
    </xf>
    <xf numFmtId="3" fontId="6" fillId="25" borderId="69" xfId="0" applyNumberFormat="1" applyFont="1" applyFill="1" applyBorder="1" applyAlignment="1">
      <alignment vertical="center"/>
    </xf>
    <xf numFmtId="3" fontId="6" fillId="25" borderId="70" xfId="0" applyNumberFormat="1" applyFont="1" applyFill="1" applyBorder="1" applyAlignment="1">
      <alignment vertical="center"/>
    </xf>
    <xf numFmtId="3" fontId="8" fillId="19" borderId="27" xfId="0" applyNumberFormat="1" applyFont="1" applyFill="1" applyBorder="1" applyAlignment="1">
      <alignment horizontal="center" vertical="center" wrapText="1"/>
    </xf>
    <xf numFmtId="3" fontId="8" fillId="19" borderId="26" xfId="0" applyNumberFormat="1" applyFont="1" applyFill="1" applyBorder="1" applyAlignment="1">
      <alignment horizontal="center" vertical="center" wrapText="1"/>
    </xf>
    <xf numFmtId="3" fontId="8" fillId="19" borderId="61" xfId="0" applyNumberFormat="1" applyFont="1" applyFill="1" applyBorder="1" applyAlignment="1">
      <alignment horizontal="center" vertical="center" wrapText="1"/>
    </xf>
    <xf numFmtId="3" fontId="6" fillId="25" borderId="71" xfId="0" applyNumberFormat="1" applyFont="1" applyFill="1" applyBorder="1" applyAlignment="1">
      <alignment vertical="center"/>
    </xf>
    <xf numFmtId="4" fontId="6" fillId="0" borderId="39" xfId="0" applyNumberFormat="1" applyFont="1" applyFill="1" applyBorder="1" applyAlignment="1">
      <alignment vertical="center"/>
    </xf>
    <xf numFmtId="3" fontId="6" fillId="19" borderId="27" xfId="0" applyNumberFormat="1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left" vertical="center" wrapText="1"/>
    </xf>
    <xf numFmtId="3" fontId="2" fillId="0" borderId="33" xfId="0" applyNumberFormat="1" applyFont="1" applyBorder="1" applyAlignment="1">
      <alignment horizontal="right" vertical="center" wrapText="1"/>
    </xf>
    <xf numFmtId="3" fontId="2" fillId="0" borderId="38" xfId="0" applyNumberFormat="1" applyFont="1" applyBorder="1" applyAlignment="1">
      <alignment horizontal="right" vertical="center" wrapText="1"/>
    </xf>
    <xf numFmtId="3" fontId="2" fillId="0" borderId="34" xfId="0" applyNumberFormat="1" applyFont="1" applyBorder="1" applyAlignment="1">
      <alignment horizontal="right" vertical="center" wrapText="1"/>
    </xf>
    <xf numFmtId="3" fontId="2" fillId="0" borderId="34" xfId="0" applyNumberFormat="1" applyFont="1" applyFill="1" applyBorder="1" applyAlignment="1">
      <alignment horizontal="right" vertical="center" wrapText="1"/>
    </xf>
    <xf numFmtId="3" fontId="6" fillId="24" borderId="36" xfId="0" applyNumberFormat="1" applyFont="1" applyFill="1" applyBorder="1" applyAlignment="1">
      <alignment horizontal="right" vertical="center" wrapText="1"/>
    </xf>
    <xf numFmtId="10" fontId="6" fillId="24" borderId="28" xfId="0" applyNumberFormat="1" applyFont="1" applyFill="1" applyBorder="1" applyAlignment="1">
      <alignment horizontal="right" vertical="center" wrapText="1"/>
    </xf>
    <xf numFmtId="3" fontId="6" fillId="24" borderId="22" xfId="0" applyNumberFormat="1" applyFont="1" applyFill="1" applyBorder="1" applyAlignment="1">
      <alignment horizontal="right" vertical="center" wrapText="1"/>
    </xf>
    <xf numFmtId="0" fontId="5" fillId="19" borderId="37" xfId="0" applyFont="1" applyFill="1" applyBorder="1" applyAlignment="1">
      <alignment horizontal="center" vertical="center"/>
    </xf>
    <xf numFmtId="0" fontId="5" fillId="19" borderId="24" xfId="0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horizontal="left"/>
    </xf>
    <xf numFmtId="3" fontId="4" fillId="0" borderId="41" xfId="0" applyNumberFormat="1" applyFont="1" applyFill="1" applyBorder="1" applyAlignment="1">
      <alignment vertical="center"/>
    </xf>
    <xf numFmtId="0" fontId="5" fillId="19" borderId="61" xfId="0" applyFont="1" applyFill="1" applyBorder="1" applyAlignment="1">
      <alignment horizontal="center" vertical="center"/>
    </xf>
    <xf numFmtId="0" fontId="6" fillId="19" borderId="72" xfId="0" applyFont="1" applyFill="1" applyBorder="1" applyAlignment="1">
      <alignment horizontal="center" vertical="center"/>
    </xf>
    <xf numFmtId="0" fontId="6" fillId="19" borderId="73" xfId="0" applyFont="1" applyFill="1" applyBorder="1" applyAlignment="1">
      <alignment horizontal="center" vertical="center"/>
    </xf>
    <xf numFmtId="0" fontId="6" fillId="19" borderId="61" xfId="0" applyFont="1" applyFill="1" applyBorder="1" applyAlignment="1">
      <alignment horizontal="center" vertical="center"/>
    </xf>
    <xf numFmtId="3" fontId="6" fillId="19" borderId="74" xfId="0" applyNumberFormat="1" applyFont="1" applyFill="1" applyBorder="1" applyAlignment="1">
      <alignment horizontal="center" vertical="center"/>
    </xf>
    <xf numFmtId="3" fontId="6" fillId="19" borderId="54" xfId="0" applyNumberFormat="1" applyFont="1" applyFill="1" applyBorder="1" applyAlignment="1">
      <alignment horizontal="center" vertical="center"/>
    </xf>
    <xf numFmtId="0" fontId="6" fillId="19" borderId="24" xfId="0" applyFont="1" applyFill="1" applyBorder="1" applyAlignment="1">
      <alignment horizontal="center" vertical="center"/>
    </xf>
    <xf numFmtId="0" fontId="6" fillId="19" borderId="37" xfId="0" applyFont="1" applyFill="1" applyBorder="1" applyAlignment="1">
      <alignment horizontal="center" vertical="center"/>
    </xf>
    <xf numFmtId="0" fontId="10" fillId="19" borderId="72" xfId="0" applyFont="1" applyFill="1" applyBorder="1" applyAlignment="1">
      <alignment horizontal="center" vertical="center" wrapText="1"/>
    </xf>
    <xf numFmtId="0" fontId="11" fillId="19" borderId="52" xfId="0" applyFont="1" applyFill="1" applyBorder="1" applyAlignment="1">
      <alignment horizontal="center" vertical="center" wrapText="1"/>
    </xf>
    <xf numFmtId="0" fontId="10" fillId="19" borderId="74" xfId="0" applyFont="1" applyFill="1" applyBorder="1" applyAlignment="1">
      <alignment horizontal="center" vertical="center" wrapText="1"/>
    </xf>
    <xf numFmtId="0" fontId="11" fillId="19" borderId="54" xfId="0" applyFont="1" applyFill="1" applyBorder="1" applyAlignment="1">
      <alignment horizontal="center" vertical="center" wrapText="1"/>
    </xf>
    <xf numFmtId="3" fontId="10" fillId="19" borderId="72" xfId="0" applyNumberFormat="1" applyFont="1" applyFill="1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8" fillId="19" borderId="74" xfId="47" applyFont="1" applyFill="1" applyBorder="1" applyAlignment="1">
      <alignment horizontal="center" vertical="center" wrapText="1"/>
      <protection/>
    </xf>
    <xf numFmtId="0" fontId="9" fillId="0" borderId="77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6" fillId="19" borderId="59" xfId="47" applyFont="1" applyFill="1" applyBorder="1" applyAlignment="1">
      <alignment horizontal="center" vertical="center"/>
      <protection/>
    </xf>
    <xf numFmtId="0" fontId="6" fillId="19" borderId="60" xfId="47" applyFont="1" applyFill="1" applyBorder="1" applyAlignment="1">
      <alignment horizontal="center" vertical="center"/>
      <protection/>
    </xf>
    <xf numFmtId="3" fontId="6" fillId="19" borderId="24" xfId="0" applyNumberFormat="1" applyFont="1" applyFill="1" applyBorder="1" applyAlignment="1">
      <alignment horizontal="center" vertical="center"/>
    </xf>
    <xf numFmtId="0" fontId="0" fillId="19" borderId="52" xfId="0" applyFill="1" applyBorder="1" applyAlignment="1">
      <alignment/>
    </xf>
    <xf numFmtId="0" fontId="0" fillId="19" borderId="66" xfId="0" applyFill="1" applyBorder="1" applyAlignment="1">
      <alignment/>
    </xf>
    <xf numFmtId="0" fontId="6" fillId="19" borderId="74" xfId="47" applyFont="1" applyFill="1" applyBorder="1" applyAlignment="1">
      <alignment horizontal="center" vertical="center" wrapText="1"/>
      <protection/>
    </xf>
    <xf numFmtId="0" fontId="6" fillId="19" borderId="77" xfId="47" applyFont="1" applyFill="1" applyBorder="1" applyAlignment="1">
      <alignment horizontal="center" vertical="center" wrapText="1"/>
      <protection/>
    </xf>
    <xf numFmtId="0" fontId="6" fillId="19" borderId="54" xfId="47" applyFont="1" applyFill="1" applyBorder="1" applyAlignment="1">
      <alignment horizontal="center" vertical="center" wrapText="1"/>
      <protection/>
    </xf>
    <xf numFmtId="3" fontId="6" fillId="19" borderId="7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6" fillId="0" borderId="39" xfId="0" applyNumberFormat="1" applyFont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59" xfId="0" applyBorder="1" applyAlignment="1">
      <alignment horizontal="left"/>
    </xf>
    <xf numFmtId="0" fontId="4" fillId="0" borderId="24" xfId="0" applyFont="1" applyFill="1" applyBorder="1" applyAlignment="1">
      <alignment horizontal="left" vertical="center" wrapText="1"/>
    </xf>
    <xf numFmtId="0" fontId="0" fillId="0" borderId="37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2" fillId="19" borderId="74" xfId="0" applyFont="1" applyFill="1" applyBorder="1" applyAlignment="1">
      <alignment horizontal="center" vertical="center" wrapText="1"/>
    </xf>
    <xf numFmtId="0" fontId="2" fillId="19" borderId="77" xfId="0" applyFont="1" applyFill="1" applyBorder="1" applyAlignment="1">
      <alignment horizontal="center" vertical="center" wrapText="1"/>
    </xf>
    <xf numFmtId="0" fontId="2" fillId="19" borderId="54" xfId="0" applyFont="1" applyFill="1" applyBorder="1" applyAlignment="1">
      <alignment horizontal="center" vertical="center" wrapText="1"/>
    </xf>
    <xf numFmtId="0" fontId="6" fillId="19" borderId="79" xfId="0" applyFont="1" applyFill="1" applyBorder="1" applyAlignment="1">
      <alignment horizontal="center" vertical="center"/>
    </xf>
    <xf numFmtId="0" fontId="6" fillId="19" borderId="62" xfId="0" applyFont="1" applyFill="1" applyBorder="1" applyAlignment="1">
      <alignment horizontal="center" vertical="center"/>
    </xf>
    <xf numFmtId="0" fontId="0" fillId="0" borderId="77" xfId="0" applyBorder="1" applyAlignment="1">
      <alignment vertical="center" wrapText="1"/>
    </xf>
    <xf numFmtId="0" fontId="4" fillId="19" borderId="79" xfId="47" applyFont="1" applyFill="1" applyBorder="1" applyAlignment="1">
      <alignment horizontal="center" vertical="center"/>
      <protection/>
    </xf>
    <xf numFmtId="0" fontId="4" fillId="19" borderId="80" xfId="47" applyFont="1" applyFill="1" applyBorder="1" applyAlignment="1">
      <alignment horizontal="center" vertical="center"/>
      <protection/>
    </xf>
    <xf numFmtId="0" fontId="8" fillId="19" borderId="74" xfId="0" applyFont="1" applyFill="1" applyBorder="1" applyAlignment="1">
      <alignment horizontal="center" vertical="center" wrapText="1"/>
    </xf>
    <xf numFmtId="0" fontId="8" fillId="19" borderId="54" xfId="0" applyFont="1" applyFill="1" applyBorder="1" applyAlignment="1">
      <alignment horizontal="center" vertical="center" wrapText="1"/>
    </xf>
    <xf numFmtId="3" fontId="6" fillId="19" borderId="37" xfId="0" applyNumberFormat="1" applyFont="1" applyFill="1" applyBorder="1" applyAlignment="1">
      <alignment horizontal="center" vertical="center"/>
    </xf>
    <xf numFmtId="3" fontId="6" fillId="19" borderId="61" xfId="0" applyNumberFormat="1" applyFont="1" applyFill="1" applyBorder="1" applyAlignment="1">
      <alignment horizontal="center" vertical="center"/>
    </xf>
    <xf numFmtId="0" fontId="6" fillId="19" borderId="72" xfId="47" applyFont="1" applyFill="1" applyBorder="1" applyAlignment="1">
      <alignment horizontal="center" vertical="center"/>
      <protection/>
    </xf>
    <xf numFmtId="0" fontId="0" fillId="0" borderId="55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6" fillId="19" borderId="79" xfId="0" applyFont="1" applyFill="1" applyBorder="1" applyAlignment="1">
      <alignment horizontal="center"/>
    </xf>
    <xf numFmtId="0" fontId="0" fillId="0" borderId="80" xfId="0" applyBorder="1" applyAlignment="1">
      <alignment horizontal="center"/>
    </xf>
    <xf numFmtId="0" fontId="4" fillId="19" borderId="74" xfId="0" applyFont="1" applyFill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4" fillId="19" borderId="72" xfId="0" applyFont="1" applyFill="1" applyBorder="1" applyAlignment="1">
      <alignment vertical="center"/>
    </xf>
    <xf numFmtId="0" fontId="4" fillId="19" borderId="81" xfId="0" applyFont="1" applyFill="1" applyBorder="1" applyAlignment="1">
      <alignment vertical="center"/>
    </xf>
    <xf numFmtId="3" fontId="6" fillId="0" borderId="81" xfId="0" applyNumberFormat="1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57" xfId="0" applyBorder="1" applyAlignment="1">
      <alignment horizontal="left"/>
    </xf>
    <xf numFmtId="0" fontId="6" fillId="19" borderId="43" xfId="47" applyFont="1" applyFill="1" applyBorder="1" applyAlignment="1">
      <alignment horizontal="center" vertical="center"/>
      <protection/>
    </xf>
    <xf numFmtId="0" fontId="6" fillId="19" borderId="38" xfId="47" applyFont="1" applyFill="1" applyBorder="1" applyAlignment="1">
      <alignment horizontal="center" vertical="center"/>
      <protection/>
    </xf>
    <xf numFmtId="0" fontId="6" fillId="19" borderId="82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5" fillId="19" borderId="74" xfId="0" applyFont="1" applyFill="1" applyBorder="1" applyAlignment="1">
      <alignment horizontal="center" vertical="center"/>
    </xf>
    <xf numFmtId="0" fontId="7" fillId="0" borderId="77" xfId="0" applyFont="1" applyBorder="1" applyAlignment="1">
      <alignment vertical="center"/>
    </xf>
    <xf numFmtId="0" fontId="7" fillId="0" borderId="54" xfId="0" applyFont="1" applyBorder="1" applyAlignment="1">
      <alignment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K Odpisový plán na rok 2002" xfId="47"/>
    <cellStyle name="nový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5"/>
  <sheetViews>
    <sheetView tabSelected="1" zoomScaleSheetLayoutView="100" zoomScalePageLayoutView="0" workbookViewId="0" topLeftCell="A1">
      <selection activeCell="L2" sqref="L2"/>
    </sheetView>
  </sheetViews>
  <sheetFormatPr defaultColWidth="9.00390625" defaultRowHeight="12.75"/>
  <cols>
    <col min="1" max="1" width="33.00390625" style="1" customWidth="1"/>
    <col min="2" max="5" width="9.75390625" style="2" customWidth="1"/>
    <col min="6" max="7" width="11.25390625" style="2" customWidth="1"/>
    <col min="8" max="8" width="8.625" style="2" customWidth="1"/>
    <col min="9" max="9" width="8.125" style="2" customWidth="1"/>
    <col min="10" max="10" width="9.75390625" style="2" customWidth="1"/>
    <col min="11" max="11" width="8.125" style="2" customWidth="1"/>
    <col min="12" max="12" width="8.875" style="1" customWidth="1"/>
    <col min="13" max="14" width="8.125" style="1" customWidth="1"/>
    <col min="15" max="15" width="10.625" style="1" customWidth="1"/>
    <col min="16" max="17" width="10.25390625" style="1" customWidth="1"/>
    <col min="18" max="19" width="9.125" style="1" customWidth="1"/>
  </cols>
  <sheetData>
    <row r="1" spans="12:18" ht="26.25" customHeight="1">
      <c r="L1" s="98" t="s">
        <v>108</v>
      </c>
      <c r="O1"/>
      <c r="P1" s="98"/>
      <c r="Q1"/>
      <c r="R1"/>
    </row>
    <row r="2" spans="1:18" ht="26.25" customHeight="1" thickBot="1">
      <c r="A2" s="50" t="s">
        <v>54</v>
      </c>
      <c r="B2" s="3"/>
      <c r="C2" s="3"/>
      <c r="D2" s="3"/>
      <c r="E2" s="3"/>
      <c r="F2" s="3"/>
      <c r="G2" s="3"/>
      <c r="H2" s="3"/>
      <c r="I2" s="3"/>
      <c r="J2" s="3"/>
      <c r="K2" s="3"/>
      <c r="L2" s="98" t="s">
        <v>109</v>
      </c>
      <c r="O2"/>
      <c r="P2" s="98"/>
      <c r="Q2"/>
      <c r="R2"/>
    </row>
    <row r="3" spans="1:19" ht="24" customHeight="1" thickBot="1">
      <c r="A3" s="278" t="s">
        <v>0</v>
      </c>
      <c r="B3" s="210" t="s">
        <v>65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13"/>
      <c r="O3"/>
      <c r="P3"/>
      <c r="Q3"/>
      <c r="R3"/>
      <c r="S3"/>
    </row>
    <row r="4" spans="1:19" ht="12.75" customHeight="1">
      <c r="A4" s="279"/>
      <c r="B4" s="250" t="s">
        <v>71</v>
      </c>
      <c r="C4" s="250" t="s">
        <v>70</v>
      </c>
      <c r="D4" s="250" t="s">
        <v>72</v>
      </c>
      <c r="E4" s="250" t="s">
        <v>78</v>
      </c>
      <c r="F4" s="250" t="s">
        <v>79</v>
      </c>
      <c r="G4" s="250" t="s">
        <v>83</v>
      </c>
      <c r="H4" s="253" t="s">
        <v>80</v>
      </c>
      <c r="I4" s="254"/>
      <c r="J4" s="4" t="s">
        <v>84</v>
      </c>
      <c r="K4" s="6"/>
      <c r="L4" s="5"/>
      <c r="M4" s="253" t="s">
        <v>85</v>
      </c>
      <c r="N4" s="254"/>
      <c r="O4"/>
      <c r="P4"/>
      <c r="Q4"/>
      <c r="R4"/>
      <c r="S4"/>
    </row>
    <row r="5" spans="1:19" ht="12.75">
      <c r="A5" s="279"/>
      <c r="B5" s="251"/>
      <c r="C5" s="251"/>
      <c r="D5" s="251"/>
      <c r="E5" s="251"/>
      <c r="F5" s="255"/>
      <c r="G5" s="255"/>
      <c r="H5" s="7" t="s">
        <v>3</v>
      </c>
      <c r="I5" s="9" t="s">
        <v>4</v>
      </c>
      <c r="J5" s="10" t="s">
        <v>1</v>
      </c>
      <c r="K5" s="8" t="s">
        <v>2</v>
      </c>
      <c r="L5" s="9" t="s">
        <v>3</v>
      </c>
      <c r="M5" s="7" t="s">
        <v>3</v>
      </c>
      <c r="N5" s="9" t="s">
        <v>4</v>
      </c>
      <c r="O5"/>
      <c r="P5"/>
      <c r="Q5"/>
      <c r="R5"/>
      <c r="S5"/>
    </row>
    <row r="6" spans="1:19" ht="13.5" thickBot="1">
      <c r="A6" s="280"/>
      <c r="B6" s="252"/>
      <c r="C6" s="252"/>
      <c r="D6" s="252"/>
      <c r="E6" s="252"/>
      <c r="F6" s="255"/>
      <c r="G6" s="255"/>
      <c r="H6" s="88" t="s">
        <v>6</v>
      </c>
      <c r="I6" s="12" t="s">
        <v>7</v>
      </c>
      <c r="J6" s="13" t="s">
        <v>5</v>
      </c>
      <c r="K6" s="11" t="s">
        <v>5</v>
      </c>
      <c r="L6" s="12"/>
      <c r="M6" s="88" t="s">
        <v>6</v>
      </c>
      <c r="N6" s="12" t="s">
        <v>7</v>
      </c>
      <c r="O6"/>
      <c r="P6"/>
      <c r="Q6"/>
      <c r="R6"/>
      <c r="S6"/>
    </row>
    <row r="7" spans="1:19" ht="13.5" customHeight="1">
      <c r="A7" s="51" t="s">
        <v>86</v>
      </c>
      <c r="B7" s="89">
        <v>0</v>
      </c>
      <c r="C7" s="44">
        <v>0</v>
      </c>
      <c r="D7" s="102">
        <v>0</v>
      </c>
      <c r="E7" s="102">
        <v>0</v>
      </c>
      <c r="F7" s="102">
        <v>0</v>
      </c>
      <c r="G7" s="102">
        <v>0</v>
      </c>
      <c r="H7" s="104">
        <f>G7-F7</f>
        <v>0</v>
      </c>
      <c r="I7" s="25">
        <v>0</v>
      </c>
      <c r="J7" s="15">
        <v>0</v>
      </c>
      <c r="K7" s="14"/>
      <c r="L7" s="148">
        <f>J7+K7</f>
        <v>0</v>
      </c>
      <c r="M7" s="149">
        <f aca="true" t="shared" si="0" ref="M7:M16">+L7-G7</f>
        <v>0</v>
      </c>
      <c r="N7" s="150">
        <v>0</v>
      </c>
      <c r="O7"/>
      <c r="P7"/>
      <c r="Q7"/>
      <c r="R7"/>
      <c r="S7"/>
    </row>
    <row r="8" spans="1:19" ht="13.5" customHeight="1">
      <c r="A8" s="52" t="s">
        <v>87</v>
      </c>
      <c r="B8" s="90">
        <v>0</v>
      </c>
      <c r="C8" s="46">
        <v>0</v>
      </c>
      <c r="D8" s="90">
        <v>0</v>
      </c>
      <c r="E8" s="90">
        <v>0</v>
      </c>
      <c r="F8" s="90">
        <v>0</v>
      </c>
      <c r="G8" s="90">
        <v>0</v>
      </c>
      <c r="H8" s="104">
        <f aca="true" t="shared" si="1" ref="H8:H14">G8-F8</f>
        <v>0</v>
      </c>
      <c r="I8" s="25">
        <v>0</v>
      </c>
      <c r="J8" s="17">
        <v>0</v>
      </c>
      <c r="K8" s="16"/>
      <c r="L8" s="148">
        <f aca="true" t="shared" si="2" ref="L8:L14">J8+K8</f>
        <v>0</v>
      </c>
      <c r="M8" s="151">
        <f t="shared" si="0"/>
        <v>0</v>
      </c>
      <c r="N8" s="152">
        <v>0</v>
      </c>
      <c r="O8"/>
      <c r="P8"/>
      <c r="Q8"/>
      <c r="R8"/>
      <c r="S8"/>
    </row>
    <row r="9" spans="1:19" ht="13.5" customHeight="1">
      <c r="A9" s="52" t="s">
        <v>88</v>
      </c>
      <c r="B9" s="90">
        <v>0</v>
      </c>
      <c r="C9" s="46">
        <v>0</v>
      </c>
      <c r="D9" s="90">
        <v>0</v>
      </c>
      <c r="E9" s="90">
        <v>0</v>
      </c>
      <c r="F9" s="90">
        <v>0</v>
      </c>
      <c r="G9" s="90">
        <v>0</v>
      </c>
      <c r="H9" s="104">
        <f t="shared" si="1"/>
        <v>0</v>
      </c>
      <c r="I9" s="25">
        <v>0</v>
      </c>
      <c r="J9" s="17">
        <v>0</v>
      </c>
      <c r="K9" s="16"/>
      <c r="L9" s="148">
        <f t="shared" si="2"/>
        <v>0</v>
      </c>
      <c r="M9" s="151">
        <f t="shared" si="0"/>
        <v>0</v>
      </c>
      <c r="N9" s="152">
        <v>0</v>
      </c>
      <c r="O9"/>
      <c r="P9"/>
      <c r="Q9"/>
      <c r="R9"/>
      <c r="S9"/>
    </row>
    <row r="10" spans="1:19" ht="13.5" customHeight="1">
      <c r="A10" s="52" t="s">
        <v>8</v>
      </c>
      <c r="B10" s="90">
        <v>0</v>
      </c>
      <c r="C10" s="46">
        <v>0</v>
      </c>
      <c r="D10" s="90">
        <v>0</v>
      </c>
      <c r="E10" s="90">
        <v>0</v>
      </c>
      <c r="F10" s="90">
        <v>0</v>
      </c>
      <c r="G10" s="90">
        <v>0</v>
      </c>
      <c r="H10" s="104">
        <f t="shared" si="1"/>
        <v>0</v>
      </c>
      <c r="I10" s="25">
        <v>0</v>
      </c>
      <c r="J10" s="17">
        <v>0</v>
      </c>
      <c r="K10" s="16"/>
      <c r="L10" s="148">
        <f t="shared" si="2"/>
        <v>0</v>
      </c>
      <c r="M10" s="151">
        <f t="shared" si="0"/>
        <v>0</v>
      </c>
      <c r="N10" s="152">
        <v>0</v>
      </c>
      <c r="O10"/>
      <c r="P10"/>
      <c r="Q10"/>
      <c r="R10"/>
      <c r="S10"/>
    </row>
    <row r="11" spans="1:19" ht="13.5" customHeight="1">
      <c r="A11" s="52" t="s">
        <v>9</v>
      </c>
      <c r="B11" s="90">
        <v>553</v>
      </c>
      <c r="C11" s="46">
        <v>612</v>
      </c>
      <c r="D11" s="90">
        <v>703</v>
      </c>
      <c r="E11" s="90">
        <v>354.7</v>
      </c>
      <c r="F11" s="90">
        <v>341</v>
      </c>
      <c r="G11" s="90">
        <v>335</v>
      </c>
      <c r="H11" s="104">
        <f t="shared" si="1"/>
        <v>-6</v>
      </c>
      <c r="I11" s="25">
        <f>G11/F11</f>
        <v>0.9824046920821115</v>
      </c>
      <c r="J11" s="18">
        <v>1093</v>
      </c>
      <c r="K11" s="16"/>
      <c r="L11" s="148">
        <f t="shared" si="2"/>
        <v>1093</v>
      </c>
      <c r="M11" s="151">
        <f t="shared" si="0"/>
        <v>758</v>
      </c>
      <c r="N11" s="152">
        <f>+L11/G11</f>
        <v>3.262686567164179</v>
      </c>
      <c r="O11"/>
      <c r="P11"/>
      <c r="Q11"/>
      <c r="R11"/>
      <c r="S11"/>
    </row>
    <row r="12" spans="1:19" ht="13.5" customHeight="1">
      <c r="A12" s="93" t="s">
        <v>103</v>
      </c>
      <c r="B12" s="90">
        <v>0</v>
      </c>
      <c r="C12" s="46">
        <v>80</v>
      </c>
      <c r="D12" s="90">
        <v>0</v>
      </c>
      <c r="E12" s="90">
        <v>123.01</v>
      </c>
      <c r="F12" s="90">
        <v>167</v>
      </c>
      <c r="G12" s="90">
        <v>40.32</v>
      </c>
      <c r="H12" s="104">
        <f t="shared" si="1"/>
        <v>-126.68</v>
      </c>
      <c r="I12" s="25">
        <f>G12/F12</f>
        <v>0.24143712574850298</v>
      </c>
      <c r="J12" s="18">
        <v>700</v>
      </c>
      <c r="K12" s="16"/>
      <c r="L12" s="148">
        <f t="shared" si="2"/>
        <v>700</v>
      </c>
      <c r="M12" s="151">
        <f t="shared" si="0"/>
        <v>659.68</v>
      </c>
      <c r="N12" s="152">
        <f>+L12/G12</f>
        <v>17.36111111111111</v>
      </c>
      <c r="O12"/>
      <c r="P12"/>
      <c r="Q12"/>
      <c r="R12"/>
      <c r="S12"/>
    </row>
    <row r="13" spans="1:19" ht="13.5" customHeight="1">
      <c r="A13" s="52" t="s">
        <v>104</v>
      </c>
      <c r="B13" s="90">
        <v>0</v>
      </c>
      <c r="C13" s="46">
        <v>0</v>
      </c>
      <c r="D13" s="90">
        <v>0</v>
      </c>
      <c r="E13" s="90">
        <v>0</v>
      </c>
      <c r="F13" s="90">
        <v>0</v>
      </c>
      <c r="G13" s="90">
        <v>0</v>
      </c>
      <c r="H13" s="104">
        <f t="shared" si="1"/>
        <v>0</v>
      </c>
      <c r="I13" s="25">
        <v>0</v>
      </c>
      <c r="J13" s="17">
        <v>0</v>
      </c>
      <c r="K13" s="16"/>
      <c r="L13" s="148">
        <f t="shared" si="2"/>
        <v>0</v>
      </c>
      <c r="M13" s="151">
        <f t="shared" si="0"/>
        <v>0</v>
      </c>
      <c r="N13" s="152">
        <v>0</v>
      </c>
      <c r="O13"/>
      <c r="P13"/>
      <c r="Q13"/>
      <c r="R13"/>
      <c r="S13"/>
    </row>
    <row r="14" spans="1:19" ht="24" customHeight="1" thickBot="1">
      <c r="A14" s="201" t="s">
        <v>105</v>
      </c>
      <c r="B14" s="90">
        <v>11929</v>
      </c>
      <c r="C14" s="46">
        <v>12230</v>
      </c>
      <c r="D14" s="103">
        <v>14234</v>
      </c>
      <c r="E14" s="103">
        <v>15606.15</v>
      </c>
      <c r="F14" s="103">
        <v>15904</v>
      </c>
      <c r="G14" s="103">
        <v>17845.21</v>
      </c>
      <c r="H14" s="104">
        <f t="shared" si="1"/>
        <v>1941.2099999999991</v>
      </c>
      <c r="I14" s="25">
        <f>G14/F14</f>
        <v>1.1220579728370221</v>
      </c>
      <c r="J14" s="20">
        <v>16705</v>
      </c>
      <c r="K14" s="19"/>
      <c r="L14" s="148">
        <f t="shared" si="2"/>
        <v>16705</v>
      </c>
      <c r="M14" s="153">
        <f t="shared" si="0"/>
        <v>-1140.2099999999991</v>
      </c>
      <c r="N14" s="154">
        <f>+L14/G14</f>
        <v>0.9361055431681667</v>
      </c>
      <c r="O14"/>
      <c r="P14"/>
      <c r="Q14"/>
      <c r="R14"/>
      <c r="S14"/>
    </row>
    <row r="15" spans="1:19" ht="13.5" customHeight="1" thickBot="1">
      <c r="A15" s="53" t="s">
        <v>10</v>
      </c>
      <c r="B15" s="91">
        <v>12482</v>
      </c>
      <c r="C15" s="45">
        <f>+C11+C14</f>
        <v>12842</v>
      </c>
      <c r="D15" s="105">
        <f>SUM(D8:D11,D13,D14)</f>
        <v>14937</v>
      </c>
      <c r="E15" s="105">
        <f>SUM(E8:E11,E13,E14)</f>
        <v>15960.85</v>
      </c>
      <c r="F15" s="105">
        <f>SUM(F8:F11,F13,F14)</f>
        <v>16245</v>
      </c>
      <c r="G15" s="105">
        <f>SUM(G8:G11,G13,G14)</f>
        <v>18180.21</v>
      </c>
      <c r="H15" s="91">
        <f>G15-F15</f>
        <v>1935.2099999999991</v>
      </c>
      <c r="I15" s="132">
        <f>G15/F15</f>
        <v>1.1191265004616804</v>
      </c>
      <c r="J15" s="45">
        <f>SUM(J7+J8+J9+J10+J11+J13+J14)</f>
        <v>17798</v>
      </c>
      <c r="K15" s="33">
        <f>SUM(K7+K8+K9+K10+K11+K13+K14)</f>
        <v>0</v>
      </c>
      <c r="L15" s="45">
        <f>SUM(L7+L8+L9+L10+L11+L13+L14)</f>
        <v>17798</v>
      </c>
      <c r="M15" s="24">
        <f t="shared" si="0"/>
        <v>-382.2099999999991</v>
      </c>
      <c r="N15" s="156">
        <f>+L15/G15</f>
        <v>0.978976590479428</v>
      </c>
      <c r="O15"/>
      <c r="P15"/>
      <c r="Q15"/>
      <c r="R15"/>
      <c r="S15"/>
    </row>
    <row r="16" spans="1:19" ht="13.5" customHeight="1">
      <c r="A16" s="94" t="s">
        <v>11</v>
      </c>
      <c r="B16" s="89">
        <v>1516</v>
      </c>
      <c r="C16" s="46">
        <v>1305</v>
      </c>
      <c r="D16" s="102">
        <v>1426.48</v>
      </c>
      <c r="E16" s="102">
        <v>1345.82</v>
      </c>
      <c r="F16" s="102">
        <v>1408</v>
      </c>
      <c r="G16" s="102">
        <v>2000.14</v>
      </c>
      <c r="H16" s="104">
        <f>G16-F16</f>
        <v>592.1400000000001</v>
      </c>
      <c r="I16" s="25">
        <f>G16/F16</f>
        <v>1.4205539772727274</v>
      </c>
      <c r="J16" s="15">
        <v>1400</v>
      </c>
      <c r="K16" s="14"/>
      <c r="L16" s="148">
        <f>J16+K16</f>
        <v>1400</v>
      </c>
      <c r="M16" s="155">
        <f t="shared" si="0"/>
        <v>-600.1400000000001</v>
      </c>
      <c r="N16" s="25">
        <f>+L16/G16</f>
        <v>0.6999510034297599</v>
      </c>
      <c r="O16"/>
      <c r="P16"/>
      <c r="Q16"/>
      <c r="R16"/>
      <c r="S16"/>
    </row>
    <row r="17" spans="1:19" ht="22.5" customHeight="1">
      <c r="A17" s="93" t="s">
        <v>12</v>
      </c>
      <c r="B17" s="89">
        <v>122</v>
      </c>
      <c r="C17" s="46">
        <v>160</v>
      </c>
      <c r="D17" s="90">
        <v>174</v>
      </c>
      <c r="E17" s="133">
        <v>153</v>
      </c>
      <c r="F17" s="133">
        <v>111</v>
      </c>
      <c r="G17" s="133">
        <v>539</v>
      </c>
      <c r="H17" s="104">
        <f aca="true" t="shared" si="3" ref="H17:H34">G17-F17</f>
        <v>428</v>
      </c>
      <c r="I17" s="25">
        <f aca="true" t="shared" si="4" ref="I17:I33">G17/F17</f>
        <v>4.8558558558558556</v>
      </c>
      <c r="J17" s="15">
        <v>85</v>
      </c>
      <c r="K17" s="14"/>
      <c r="L17" s="148">
        <f aca="true" t="shared" si="5" ref="L17:L34">J17+K17</f>
        <v>85</v>
      </c>
      <c r="M17" s="155">
        <f aca="true" t="shared" si="6" ref="M17:M33">+L17-G17</f>
        <v>-454</v>
      </c>
      <c r="N17" s="25">
        <f>+L17/G17</f>
        <v>0.15769944341372913</v>
      </c>
      <c r="O17"/>
      <c r="P17"/>
      <c r="Q17"/>
      <c r="R17"/>
      <c r="S17"/>
    </row>
    <row r="18" spans="1:19" ht="13.5" customHeight="1">
      <c r="A18" s="52" t="s">
        <v>13</v>
      </c>
      <c r="B18" s="89">
        <v>390</v>
      </c>
      <c r="C18" s="46">
        <v>392</v>
      </c>
      <c r="D18" s="90">
        <v>513.54</v>
      </c>
      <c r="E18" s="133">
        <v>493.84</v>
      </c>
      <c r="F18" s="133">
        <v>683</v>
      </c>
      <c r="G18" s="133">
        <v>683.32</v>
      </c>
      <c r="H18" s="104">
        <f t="shared" si="3"/>
        <v>0.32000000000005</v>
      </c>
      <c r="I18" s="25">
        <f t="shared" si="4"/>
        <v>1.0004685212298683</v>
      </c>
      <c r="J18" s="17">
        <v>660</v>
      </c>
      <c r="K18" s="16"/>
      <c r="L18" s="148">
        <f t="shared" si="5"/>
        <v>660</v>
      </c>
      <c r="M18" s="155">
        <f t="shared" si="6"/>
        <v>-23.32000000000005</v>
      </c>
      <c r="N18" s="25">
        <f aca="true" t="shared" si="7" ref="N18:N33">+L18/G18</f>
        <v>0.9658725048293625</v>
      </c>
      <c r="O18"/>
      <c r="P18"/>
      <c r="Q18"/>
      <c r="R18"/>
      <c r="S18"/>
    </row>
    <row r="19" spans="1:19" ht="13.5" customHeight="1">
      <c r="A19" s="93" t="s">
        <v>14</v>
      </c>
      <c r="B19" s="89">
        <v>0</v>
      </c>
      <c r="C19" s="46">
        <v>0</v>
      </c>
      <c r="D19" s="90">
        <v>0</v>
      </c>
      <c r="E19" s="133">
        <v>0</v>
      </c>
      <c r="F19" s="133">
        <v>0</v>
      </c>
      <c r="G19" s="133">
        <v>0</v>
      </c>
      <c r="H19" s="104">
        <f t="shared" si="3"/>
        <v>0</v>
      </c>
      <c r="I19" s="25">
        <v>0</v>
      </c>
      <c r="J19" s="17">
        <v>0</v>
      </c>
      <c r="K19" s="16"/>
      <c r="L19" s="148">
        <f t="shared" si="5"/>
        <v>0</v>
      </c>
      <c r="M19" s="155">
        <f t="shared" si="6"/>
        <v>0</v>
      </c>
      <c r="N19" s="25">
        <v>0</v>
      </c>
      <c r="O19"/>
      <c r="P19"/>
      <c r="Q19"/>
      <c r="R19"/>
      <c r="S19"/>
    </row>
    <row r="20" spans="1:19" ht="13.5" customHeight="1">
      <c r="A20" s="52" t="s">
        <v>15</v>
      </c>
      <c r="B20" s="89">
        <v>0</v>
      </c>
      <c r="C20" s="46">
        <v>0</v>
      </c>
      <c r="D20" s="90">
        <v>0</v>
      </c>
      <c r="E20" s="133">
        <v>0</v>
      </c>
      <c r="F20" s="133">
        <v>0</v>
      </c>
      <c r="G20" s="133">
        <v>0</v>
      </c>
      <c r="H20" s="104">
        <f t="shared" si="3"/>
        <v>0</v>
      </c>
      <c r="I20" s="25">
        <v>0</v>
      </c>
      <c r="J20" s="17">
        <v>0</v>
      </c>
      <c r="K20" s="16"/>
      <c r="L20" s="148">
        <f t="shared" si="5"/>
        <v>0</v>
      </c>
      <c r="M20" s="155">
        <f t="shared" si="6"/>
        <v>0</v>
      </c>
      <c r="N20" s="25">
        <v>0</v>
      </c>
      <c r="O20"/>
      <c r="P20"/>
      <c r="Q20"/>
      <c r="R20"/>
      <c r="S20"/>
    </row>
    <row r="21" spans="1:19" ht="13.5" customHeight="1">
      <c r="A21" s="52" t="s">
        <v>16</v>
      </c>
      <c r="B21" s="89">
        <v>686</v>
      </c>
      <c r="C21" s="46">
        <v>725</v>
      </c>
      <c r="D21" s="90">
        <v>601</v>
      </c>
      <c r="E21" s="133">
        <v>578.5</v>
      </c>
      <c r="F21" s="133">
        <v>506</v>
      </c>
      <c r="G21" s="133">
        <v>616.5</v>
      </c>
      <c r="H21" s="104">
        <f t="shared" si="3"/>
        <v>110.5</v>
      </c>
      <c r="I21" s="25">
        <f t="shared" si="4"/>
        <v>1.2183794466403162</v>
      </c>
      <c r="J21" s="17">
        <v>500</v>
      </c>
      <c r="K21" s="16"/>
      <c r="L21" s="148">
        <f t="shared" si="5"/>
        <v>500</v>
      </c>
      <c r="M21" s="155">
        <f t="shared" si="6"/>
        <v>-116.5</v>
      </c>
      <c r="N21" s="25">
        <f t="shared" si="7"/>
        <v>0.8110300081103001</v>
      </c>
      <c r="O21"/>
      <c r="P21"/>
      <c r="Q21"/>
      <c r="R21"/>
      <c r="S21"/>
    </row>
    <row r="22" spans="1:19" ht="13.5" customHeight="1">
      <c r="A22" s="93" t="s">
        <v>17</v>
      </c>
      <c r="B22" s="89">
        <v>144</v>
      </c>
      <c r="C22" s="46">
        <v>178</v>
      </c>
      <c r="D22" s="90">
        <v>53.85</v>
      </c>
      <c r="E22" s="133">
        <v>158.18</v>
      </c>
      <c r="F22" s="133">
        <v>95</v>
      </c>
      <c r="G22" s="133">
        <v>183.26</v>
      </c>
      <c r="H22" s="104">
        <f t="shared" si="3"/>
        <v>88.25999999999999</v>
      </c>
      <c r="I22" s="25">
        <f t="shared" si="4"/>
        <v>1.9290526315789474</v>
      </c>
      <c r="J22" s="18">
        <v>80</v>
      </c>
      <c r="K22" s="16"/>
      <c r="L22" s="148">
        <f t="shared" si="5"/>
        <v>80</v>
      </c>
      <c r="M22" s="155">
        <f t="shared" si="6"/>
        <v>-103.25999999999999</v>
      </c>
      <c r="N22" s="25">
        <f t="shared" si="7"/>
        <v>0.4365382516643021</v>
      </c>
      <c r="O22"/>
      <c r="P22"/>
      <c r="Q22"/>
      <c r="R22"/>
      <c r="S22"/>
    </row>
    <row r="23" spans="1:19" ht="13.5" customHeight="1">
      <c r="A23" s="52" t="s">
        <v>18</v>
      </c>
      <c r="B23" s="89">
        <v>531</v>
      </c>
      <c r="C23" s="46">
        <v>533</v>
      </c>
      <c r="D23" s="90">
        <v>543.87</v>
      </c>
      <c r="E23" s="133">
        <v>411.88</v>
      </c>
      <c r="F23" s="133">
        <v>401</v>
      </c>
      <c r="G23" s="133">
        <v>426.32</v>
      </c>
      <c r="H23" s="104">
        <f t="shared" si="3"/>
        <v>25.319999999999993</v>
      </c>
      <c r="I23" s="25">
        <f t="shared" si="4"/>
        <v>1.063142144638404</v>
      </c>
      <c r="J23" s="18">
        <v>410</v>
      </c>
      <c r="K23" s="16"/>
      <c r="L23" s="148">
        <f t="shared" si="5"/>
        <v>410</v>
      </c>
      <c r="M23" s="155">
        <f t="shared" si="6"/>
        <v>-16.319999999999993</v>
      </c>
      <c r="N23" s="25">
        <f t="shared" si="7"/>
        <v>0.9617188966034903</v>
      </c>
      <c r="O23"/>
      <c r="P23"/>
      <c r="Q23"/>
      <c r="R23"/>
      <c r="S23"/>
    </row>
    <row r="24" spans="1:19" ht="13.5" customHeight="1">
      <c r="A24" s="54" t="s">
        <v>19</v>
      </c>
      <c r="B24" s="89">
        <v>9639</v>
      </c>
      <c r="C24" s="46">
        <v>10177</v>
      </c>
      <c r="D24" s="90">
        <v>11979.79</v>
      </c>
      <c r="E24" s="133">
        <v>12776.75</v>
      </c>
      <c r="F24" s="133">
        <v>13198</v>
      </c>
      <c r="G24" s="133">
        <v>13882</v>
      </c>
      <c r="H24" s="104">
        <f t="shared" si="3"/>
        <v>684</v>
      </c>
      <c r="I24" s="25">
        <f t="shared" si="4"/>
        <v>1.0518260342476133</v>
      </c>
      <c r="J24" s="165">
        <v>14878</v>
      </c>
      <c r="K24" s="166"/>
      <c r="L24" s="148">
        <f t="shared" si="5"/>
        <v>14878</v>
      </c>
      <c r="M24" s="155">
        <f t="shared" si="6"/>
        <v>996</v>
      </c>
      <c r="N24" s="25">
        <f t="shared" si="7"/>
        <v>1.0717475868030544</v>
      </c>
      <c r="O24"/>
      <c r="P24"/>
      <c r="Q24"/>
      <c r="R24"/>
      <c r="S24"/>
    </row>
    <row r="25" spans="1:19" ht="13.5" customHeight="1">
      <c r="A25" s="93" t="s">
        <v>20</v>
      </c>
      <c r="B25" s="89">
        <v>7030</v>
      </c>
      <c r="C25" s="46">
        <v>7414</v>
      </c>
      <c r="D25" s="90">
        <v>8724</v>
      </c>
      <c r="E25" s="133">
        <v>9302.42</v>
      </c>
      <c r="F25" s="133">
        <v>9595</v>
      </c>
      <c r="G25" s="133">
        <v>10220.16</v>
      </c>
      <c r="H25" s="104">
        <f t="shared" si="3"/>
        <v>625.1599999999999</v>
      </c>
      <c r="I25" s="25">
        <f t="shared" si="4"/>
        <v>1.0651547681083897</v>
      </c>
      <c r="J25" s="167">
        <v>10897</v>
      </c>
      <c r="K25" s="166"/>
      <c r="L25" s="148">
        <f t="shared" si="5"/>
        <v>10897</v>
      </c>
      <c r="M25" s="155">
        <f t="shared" si="6"/>
        <v>676.8400000000001</v>
      </c>
      <c r="N25" s="25">
        <f t="shared" si="7"/>
        <v>1.0662259690650635</v>
      </c>
      <c r="O25"/>
      <c r="P25"/>
      <c r="Q25"/>
      <c r="R25"/>
      <c r="S25"/>
    </row>
    <row r="26" spans="1:19" ht="13.5" customHeight="1">
      <c r="A26" s="54" t="s">
        <v>21</v>
      </c>
      <c r="B26" s="89">
        <v>7005</v>
      </c>
      <c r="C26" s="46">
        <v>7400</v>
      </c>
      <c r="D26" s="90">
        <v>8704</v>
      </c>
      <c r="E26" s="133">
        <v>9270</v>
      </c>
      <c r="F26" s="133">
        <v>9586</v>
      </c>
      <c r="G26" s="133">
        <v>10209.996</v>
      </c>
      <c r="H26" s="104">
        <f t="shared" si="3"/>
        <v>623.9959999999992</v>
      </c>
      <c r="I26" s="25">
        <f t="shared" si="4"/>
        <v>1.0650945128312121</v>
      </c>
      <c r="J26" s="167">
        <v>10877</v>
      </c>
      <c r="K26" s="166"/>
      <c r="L26" s="148">
        <f t="shared" si="5"/>
        <v>10877</v>
      </c>
      <c r="M26" s="155">
        <f t="shared" si="6"/>
        <v>667.0040000000008</v>
      </c>
      <c r="N26" s="25">
        <f t="shared" si="7"/>
        <v>1.0653285270630861</v>
      </c>
      <c r="O26"/>
      <c r="P26"/>
      <c r="Q26"/>
      <c r="R26"/>
      <c r="S26"/>
    </row>
    <row r="27" spans="1:19" ht="13.5" customHeight="1">
      <c r="A27" s="93" t="s">
        <v>22</v>
      </c>
      <c r="B27" s="89">
        <v>25</v>
      </c>
      <c r="C27" s="46">
        <v>14</v>
      </c>
      <c r="D27" s="90">
        <v>20</v>
      </c>
      <c r="E27" s="133">
        <v>32</v>
      </c>
      <c r="F27" s="133">
        <v>9</v>
      </c>
      <c r="G27" s="133">
        <v>10.163</v>
      </c>
      <c r="H27" s="104">
        <f t="shared" si="3"/>
        <v>1.1630000000000003</v>
      </c>
      <c r="I27" s="25">
        <f t="shared" si="4"/>
        <v>1.1292222222222223</v>
      </c>
      <c r="J27" s="167">
        <v>20</v>
      </c>
      <c r="K27" s="166"/>
      <c r="L27" s="148">
        <f t="shared" si="5"/>
        <v>20</v>
      </c>
      <c r="M27" s="155">
        <f t="shared" si="6"/>
        <v>9.837</v>
      </c>
      <c r="N27" s="25">
        <f t="shared" si="7"/>
        <v>1.9679228574239889</v>
      </c>
      <c r="O27"/>
      <c r="P27"/>
      <c r="Q27"/>
      <c r="R27"/>
      <c r="S27"/>
    </row>
    <row r="28" spans="1:19" ht="13.5" customHeight="1">
      <c r="A28" s="93" t="s">
        <v>106</v>
      </c>
      <c r="B28" s="202" t="s">
        <v>40</v>
      </c>
      <c r="C28" s="203" t="s">
        <v>40</v>
      </c>
      <c r="D28" s="204" t="s">
        <v>40</v>
      </c>
      <c r="E28" s="205" t="s">
        <v>40</v>
      </c>
      <c r="F28" s="205" t="s">
        <v>40</v>
      </c>
      <c r="G28" s="205" t="s">
        <v>40</v>
      </c>
      <c r="H28" s="206" t="s">
        <v>40</v>
      </c>
      <c r="I28" s="207" t="s">
        <v>40</v>
      </c>
      <c r="J28" s="167"/>
      <c r="K28" s="166"/>
      <c r="L28" s="148">
        <f t="shared" si="5"/>
        <v>0</v>
      </c>
      <c r="M28" s="208" t="s">
        <v>40</v>
      </c>
      <c r="N28" s="207" t="s">
        <v>40</v>
      </c>
      <c r="O28"/>
      <c r="P28"/>
      <c r="Q28"/>
      <c r="R28"/>
      <c r="S28"/>
    </row>
    <row r="29" spans="1:19" ht="13.5" customHeight="1">
      <c r="A29" s="93" t="s">
        <v>23</v>
      </c>
      <c r="B29" s="89">
        <v>2609</v>
      </c>
      <c r="C29" s="46">
        <v>2763</v>
      </c>
      <c r="D29" s="90">
        <v>3256</v>
      </c>
      <c r="E29" s="133">
        <v>3474.33</v>
      </c>
      <c r="F29" s="133">
        <v>3603</v>
      </c>
      <c r="G29" s="133">
        <v>3661.61</v>
      </c>
      <c r="H29" s="104">
        <f t="shared" si="3"/>
        <v>58.61000000000013</v>
      </c>
      <c r="I29" s="25">
        <f t="shared" si="4"/>
        <v>1.0162669997224536</v>
      </c>
      <c r="J29" s="167">
        <v>3698</v>
      </c>
      <c r="K29" s="166"/>
      <c r="L29" s="148">
        <f t="shared" si="5"/>
        <v>3698</v>
      </c>
      <c r="M29" s="155">
        <f t="shared" si="6"/>
        <v>36.38999999999987</v>
      </c>
      <c r="N29" s="25">
        <f t="shared" si="7"/>
        <v>1.0099382512064365</v>
      </c>
      <c r="O29"/>
      <c r="P29"/>
      <c r="Q29"/>
      <c r="R29"/>
      <c r="S29"/>
    </row>
    <row r="30" spans="1:19" ht="13.5" customHeight="1">
      <c r="A30" s="54" t="s">
        <v>24</v>
      </c>
      <c r="B30" s="89">
        <v>3</v>
      </c>
      <c r="C30" s="46">
        <v>2</v>
      </c>
      <c r="D30" s="90">
        <v>0.6</v>
      </c>
      <c r="E30" s="90">
        <v>0</v>
      </c>
      <c r="F30" s="90">
        <v>1</v>
      </c>
      <c r="G30" s="90">
        <v>1</v>
      </c>
      <c r="H30" s="104">
        <f t="shared" si="3"/>
        <v>0</v>
      </c>
      <c r="I30" s="25">
        <f t="shared" si="4"/>
        <v>1</v>
      </c>
      <c r="J30" s="18">
        <v>0</v>
      </c>
      <c r="K30" s="168"/>
      <c r="L30" s="148">
        <f t="shared" si="5"/>
        <v>0</v>
      </c>
      <c r="M30" s="155">
        <f t="shared" si="6"/>
        <v>-1</v>
      </c>
      <c r="N30" s="25">
        <f t="shared" si="7"/>
        <v>0</v>
      </c>
      <c r="O30"/>
      <c r="P30"/>
      <c r="Q30"/>
      <c r="R30"/>
      <c r="S30"/>
    </row>
    <row r="31" spans="1:19" ht="13.5" customHeight="1">
      <c r="A31" s="54" t="s">
        <v>25</v>
      </c>
      <c r="B31" s="89">
        <v>101</v>
      </c>
      <c r="C31" s="46">
        <v>68</v>
      </c>
      <c r="D31" s="90">
        <v>89.66</v>
      </c>
      <c r="E31" s="90">
        <v>178.55</v>
      </c>
      <c r="F31" s="90">
        <v>188</v>
      </c>
      <c r="G31" s="90">
        <v>476</v>
      </c>
      <c r="H31" s="104">
        <f t="shared" si="3"/>
        <v>288</v>
      </c>
      <c r="I31" s="25">
        <f t="shared" si="4"/>
        <v>2.5319148936170213</v>
      </c>
      <c r="J31" s="17">
        <v>215</v>
      </c>
      <c r="K31" s="16"/>
      <c r="L31" s="148">
        <f t="shared" si="5"/>
        <v>215</v>
      </c>
      <c r="M31" s="155">
        <f t="shared" si="6"/>
        <v>-261</v>
      </c>
      <c r="N31" s="25">
        <f t="shared" si="7"/>
        <v>0.45168067226890757</v>
      </c>
      <c r="O31"/>
      <c r="P31"/>
      <c r="Q31"/>
      <c r="R31"/>
      <c r="S31"/>
    </row>
    <row r="32" spans="1:19" ht="13.5" customHeight="1">
      <c r="A32" s="93" t="s">
        <v>89</v>
      </c>
      <c r="B32" s="89">
        <v>147</v>
      </c>
      <c r="C32" s="46">
        <v>173</v>
      </c>
      <c r="D32" s="90">
        <v>195</v>
      </c>
      <c r="E32" s="90">
        <v>201.84</v>
      </c>
      <c r="F32" s="90">
        <v>211</v>
      </c>
      <c r="G32" s="90">
        <v>190.57</v>
      </c>
      <c r="H32" s="104">
        <f t="shared" si="3"/>
        <v>-20.430000000000007</v>
      </c>
      <c r="I32" s="25">
        <f t="shared" si="4"/>
        <v>0.903175355450237</v>
      </c>
      <c r="J32" s="18">
        <v>145</v>
      </c>
      <c r="K32" s="16"/>
      <c r="L32" s="148">
        <f t="shared" si="5"/>
        <v>145</v>
      </c>
      <c r="M32" s="155">
        <f t="shared" si="6"/>
        <v>-45.56999999999999</v>
      </c>
      <c r="N32" s="25">
        <f t="shared" si="7"/>
        <v>0.760875268930052</v>
      </c>
      <c r="O32"/>
      <c r="P32"/>
      <c r="Q32"/>
      <c r="R32"/>
      <c r="S32"/>
    </row>
    <row r="33" spans="1:19" ht="20.25" customHeight="1">
      <c r="A33" s="93" t="s">
        <v>26</v>
      </c>
      <c r="B33" s="89">
        <v>147</v>
      </c>
      <c r="C33" s="46">
        <v>173</v>
      </c>
      <c r="D33" s="90">
        <v>195</v>
      </c>
      <c r="E33" s="90">
        <v>201.84</v>
      </c>
      <c r="F33" s="90">
        <v>211</v>
      </c>
      <c r="G33" s="90">
        <v>190.57</v>
      </c>
      <c r="H33" s="104">
        <f t="shared" si="3"/>
        <v>-20.430000000000007</v>
      </c>
      <c r="I33" s="25">
        <f t="shared" si="4"/>
        <v>0.903175355450237</v>
      </c>
      <c r="J33" s="18">
        <v>145</v>
      </c>
      <c r="K33" s="16"/>
      <c r="L33" s="148">
        <f t="shared" si="5"/>
        <v>145</v>
      </c>
      <c r="M33" s="155">
        <f t="shared" si="6"/>
        <v>-45.56999999999999</v>
      </c>
      <c r="N33" s="25">
        <f t="shared" si="7"/>
        <v>0.760875268930052</v>
      </c>
      <c r="O33"/>
      <c r="P33"/>
      <c r="Q33"/>
      <c r="R33"/>
      <c r="S33"/>
    </row>
    <row r="34" spans="1:19" ht="13.5" customHeight="1" thickBot="1">
      <c r="A34" s="95" t="s">
        <v>27</v>
      </c>
      <c r="B34" s="89">
        <v>0</v>
      </c>
      <c r="C34" s="48">
        <v>0</v>
      </c>
      <c r="D34" s="103">
        <v>0</v>
      </c>
      <c r="E34" s="103">
        <v>0</v>
      </c>
      <c r="F34" s="103">
        <v>0</v>
      </c>
      <c r="G34" s="103">
        <v>0</v>
      </c>
      <c r="H34" s="104">
        <f t="shared" si="3"/>
        <v>0</v>
      </c>
      <c r="I34" s="25">
        <v>0</v>
      </c>
      <c r="J34" s="26">
        <v>0</v>
      </c>
      <c r="K34" s="19"/>
      <c r="L34" s="148">
        <f t="shared" si="5"/>
        <v>0</v>
      </c>
      <c r="M34" s="153">
        <f>+L34-G34</f>
        <v>0</v>
      </c>
      <c r="N34" s="169">
        <v>0</v>
      </c>
      <c r="O34"/>
      <c r="P34"/>
      <c r="Q34"/>
      <c r="R34"/>
      <c r="S34"/>
    </row>
    <row r="35" spans="1:19" ht="13.5" customHeight="1" thickBot="1">
      <c r="A35" s="53" t="s">
        <v>28</v>
      </c>
      <c r="B35" s="91">
        <v>12482</v>
      </c>
      <c r="C35" s="24">
        <f>SUM(C16+C18+C19+C20+C21+C24+C30+C31+C32+C34)</f>
        <v>12842</v>
      </c>
      <c r="D35" s="21">
        <f>SUM(D16+D18+D19+D20+D21+D24+D30+D31+D32+D34)</f>
        <v>14806.070000000002</v>
      </c>
      <c r="E35" s="21">
        <f>SUM(E16+E18+E19+E20+E21+E24+E30+E31+E32+E34)</f>
        <v>15575.3</v>
      </c>
      <c r="F35" s="21">
        <f>SUM(F16+F18+F19+F20+F21+F24+F30+F31+F32+F34)</f>
        <v>16195</v>
      </c>
      <c r="G35" s="21">
        <f>SUM(G16+G18+G19+G20+G21+G24+G30+G31+G32+G34)</f>
        <v>17849.53</v>
      </c>
      <c r="H35" s="91">
        <f>G35-F35</f>
        <v>1654.5299999999988</v>
      </c>
      <c r="I35" s="131">
        <f>E35/D35</f>
        <v>1.0519536919655248</v>
      </c>
      <c r="J35" s="32">
        <f>SUM(J16+J18+J19+J20+J21+J24+J30+J31+J32+J34)</f>
        <v>17798</v>
      </c>
      <c r="K35" s="22">
        <f>SUM(K16+K18+K19+K20+K21+K24+K30+K31+K32+K34)</f>
        <v>0</v>
      </c>
      <c r="L35" s="23">
        <f>SUM(L16+L18+L19+L20+L21+L24+L30+L31+L32+L34)</f>
        <v>17798</v>
      </c>
      <c r="M35" s="91">
        <f>+L35-G35</f>
        <v>-51.529999999998836</v>
      </c>
      <c r="N35" s="132">
        <f>+L35/F35</f>
        <v>1.09898116702686</v>
      </c>
      <c r="O35"/>
      <c r="P35"/>
      <c r="Q35"/>
      <c r="R35"/>
      <c r="S35"/>
    </row>
    <row r="36" spans="1:19" ht="18" customHeight="1" thickBot="1">
      <c r="A36" s="53" t="s">
        <v>29</v>
      </c>
      <c r="B36" s="92">
        <f aca="true" t="shared" si="8" ref="B36:G36">+B15-B35</f>
        <v>0</v>
      </c>
      <c r="C36" s="92">
        <f t="shared" si="8"/>
        <v>0</v>
      </c>
      <c r="D36" s="92">
        <f t="shared" si="8"/>
        <v>130.92999999999847</v>
      </c>
      <c r="E36" s="92">
        <f t="shared" si="8"/>
        <v>385.5500000000011</v>
      </c>
      <c r="F36" s="92">
        <f t="shared" si="8"/>
        <v>50</v>
      </c>
      <c r="G36" s="92">
        <f t="shared" si="8"/>
        <v>330.6800000000003</v>
      </c>
      <c r="H36" s="237"/>
      <c r="I36" s="238"/>
      <c r="J36" s="236">
        <f>+L15-L35</f>
        <v>0</v>
      </c>
      <c r="K36" s="220"/>
      <c r="L36" s="216"/>
      <c r="M36" s="237"/>
      <c r="N36" s="238"/>
      <c r="O36"/>
      <c r="P36"/>
      <c r="Q36"/>
      <c r="R36"/>
      <c r="S36"/>
    </row>
    <row r="37" spans="1:19" ht="20.25" customHeight="1" thickBot="1">
      <c r="A37" s="96" t="s">
        <v>30</v>
      </c>
      <c r="B37" s="86">
        <v>0</v>
      </c>
      <c r="C37" s="92">
        <v>0</v>
      </c>
      <c r="D37" s="92">
        <v>0</v>
      </c>
      <c r="E37" s="92">
        <v>0</v>
      </c>
      <c r="F37" s="92">
        <v>0</v>
      </c>
      <c r="G37" s="92">
        <v>0</v>
      </c>
      <c r="H37"/>
      <c r="I37"/>
      <c r="J37"/>
      <c r="K37"/>
      <c r="L37"/>
      <c r="M37"/>
      <c r="N37"/>
      <c r="O37"/>
      <c r="P37"/>
      <c r="Q37"/>
      <c r="R37"/>
      <c r="S37"/>
    </row>
    <row r="38" spans="1:19" ht="18" customHeight="1" thickBot="1">
      <c r="A38" s="97" t="s">
        <v>31</v>
      </c>
      <c r="B38" s="86">
        <v>0</v>
      </c>
      <c r="C38" s="92">
        <v>0</v>
      </c>
      <c r="D38" s="92">
        <v>0</v>
      </c>
      <c r="E38" s="92">
        <v>0</v>
      </c>
      <c r="F38" s="92">
        <v>0</v>
      </c>
      <c r="G38" s="92">
        <v>0</v>
      </c>
      <c r="H38"/>
      <c r="I38"/>
      <c r="J38"/>
      <c r="K38"/>
      <c r="L38"/>
      <c r="M38"/>
      <c r="N38"/>
      <c r="O38"/>
      <c r="P38"/>
      <c r="Q38"/>
      <c r="R38"/>
      <c r="S38"/>
    </row>
    <row r="39" spans="2:15" ht="6.75" customHeight="1">
      <c r="B39" s="1"/>
      <c r="C39" s="1"/>
      <c r="D39" s="27"/>
      <c r="E39" s="27"/>
      <c r="F39" s="27"/>
      <c r="G39" s="27"/>
      <c r="H39" s="1"/>
      <c r="I39" s="1"/>
      <c r="J39" s="1"/>
      <c r="K39" s="1"/>
      <c r="O39" s="127"/>
    </row>
    <row r="40" spans="1:19" s="60" customFormat="1" ht="11.25" customHeight="1" thickBot="1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116"/>
      <c r="P40" s="69"/>
      <c r="Q40" s="69"/>
      <c r="R40" s="69"/>
      <c r="S40" s="69"/>
    </row>
    <row r="41" spans="1:15" s="60" customFormat="1" ht="18" customHeight="1" thickBot="1">
      <c r="A41" s="225" t="s">
        <v>90</v>
      </c>
      <c r="B41" s="226"/>
      <c r="C41" s="227"/>
      <c r="D41" s="242" t="s">
        <v>55</v>
      </c>
      <c r="E41" s="134"/>
      <c r="F41" s="106"/>
      <c r="G41" s="106"/>
      <c r="H41" s="114"/>
      <c r="O41" s="114"/>
    </row>
    <row r="42" spans="1:15" s="28" customFormat="1" ht="30.75" customHeight="1" thickBot="1">
      <c r="A42" s="228"/>
      <c r="B42" s="229"/>
      <c r="C42" s="230"/>
      <c r="D42" s="243"/>
      <c r="E42" s="135"/>
      <c r="F42" s="107"/>
      <c r="G42" s="107"/>
      <c r="H42" s="115"/>
      <c r="K42" s="247" t="s">
        <v>107</v>
      </c>
      <c r="L42" s="248"/>
      <c r="M42" s="249"/>
      <c r="N42" s="212">
        <f>+J26</f>
        <v>10877</v>
      </c>
      <c r="O42" s="115"/>
    </row>
    <row r="43" spans="1:15" s="69" customFormat="1" ht="12.75">
      <c r="A43" s="244" t="s">
        <v>100</v>
      </c>
      <c r="B43" s="245"/>
      <c r="C43" s="246"/>
      <c r="D43" s="157">
        <v>600</v>
      </c>
      <c r="E43" s="136"/>
      <c r="F43" s="108"/>
      <c r="G43" s="108"/>
      <c r="H43" s="116"/>
      <c r="O43" s="116"/>
    </row>
    <row r="44" spans="1:15" s="60" customFormat="1" ht="13.5" thickBot="1">
      <c r="A44" s="271" t="s">
        <v>56</v>
      </c>
      <c r="B44" s="272"/>
      <c r="C44" s="273"/>
      <c r="D44" s="157">
        <v>50</v>
      </c>
      <c r="E44" s="108"/>
      <c r="F44" s="211"/>
      <c r="G44" s="108"/>
      <c r="H44" s="114"/>
      <c r="O44" s="114"/>
    </row>
    <row r="45" spans="1:15" s="60" customFormat="1" ht="13.5" thickBot="1">
      <c r="A45" s="87" t="s">
        <v>3</v>
      </c>
      <c r="B45" s="85"/>
      <c r="C45" s="85"/>
      <c r="D45" s="34">
        <f>SUM(D43:D44)</f>
        <v>650</v>
      </c>
      <c r="E45" s="137"/>
      <c r="F45" s="109"/>
      <c r="G45" s="109"/>
      <c r="H45" s="114"/>
      <c r="O45" s="114"/>
    </row>
    <row r="46" spans="1:15" s="60" customFormat="1" ht="12" customHeight="1">
      <c r="A46" s="1"/>
      <c r="B46" s="1"/>
      <c r="C46" s="1"/>
      <c r="D46" s="1"/>
      <c r="E46" s="1"/>
      <c r="F46" s="1"/>
      <c r="G46" s="1"/>
      <c r="H46" s="1"/>
      <c r="I46"/>
      <c r="J46"/>
      <c r="O46" s="114"/>
    </row>
    <row r="47" spans="11:19" ht="2.25" customHeight="1">
      <c r="K47" s="1"/>
      <c r="O47" s="127"/>
      <c r="P47"/>
      <c r="Q47"/>
      <c r="R47"/>
      <c r="S47"/>
    </row>
    <row r="48" spans="15:17" ht="3" customHeight="1" thickBot="1">
      <c r="O48" s="127"/>
      <c r="P48"/>
      <c r="Q48"/>
    </row>
    <row r="49" spans="1:17" s="35" customFormat="1" ht="17.25" customHeight="1">
      <c r="A49" s="262" t="s">
        <v>33</v>
      </c>
      <c r="B49" s="239" t="s">
        <v>92</v>
      </c>
      <c r="C49" s="256" t="s">
        <v>91</v>
      </c>
      <c r="D49" s="257"/>
      <c r="E49" s="257"/>
      <c r="F49" s="257"/>
      <c r="G49" s="257"/>
      <c r="H49" s="257"/>
      <c r="I49" s="257"/>
      <c r="J49" s="231" t="s">
        <v>93</v>
      </c>
      <c r="M49" s="1"/>
      <c r="N49" s="1"/>
      <c r="O49" s="127"/>
      <c r="P49" s="1"/>
      <c r="Q49" s="1"/>
    </row>
    <row r="50" spans="1:17" s="35" customFormat="1" ht="17.25" customHeight="1">
      <c r="A50" s="263"/>
      <c r="B50" s="240"/>
      <c r="C50" s="234" t="s">
        <v>32</v>
      </c>
      <c r="D50" s="274" t="s">
        <v>34</v>
      </c>
      <c r="E50" s="275"/>
      <c r="F50" s="275"/>
      <c r="G50" s="275"/>
      <c r="H50" s="275"/>
      <c r="I50" s="275"/>
      <c r="J50" s="232"/>
      <c r="M50" s="1"/>
      <c r="N50" s="1"/>
      <c r="O50" s="127"/>
      <c r="P50" s="1"/>
      <c r="Q50" s="1"/>
    </row>
    <row r="51" spans="1:17" s="35" customFormat="1" ht="11.25" customHeight="1" thickBot="1">
      <c r="A51" s="264"/>
      <c r="B51" s="241"/>
      <c r="C51" s="235"/>
      <c r="D51" s="36">
        <v>1</v>
      </c>
      <c r="E51" s="36">
        <v>2</v>
      </c>
      <c r="F51" s="36">
        <v>3</v>
      </c>
      <c r="G51" s="36">
        <v>4</v>
      </c>
      <c r="H51" s="36">
        <v>5</v>
      </c>
      <c r="I51" s="173">
        <v>6</v>
      </c>
      <c r="J51" s="233"/>
      <c r="M51" s="29"/>
      <c r="N51" s="29"/>
      <c r="O51" s="128"/>
      <c r="P51" s="29"/>
      <c r="Q51" s="29"/>
    </row>
    <row r="52" spans="1:17" s="35" customFormat="1" ht="17.25" customHeight="1" thickBot="1">
      <c r="A52" s="160">
        <v>7280</v>
      </c>
      <c r="B52" s="164">
        <v>2896</v>
      </c>
      <c r="C52" s="162">
        <f>SUM(D52:H52)</f>
        <v>145</v>
      </c>
      <c r="D52" s="161">
        <v>18</v>
      </c>
      <c r="E52" s="161">
        <v>64</v>
      </c>
      <c r="F52" s="161">
        <v>0</v>
      </c>
      <c r="G52" s="161">
        <v>0</v>
      </c>
      <c r="H52" s="161">
        <v>63</v>
      </c>
      <c r="I52" s="163">
        <v>0</v>
      </c>
      <c r="J52" s="159">
        <f>+A52-B52-C52</f>
        <v>4239</v>
      </c>
      <c r="M52" s="1"/>
      <c r="N52" s="1"/>
      <c r="O52" s="127"/>
      <c r="P52" s="1"/>
      <c r="Q52" s="1"/>
    </row>
    <row r="53" ht="10.5" customHeight="1" thickBot="1">
      <c r="O53" s="127"/>
    </row>
    <row r="54" spans="1:17" ht="12.75" customHeight="1" thickBot="1">
      <c r="A54" s="267" t="s">
        <v>35</v>
      </c>
      <c r="B54" s="258" t="s">
        <v>94</v>
      </c>
      <c r="C54" s="265" t="s">
        <v>95</v>
      </c>
      <c r="D54" s="266"/>
      <c r="E54" s="266"/>
      <c r="F54" s="266"/>
      <c r="G54" s="258" t="s">
        <v>96</v>
      </c>
      <c r="H54" s="276" t="s">
        <v>36</v>
      </c>
      <c r="I54" s="219" t="s">
        <v>98</v>
      </c>
      <c r="J54" s="220"/>
      <c r="K54" s="220"/>
      <c r="L54" s="216"/>
      <c r="N54" s="117"/>
      <c r="O54" s="110"/>
      <c r="Q54" s="127"/>
    </row>
    <row r="55" spans="1:17" ht="18.75" thickBot="1">
      <c r="A55" s="268"/>
      <c r="B55" s="259"/>
      <c r="C55" s="37" t="s">
        <v>81</v>
      </c>
      <c r="D55" s="38" t="s">
        <v>37</v>
      </c>
      <c r="E55" s="38" t="s">
        <v>38</v>
      </c>
      <c r="F55" s="39" t="s">
        <v>82</v>
      </c>
      <c r="G55" s="259"/>
      <c r="H55" s="277"/>
      <c r="I55" s="111" t="s">
        <v>97</v>
      </c>
      <c r="J55" s="112" t="s">
        <v>37</v>
      </c>
      <c r="K55" s="112" t="s">
        <v>38</v>
      </c>
      <c r="L55" s="113" t="s">
        <v>99</v>
      </c>
      <c r="O55" s="127"/>
      <c r="Q55" s="127"/>
    </row>
    <row r="56" spans="1:17" ht="12.75">
      <c r="A56" s="40" t="s">
        <v>39</v>
      </c>
      <c r="B56" s="138">
        <v>3082</v>
      </c>
      <c r="C56" s="176" t="s">
        <v>40</v>
      </c>
      <c r="D56" s="177" t="s">
        <v>40</v>
      </c>
      <c r="E56" s="177" t="s">
        <v>40</v>
      </c>
      <c r="F56" s="178" t="s">
        <v>40</v>
      </c>
      <c r="G56" s="141">
        <v>3543</v>
      </c>
      <c r="H56" s="142" t="s">
        <v>40</v>
      </c>
      <c r="I56" s="179" t="s">
        <v>40</v>
      </c>
      <c r="J56" s="180" t="s">
        <v>40</v>
      </c>
      <c r="K56" s="180" t="s">
        <v>40</v>
      </c>
      <c r="L56" s="178" t="s">
        <v>40</v>
      </c>
      <c r="O56" s="174"/>
      <c r="Q56" s="127"/>
    </row>
    <row r="57" spans="1:17" ht="12.75">
      <c r="A57" s="41" t="s">
        <v>41</v>
      </c>
      <c r="B57" s="139">
        <v>182</v>
      </c>
      <c r="C57" s="181">
        <v>182</v>
      </c>
      <c r="D57" s="182">
        <v>10</v>
      </c>
      <c r="E57" s="182">
        <v>36</v>
      </c>
      <c r="F57" s="183">
        <v>155</v>
      </c>
      <c r="G57" s="143">
        <v>155</v>
      </c>
      <c r="H57" s="144">
        <f>+G57-F57</f>
        <v>0</v>
      </c>
      <c r="I57" s="170">
        <v>155</v>
      </c>
      <c r="J57" s="171">
        <v>31</v>
      </c>
      <c r="K57" s="171">
        <v>0</v>
      </c>
      <c r="L57" s="172">
        <f>+I57+J57-K57</f>
        <v>186</v>
      </c>
      <c r="O57" s="127"/>
      <c r="Q57" s="127"/>
    </row>
    <row r="58" spans="1:17" ht="12.75">
      <c r="A58" s="41" t="s">
        <v>42</v>
      </c>
      <c r="B58" s="139">
        <v>831</v>
      </c>
      <c r="C58" s="181">
        <v>831</v>
      </c>
      <c r="D58" s="182">
        <v>213</v>
      </c>
      <c r="E58" s="182">
        <v>4</v>
      </c>
      <c r="F58" s="183">
        <f>+C58+D58-E58</f>
        <v>1040</v>
      </c>
      <c r="G58" s="143">
        <v>1040</v>
      </c>
      <c r="H58" s="144">
        <f>+G58-F58</f>
        <v>0</v>
      </c>
      <c r="I58" s="170">
        <v>1040</v>
      </c>
      <c r="J58" s="171">
        <v>300</v>
      </c>
      <c r="K58" s="171">
        <v>700</v>
      </c>
      <c r="L58" s="172">
        <f>+I58+J58-K58</f>
        <v>640</v>
      </c>
      <c r="O58" s="127"/>
      <c r="Q58" s="127"/>
    </row>
    <row r="59" spans="1:17" ht="12.75">
      <c r="A59" s="41" t="s">
        <v>43</v>
      </c>
      <c r="B59" s="139">
        <v>902</v>
      </c>
      <c r="C59" s="176" t="s">
        <v>40</v>
      </c>
      <c r="D59" s="177" t="s">
        <v>40</v>
      </c>
      <c r="E59" s="177" t="s">
        <v>40</v>
      </c>
      <c r="F59" s="178" t="s">
        <v>40</v>
      </c>
      <c r="G59" s="143">
        <v>1332</v>
      </c>
      <c r="H59" s="145" t="s">
        <v>40</v>
      </c>
      <c r="I59" s="176" t="s">
        <v>40</v>
      </c>
      <c r="J59" s="177" t="s">
        <v>40</v>
      </c>
      <c r="K59" s="177" t="s">
        <v>40</v>
      </c>
      <c r="L59" s="178" t="s">
        <v>40</v>
      </c>
      <c r="O59" s="127"/>
      <c r="Q59" s="127"/>
    </row>
    <row r="60" spans="1:17" ht="12.75">
      <c r="A60" s="41" t="s">
        <v>57</v>
      </c>
      <c r="B60" s="139">
        <v>723</v>
      </c>
      <c r="C60" s="181">
        <v>723</v>
      </c>
      <c r="D60" s="182">
        <v>191</v>
      </c>
      <c r="E60" s="182">
        <v>106</v>
      </c>
      <c r="F60" s="183">
        <f>+C60+D60-E60</f>
        <v>808</v>
      </c>
      <c r="G60" s="143">
        <v>808</v>
      </c>
      <c r="H60" s="144">
        <f>+G60-F60</f>
        <v>0</v>
      </c>
      <c r="I60" s="184">
        <v>808</v>
      </c>
      <c r="J60" s="158">
        <v>145</v>
      </c>
      <c r="K60" s="158">
        <v>663</v>
      </c>
      <c r="L60" s="172">
        <f>+I60+J60-K60</f>
        <v>290</v>
      </c>
      <c r="O60" s="127"/>
      <c r="Q60" s="127"/>
    </row>
    <row r="61" spans="1:17" ht="13.5" thickBot="1">
      <c r="A61" s="42" t="s">
        <v>44</v>
      </c>
      <c r="B61" s="140">
        <v>353</v>
      </c>
      <c r="C61" s="185">
        <v>386</v>
      </c>
      <c r="D61" s="186">
        <v>204</v>
      </c>
      <c r="E61" s="186">
        <v>163</v>
      </c>
      <c r="F61" s="187">
        <f>+C61+D61-E61</f>
        <v>427</v>
      </c>
      <c r="G61" s="146">
        <v>400</v>
      </c>
      <c r="H61" s="147">
        <f>+G61-F61</f>
        <v>-27</v>
      </c>
      <c r="I61" s="188">
        <v>427</v>
      </c>
      <c r="J61" s="189">
        <v>218</v>
      </c>
      <c r="K61" s="189">
        <v>157</v>
      </c>
      <c r="L61" s="190">
        <f>+I61+J61-K61</f>
        <v>488</v>
      </c>
      <c r="O61" s="127"/>
      <c r="Q61" s="127"/>
    </row>
    <row r="62" spans="1:17" ht="12.75">
      <c r="A62" s="49"/>
      <c r="B62" s="43"/>
      <c r="C62" s="43"/>
      <c r="D62" s="43"/>
      <c r="E62" s="43"/>
      <c r="F62" s="43"/>
      <c r="G62" s="43"/>
      <c r="H62" s="43"/>
      <c r="I62" s="129"/>
      <c r="J62" s="129"/>
      <c r="K62" s="43"/>
      <c r="L62" s="43"/>
      <c r="M62" s="43"/>
      <c r="N62" s="43"/>
      <c r="O62" s="129"/>
      <c r="Q62" s="127"/>
    </row>
    <row r="63" spans="1:17" ht="6" customHeight="1">
      <c r="A63" s="49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129"/>
      <c r="Q63" s="127"/>
    </row>
    <row r="64" spans="1:17" ht="18" customHeight="1" thickBot="1">
      <c r="A64" s="61" t="s">
        <v>101</v>
      </c>
      <c r="O64" s="127"/>
      <c r="Q64" s="127"/>
    </row>
    <row r="65" spans="1:17" ht="13.5" thickBot="1">
      <c r="A65" s="269" t="s">
        <v>102</v>
      </c>
      <c r="B65" s="217" t="s">
        <v>3</v>
      </c>
      <c r="C65" s="236" t="s">
        <v>45</v>
      </c>
      <c r="D65" s="260"/>
      <c r="E65" s="260"/>
      <c r="F65" s="260"/>
      <c r="G65" s="260"/>
      <c r="H65" s="261"/>
      <c r="J65" s="130"/>
      <c r="K65" s="117"/>
      <c r="L65" s="43"/>
      <c r="M65"/>
      <c r="N65"/>
      <c r="O65" s="175"/>
      <c r="Q65" s="127"/>
    </row>
    <row r="66" spans="1:17" ht="13.5" thickBot="1">
      <c r="A66" s="270"/>
      <c r="B66" s="218"/>
      <c r="C66" s="120" t="s">
        <v>46</v>
      </c>
      <c r="D66" s="118" t="s">
        <v>47</v>
      </c>
      <c r="E66" s="118" t="s">
        <v>48</v>
      </c>
      <c r="F66" s="118" t="s">
        <v>49</v>
      </c>
      <c r="G66" s="119" t="s">
        <v>50</v>
      </c>
      <c r="H66" s="125" t="s">
        <v>32</v>
      </c>
      <c r="L66" s="43"/>
      <c r="M66"/>
      <c r="N66"/>
      <c r="O66" s="175"/>
      <c r="Q66" s="127"/>
    </row>
    <row r="67" spans="1:19" s="28" customFormat="1" ht="24" customHeight="1">
      <c r="A67" s="121" t="s">
        <v>58</v>
      </c>
      <c r="B67" s="99">
        <v>0</v>
      </c>
      <c r="C67" s="123">
        <v>0</v>
      </c>
      <c r="D67" s="30">
        <v>0</v>
      </c>
      <c r="E67" s="30">
        <v>0</v>
      </c>
      <c r="F67" s="30">
        <v>0</v>
      </c>
      <c r="G67" s="59">
        <v>0</v>
      </c>
      <c r="H67" s="101">
        <f>SUM(C67:G67)</f>
        <v>0</v>
      </c>
      <c r="K67" s="58" t="s">
        <v>53</v>
      </c>
      <c r="L67" s="56">
        <v>2008</v>
      </c>
      <c r="M67" s="57">
        <v>2009</v>
      </c>
      <c r="O67" s="115"/>
      <c r="P67" s="29"/>
      <c r="Q67" s="128"/>
      <c r="R67" s="29"/>
      <c r="S67" s="29"/>
    </row>
    <row r="68" spans="1:19" s="28" customFormat="1" ht="19.5" customHeight="1" thickBot="1">
      <c r="A68" s="122" t="s">
        <v>52</v>
      </c>
      <c r="B68" s="100">
        <v>0</v>
      </c>
      <c r="C68" s="124">
        <v>0</v>
      </c>
      <c r="D68" s="31">
        <v>0</v>
      </c>
      <c r="E68" s="31">
        <v>0</v>
      </c>
      <c r="F68" s="31">
        <v>0</v>
      </c>
      <c r="G68" s="62">
        <v>0</v>
      </c>
      <c r="H68" s="100">
        <f>SUM(C68:G68)</f>
        <v>0</v>
      </c>
      <c r="K68" s="71" t="s">
        <v>64</v>
      </c>
      <c r="L68" s="72">
        <v>44</v>
      </c>
      <c r="M68" s="73">
        <v>44</v>
      </c>
      <c r="O68" s="115"/>
      <c r="P68" s="29"/>
      <c r="Q68" s="128"/>
      <c r="R68" s="29"/>
      <c r="S68" s="29"/>
    </row>
    <row r="69" ht="13.5" customHeight="1">
      <c r="Q69" s="127"/>
    </row>
    <row r="70" spans="1:17" ht="13.5" customHeight="1" hidden="1" thickBot="1">
      <c r="A70"/>
      <c r="Q70" s="127"/>
    </row>
    <row r="71" spans="1:17" ht="13.5" hidden="1" thickBot="1">
      <c r="A71" s="223" t="s">
        <v>59</v>
      </c>
      <c r="B71" s="219">
        <v>2004</v>
      </c>
      <c r="C71" s="220"/>
      <c r="D71" s="220"/>
      <c r="E71" s="220"/>
      <c r="F71" s="220"/>
      <c r="G71" s="220"/>
      <c r="H71" s="216"/>
      <c r="J71" s="117"/>
      <c r="Q71" s="127"/>
    </row>
    <row r="72" spans="1:17" ht="16.5" customHeight="1" hidden="1" thickBot="1">
      <c r="A72" s="224"/>
      <c r="B72" s="70" t="s">
        <v>66</v>
      </c>
      <c r="C72" s="63" t="s">
        <v>67</v>
      </c>
      <c r="D72" s="63" t="s">
        <v>68</v>
      </c>
      <c r="E72" s="64" t="s">
        <v>51</v>
      </c>
      <c r="F72" s="63" t="s">
        <v>69</v>
      </c>
      <c r="G72" s="64" t="s">
        <v>60</v>
      </c>
      <c r="H72" s="65" t="s">
        <v>32</v>
      </c>
      <c r="Q72" s="127"/>
    </row>
    <row r="73" spans="1:17" ht="13.5" hidden="1" thickBot="1">
      <c r="A73" s="66" t="s">
        <v>61</v>
      </c>
      <c r="B73" s="82"/>
      <c r="C73" s="74">
        <v>94034</v>
      </c>
      <c r="D73" s="74">
        <v>358810</v>
      </c>
      <c r="E73" s="75">
        <v>4672171</v>
      </c>
      <c r="F73" s="74">
        <v>884895</v>
      </c>
      <c r="G73" s="75">
        <v>995954</v>
      </c>
      <c r="H73" s="76">
        <f>SUM(B73:G73)</f>
        <v>7005864</v>
      </c>
      <c r="Q73" s="127"/>
    </row>
    <row r="74" spans="1:17" ht="14.25" hidden="1" thickBot="1" thickTop="1">
      <c r="A74" s="47" t="s">
        <v>62</v>
      </c>
      <c r="B74" s="83"/>
      <c r="C74" s="77">
        <v>0.4</v>
      </c>
      <c r="D74" s="77">
        <v>1.92</v>
      </c>
      <c r="E74" s="78">
        <v>26.01</v>
      </c>
      <c r="F74" s="77">
        <v>3.25</v>
      </c>
      <c r="G74" s="78">
        <v>8</v>
      </c>
      <c r="H74" s="79">
        <f>SUM(B74:G74)</f>
        <v>39.58</v>
      </c>
      <c r="Q74" s="127"/>
    </row>
    <row r="75" spans="1:17" ht="13.5" hidden="1" thickBot="1">
      <c r="A75" s="67" t="s">
        <v>63</v>
      </c>
      <c r="B75" s="84"/>
      <c r="C75" s="55">
        <f aca="true" t="shared" si="9" ref="C75:H75">+C73/C74/12</f>
        <v>19590.416666666668</v>
      </c>
      <c r="D75" s="55">
        <f t="shared" si="9"/>
        <v>15573.350694444445</v>
      </c>
      <c r="E75" s="55">
        <f t="shared" si="9"/>
        <v>14969.149686018196</v>
      </c>
      <c r="F75" s="55">
        <f t="shared" si="9"/>
        <v>22689.615384615387</v>
      </c>
      <c r="G75" s="80">
        <f t="shared" si="9"/>
        <v>10374.520833333334</v>
      </c>
      <c r="H75" s="81">
        <f t="shared" si="9"/>
        <v>14750.429509853462</v>
      </c>
      <c r="Q75" s="127"/>
    </row>
    <row r="76" spans="1:17" ht="13.5" customHeight="1" hidden="1" thickBot="1">
      <c r="A76"/>
      <c r="Q76" s="127"/>
    </row>
    <row r="77" spans="1:17" ht="13.5" hidden="1" thickBot="1">
      <c r="A77" s="221" t="s">
        <v>59</v>
      </c>
      <c r="B77" s="214">
        <v>2005</v>
      </c>
      <c r="C77" s="215"/>
      <c r="D77" s="215"/>
      <c r="E77" s="215"/>
      <c r="F77" s="215"/>
      <c r="G77" s="215"/>
      <c r="H77" s="216"/>
      <c r="J77" s="117"/>
      <c r="K77" s="110"/>
      <c r="Q77" s="127"/>
    </row>
    <row r="78" spans="1:17" ht="18.75" hidden="1" thickBot="1">
      <c r="A78" s="222"/>
      <c r="B78" s="195" t="s">
        <v>73</v>
      </c>
      <c r="C78" s="126" t="s">
        <v>77</v>
      </c>
      <c r="D78" s="126" t="s">
        <v>76</v>
      </c>
      <c r="E78" s="126" t="s">
        <v>75</v>
      </c>
      <c r="F78" s="126" t="s">
        <v>69</v>
      </c>
      <c r="G78" s="196" t="s">
        <v>74</v>
      </c>
      <c r="H78" s="197" t="s">
        <v>32</v>
      </c>
      <c r="Q78" s="127"/>
    </row>
    <row r="79" spans="1:17" ht="13.5" hidden="1" thickBot="1">
      <c r="A79" s="66" t="s">
        <v>61</v>
      </c>
      <c r="B79" s="198">
        <v>4823172</v>
      </c>
      <c r="C79" s="193">
        <v>210264</v>
      </c>
      <c r="D79" s="193">
        <v>357502</v>
      </c>
      <c r="E79" s="193">
        <v>133894</v>
      </c>
      <c r="F79" s="193">
        <v>884961</v>
      </c>
      <c r="G79" s="194">
        <v>990207</v>
      </c>
      <c r="H79" s="76">
        <f>SUM(B79:G79)</f>
        <v>7400000</v>
      </c>
      <c r="Q79" s="127"/>
    </row>
    <row r="80" spans="1:17" ht="14.25" hidden="1" thickBot="1" thickTop="1">
      <c r="A80" s="47" t="s">
        <v>62</v>
      </c>
      <c r="B80" s="199">
        <v>23.91</v>
      </c>
      <c r="C80" s="77">
        <v>1</v>
      </c>
      <c r="D80" s="77">
        <v>2</v>
      </c>
      <c r="E80" s="77">
        <v>0.5</v>
      </c>
      <c r="F80" s="77">
        <v>3.25</v>
      </c>
      <c r="G80" s="78">
        <v>8</v>
      </c>
      <c r="H80" s="79">
        <f>+E80+D80+B80+F80+G80</f>
        <v>37.66</v>
      </c>
      <c r="Q80" s="127"/>
    </row>
    <row r="81" spans="1:17" ht="13.5" hidden="1" thickBot="1">
      <c r="A81" s="67" t="s">
        <v>63</v>
      </c>
      <c r="B81" s="200">
        <f aca="true" t="shared" si="10" ref="B81:H81">+B79/B80/12</f>
        <v>16810.163111668757</v>
      </c>
      <c r="C81" s="55">
        <f t="shared" si="10"/>
        <v>17522</v>
      </c>
      <c r="D81" s="55">
        <f t="shared" si="10"/>
        <v>14895.916666666666</v>
      </c>
      <c r="E81" s="55">
        <f t="shared" si="10"/>
        <v>22315.666666666668</v>
      </c>
      <c r="F81" s="55">
        <f t="shared" si="10"/>
        <v>22691.30769230769</v>
      </c>
      <c r="G81" s="80">
        <f t="shared" si="10"/>
        <v>10314.65625</v>
      </c>
      <c r="H81" s="81">
        <f t="shared" si="10"/>
        <v>16374.579571605595</v>
      </c>
      <c r="Q81" s="127"/>
    </row>
    <row r="82" ht="13.5" hidden="1" thickBot="1">
      <c r="A82"/>
    </row>
    <row r="83" spans="1:10" ht="13.5" hidden="1" thickBot="1">
      <c r="A83" s="221" t="s">
        <v>59</v>
      </c>
      <c r="B83" s="214">
        <v>2006</v>
      </c>
      <c r="C83" s="215"/>
      <c r="D83" s="215"/>
      <c r="E83" s="215"/>
      <c r="F83" s="215"/>
      <c r="G83" s="215"/>
      <c r="H83" s="216"/>
      <c r="J83" s="117"/>
    </row>
    <row r="84" spans="1:19" ht="18.75" customHeight="1" hidden="1" thickBot="1">
      <c r="A84" s="222"/>
      <c r="B84" s="195" t="s">
        <v>73</v>
      </c>
      <c r="C84" s="126" t="s">
        <v>77</v>
      </c>
      <c r="D84" s="126" t="s">
        <v>76</v>
      </c>
      <c r="E84" s="126" t="s">
        <v>75</v>
      </c>
      <c r="F84" s="126" t="s">
        <v>69</v>
      </c>
      <c r="G84" s="196" t="s">
        <v>74</v>
      </c>
      <c r="H84" s="191" t="s">
        <v>32</v>
      </c>
      <c r="K84" s="1"/>
      <c r="S84"/>
    </row>
    <row r="85" spans="1:18" s="28" customFormat="1" ht="13.5" customHeight="1" hidden="1" thickBot="1">
      <c r="A85" s="66" t="s">
        <v>61</v>
      </c>
      <c r="B85" s="192">
        <v>5794419</v>
      </c>
      <c r="C85" s="193">
        <v>250024</v>
      </c>
      <c r="D85" s="193">
        <v>420441</v>
      </c>
      <c r="E85" s="194">
        <v>152729</v>
      </c>
      <c r="F85" s="193">
        <v>972471</v>
      </c>
      <c r="G85" s="194">
        <v>1113916</v>
      </c>
      <c r="H85" s="76">
        <f>SUM(B85:G85)</f>
        <v>8704000</v>
      </c>
      <c r="K85" s="29"/>
      <c r="L85" s="29"/>
      <c r="M85" s="29"/>
      <c r="N85" s="29"/>
      <c r="O85" s="29"/>
      <c r="P85" s="29"/>
      <c r="Q85" s="29"/>
      <c r="R85" s="29"/>
    </row>
    <row r="86" spans="1:19" s="28" customFormat="1" ht="13.5" customHeight="1" hidden="1" thickBot="1" thickTop="1">
      <c r="A86" s="47" t="s">
        <v>62</v>
      </c>
      <c r="B86" s="83">
        <v>24.25</v>
      </c>
      <c r="C86" s="77">
        <v>1</v>
      </c>
      <c r="D86" s="77">
        <v>2</v>
      </c>
      <c r="E86" s="78">
        <v>0.5</v>
      </c>
      <c r="F86" s="77">
        <v>3.34</v>
      </c>
      <c r="G86" s="78">
        <v>8</v>
      </c>
      <c r="H86" s="79">
        <f>SUM(B86:G86)</f>
        <v>39.09</v>
      </c>
      <c r="K86" s="35"/>
      <c r="L86" s="29"/>
      <c r="M86" s="29"/>
      <c r="N86" s="29"/>
      <c r="O86" s="29"/>
      <c r="P86" s="29"/>
      <c r="Q86" s="29"/>
      <c r="R86" s="29"/>
      <c r="S86" s="29"/>
    </row>
    <row r="87" spans="1:19" s="28" customFormat="1" ht="13.5" customHeight="1" hidden="1" thickBot="1">
      <c r="A87" s="67" t="s">
        <v>63</v>
      </c>
      <c r="B87" s="200">
        <f aca="true" t="shared" si="11" ref="B87:H87">+B85/B86/12</f>
        <v>19912.092783505155</v>
      </c>
      <c r="C87" s="55">
        <f t="shared" si="11"/>
        <v>20835.333333333332</v>
      </c>
      <c r="D87" s="55">
        <f t="shared" si="11"/>
        <v>17518.375</v>
      </c>
      <c r="E87" s="55">
        <f t="shared" si="11"/>
        <v>25454.833333333332</v>
      </c>
      <c r="F87" s="55">
        <f t="shared" si="11"/>
        <v>24263.248502994014</v>
      </c>
      <c r="G87" s="80">
        <f t="shared" si="11"/>
        <v>11603.291666666666</v>
      </c>
      <c r="H87" s="81">
        <f t="shared" si="11"/>
        <v>18555.470282254624</v>
      </c>
      <c r="K87" s="35"/>
      <c r="L87" s="29"/>
      <c r="M87" s="29"/>
      <c r="N87" s="29"/>
      <c r="O87" s="29"/>
      <c r="P87" s="29"/>
      <c r="Q87" s="29"/>
      <c r="R87" s="29"/>
      <c r="S87" s="29"/>
    </row>
    <row r="88" ht="13.5" thickBot="1"/>
    <row r="89" spans="1:8" ht="13.5" thickBot="1">
      <c r="A89" s="221" t="s">
        <v>59</v>
      </c>
      <c r="B89" s="214">
        <v>2007</v>
      </c>
      <c r="C89" s="215"/>
      <c r="D89" s="215"/>
      <c r="E89" s="215"/>
      <c r="F89" s="215"/>
      <c r="G89" s="215"/>
      <c r="H89" s="216"/>
    </row>
    <row r="90" spans="1:8" ht="18.75" thickBot="1">
      <c r="A90" s="222"/>
      <c r="B90" s="195" t="s">
        <v>73</v>
      </c>
      <c r="C90" s="126" t="s">
        <v>77</v>
      </c>
      <c r="D90" s="126" t="s">
        <v>76</v>
      </c>
      <c r="E90" s="126" t="s">
        <v>75</v>
      </c>
      <c r="F90" s="126" t="s">
        <v>69</v>
      </c>
      <c r="G90" s="196" t="s">
        <v>74</v>
      </c>
      <c r="H90" s="191" t="s">
        <v>32</v>
      </c>
    </row>
    <row r="91" spans="1:8" ht="13.5" thickBot="1">
      <c r="A91" s="66" t="s">
        <v>61</v>
      </c>
      <c r="B91" s="192">
        <v>6171113</v>
      </c>
      <c r="C91" s="193">
        <v>268203</v>
      </c>
      <c r="D91" s="193">
        <v>414743</v>
      </c>
      <c r="E91" s="194">
        <v>158215</v>
      </c>
      <c r="F91" s="193">
        <v>1074882</v>
      </c>
      <c r="G91" s="194">
        <v>1183492</v>
      </c>
      <c r="H91" s="76">
        <f>SUM(B91:G91)</f>
        <v>9270648</v>
      </c>
    </row>
    <row r="92" spans="1:8" ht="14.25" thickBot="1" thickTop="1">
      <c r="A92" s="47" t="s">
        <v>62</v>
      </c>
      <c r="B92" s="83">
        <v>23.65</v>
      </c>
      <c r="C92" s="77">
        <v>1</v>
      </c>
      <c r="D92" s="77">
        <v>2</v>
      </c>
      <c r="E92" s="78">
        <v>0.5</v>
      </c>
      <c r="F92" s="77">
        <v>3.25</v>
      </c>
      <c r="G92" s="78">
        <v>8</v>
      </c>
      <c r="H92" s="79">
        <f>SUM(B92:G92)</f>
        <v>38.4</v>
      </c>
    </row>
    <row r="93" spans="1:8" ht="13.5" thickBot="1">
      <c r="A93" s="67" t="s">
        <v>63</v>
      </c>
      <c r="B93" s="200">
        <f aca="true" t="shared" si="12" ref="B93:H93">+B91/B92/12</f>
        <v>21744.58421423538</v>
      </c>
      <c r="C93" s="55">
        <f t="shared" si="12"/>
        <v>22350.25</v>
      </c>
      <c r="D93" s="55">
        <f t="shared" si="12"/>
        <v>17280.958333333332</v>
      </c>
      <c r="E93" s="55">
        <f t="shared" si="12"/>
        <v>26369.166666666668</v>
      </c>
      <c r="F93" s="55">
        <f t="shared" si="12"/>
        <v>27561.076923076922</v>
      </c>
      <c r="G93" s="80">
        <f t="shared" si="12"/>
        <v>12328.041666666666</v>
      </c>
      <c r="H93" s="81">
        <f t="shared" si="12"/>
        <v>20118.59375</v>
      </c>
    </row>
    <row r="94" ht="13.5" thickBot="1"/>
    <row r="95" spans="1:8" ht="13.5" thickBot="1">
      <c r="A95" s="221" t="s">
        <v>59</v>
      </c>
      <c r="B95" s="214">
        <v>2008</v>
      </c>
      <c r="C95" s="215"/>
      <c r="D95" s="215"/>
      <c r="E95" s="215"/>
      <c r="F95" s="215"/>
      <c r="G95" s="215"/>
      <c r="H95" s="216"/>
    </row>
    <row r="96" spans="1:8" ht="18.75" thickBot="1">
      <c r="A96" s="222"/>
      <c r="B96" s="195" t="s">
        <v>73</v>
      </c>
      <c r="C96" s="126" t="s">
        <v>77</v>
      </c>
      <c r="D96" s="126" t="s">
        <v>76</v>
      </c>
      <c r="E96" s="126" t="s">
        <v>75</v>
      </c>
      <c r="F96" s="126" t="s">
        <v>69</v>
      </c>
      <c r="G96" s="196" t="s">
        <v>74</v>
      </c>
      <c r="H96" s="191" t="s">
        <v>32</v>
      </c>
    </row>
    <row r="97" spans="1:8" ht="13.5" thickBot="1">
      <c r="A97" s="66" t="s">
        <v>61</v>
      </c>
      <c r="B97" s="192">
        <v>6363608</v>
      </c>
      <c r="C97" s="193">
        <v>271406</v>
      </c>
      <c r="D97" s="193">
        <v>449734</v>
      </c>
      <c r="E97" s="194">
        <v>147155</v>
      </c>
      <c r="F97" s="193">
        <v>1134597</v>
      </c>
      <c r="G97" s="194">
        <v>1229518</v>
      </c>
      <c r="H97" s="76">
        <f>SUM(B97:G97)</f>
        <v>9596018</v>
      </c>
    </row>
    <row r="98" spans="1:8" ht="14.25" thickBot="1" thickTop="1">
      <c r="A98" s="47" t="s">
        <v>62</v>
      </c>
      <c r="B98" s="83">
        <v>23.27</v>
      </c>
      <c r="C98" s="77">
        <v>1</v>
      </c>
      <c r="D98" s="77">
        <v>2</v>
      </c>
      <c r="E98" s="78">
        <v>0.5</v>
      </c>
      <c r="F98" s="77">
        <v>3.25</v>
      </c>
      <c r="G98" s="78">
        <v>8</v>
      </c>
      <c r="H98" s="79">
        <f>SUM(B98:G98)</f>
        <v>38.019999999999996</v>
      </c>
    </row>
    <row r="99" spans="1:8" ht="13.5" thickBot="1">
      <c r="A99" s="67" t="s">
        <v>63</v>
      </c>
      <c r="B99" s="200">
        <f aca="true" t="shared" si="13" ref="B99:H99">+B97/B98/12</f>
        <v>22789.027359977084</v>
      </c>
      <c r="C99" s="55">
        <f t="shared" si="13"/>
        <v>22617.166666666668</v>
      </c>
      <c r="D99" s="55">
        <f t="shared" si="13"/>
        <v>18738.916666666668</v>
      </c>
      <c r="E99" s="55">
        <f t="shared" si="13"/>
        <v>24525.833333333332</v>
      </c>
      <c r="F99" s="55">
        <f t="shared" si="13"/>
        <v>29092.23076923077</v>
      </c>
      <c r="G99" s="80">
        <f t="shared" si="13"/>
        <v>12807.479166666666</v>
      </c>
      <c r="H99" s="81">
        <f t="shared" si="13"/>
        <v>21032.829212695073</v>
      </c>
    </row>
    <row r="100" ht="13.5" thickBot="1"/>
    <row r="101" spans="1:8" ht="13.5" thickBot="1">
      <c r="A101" s="221" t="s">
        <v>59</v>
      </c>
      <c r="B101" s="214">
        <v>2009</v>
      </c>
      <c r="C101" s="215"/>
      <c r="D101" s="215"/>
      <c r="E101" s="215"/>
      <c r="F101" s="215"/>
      <c r="G101" s="215"/>
      <c r="H101" s="216"/>
    </row>
    <row r="102" spans="1:8" ht="18.75" thickBot="1">
      <c r="A102" s="222"/>
      <c r="B102" s="195" t="s">
        <v>73</v>
      </c>
      <c r="C102" s="126" t="s">
        <v>77</v>
      </c>
      <c r="D102" s="126" t="s">
        <v>76</v>
      </c>
      <c r="E102" s="126" t="s">
        <v>75</v>
      </c>
      <c r="F102" s="126" t="s">
        <v>69</v>
      </c>
      <c r="G102" s="196" t="s">
        <v>74</v>
      </c>
      <c r="H102" s="191" t="s">
        <v>32</v>
      </c>
    </row>
    <row r="103" spans="1:8" ht="13.5" thickBot="1">
      <c r="A103" s="66" t="s">
        <v>61</v>
      </c>
      <c r="B103" s="192">
        <v>6814904</v>
      </c>
      <c r="C103" s="193">
        <v>289186</v>
      </c>
      <c r="D103" s="193">
        <v>487045</v>
      </c>
      <c r="E103" s="194">
        <v>103982</v>
      </c>
      <c r="F103" s="193">
        <v>1197128</v>
      </c>
      <c r="G103" s="194">
        <v>1318524</v>
      </c>
      <c r="H103" s="76">
        <f>SUM(B103:G103)</f>
        <v>10210769</v>
      </c>
    </row>
    <row r="104" spans="1:8" ht="14.25" thickBot="1" thickTop="1">
      <c r="A104" s="47" t="s">
        <v>62</v>
      </c>
      <c r="B104" s="83">
        <v>23.08</v>
      </c>
      <c r="C104" s="77">
        <v>1</v>
      </c>
      <c r="D104" s="77">
        <v>2</v>
      </c>
      <c r="E104" s="78">
        <v>0.3</v>
      </c>
      <c r="F104" s="77">
        <v>3.25</v>
      </c>
      <c r="G104" s="78">
        <v>8.2</v>
      </c>
      <c r="H104" s="79">
        <f>SUM(B104:G104)</f>
        <v>37.83</v>
      </c>
    </row>
    <row r="105" spans="1:8" ht="13.5" thickBot="1">
      <c r="A105" s="67" t="s">
        <v>63</v>
      </c>
      <c r="B105" s="200">
        <f aca="true" t="shared" si="14" ref="B105:H105">+B103/B104/12</f>
        <v>24606.09474292317</v>
      </c>
      <c r="C105" s="55">
        <f t="shared" si="14"/>
        <v>24098.833333333332</v>
      </c>
      <c r="D105" s="55">
        <f t="shared" si="14"/>
        <v>20293.541666666668</v>
      </c>
      <c r="E105" s="55">
        <f t="shared" si="14"/>
        <v>28883.88888888889</v>
      </c>
      <c r="F105" s="55">
        <f t="shared" si="14"/>
        <v>30695.589743589746</v>
      </c>
      <c r="G105" s="80">
        <f t="shared" si="14"/>
        <v>13399.634146341465</v>
      </c>
      <c r="H105" s="81">
        <f t="shared" si="14"/>
        <v>22492.66234910565</v>
      </c>
    </row>
  </sheetData>
  <sheetProtection/>
  <mergeCells count="44">
    <mergeCell ref="A95:A96"/>
    <mergeCell ref="A65:A66"/>
    <mergeCell ref="C4:C6"/>
    <mergeCell ref="G4:G6"/>
    <mergeCell ref="B95:H95"/>
    <mergeCell ref="A44:C44"/>
    <mergeCell ref="D50:I50"/>
    <mergeCell ref="H54:H55"/>
    <mergeCell ref="A3:A6"/>
    <mergeCell ref="B4:B6"/>
    <mergeCell ref="A101:A102"/>
    <mergeCell ref="B101:H101"/>
    <mergeCell ref="C49:I49"/>
    <mergeCell ref="G54:G55"/>
    <mergeCell ref="I54:L54"/>
    <mergeCell ref="C65:H65"/>
    <mergeCell ref="A49:A51"/>
    <mergeCell ref="C54:F54"/>
    <mergeCell ref="A54:A55"/>
    <mergeCell ref="B54:B55"/>
    <mergeCell ref="D4:D6"/>
    <mergeCell ref="H4:I4"/>
    <mergeCell ref="M4:N4"/>
    <mergeCell ref="E4:E6"/>
    <mergeCell ref="F4:F6"/>
    <mergeCell ref="A41:C42"/>
    <mergeCell ref="J49:J51"/>
    <mergeCell ref="C50:C51"/>
    <mergeCell ref="J36:L36"/>
    <mergeCell ref="H36:I36"/>
    <mergeCell ref="B49:B51"/>
    <mergeCell ref="D41:D42"/>
    <mergeCell ref="A43:C43"/>
    <mergeCell ref="K42:M42"/>
    <mergeCell ref="M36:N36"/>
    <mergeCell ref="A77:A78"/>
    <mergeCell ref="A71:A72"/>
    <mergeCell ref="A89:A90"/>
    <mergeCell ref="A83:A84"/>
    <mergeCell ref="B89:H89"/>
    <mergeCell ref="B65:B66"/>
    <mergeCell ref="B71:H71"/>
    <mergeCell ref="B77:H77"/>
    <mergeCell ref="B83:H83"/>
  </mergeCells>
  <printOptions horizontalCentered="1"/>
  <pageMargins left="0.2362204724409449" right="0.2755905511811024" top="0.25" bottom="0.2362204724409449" header="0.2362204724409449" footer="0.1968503937007874"/>
  <pageSetup horizontalDpi="600" verticalDpi="600" orientation="portrait" paperSize="9" scale="60" r:id="rId1"/>
  <headerFooter alignWithMargins="0">
    <oddFooter>&amp;Cstr.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Pelhřimov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Buřič</dc:creator>
  <cp:keywords/>
  <dc:description/>
  <cp:lastModifiedBy>pospichalova</cp:lastModifiedBy>
  <cp:lastPrinted>2010-03-24T18:39:43Z</cp:lastPrinted>
  <dcterms:created xsi:type="dcterms:W3CDTF">2005-04-12T20:05:51Z</dcterms:created>
  <dcterms:modified xsi:type="dcterms:W3CDTF">2010-03-26T09:29:33Z</dcterms:modified>
  <cp:category/>
  <cp:version/>
  <cp:contentType/>
  <cp:contentStatus/>
</cp:coreProperties>
</file>