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poplatky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<sst xmlns="http://schemas.openxmlformats.org/spreadsheetml/2006/main" count="45" uniqueCount="24">
  <si>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Nemocnice</t>
  </si>
  <si>
    <t>měsíc</t>
  </si>
  <si>
    <t>požadovaná hodnota</t>
  </si>
  <si>
    <t>celkem</t>
  </si>
  <si>
    <t>ambulance</t>
  </si>
  <si>
    <t>hospitalizace</t>
  </si>
  <si>
    <t>ústavní pohotovost</t>
  </si>
  <si>
    <t>LSPP</t>
  </si>
  <si>
    <t>lékárna</t>
  </si>
  <si>
    <t>Havlíčkův Brod</t>
  </si>
  <si>
    <t>Jihlava</t>
  </si>
  <si>
    <t>Pelhřimov</t>
  </si>
  <si>
    <t>Třebíč</t>
  </si>
  <si>
    <t>Nové Město na Moravě</t>
  </si>
  <si>
    <t>Celkem</t>
  </si>
  <si>
    <t>počet pacientů</t>
  </si>
  <si>
    <t>průměrné hodnoty za měsíc</t>
  </si>
  <si>
    <t>za rok</t>
  </si>
  <si>
    <t>počet měsísů pro dosažení výše podpory</t>
  </si>
  <si>
    <t>průměr za měsíc celkem</t>
  </si>
  <si>
    <t xml:space="preserve">lékárna za rok </t>
  </si>
  <si>
    <t>celkem za rok (počítáno z průměru)</t>
  </si>
  <si>
    <t>dosažení v měsíci</t>
  </si>
  <si>
    <t>Přehled darů (poplatky) v nemocnicích dle jednotlivých měsíců - stav k 21. 12. 2009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</si>
</sst>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5">
    <font>
      <sz val="10"/>
      <name val="Arial CE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8"/>
      <name val="Arial CE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0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3" fontId="14" fillId="0" borderId="6">
      <alignment horizontal="center" vertical="center" wrapText="1"/>
      <protection/>
    </xf>
    <xf numFmtId="3" fontId="14" fillId="0" borderId="6">
      <alignment horizontal="center" vertical="center" wrapText="1"/>
      <protection/>
    </xf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9" applyNumberFormat="0" applyAlignment="0" applyProtection="0"/>
    <xf numFmtId="0" fontId="20" fillId="19" borderId="9" applyNumberFormat="0" applyAlignment="0" applyProtection="0"/>
    <xf numFmtId="0" fontId="21" fillId="19" borderId="10" applyNumberFormat="0" applyAlignment="0" applyProtection="0"/>
    <xf numFmtId="0" fontId="2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3" fontId="0" fillId="0" borderId="6" xfId="0" applyNumberFormat="1" applyBorder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3" fontId="0" fillId="0" borderId="6" xfId="0" applyNumberFormat="1" applyFill="1" applyBorder="1" applyAlignment="1">
      <alignment/>
    </xf>
    <xf numFmtId="3" fontId="13" fillId="0" borderId="6" xfId="49" applyNumberFormat="1" applyFill="1" applyBorder="1">
      <alignment/>
      <protection/>
    </xf>
    <xf numFmtId="3" fontId="13" fillId="0" borderId="6" xfId="49" applyNumberFormat="1" applyFont="1" applyFill="1" applyBorder="1">
      <alignment/>
      <protection/>
    </xf>
    <xf numFmtId="0" fontId="0" fillId="0" borderId="6" xfId="0" applyBorder="1" applyAlignment="1">
      <alignment horizontal="center"/>
    </xf>
    <xf numFmtId="3" fontId="13" fillId="0" borderId="6" xfId="49" applyNumberFormat="1" applyBorder="1">
      <alignment/>
      <protection/>
    </xf>
    <xf numFmtId="0" fontId="0" fillId="0" borderId="6" xfId="0" applyFill="1" applyBorder="1" applyAlignment="1">
      <alignment horizontal="center"/>
    </xf>
    <xf numFmtId="0" fontId="24" fillId="19" borderId="6" xfId="0" applyFont="1" applyFill="1" applyBorder="1" applyAlignment="1">
      <alignment horizontal="center"/>
    </xf>
    <xf numFmtId="3" fontId="24" fillId="19" borderId="6" xfId="0" applyNumberFormat="1" applyFont="1" applyFill="1" applyBorder="1" applyAlignment="1">
      <alignment/>
    </xf>
    <xf numFmtId="3" fontId="24" fillId="19" borderId="11" xfId="0" applyNumberFormat="1" applyFont="1" applyFill="1" applyBorder="1" applyAlignment="1">
      <alignment horizontal="center" vertical="center" wrapText="1"/>
    </xf>
    <xf numFmtId="3" fontId="24" fillId="19" borderId="12" xfId="0" applyNumberFormat="1" applyFont="1" applyFill="1" applyBorder="1" applyAlignment="1">
      <alignment horizontal="center" vertical="center" wrapText="1"/>
    </xf>
    <xf numFmtId="3" fontId="24" fillId="19" borderId="13" xfId="0" applyNumberFormat="1" applyFont="1" applyFill="1" applyBorder="1" applyAlignment="1">
      <alignment horizontal="center" vertical="center" wrapText="1"/>
    </xf>
    <xf numFmtId="3" fontId="24" fillId="19" borderId="14" xfId="0" applyNumberFormat="1" applyFont="1" applyFill="1" applyBorder="1" applyAlignment="1">
      <alignment vertical="center" wrapText="1"/>
    </xf>
    <xf numFmtId="0" fontId="24" fillId="19" borderId="13" xfId="0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3" fontId="13" fillId="0" borderId="23" xfId="49" applyNumberFormat="1" applyBorder="1">
      <alignment/>
      <protection/>
    </xf>
    <xf numFmtId="3" fontId="13" fillId="0" borderId="24" xfId="49" applyNumberFormat="1" applyBorder="1">
      <alignment/>
      <protection/>
    </xf>
    <xf numFmtId="3" fontId="13" fillId="0" borderId="25" xfId="49" applyNumberFormat="1" applyBorder="1">
      <alignment/>
      <protection/>
    </xf>
    <xf numFmtId="3" fontId="13" fillId="0" borderId="26" xfId="49" applyNumberFormat="1" applyBorder="1">
      <alignment/>
      <protection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24" fillId="19" borderId="31" xfId="0" applyNumberFormat="1" applyFont="1" applyFill="1" applyBorder="1" applyAlignment="1">
      <alignment/>
    </xf>
    <xf numFmtId="3" fontId="24" fillId="19" borderId="32" xfId="0" applyNumberFormat="1" applyFont="1" applyFill="1" applyBorder="1" applyAlignment="1">
      <alignment/>
    </xf>
    <xf numFmtId="3" fontId="24" fillId="19" borderId="33" xfId="0" applyNumberFormat="1" applyFont="1" applyFill="1" applyBorder="1" applyAlignment="1">
      <alignment/>
    </xf>
    <xf numFmtId="3" fontId="24" fillId="19" borderId="34" xfId="0" applyNumberFormat="1" applyFont="1" applyFill="1" applyBorder="1" applyAlignment="1">
      <alignment/>
    </xf>
    <xf numFmtId="17" fontId="0" fillId="19" borderId="33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0" fillId="0" borderId="21" xfId="0" applyFill="1" applyBorder="1" applyAlignment="1">
      <alignment/>
    </xf>
    <xf numFmtId="3" fontId="0" fillId="0" borderId="35" xfId="0" applyNumberFormat="1" applyFill="1" applyBorder="1" applyAlignment="1">
      <alignment/>
    </xf>
    <xf numFmtId="3" fontId="13" fillId="0" borderId="35" xfId="49" applyNumberFormat="1" applyFill="1" applyBorder="1">
      <alignment/>
      <protection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24" fillId="19" borderId="39" xfId="0" applyNumberFormat="1" applyFont="1" applyFill="1" applyBorder="1" applyAlignment="1">
      <alignment/>
    </xf>
    <xf numFmtId="3" fontId="24" fillId="19" borderId="14" xfId="0" applyNumberFormat="1" applyFont="1" applyFill="1" applyBorder="1" applyAlignment="1">
      <alignment horizontal="center" vertical="center" wrapText="1"/>
    </xf>
    <xf numFmtId="3" fontId="0" fillId="0" borderId="40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1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6" xfId="0" applyFill="1" applyBorder="1" applyAlignment="1">
      <alignment/>
    </xf>
    <xf numFmtId="3" fontId="24" fillId="19" borderId="42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0" xfId="0" applyBorder="1" applyAlignment="1">
      <alignment/>
    </xf>
    <xf numFmtId="3" fontId="0" fillId="0" borderId="43" xfId="0" applyNumberFormat="1" applyBorder="1" applyAlignment="1">
      <alignment/>
    </xf>
    <xf numFmtId="3" fontId="0" fillId="0" borderId="38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24" fillId="19" borderId="20" xfId="0" applyNumberFormat="1" applyFont="1" applyFill="1" applyBorder="1" applyAlignment="1">
      <alignment/>
    </xf>
    <xf numFmtId="3" fontId="24" fillId="19" borderId="21" xfId="0" applyNumberFormat="1" applyFont="1" applyFill="1" applyBorder="1" applyAlignment="1">
      <alignment/>
    </xf>
    <xf numFmtId="0" fontId="0" fillId="0" borderId="44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24" fillId="19" borderId="32" xfId="0" applyNumberFormat="1" applyFont="1" applyFill="1" applyBorder="1" applyAlignment="1">
      <alignment horizontal="center" vertical="center" wrapText="1"/>
    </xf>
    <xf numFmtId="3" fontId="24" fillId="19" borderId="33" xfId="0" applyNumberFormat="1" applyFont="1" applyFill="1" applyBorder="1" applyAlignment="1">
      <alignment horizontal="center" vertical="center" wrapText="1"/>
    </xf>
    <xf numFmtId="0" fontId="24" fillId="19" borderId="28" xfId="0" applyFont="1" applyFill="1" applyBorder="1" applyAlignment="1">
      <alignment horizontal="center"/>
    </xf>
    <xf numFmtId="3" fontId="24" fillId="19" borderId="28" xfId="0" applyNumberFormat="1" applyFont="1" applyFill="1" applyBorder="1" applyAlignment="1">
      <alignment/>
    </xf>
    <xf numFmtId="3" fontId="24" fillId="19" borderId="46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3" fillId="0" borderId="21" xfId="49" applyNumberFormat="1" applyFill="1" applyBorder="1">
      <alignment/>
      <protection/>
    </xf>
    <xf numFmtId="0" fontId="24" fillId="19" borderId="32" xfId="0" applyFont="1" applyFill="1" applyBorder="1" applyAlignment="1">
      <alignment horizontal="center"/>
    </xf>
    <xf numFmtId="3" fontId="24" fillId="19" borderId="14" xfId="0" applyNumberFormat="1" applyFont="1" applyFill="1" applyBorder="1" applyAlignment="1">
      <alignment/>
    </xf>
    <xf numFmtId="17" fontId="0" fillId="19" borderId="13" xfId="0" applyNumberFormat="1" applyFill="1" applyBorder="1" applyAlignment="1">
      <alignment/>
    </xf>
    <xf numFmtId="0" fontId="24" fillId="0" borderId="20" xfId="0" applyFont="1" applyBorder="1" applyAlignment="1">
      <alignment vertical="center" wrapText="1"/>
    </xf>
    <xf numFmtId="0" fontId="24" fillId="0" borderId="31" xfId="0" applyFont="1" applyBorder="1" applyAlignment="1">
      <alignment vertical="center" wrapText="1"/>
    </xf>
    <xf numFmtId="3" fontId="24" fillId="19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19" borderId="1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4" fillId="19" borderId="15" xfId="0" applyFont="1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4" fillId="0" borderId="44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19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24" fillId="19" borderId="1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4" fillId="19" borderId="49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3">
    <cellStyle name="Normal" xfId="0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Hyperlink" xfId="38"/>
    <cellStyle name="Chybně" xfId="39"/>
    <cellStyle name="Kontrolní buňka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2" xfId="48"/>
    <cellStyle name="normální_List1" xfId="49"/>
    <cellStyle name="nový" xfId="50"/>
    <cellStyle name="osobní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H43" sqref="H43"/>
    </sheetView>
  </sheetViews>
  <sheetFormatPr defaultColWidth="9.00390625" defaultRowHeight="12.75"/>
  <cols>
    <col min="1" max="1" width="12.625" style="6" customWidth="1"/>
    <col min="2" max="2" width="9.375" style="2" customWidth="1"/>
    <col min="3" max="3" width="13.75390625" style="3" customWidth="1"/>
    <col min="4" max="4" width="12.625" style="3" customWidth="1"/>
    <col min="5" max="5" width="14.00390625" style="3" customWidth="1"/>
    <col min="6" max="7" width="12.625" style="3" customWidth="1"/>
    <col min="8" max="8" width="13.875" style="3" customWidth="1"/>
    <col min="9" max="14" width="11.25390625" style="0" customWidth="1"/>
    <col min="15" max="15" width="9.75390625" style="3" customWidth="1"/>
    <col min="16" max="16" width="11.00390625" style="3" customWidth="1"/>
    <col min="17" max="17" width="12.75390625" style="3" customWidth="1"/>
    <col min="18" max="18" width="10.625" style="3" customWidth="1"/>
    <col min="19" max="19" width="9.75390625" style="3" customWidth="1"/>
    <col min="20" max="20" width="9.375" style="3" customWidth="1"/>
    <col min="21" max="24" width="10.375" style="3" hidden="1" customWidth="1"/>
    <col min="25" max="25" width="0.2421875" style="3" hidden="1" customWidth="1"/>
    <col min="26" max="26" width="11.375" style="3" customWidth="1"/>
    <col min="27" max="27" width="10.875" style="3" customWidth="1"/>
    <col min="28" max="28" width="9.25390625" style="0" customWidth="1"/>
  </cols>
  <sheetData>
    <row r="1" ht="33" customHeight="1" thickBot="1">
      <c r="A1" s="1" t="s">
        <v>23</v>
      </c>
    </row>
    <row r="2" spans="1:28" s="4" customFormat="1" ht="43.5" customHeight="1" thickBot="1">
      <c r="A2" s="102" t="s">
        <v>0</v>
      </c>
      <c r="B2" s="100" t="s">
        <v>1</v>
      </c>
      <c r="C2" s="98" t="s">
        <v>2</v>
      </c>
      <c r="D2" s="99"/>
      <c r="E2" s="99"/>
      <c r="F2" s="99"/>
      <c r="G2" s="99"/>
      <c r="H2" s="99"/>
      <c r="I2" s="98" t="s">
        <v>15</v>
      </c>
      <c r="J2" s="99"/>
      <c r="K2" s="99"/>
      <c r="L2" s="99"/>
      <c r="M2" s="99"/>
      <c r="N2" s="115"/>
      <c r="O2" s="110" t="s">
        <v>16</v>
      </c>
      <c r="P2" s="111"/>
      <c r="Q2" s="111"/>
      <c r="R2" s="111"/>
      <c r="S2" s="111"/>
      <c r="T2" s="112"/>
      <c r="U2" s="113" t="s">
        <v>17</v>
      </c>
      <c r="V2" s="111"/>
      <c r="W2" s="111"/>
      <c r="X2" s="111"/>
      <c r="Y2" s="111"/>
      <c r="Z2" s="114"/>
      <c r="AA2" s="108" t="s">
        <v>18</v>
      </c>
      <c r="AB2" s="109"/>
    </row>
    <row r="3" spans="1:28" s="4" customFormat="1" ht="52.5" customHeight="1" thickBot="1">
      <c r="A3" s="103"/>
      <c r="B3" s="101"/>
      <c r="C3" s="84" t="s">
        <v>3</v>
      </c>
      <c r="D3" s="84" t="s">
        <v>4</v>
      </c>
      <c r="E3" s="84" t="s">
        <v>5</v>
      </c>
      <c r="F3" s="84" t="s">
        <v>6</v>
      </c>
      <c r="G3" s="84" t="s">
        <v>7</v>
      </c>
      <c r="H3" s="84" t="s">
        <v>8</v>
      </c>
      <c r="I3" s="84" t="s">
        <v>3</v>
      </c>
      <c r="J3" s="84" t="s">
        <v>4</v>
      </c>
      <c r="K3" s="84" t="s">
        <v>5</v>
      </c>
      <c r="L3" s="84" t="s">
        <v>6</v>
      </c>
      <c r="M3" s="84" t="s">
        <v>7</v>
      </c>
      <c r="N3" s="85" t="s">
        <v>8</v>
      </c>
      <c r="O3" s="54" t="s">
        <v>19</v>
      </c>
      <c r="P3" s="17" t="s">
        <v>4</v>
      </c>
      <c r="Q3" s="17" t="s">
        <v>5</v>
      </c>
      <c r="R3" s="17" t="s">
        <v>6</v>
      </c>
      <c r="S3" s="17" t="s">
        <v>7</v>
      </c>
      <c r="T3" s="62" t="s">
        <v>8</v>
      </c>
      <c r="U3" s="16" t="s">
        <v>4</v>
      </c>
      <c r="V3" s="17" t="s">
        <v>5</v>
      </c>
      <c r="W3" s="17" t="s">
        <v>6</v>
      </c>
      <c r="X3" s="17" t="s">
        <v>7</v>
      </c>
      <c r="Y3" s="18" t="s">
        <v>20</v>
      </c>
      <c r="Z3" s="54" t="s">
        <v>21</v>
      </c>
      <c r="AA3" s="19">
        <v>18200000</v>
      </c>
      <c r="AB3" s="20" t="s">
        <v>22</v>
      </c>
    </row>
    <row r="4" spans="1:28" ht="12.75">
      <c r="A4" s="104" t="s">
        <v>9</v>
      </c>
      <c r="B4" s="80">
        <v>2</v>
      </c>
      <c r="C4" s="81">
        <f>SUM(D4:H4)</f>
        <v>643920</v>
      </c>
      <c r="D4" s="81">
        <v>83760</v>
      </c>
      <c r="E4" s="81">
        <v>278160</v>
      </c>
      <c r="F4" s="81">
        <v>38520</v>
      </c>
      <c r="G4" s="81">
        <v>16920</v>
      </c>
      <c r="H4" s="81">
        <v>226560</v>
      </c>
      <c r="I4" s="82">
        <f>SUM(J4:N4)</f>
        <v>7188</v>
      </c>
      <c r="J4" s="82">
        <v>2792</v>
      </c>
      <c r="K4" s="82">
        <v>844</v>
      </c>
      <c r="L4" s="82">
        <v>428</v>
      </c>
      <c r="M4" s="82">
        <v>188</v>
      </c>
      <c r="N4" s="83">
        <v>2936</v>
      </c>
      <c r="O4" s="72"/>
      <c r="P4" s="73"/>
      <c r="Q4" s="73"/>
      <c r="R4" s="73"/>
      <c r="S4" s="73"/>
      <c r="T4" s="74"/>
      <c r="U4" s="21"/>
      <c r="V4" s="22"/>
      <c r="W4" s="22"/>
      <c r="X4" s="22"/>
      <c r="Y4" s="23"/>
      <c r="Z4" s="55"/>
      <c r="AA4" s="24"/>
      <c r="AB4" s="25"/>
    </row>
    <row r="5" spans="1:28" ht="12.75">
      <c r="A5" s="105"/>
      <c r="B5" s="11">
        <v>3</v>
      </c>
      <c r="C5" s="5">
        <f aca="true" t="shared" si="0" ref="C5:C15">SUM(D5:H5)</f>
        <v>980760</v>
      </c>
      <c r="D5" s="5">
        <v>112860</v>
      </c>
      <c r="E5" s="5">
        <v>509070</v>
      </c>
      <c r="F5" s="5">
        <v>63900</v>
      </c>
      <c r="G5" s="5">
        <v>17640</v>
      </c>
      <c r="H5" s="5">
        <v>277290</v>
      </c>
      <c r="I5" s="8">
        <f aca="true" t="shared" si="1" ref="I5:I10">SUM(J5:N5)</f>
        <v>9508</v>
      </c>
      <c r="J5" s="8">
        <v>3770</v>
      </c>
      <c r="K5" s="8">
        <v>1167</v>
      </c>
      <c r="L5" s="8">
        <v>710</v>
      </c>
      <c r="M5" s="8">
        <v>196</v>
      </c>
      <c r="N5" s="48">
        <v>3665</v>
      </c>
      <c r="O5" s="75"/>
      <c r="P5" s="71"/>
      <c r="Q5" s="71"/>
      <c r="R5" s="71"/>
      <c r="S5" s="71"/>
      <c r="T5" s="29"/>
      <c r="U5" s="26"/>
      <c r="V5" s="5"/>
      <c r="W5" s="5"/>
      <c r="X5" s="5"/>
      <c r="Y5" s="27"/>
      <c r="Z5" s="28"/>
      <c r="AA5" s="28"/>
      <c r="AB5" s="29"/>
    </row>
    <row r="6" spans="1:28" ht="12.75">
      <c r="A6" s="105"/>
      <c r="B6" s="11">
        <v>4</v>
      </c>
      <c r="C6" s="5">
        <f t="shared" si="0"/>
        <v>844480</v>
      </c>
      <c r="D6" s="5">
        <v>92940</v>
      </c>
      <c r="E6" s="5">
        <v>447760</v>
      </c>
      <c r="F6" s="5">
        <v>57300</v>
      </c>
      <c r="G6" s="5">
        <v>14310</v>
      </c>
      <c r="H6" s="5">
        <v>232170</v>
      </c>
      <c r="I6" s="8">
        <f t="shared" si="1"/>
        <v>7860</v>
      </c>
      <c r="J6" s="8">
        <v>3098</v>
      </c>
      <c r="K6" s="8">
        <v>1069</v>
      </c>
      <c r="L6" s="8">
        <v>648</v>
      </c>
      <c r="M6" s="8">
        <v>159</v>
      </c>
      <c r="N6" s="48">
        <v>2886</v>
      </c>
      <c r="O6" s="26"/>
      <c r="P6" s="5"/>
      <c r="Q6" s="5"/>
      <c r="R6" s="5"/>
      <c r="S6" s="5"/>
      <c r="T6" s="27"/>
      <c r="U6" s="26"/>
      <c r="V6" s="5"/>
      <c r="W6" s="5"/>
      <c r="X6" s="5"/>
      <c r="Y6" s="27"/>
      <c r="Z6" s="28"/>
      <c r="AA6" s="28"/>
      <c r="AB6" s="29"/>
    </row>
    <row r="7" spans="1:28" ht="12.75">
      <c r="A7" s="105"/>
      <c r="B7" s="11">
        <v>5</v>
      </c>
      <c r="C7" s="5">
        <f t="shared" si="0"/>
        <v>955080</v>
      </c>
      <c r="D7" s="12">
        <v>111960</v>
      </c>
      <c r="E7" s="12">
        <v>534990</v>
      </c>
      <c r="F7" s="12">
        <v>98190</v>
      </c>
      <c r="G7" s="12">
        <v>11970</v>
      </c>
      <c r="H7" s="12">
        <v>197970</v>
      </c>
      <c r="I7" s="8">
        <f t="shared" si="1"/>
        <v>8695</v>
      </c>
      <c r="J7" s="9">
        <v>3732</v>
      </c>
      <c r="K7" s="9">
        <v>1223</v>
      </c>
      <c r="L7" s="9">
        <v>1091</v>
      </c>
      <c r="M7" s="9">
        <v>133</v>
      </c>
      <c r="N7" s="49">
        <v>2516</v>
      </c>
      <c r="O7" s="26"/>
      <c r="P7" s="5"/>
      <c r="Q7" s="5"/>
      <c r="R7" s="5"/>
      <c r="S7" s="5"/>
      <c r="T7" s="27"/>
      <c r="U7" s="30"/>
      <c r="V7" s="31"/>
      <c r="W7" s="31"/>
      <c r="X7" s="31"/>
      <c r="Y7" s="32"/>
      <c r="Z7" s="33"/>
      <c r="AA7" s="33"/>
      <c r="AB7" s="29"/>
    </row>
    <row r="8" spans="1:28" ht="12.75">
      <c r="A8" s="105"/>
      <c r="B8" s="11">
        <v>6</v>
      </c>
      <c r="C8" s="5">
        <f t="shared" si="0"/>
        <v>1003880</v>
      </c>
      <c r="D8" s="5">
        <v>112650</v>
      </c>
      <c r="E8" s="5">
        <v>587360</v>
      </c>
      <c r="F8" s="5">
        <v>58410</v>
      </c>
      <c r="G8" s="5">
        <v>14130</v>
      </c>
      <c r="H8" s="5">
        <v>231330</v>
      </c>
      <c r="I8" s="8">
        <f t="shared" si="1"/>
        <v>8842</v>
      </c>
      <c r="J8" s="8">
        <v>3755</v>
      </c>
      <c r="K8" s="8">
        <v>1306</v>
      </c>
      <c r="L8" s="8">
        <v>649</v>
      </c>
      <c r="M8" s="8">
        <v>157</v>
      </c>
      <c r="N8" s="48">
        <v>2975</v>
      </c>
      <c r="O8" s="26"/>
      <c r="P8" s="5"/>
      <c r="Q8" s="5"/>
      <c r="R8" s="5"/>
      <c r="S8" s="5"/>
      <c r="T8" s="27"/>
      <c r="U8" s="34"/>
      <c r="V8" s="35"/>
      <c r="W8" s="35"/>
      <c r="X8" s="35"/>
      <c r="Y8" s="36"/>
      <c r="Z8" s="37"/>
      <c r="AA8" s="37"/>
      <c r="AB8" s="29"/>
    </row>
    <row r="9" spans="1:28" ht="12.75">
      <c r="A9" s="105"/>
      <c r="B9" s="11">
        <v>7</v>
      </c>
      <c r="C9" s="5">
        <f t="shared" si="0"/>
        <v>979340</v>
      </c>
      <c r="D9" s="5">
        <v>104490</v>
      </c>
      <c r="E9" s="5">
        <v>554450</v>
      </c>
      <c r="F9" s="5">
        <v>84510</v>
      </c>
      <c r="G9" s="5">
        <v>14670</v>
      </c>
      <c r="H9" s="5">
        <v>221220</v>
      </c>
      <c r="I9" s="8">
        <f t="shared" si="1"/>
        <v>8592</v>
      </c>
      <c r="J9" s="8">
        <v>3483</v>
      </c>
      <c r="K9" s="8">
        <v>1171</v>
      </c>
      <c r="L9" s="8">
        <v>939</v>
      </c>
      <c r="M9" s="8">
        <v>163</v>
      </c>
      <c r="N9" s="48">
        <v>2836</v>
      </c>
      <c r="O9" s="26"/>
      <c r="P9" s="5"/>
      <c r="Q9" s="5"/>
      <c r="R9" s="5"/>
      <c r="S9" s="5"/>
      <c r="T9" s="27"/>
      <c r="U9" s="34"/>
      <c r="V9" s="35"/>
      <c r="W9" s="35"/>
      <c r="X9" s="35"/>
      <c r="Y9" s="36"/>
      <c r="Z9" s="37"/>
      <c r="AA9" s="37"/>
      <c r="AB9" s="29"/>
    </row>
    <row r="10" spans="1:28" ht="12.75">
      <c r="A10" s="105"/>
      <c r="B10" s="11">
        <v>8</v>
      </c>
      <c r="C10" s="5">
        <f t="shared" si="0"/>
        <v>770860</v>
      </c>
      <c r="D10" s="5">
        <v>108000</v>
      </c>
      <c r="E10" s="5">
        <v>396940</v>
      </c>
      <c r="F10" s="5">
        <v>84060</v>
      </c>
      <c r="G10" s="5">
        <v>15120</v>
      </c>
      <c r="H10" s="5">
        <v>166740</v>
      </c>
      <c r="I10" s="8">
        <f t="shared" si="1"/>
        <v>7673</v>
      </c>
      <c r="J10" s="8">
        <v>3600</v>
      </c>
      <c r="K10" s="8">
        <v>886</v>
      </c>
      <c r="L10" s="8">
        <v>934</v>
      </c>
      <c r="M10" s="8">
        <v>168</v>
      </c>
      <c r="N10" s="48">
        <v>2085</v>
      </c>
      <c r="O10" s="26"/>
      <c r="P10" s="5"/>
      <c r="Q10" s="5"/>
      <c r="R10" s="5"/>
      <c r="S10" s="5"/>
      <c r="T10" s="27"/>
      <c r="U10" s="34"/>
      <c r="V10" s="35"/>
      <c r="W10" s="35"/>
      <c r="X10" s="35"/>
      <c r="Y10" s="36"/>
      <c r="Z10" s="37"/>
      <c r="AA10" s="37"/>
      <c r="AB10" s="29"/>
    </row>
    <row r="11" spans="1:28" ht="12.75">
      <c r="A11" s="105"/>
      <c r="B11" s="13">
        <v>9</v>
      </c>
      <c r="C11" s="5">
        <f t="shared" si="0"/>
        <v>965770</v>
      </c>
      <c r="D11" s="8">
        <v>118830</v>
      </c>
      <c r="E11" s="8">
        <v>495130</v>
      </c>
      <c r="F11" s="8">
        <v>72990</v>
      </c>
      <c r="G11" s="8">
        <v>11070</v>
      </c>
      <c r="H11" s="8">
        <v>267750</v>
      </c>
      <c r="I11" s="8">
        <f aca="true" t="shared" si="2" ref="I11:I26">SUM(J11:N11)</f>
        <v>9149</v>
      </c>
      <c r="J11" s="8">
        <v>3961</v>
      </c>
      <c r="K11" s="8">
        <v>1083</v>
      </c>
      <c r="L11" s="8">
        <v>811</v>
      </c>
      <c r="M11" s="8">
        <v>123</v>
      </c>
      <c r="N11" s="48">
        <v>3171</v>
      </c>
      <c r="O11" s="26"/>
      <c r="P11" s="5"/>
      <c r="Q11" s="5"/>
      <c r="R11" s="5"/>
      <c r="S11" s="5"/>
      <c r="T11" s="27"/>
      <c r="U11" s="26"/>
      <c r="V11" s="5"/>
      <c r="W11" s="5"/>
      <c r="X11" s="5"/>
      <c r="Y11" s="5"/>
      <c r="Z11" s="59"/>
      <c r="AA11" s="26"/>
      <c r="AB11" s="29"/>
    </row>
    <row r="12" spans="1:28" ht="12.75">
      <c r="A12" s="105"/>
      <c r="B12" s="13">
        <v>10</v>
      </c>
      <c r="C12" s="5">
        <f t="shared" si="0"/>
        <v>1059540</v>
      </c>
      <c r="D12" s="8">
        <v>110280</v>
      </c>
      <c r="E12" s="8">
        <v>605880</v>
      </c>
      <c r="F12" s="8">
        <v>64080</v>
      </c>
      <c r="G12" s="8">
        <v>10620</v>
      </c>
      <c r="H12" s="8">
        <v>268680</v>
      </c>
      <c r="I12" s="8">
        <f t="shared" si="2"/>
        <v>9180</v>
      </c>
      <c r="J12" s="8">
        <v>3676</v>
      </c>
      <c r="K12" s="8">
        <v>1417</v>
      </c>
      <c r="L12" s="8">
        <v>712</v>
      </c>
      <c r="M12" s="8">
        <v>118</v>
      </c>
      <c r="N12" s="48">
        <v>3257</v>
      </c>
      <c r="O12" s="76"/>
      <c r="P12" s="8"/>
      <c r="Q12" s="8"/>
      <c r="R12" s="8"/>
      <c r="S12" s="8"/>
      <c r="T12" s="77"/>
      <c r="U12" s="26"/>
      <c r="V12" s="5"/>
      <c r="W12" s="5"/>
      <c r="X12" s="5"/>
      <c r="Y12" s="5"/>
      <c r="Z12" s="59"/>
      <c r="AA12" s="26"/>
      <c r="AB12" s="29"/>
    </row>
    <row r="13" spans="1:28" ht="12.75">
      <c r="A13" s="105"/>
      <c r="B13" s="13">
        <v>11</v>
      </c>
      <c r="C13" s="5">
        <f t="shared" si="0"/>
        <v>1040590</v>
      </c>
      <c r="D13" s="8">
        <v>138780</v>
      </c>
      <c r="E13" s="8">
        <v>582420</v>
      </c>
      <c r="F13" s="8">
        <v>87840</v>
      </c>
      <c r="G13" s="8">
        <v>6300</v>
      </c>
      <c r="H13" s="8">
        <v>225250</v>
      </c>
      <c r="I13" s="8">
        <f t="shared" si="2"/>
        <v>9760</v>
      </c>
      <c r="J13" s="8">
        <v>4626</v>
      </c>
      <c r="K13" s="8">
        <v>1324</v>
      </c>
      <c r="L13" s="8">
        <v>976</v>
      </c>
      <c r="M13" s="8">
        <v>70</v>
      </c>
      <c r="N13" s="48">
        <v>2764</v>
      </c>
      <c r="O13" s="76"/>
      <c r="P13" s="8"/>
      <c r="Q13" s="8"/>
      <c r="R13" s="8"/>
      <c r="S13" s="8"/>
      <c r="T13" s="77"/>
      <c r="U13" s="56"/>
      <c r="V13" s="57"/>
      <c r="W13" s="57"/>
      <c r="X13" s="57"/>
      <c r="Y13" s="57"/>
      <c r="Z13" s="57"/>
      <c r="AA13" s="56"/>
      <c r="AB13" s="58"/>
    </row>
    <row r="14" spans="1:28" ht="12.75" hidden="1">
      <c r="A14" s="105"/>
      <c r="B14" s="13">
        <v>12</v>
      </c>
      <c r="C14" s="5">
        <f t="shared" si="0"/>
        <v>0</v>
      </c>
      <c r="D14" s="8"/>
      <c r="E14" s="8"/>
      <c r="F14" s="8"/>
      <c r="G14" s="8"/>
      <c r="H14" s="8"/>
      <c r="I14" s="8">
        <f t="shared" si="2"/>
        <v>0</v>
      </c>
      <c r="J14" s="8"/>
      <c r="K14" s="8"/>
      <c r="L14" s="8"/>
      <c r="M14" s="8"/>
      <c r="N14" s="48"/>
      <c r="O14" s="78"/>
      <c r="P14" s="15"/>
      <c r="Q14" s="15"/>
      <c r="R14" s="15"/>
      <c r="S14" s="15"/>
      <c r="T14" s="79"/>
      <c r="U14" s="56"/>
      <c r="V14" s="57"/>
      <c r="W14" s="57"/>
      <c r="X14" s="57"/>
      <c r="Y14" s="57"/>
      <c r="Z14" s="57"/>
      <c r="AA14" s="56"/>
      <c r="AB14" s="58"/>
    </row>
    <row r="15" spans="1:28" ht="13.5" thickBot="1">
      <c r="A15" s="106"/>
      <c r="B15" s="86" t="s">
        <v>3</v>
      </c>
      <c r="C15" s="87">
        <f t="shared" si="0"/>
        <v>9244220</v>
      </c>
      <c r="D15" s="87">
        <f aca="true" t="shared" si="3" ref="D15:N15">SUM(D4:D14)</f>
        <v>1094550</v>
      </c>
      <c r="E15" s="87">
        <f t="shared" si="3"/>
        <v>4992160</v>
      </c>
      <c r="F15" s="87">
        <f t="shared" si="3"/>
        <v>709800</v>
      </c>
      <c r="G15" s="87">
        <f t="shared" si="3"/>
        <v>132750</v>
      </c>
      <c r="H15" s="87">
        <f t="shared" si="3"/>
        <v>2314960</v>
      </c>
      <c r="I15" s="87">
        <f t="shared" si="2"/>
        <v>86447</v>
      </c>
      <c r="J15" s="87">
        <f t="shared" si="3"/>
        <v>36493</v>
      </c>
      <c r="K15" s="87">
        <f t="shared" si="3"/>
        <v>11490</v>
      </c>
      <c r="L15" s="87">
        <f t="shared" si="3"/>
        <v>7898</v>
      </c>
      <c r="M15" s="87">
        <f t="shared" si="3"/>
        <v>1475</v>
      </c>
      <c r="N15" s="88">
        <f t="shared" si="3"/>
        <v>29091</v>
      </c>
      <c r="O15" s="38">
        <f aca="true" t="shared" si="4" ref="O15:T15">AVERAGE(C4:C13)</f>
        <v>924422</v>
      </c>
      <c r="P15" s="39">
        <f t="shared" si="4"/>
        <v>109455</v>
      </c>
      <c r="Q15" s="39">
        <f t="shared" si="4"/>
        <v>499216</v>
      </c>
      <c r="R15" s="39">
        <f t="shared" si="4"/>
        <v>70980</v>
      </c>
      <c r="S15" s="39">
        <f t="shared" si="4"/>
        <v>13275</v>
      </c>
      <c r="T15" s="40">
        <f t="shared" si="4"/>
        <v>231496</v>
      </c>
      <c r="U15" s="38">
        <f>+P15*12</f>
        <v>1313460</v>
      </c>
      <c r="V15" s="39">
        <f>+Q15*12</f>
        <v>5990592</v>
      </c>
      <c r="W15" s="39">
        <f>+R15*12</f>
        <v>851760</v>
      </c>
      <c r="X15" s="39">
        <f>+S15*12</f>
        <v>159300</v>
      </c>
      <c r="Y15" s="40">
        <f>+T15*12</f>
        <v>2777952</v>
      </c>
      <c r="Z15" s="41">
        <f>+O15*12</f>
        <v>11093064</v>
      </c>
      <c r="AA15" s="41">
        <f>+AA3/O15</f>
        <v>19.687978001388977</v>
      </c>
      <c r="AB15" s="42">
        <v>40422</v>
      </c>
    </row>
    <row r="16" spans="1:28" ht="12.75">
      <c r="A16" s="107" t="s">
        <v>10</v>
      </c>
      <c r="B16" s="89">
        <v>2</v>
      </c>
      <c r="C16" s="22">
        <f>SUM(D16:H16)</f>
        <v>1047000</v>
      </c>
      <c r="D16" s="22">
        <v>163950</v>
      </c>
      <c r="E16" s="22">
        <v>488610</v>
      </c>
      <c r="F16" s="22">
        <v>74610</v>
      </c>
      <c r="G16" s="22">
        <v>44010</v>
      </c>
      <c r="H16" s="22">
        <v>275820</v>
      </c>
      <c r="I16" s="90">
        <f t="shared" si="2"/>
        <v>12347</v>
      </c>
      <c r="J16" s="90">
        <v>5465</v>
      </c>
      <c r="K16" s="90">
        <v>1268</v>
      </c>
      <c r="L16" s="90">
        <v>829</v>
      </c>
      <c r="M16" s="90">
        <v>489</v>
      </c>
      <c r="N16" s="91">
        <v>4296</v>
      </c>
      <c r="O16" s="72"/>
      <c r="P16" s="73"/>
      <c r="Q16" s="73"/>
      <c r="R16" s="73"/>
      <c r="S16" s="73"/>
      <c r="T16" s="74"/>
      <c r="U16" s="21"/>
      <c r="V16" s="22"/>
      <c r="W16" s="22"/>
      <c r="X16" s="22"/>
      <c r="Y16" s="23"/>
      <c r="Z16" s="55"/>
      <c r="AA16" s="24"/>
      <c r="AB16" s="25"/>
    </row>
    <row r="17" spans="1:28" ht="12.75">
      <c r="A17" s="96"/>
      <c r="B17" s="11">
        <v>3</v>
      </c>
      <c r="C17" s="5">
        <f aca="true" t="shared" si="5" ref="C17:C26">SUM(D17:H17)</f>
        <v>1462710</v>
      </c>
      <c r="D17" s="5">
        <v>224730</v>
      </c>
      <c r="E17" s="5">
        <v>795210</v>
      </c>
      <c r="F17" s="5">
        <v>86580</v>
      </c>
      <c r="G17" s="5">
        <v>63810</v>
      </c>
      <c r="H17" s="5">
        <v>292380</v>
      </c>
      <c r="I17" s="8">
        <f t="shared" si="2"/>
        <v>15799</v>
      </c>
      <c r="J17" s="8">
        <v>7491</v>
      </c>
      <c r="K17" s="8">
        <v>1888</v>
      </c>
      <c r="L17" s="8">
        <v>962</v>
      </c>
      <c r="M17" s="8">
        <v>709</v>
      </c>
      <c r="N17" s="77">
        <v>4749</v>
      </c>
      <c r="O17" s="75"/>
      <c r="P17" s="71"/>
      <c r="Q17" s="71"/>
      <c r="R17" s="71"/>
      <c r="S17" s="71"/>
      <c r="T17" s="29"/>
      <c r="U17" s="26"/>
      <c r="V17" s="5"/>
      <c r="W17" s="5"/>
      <c r="X17" s="5"/>
      <c r="Y17" s="27"/>
      <c r="Z17" s="28"/>
      <c r="AA17" s="28"/>
      <c r="AB17" s="29"/>
    </row>
    <row r="18" spans="1:28" ht="12.75">
      <c r="A18" s="96"/>
      <c r="B18" s="11">
        <v>4</v>
      </c>
      <c r="C18" s="5">
        <f t="shared" si="5"/>
        <v>1380870</v>
      </c>
      <c r="D18" s="5">
        <v>175200</v>
      </c>
      <c r="E18" s="5">
        <v>778530</v>
      </c>
      <c r="F18" s="5">
        <v>97740</v>
      </c>
      <c r="G18" s="5">
        <v>45990</v>
      </c>
      <c r="H18" s="5">
        <v>283410</v>
      </c>
      <c r="I18" s="8">
        <f t="shared" si="2"/>
        <v>13848</v>
      </c>
      <c r="J18" s="8">
        <v>5840</v>
      </c>
      <c r="K18" s="8">
        <v>1696</v>
      </c>
      <c r="L18" s="8">
        <v>1086</v>
      </c>
      <c r="M18" s="8">
        <v>511</v>
      </c>
      <c r="N18" s="77">
        <v>4715</v>
      </c>
      <c r="O18" s="26"/>
      <c r="P18" s="5"/>
      <c r="Q18" s="5"/>
      <c r="R18" s="5"/>
      <c r="S18" s="5"/>
      <c r="T18" s="27"/>
      <c r="U18" s="26"/>
      <c r="V18" s="5"/>
      <c r="W18" s="5"/>
      <c r="X18" s="5"/>
      <c r="Y18" s="27"/>
      <c r="Z18" s="28"/>
      <c r="AA18" s="28"/>
      <c r="AB18" s="29"/>
    </row>
    <row r="19" spans="1:28" ht="12.75">
      <c r="A19" s="96"/>
      <c r="B19" s="11">
        <v>5</v>
      </c>
      <c r="C19" s="5">
        <f t="shared" si="5"/>
        <v>1422750</v>
      </c>
      <c r="D19" s="5">
        <v>194730</v>
      </c>
      <c r="E19" s="5">
        <v>764790</v>
      </c>
      <c r="F19" s="5">
        <v>127710</v>
      </c>
      <c r="G19" s="5">
        <v>65520</v>
      </c>
      <c r="H19" s="5">
        <v>270000</v>
      </c>
      <c r="I19" s="8">
        <f t="shared" si="2"/>
        <v>14672</v>
      </c>
      <c r="J19" s="9">
        <v>6491</v>
      </c>
      <c r="K19" s="9">
        <v>1615</v>
      </c>
      <c r="L19" s="9">
        <v>1419</v>
      </c>
      <c r="M19" s="9">
        <v>728</v>
      </c>
      <c r="N19" s="92">
        <v>4419</v>
      </c>
      <c r="O19" s="26"/>
      <c r="P19" s="5"/>
      <c r="Q19" s="5"/>
      <c r="R19" s="5"/>
      <c r="S19" s="5"/>
      <c r="T19" s="27"/>
      <c r="U19" s="34"/>
      <c r="V19" s="35"/>
      <c r="W19" s="35"/>
      <c r="X19" s="35"/>
      <c r="Y19" s="36"/>
      <c r="Z19" s="37"/>
      <c r="AA19" s="37"/>
      <c r="AB19" s="29"/>
    </row>
    <row r="20" spans="1:28" ht="12.75">
      <c r="A20" s="96"/>
      <c r="B20" s="11">
        <v>6</v>
      </c>
      <c r="C20" s="5">
        <f t="shared" si="5"/>
        <v>1357140</v>
      </c>
      <c r="D20" s="5">
        <v>196290</v>
      </c>
      <c r="E20" s="5">
        <v>735180</v>
      </c>
      <c r="F20" s="5">
        <v>82530</v>
      </c>
      <c r="G20" s="5">
        <v>44280</v>
      </c>
      <c r="H20" s="5">
        <v>298860</v>
      </c>
      <c r="I20" s="8">
        <f t="shared" si="2"/>
        <v>14316</v>
      </c>
      <c r="J20" s="8">
        <v>6543</v>
      </c>
      <c r="K20" s="8">
        <v>1547</v>
      </c>
      <c r="L20" s="8">
        <v>917</v>
      </c>
      <c r="M20" s="8">
        <v>492</v>
      </c>
      <c r="N20" s="77">
        <v>4817</v>
      </c>
      <c r="O20" s="26"/>
      <c r="P20" s="5"/>
      <c r="Q20" s="5"/>
      <c r="R20" s="5"/>
      <c r="S20" s="5"/>
      <c r="T20" s="27"/>
      <c r="U20" s="34"/>
      <c r="V20" s="35"/>
      <c r="W20" s="35"/>
      <c r="X20" s="35"/>
      <c r="Y20" s="36"/>
      <c r="Z20" s="37"/>
      <c r="AA20" s="37"/>
      <c r="AB20" s="29"/>
    </row>
    <row r="21" spans="1:28" ht="12.75">
      <c r="A21" s="96"/>
      <c r="B21" s="11">
        <v>7</v>
      </c>
      <c r="C21" s="5">
        <f t="shared" si="5"/>
        <v>1469790</v>
      </c>
      <c r="D21" s="5">
        <v>199350</v>
      </c>
      <c r="E21" s="5">
        <v>811050</v>
      </c>
      <c r="F21" s="5">
        <v>113850</v>
      </c>
      <c r="G21" s="5">
        <v>85050</v>
      </c>
      <c r="H21" s="5">
        <v>260490</v>
      </c>
      <c r="I21" s="8">
        <f t="shared" si="2"/>
        <v>14754</v>
      </c>
      <c r="J21" s="8">
        <v>6645</v>
      </c>
      <c r="K21" s="8">
        <v>1676</v>
      </c>
      <c r="L21" s="8">
        <v>1265</v>
      </c>
      <c r="M21" s="8">
        <v>945</v>
      </c>
      <c r="N21" s="77">
        <v>4223</v>
      </c>
      <c r="O21" s="26"/>
      <c r="P21" s="5"/>
      <c r="Q21" s="5"/>
      <c r="R21" s="5"/>
      <c r="S21" s="5"/>
      <c r="T21" s="27"/>
      <c r="U21" s="34"/>
      <c r="V21" s="35"/>
      <c r="W21" s="35"/>
      <c r="X21" s="35"/>
      <c r="Y21" s="36"/>
      <c r="Z21" s="37"/>
      <c r="AA21" s="37"/>
      <c r="AB21" s="29"/>
    </row>
    <row r="22" spans="1:28" s="7" customFormat="1" ht="12.75">
      <c r="A22" s="96"/>
      <c r="B22" s="13">
        <v>8</v>
      </c>
      <c r="C22" s="5">
        <f t="shared" si="5"/>
        <v>1243440</v>
      </c>
      <c r="D22" s="8">
        <v>170760</v>
      </c>
      <c r="E22" s="8">
        <v>680400</v>
      </c>
      <c r="F22" s="8">
        <v>103770</v>
      </c>
      <c r="G22" s="8">
        <v>55890</v>
      </c>
      <c r="H22" s="8">
        <v>232620</v>
      </c>
      <c r="I22" s="8">
        <f t="shared" si="2"/>
        <v>12872</v>
      </c>
      <c r="J22" s="8">
        <v>5692</v>
      </c>
      <c r="K22" s="8">
        <v>1580</v>
      </c>
      <c r="L22" s="8">
        <v>1153</v>
      </c>
      <c r="M22" s="8">
        <v>621</v>
      </c>
      <c r="N22" s="77">
        <v>3826</v>
      </c>
      <c r="O22" s="26"/>
      <c r="P22" s="5"/>
      <c r="Q22" s="5"/>
      <c r="R22" s="5"/>
      <c r="S22" s="5"/>
      <c r="T22" s="27"/>
      <c r="U22" s="43"/>
      <c r="V22" s="44"/>
      <c r="W22" s="44"/>
      <c r="X22" s="44"/>
      <c r="Y22" s="45"/>
      <c r="Z22" s="46"/>
      <c r="AA22" s="46"/>
      <c r="AB22" s="47"/>
    </row>
    <row r="23" spans="1:28" s="7" customFormat="1" ht="12.75">
      <c r="A23" s="96"/>
      <c r="B23" s="13">
        <v>9</v>
      </c>
      <c r="C23" s="5">
        <f t="shared" si="5"/>
        <v>1506860</v>
      </c>
      <c r="D23" s="8">
        <v>225510</v>
      </c>
      <c r="E23" s="8">
        <v>829730</v>
      </c>
      <c r="F23" s="8">
        <v>115650</v>
      </c>
      <c r="G23" s="8">
        <v>40860</v>
      </c>
      <c r="H23" s="8">
        <v>295110</v>
      </c>
      <c r="I23" s="8">
        <f t="shared" si="2"/>
        <v>15754</v>
      </c>
      <c r="J23" s="8">
        <v>7517</v>
      </c>
      <c r="K23" s="8">
        <v>1748</v>
      </c>
      <c r="L23" s="8">
        <v>1285</v>
      </c>
      <c r="M23" s="8">
        <v>454</v>
      </c>
      <c r="N23" s="77">
        <v>4750</v>
      </c>
      <c r="O23" s="26"/>
      <c r="P23" s="5"/>
      <c r="Q23" s="5"/>
      <c r="R23" s="5"/>
      <c r="S23" s="5"/>
      <c r="T23" s="27"/>
      <c r="U23" s="43"/>
      <c r="V23" s="44"/>
      <c r="W23" s="44"/>
      <c r="X23" s="44"/>
      <c r="Y23" s="45"/>
      <c r="Z23" s="46"/>
      <c r="AA23" s="46"/>
      <c r="AB23" s="60"/>
    </row>
    <row r="24" spans="1:28" s="7" customFormat="1" ht="12.75">
      <c r="A24" s="96"/>
      <c r="B24" s="13">
        <v>10</v>
      </c>
      <c r="C24" s="5">
        <f t="shared" si="5"/>
        <v>1444950</v>
      </c>
      <c r="D24" s="8">
        <v>206940</v>
      </c>
      <c r="E24" s="8">
        <v>820020</v>
      </c>
      <c r="F24" s="8">
        <v>99720</v>
      </c>
      <c r="G24" s="8">
        <v>45540</v>
      </c>
      <c r="H24" s="8">
        <v>272730</v>
      </c>
      <c r="I24" s="8">
        <f t="shared" si="2"/>
        <v>14685</v>
      </c>
      <c r="J24" s="8">
        <v>6898</v>
      </c>
      <c r="K24" s="8">
        <v>1731</v>
      </c>
      <c r="L24" s="8">
        <v>1108</v>
      </c>
      <c r="M24" s="8">
        <v>506</v>
      </c>
      <c r="N24" s="77">
        <v>4442</v>
      </c>
      <c r="O24" s="76"/>
      <c r="P24" s="8"/>
      <c r="Q24" s="8"/>
      <c r="R24" s="8"/>
      <c r="S24" s="8"/>
      <c r="T24" s="77"/>
      <c r="U24" s="64"/>
      <c r="V24" s="61"/>
      <c r="W24" s="61"/>
      <c r="X24" s="61"/>
      <c r="Y24" s="61"/>
      <c r="Z24" s="63"/>
      <c r="AA24" s="64"/>
      <c r="AB24" s="47"/>
    </row>
    <row r="25" spans="1:28" s="7" customFormat="1" ht="12.75">
      <c r="A25" s="96"/>
      <c r="B25" s="13">
        <v>11</v>
      </c>
      <c r="C25" s="5">
        <f t="shared" si="5"/>
        <v>1441530</v>
      </c>
      <c r="D25" s="8">
        <v>224790</v>
      </c>
      <c r="E25" s="8">
        <v>756180</v>
      </c>
      <c r="F25" s="8">
        <v>90000</v>
      </c>
      <c r="G25" s="8">
        <v>79920</v>
      </c>
      <c r="H25" s="8">
        <v>290640</v>
      </c>
      <c r="I25" s="8">
        <f t="shared" si="2"/>
        <v>15743</v>
      </c>
      <c r="J25" s="8">
        <v>7493</v>
      </c>
      <c r="K25" s="8">
        <v>1573</v>
      </c>
      <c r="L25" s="8">
        <v>1000</v>
      </c>
      <c r="M25" s="8">
        <v>888</v>
      </c>
      <c r="N25" s="77">
        <v>4789</v>
      </c>
      <c r="O25" s="76"/>
      <c r="P25" s="8"/>
      <c r="Q25" s="8"/>
      <c r="R25" s="8"/>
      <c r="S25" s="8"/>
      <c r="T25" s="77"/>
      <c r="U25" s="65"/>
      <c r="V25" s="66"/>
      <c r="W25" s="66"/>
      <c r="X25" s="66"/>
      <c r="Y25" s="66"/>
      <c r="Z25" s="66"/>
      <c r="AA25" s="65"/>
      <c r="AB25" s="67"/>
    </row>
    <row r="26" spans="1:28" s="7" customFormat="1" ht="12.75" hidden="1">
      <c r="A26" s="96"/>
      <c r="B26" s="13">
        <v>12</v>
      </c>
      <c r="C26" s="5">
        <f t="shared" si="5"/>
        <v>0</v>
      </c>
      <c r="D26" s="8"/>
      <c r="E26" s="8"/>
      <c r="F26" s="8"/>
      <c r="G26" s="8"/>
      <c r="H26" s="8"/>
      <c r="I26" s="8">
        <f t="shared" si="2"/>
        <v>0</v>
      </c>
      <c r="J26" s="8"/>
      <c r="K26" s="8"/>
      <c r="L26" s="8"/>
      <c r="M26" s="8"/>
      <c r="N26" s="77"/>
      <c r="O26" s="78"/>
      <c r="P26" s="15"/>
      <c r="Q26" s="15"/>
      <c r="R26" s="15"/>
      <c r="S26" s="15"/>
      <c r="T26" s="79"/>
      <c r="U26" s="65"/>
      <c r="V26" s="66"/>
      <c r="W26" s="66"/>
      <c r="X26" s="66"/>
      <c r="Y26" s="66"/>
      <c r="Z26" s="66"/>
      <c r="AA26" s="65"/>
      <c r="AB26" s="67"/>
    </row>
    <row r="27" spans="1:28" ht="13.5" thickBot="1">
      <c r="A27" s="96"/>
      <c r="B27" s="14" t="s">
        <v>3</v>
      </c>
      <c r="C27" s="15">
        <f>SUM(C16:C26)</f>
        <v>13777040</v>
      </c>
      <c r="D27" s="15">
        <f aca="true" t="shared" si="6" ref="D27:N27">SUM(D16:D26)</f>
        <v>1982250</v>
      </c>
      <c r="E27" s="15">
        <f t="shared" si="6"/>
        <v>7459700</v>
      </c>
      <c r="F27" s="15">
        <f t="shared" si="6"/>
        <v>992160</v>
      </c>
      <c r="G27" s="15">
        <f t="shared" si="6"/>
        <v>570870</v>
      </c>
      <c r="H27" s="15">
        <f t="shared" si="6"/>
        <v>2772060</v>
      </c>
      <c r="I27" s="15">
        <f t="shared" si="6"/>
        <v>144790</v>
      </c>
      <c r="J27" s="15">
        <f t="shared" si="6"/>
        <v>66075</v>
      </c>
      <c r="K27" s="15">
        <f t="shared" si="6"/>
        <v>16322</v>
      </c>
      <c r="L27" s="15">
        <f t="shared" si="6"/>
        <v>11024</v>
      </c>
      <c r="M27" s="15">
        <f t="shared" si="6"/>
        <v>6343</v>
      </c>
      <c r="N27" s="79">
        <f t="shared" si="6"/>
        <v>45026</v>
      </c>
      <c r="O27" s="38">
        <f aca="true" t="shared" si="7" ref="O27:T27">AVERAGE(C16:C25)</f>
        <v>1377704</v>
      </c>
      <c r="P27" s="39">
        <f t="shared" si="7"/>
        <v>198225</v>
      </c>
      <c r="Q27" s="39">
        <f t="shared" si="7"/>
        <v>745970</v>
      </c>
      <c r="R27" s="39">
        <f t="shared" si="7"/>
        <v>99216</v>
      </c>
      <c r="S27" s="39">
        <f t="shared" si="7"/>
        <v>57087</v>
      </c>
      <c r="T27" s="40">
        <f t="shared" si="7"/>
        <v>277206</v>
      </c>
      <c r="U27" s="38">
        <f>+P27*12</f>
        <v>2378700</v>
      </c>
      <c r="V27" s="39">
        <f>+Q27*12</f>
        <v>8951640</v>
      </c>
      <c r="W27" s="39">
        <f>+R27*12</f>
        <v>1190592</v>
      </c>
      <c r="X27" s="39">
        <f>+S27*12</f>
        <v>685044</v>
      </c>
      <c r="Y27" s="40">
        <f>+T27*12</f>
        <v>3326472</v>
      </c>
      <c r="Z27" s="41">
        <f>+O27*12</f>
        <v>16532448</v>
      </c>
      <c r="AA27" s="41">
        <f>+AA3/O27</f>
        <v>13.210384814154564</v>
      </c>
      <c r="AB27" s="42">
        <v>40210</v>
      </c>
    </row>
    <row r="28" spans="1:28" ht="12.75">
      <c r="A28" s="96" t="s">
        <v>11</v>
      </c>
      <c r="B28" s="11">
        <v>2</v>
      </c>
      <c r="C28" s="8">
        <f aca="true" t="shared" si="8" ref="C28:C40">SUM(D28:H28)</f>
        <v>535050</v>
      </c>
      <c r="D28" s="5">
        <v>64950</v>
      </c>
      <c r="E28" s="5">
        <v>287910</v>
      </c>
      <c r="F28" s="5">
        <v>11070</v>
      </c>
      <c r="G28" s="5">
        <v>22500</v>
      </c>
      <c r="H28" s="5">
        <v>148620</v>
      </c>
      <c r="I28" s="8">
        <f aca="true" t="shared" si="9" ref="I28:I38">SUM(J28:N28)</f>
        <v>5285</v>
      </c>
      <c r="J28" s="8">
        <v>2165</v>
      </c>
      <c r="K28" s="8">
        <v>734</v>
      </c>
      <c r="L28" s="8">
        <v>123</v>
      </c>
      <c r="M28" s="8">
        <v>250</v>
      </c>
      <c r="N28" s="77">
        <v>2013</v>
      </c>
      <c r="O28" s="72"/>
      <c r="P28" s="73"/>
      <c r="Q28" s="73"/>
      <c r="R28" s="73"/>
      <c r="S28" s="73"/>
      <c r="T28" s="74"/>
      <c r="U28" s="21"/>
      <c r="V28" s="22"/>
      <c r="W28" s="22"/>
      <c r="X28" s="22"/>
      <c r="Y28" s="23"/>
      <c r="Z28" s="55"/>
      <c r="AA28" s="24"/>
      <c r="AB28" s="25"/>
    </row>
    <row r="29" spans="1:28" ht="12.75">
      <c r="A29" s="96"/>
      <c r="B29" s="11">
        <v>3</v>
      </c>
      <c r="C29" s="8">
        <f t="shared" si="8"/>
        <v>705570</v>
      </c>
      <c r="D29" s="5">
        <v>78720</v>
      </c>
      <c r="E29" s="5">
        <v>410760</v>
      </c>
      <c r="F29" s="5">
        <v>18540</v>
      </c>
      <c r="G29" s="5">
        <v>24660</v>
      </c>
      <c r="H29" s="5">
        <v>172890</v>
      </c>
      <c r="I29" s="8">
        <f t="shared" si="9"/>
        <v>6398</v>
      </c>
      <c r="J29" s="8">
        <v>2624</v>
      </c>
      <c r="K29" s="8">
        <v>833</v>
      </c>
      <c r="L29" s="8">
        <v>206</v>
      </c>
      <c r="M29" s="8">
        <v>274</v>
      </c>
      <c r="N29" s="77">
        <v>2461</v>
      </c>
      <c r="O29" s="75"/>
      <c r="P29" s="71"/>
      <c r="Q29" s="71"/>
      <c r="R29" s="71"/>
      <c r="S29" s="71"/>
      <c r="T29" s="29"/>
      <c r="U29" s="26"/>
      <c r="V29" s="5"/>
      <c r="W29" s="5"/>
      <c r="X29" s="5"/>
      <c r="Y29" s="27"/>
      <c r="Z29" s="28"/>
      <c r="AA29" s="28"/>
      <c r="AB29" s="29"/>
    </row>
    <row r="30" spans="1:28" ht="12.75">
      <c r="A30" s="96"/>
      <c r="B30" s="11">
        <v>4</v>
      </c>
      <c r="C30" s="8">
        <f t="shared" si="8"/>
        <v>668670</v>
      </c>
      <c r="D30" s="5">
        <v>58620</v>
      </c>
      <c r="E30" s="5">
        <v>400260</v>
      </c>
      <c r="F30" s="5">
        <v>20880</v>
      </c>
      <c r="G30" s="5">
        <v>25110</v>
      </c>
      <c r="H30" s="5">
        <v>163800</v>
      </c>
      <c r="I30" s="8">
        <f t="shared" si="9"/>
        <v>5690</v>
      </c>
      <c r="J30" s="8">
        <v>1959</v>
      </c>
      <c r="K30" s="8">
        <v>826</v>
      </c>
      <c r="L30" s="8">
        <v>232</v>
      </c>
      <c r="M30" s="8">
        <v>279</v>
      </c>
      <c r="N30" s="77">
        <v>2394</v>
      </c>
      <c r="O30" s="26"/>
      <c r="P30" s="5"/>
      <c r="Q30" s="5"/>
      <c r="R30" s="5"/>
      <c r="S30" s="5"/>
      <c r="T30" s="27"/>
      <c r="U30" s="26"/>
      <c r="V30" s="5"/>
      <c r="W30" s="5"/>
      <c r="X30" s="5"/>
      <c r="Y30" s="27"/>
      <c r="Z30" s="28"/>
      <c r="AA30" s="28"/>
      <c r="AB30" s="29"/>
    </row>
    <row r="31" spans="1:28" ht="12.75">
      <c r="A31" s="96"/>
      <c r="B31" s="11">
        <v>5</v>
      </c>
      <c r="C31" s="8">
        <f t="shared" si="8"/>
        <v>683160</v>
      </c>
      <c r="D31" s="5">
        <v>62220</v>
      </c>
      <c r="E31" s="8">
        <v>413520</v>
      </c>
      <c r="F31" s="5">
        <v>20520</v>
      </c>
      <c r="G31" s="5">
        <v>28080</v>
      </c>
      <c r="H31" s="5">
        <v>158820</v>
      </c>
      <c r="I31" s="8">
        <f t="shared" si="9"/>
        <v>5715</v>
      </c>
      <c r="J31" s="9">
        <v>2074</v>
      </c>
      <c r="K31" s="9">
        <v>806</v>
      </c>
      <c r="L31" s="9">
        <v>228</v>
      </c>
      <c r="M31" s="9">
        <v>312</v>
      </c>
      <c r="N31" s="92">
        <v>2295</v>
      </c>
      <c r="O31" s="26"/>
      <c r="P31" s="5"/>
      <c r="Q31" s="5"/>
      <c r="R31" s="5"/>
      <c r="S31" s="5"/>
      <c r="T31" s="27"/>
      <c r="U31" s="34"/>
      <c r="V31" s="35"/>
      <c r="W31" s="35"/>
      <c r="X31" s="35"/>
      <c r="Y31" s="36"/>
      <c r="Z31" s="37"/>
      <c r="AA31" s="37"/>
      <c r="AB31" s="29"/>
    </row>
    <row r="32" spans="1:28" ht="12.75">
      <c r="A32" s="96"/>
      <c r="B32" s="11">
        <v>6</v>
      </c>
      <c r="C32" s="8">
        <f t="shared" si="8"/>
        <v>666000</v>
      </c>
      <c r="D32" s="5">
        <v>62070</v>
      </c>
      <c r="E32" s="5">
        <v>380520</v>
      </c>
      <c r="F32" s="5">
        <v>15480</v>
      </c>
      <c r="G32" s="5">
        <v>20160</v>
      </c>
      <c r="H32" s="5">
        <v>187770</v>
      </c>
      <c r="I32" s="8">
        <f t="shared" si="9"/>
        <v>5998</v>
      </c>
      <c r="J32" s="8">
        <v>2069</v>
      </c>
      <c r="K32" s="8">
        <v>795</v>
      </c>
      <c r="L32" s="8">
        <v>172</v>
      </c>
      <c r="M32" s="8">
        <v>224</v>
      </c>
      <c r="N32" s="77">
        <v>2738</v>
      </c>
      <c r="O32" s="26"/>
      <c r="P32" s="5"/>
      <c r="Q32" s="5"/>
      <c r="R32" s="5"/>
      <c r="S32" s="5"/>
      <c r="T32" s="27"/>
      <c r="U32" s="34"/>
      <c r="V32" s="35"/>
      <c r="W32" s="35"/>
      <c r="X32" s="35"/>
      <c r="Y32" s="36"/>
      <c r="Z32" s="37"/>
      <c r="AA32" s="37"/>
      <c r="AB32" s="29"/>
    </row>
    <row r="33" spans="1:28" ht="12.75">
      <c r="A33" s="96"/>
      <c r="B33" s="11">
        <v>7</v>
      </c>
      <c r="C33" s="8">
        <f t="shared" si="8"/>
        <v>632970</v>
      </c>
      <c r="D33" s="5">
        <v>42030</v>
      </c>
      <c r="E33" s="5">
        <v>396360</v>
      </c>
      <c r="F33" s="5">
        <v>23490</v>
      </c>
      <c r="G33" s="5">
        <v>24120</v>
      </c>
      <c r="H33" s="5">
        <v>146970</v>
      </c>
      <c r="I33" s="8">
        <f t="shared" si="9"/>
        <v>4944</v>
      </c>
      <c r="J33" s="8">
        <v>1401</v>
      </c>
      <c r="K33" s="8">
        <v>785</v>
      </c>
      <c r="L33" s="8">
        <v>261</v>
      </c>
      <c r="M33" s="8">
        <v>268</v>
      </c>
      <c r="N33" s="77">
        <v>2229</v>
      </c>
      <c r="O33" s="26"/>
      <c r="P33" s="5"/>
      <c r="Q33" s="5"/>
      <c r="R33" s="5"/>
      <c r="S33" s="5"/>
      <c r="T33" s="27"/>
      <c r="U33" s="34"/>
      <c r="V33" s="35"/>
      <c r="W33" s="35"/>
      <c r="X33" s="35"/>
      <c r="Y33" s="36"/>
      <c r="Z33" s="37"/>
      <c r="AA33" s="37"/>
      <c r="AB33" s="29"/>
    </row>
    <row r="34" spans="1:28" ht="12.75">
      <c r="A34" s="96"/>
      <c r="B34" s="11">
        <v>8</v>
      </c>
      <c r="C34" s="8">
        <f t="shared" si="8"/>
        <v>604200</v>
      </c>
      <c r="D34" s="5">
        <v>45090</v>
      </c>
      <c r="E34" s="5">
        <v>364440</v>
      </c>
      <c r="F34" s="5">
        <v>24030</v>
      </c>
      <c r="G34" s="5">
        <v>24750</v>
      </c>
      <c r="H34" s="5">
        <v>145890</v>
      </c>
      <c r="I34" s="8">
        <f t="shared" si="9"/>
        <v>4857</v>
      </c>
      <c r="J34" s="8">
        <v>1503</v>
      </c>
      <c r="K34" s="8">
        <v>696</v>
      </c>
      <c r="L34" s="8">
        <v>267</v>
      </c>
      <c r="M34" s="8">
        <v>275</v>
      </c>
      <c r="N34" s="77">
        <v>2116</v>
      </c>
      <c r="O34" s="26"/>
      <c r="P34" s="5"/>
      <c r="Q34" s="5"/>
      <c r="R34" s="5"/>
      <c r="S34" s="5"/>
      <c r="T34" s="27"/>
      <c r="U34" s="34"/>
      <c r="V34" s="35"/>
      <c r="W34" s="35"/>
      <c r="X34" s="35"/>
      <c r="Y34" s="36"/>
      <c r="Z34" s="37"/>
      <c r="AA34" s="37"/>
      <c r="AB34" s="29"/>
    </row>
    <row r="35" spans="1:28" ht="12.75">
      <c r="A35" s="96"/>
      <c r="B35" s="13">
        <v>9</v>
      </c>
      <c r="C35" s="8">
        <f t="shared" si="8"/>
        <v>679980</v>
      </c>
      <c r="D35" s="8">
        <v>57630</v>
      </c>
      <c r="E35" s="8">
        <v>376260</v>
      </c>
      <c r="F35" s="8">
        <v>21150</v>
      </c>
      <c r="G35" s="8">
        <v>28620</v>
      </c>
      <c r="H35" s="8">
        <v>196320</v>
      </c>
      <c r="I35" s="8">
        <f t="shared" si="9"/>
        <v>5989</v>
      </c>
      <c r="J35" s="8">
        <v>1921</v>
      </c>
      <c r="K35" s="8">
        <v>729</v>
      </c>
      <c r="L35" s="8">
        <v>235</v>
      </c>
      <c r="M35" s="8">
        <v>318</v>
      </c>
      <c r="N35" s="77">
        <v>2786</v>
      </c>
      <c r="O35" s="26"/>
      <c r="P35" s="5"/>
      <c r="Q35" s="5"/>
      <c r="R35" s="5"/>
      <c r="S35" s="5"/>
      <c r="T35" s="27"/>
      <c r="U35" s="34"/>
      <c r="V35" s="35"/>
      <c r="W35" s="35"/>
      <c r="X35" s="35"/>
      <c r="Y35" s="36"/>
      <c r="Z35" s="37"/>
      <c r="AA35" s="37"/>
      <c r="AB35" s="29"/>
    </row>
    <row r="36" spans="1:28" ht="12.75">
      <c r="A36" s="96"/>
      <c r="B36" s="13">
        <v>10</v>
      </c>
      <c r="C36" s="8">
        <f t="shared" si="8"/>
        <v>702240</v>
      </c>
      <c r="D36" s="8">
        <v>59790</v>
      </c>
      <c r="E36" s="8">
        <v>395460</v>
      </c>
      <c r="F36" s="8">
        <v>19710</v>
      </c>
      <c r="G36" s="8">
        <v>32670</v>
      </c>
      <c r="H36" s="8">
        <v>194610</v>
      </c>
      <c r="I36" s="8">
        <f t="shared" si="9"/>
        <v>6255</v>
      </c>
      <c r="J36" s="8">
        <v>1993</v>
      </c>
      <c r="K36" s="8">
        <v>817</v>
      </c>
      <c r="L36" s="8">
        <v>219</v>
      </c>
      <c r="M36" s="8">
        <v>363</v>
      </c>
      <c r="N36" s="77">
        <v>2863</v>
      </c>
      <c r="O36" s="76"/>
      <c r="P36" s="8"/>
      <c r="Q36" s="8"/>
      <c r="R36" s="8"/>
      <c r="S36" s="8"/>
      <c r="T36" s="77"/>
      <c r="U36" s="56"/>
      <c r="V36" s="57"/>
      <c r="W36" s="57"/>
      <c r="X36" s="57"/>
      <c r="Y36" s="57"/>
      <c r="Z36" s="37"/>
      <c r="AA36" s="37"/>
      <c r="AB36" s="29"/>
    </row>
    <row r="37" spans="1:28" ht="12.75">
      <c r="A37" s="96"/>
      <c r="B37" s="13">
        <v>11</v>
      </c>
      <c r="C37" s="8">
        <f t="shared" si="8"/>
        <v>684510</v>
      </c>
      <c r="D37" s="8">
        <v>57840</v>
      </c>
      <c r="E37" s="8">
        <v>386220</v>
      </c>
      <c r="F37" s="8">
        <v>17910</v>
      </c>
      <c r="G37" s="8">
        <v>42660</v>
      </c>
      <c r="H37" s="8">
        <v>179880</v>
      </c>
      <c r="I37" s="8">
        <f t="shared" si="9"/>
        <v>6012</v>
      </c>
      <c r="J37" s="8">
        <v>1928</v>
      </c>
      <c r="K37" s="8">
        <v>767</v>
      </c>
      <c r="L37" s="8">
        <v>199</v>
      </c>
      <c r="M37" s="8">
        <v>474</v>
      </c>
      <c r="N37" s="77">
        <v>2644</v>
      </c>
      <c r="O37" s="76"/>
      <c r="P37" s="8"/>
      <c r="Q37" s="8"/>
      <c r="R37" s="8"/>
      <c r="S37" s="8"/>
      <c r="T37" s="77"/>
      <c r="U37" s="56"/>
      <c r="V37" s="57"/>
      <c r="W37" s="57"/>
      <c r="X37" s="57"/>
      <c r="Y37" s="57"/>
      <c r="Z37" s="37"/>
      <c r="AA37" s="37"/>
      <c r="AB37" s="29"/>
    </row>
    <row r="38" spans="1:28" ht="0.75" customHeight="1">
      <c r="A38" s="96"/>
      <c r="B38" s="13">
        <v>12</v>
      </c>
      <c r="C38" s="8">
        <f t="shared" si="8"/>
        <v>0</v>
      </c>
      <c r="D38" s="8"/>
      <c r="E38" s="8"/>
      <c r="F38" s="8"/>
      <c r="G38" s="8"/>
      <c r="H38" s="8"/>
      <c r="I38" s="8">
        <f t="shared" si="9"/>
        <v>0</v>
      </c>
      <c r="J38" s="8"/>
      <c r="K38" s="8"/>
      <c r="L38" s="8"/>
      <c r="M38" s="8"/>
      <c r="N38" s="77"/>
      <c r="O38" s="78"/>
      <c r="P38" s="15"/>
      <c r="Q38" s="15"/>
      <c r="R38" s="15"/>
      <c r="S38" s="15"/>
      <c r="T38" s="79"/>
      <c r="U38" s="56"/>
      <c r="V38" s="57"/>
      <c r="W38" s="57"/>
      <c r="X38" s="57"/>
      <c r="Y38" s="57"/>
      <c r="Z38" s="57"/>
      <c r="AA38" s="56"/>
      <c r="AB38" s="58"/>
    </row>
    <row r="39" spans="1:28" ht="13.5" thickBot="1">
      <c r="A39" s="96"/>
      <c r="B39" s="14" t="s">
        <v>3</v>
      </c>
      <c r="C39" s="15">
        <f>SUM(C28:C38)</f>
        <v>6562350</v>
      </c>
      <c r="D39" s="15">
        <f aca="true" t="shared" si="10" ref="D39:N39">SUM(D28:D38)</f>
        <v>588960</v>
      </c>
      <c r="E39" s="15">
        <f t="shared" si="10"/>
        <v>3811710</v>
      </c>
      <c r="F39" s="15">
        <f t="shared" si="10"/>
        <v>192780</v>
      </c>
      <c r="G39" s="15">
        <f t="shared" si="10"/>
        <v>273330</v>
      </c>
      <c r="H39" s="15">
        <f t="shared" si="10"/>
        <v>1695570</v>
      </c>
      <c r="I39" s="15">
        <f t="shared" si="10"/>
        <v>57143</v>
      </c>
      <c r="J39" s="15">
        <f t="shared" si="10"/>
        <v>19637</v>
      </c>
      <c r="K39" s="15">
        <f t="shared" si="10"/>
        <v>7788</v>
      </c>
      <c r="L39" s="15">
        <f t="shared" si="10"/>
        <v>2142</v>
      </c>
      <c r="M39" s="15">
        <f t="shared" si="10"/>
        <v>3037</v>
      </c>
      <c r="N39" s="79">
        <f t="shared" si="10"/>
        <v>24539</v>
      </c>
      <c r="O39" s="38">
        <f aca="true" t="shared" si="11" ref="O39:T39">AVERAGE(C28:C37)</f>
        <v>656235</v>
      </c>
      <c r="P39" s="39">
        <f t="shared" si="11"/>
        <v>58896</v>
      </c>
      <c r="Q39" s="39">
        <f t="shared" si="11"/>
        <v>381171</v>
      </c>
      <c r="R39" s="39">
        <f t="shared" si="11"/>
        <v>19278</v>
      </c>
      <c r="S39" s="39">
        <f t="shared" si="11"/>
        <v>27333</v>
      </c>
      <c r="T39" s="40">
        <f t="shared" si="11"/>
        <v>169557</v>
      </c>
      <c r="U39" s="38">
        <f>+P39*12</f>
        <v>706752</v>
      </c>
      <c r="V39" s="39">
        <f>+Q39*12</f>
        <v>4574052</v>
      </c>
      <c r="W39" s="39">
        <f>+R39*12</f>
        <v>231336</v>
      </c>
      <c r="X39" s="39">
        <f>+S39*12</f>
        <v>327996</v>
      </c>
      <c r="Y39" s="40">
        <f>+T39*12</f>
        <v>2034684</v>
      </c>
      <c r="Z39" s="41">
        <f>+O39*12</f>
        <v>7874820</v>
      </c>
      <c r="AA39" s="41">
        <f>+AA3/O39</f>
        <v>27.733967252584822</v>
      </c>
      <c r="AB39" s="42">
        <v>40695</v>
      </c>
    </row>
    <row r="40" spans="1:28" ht="12.75">
      <c r="A40" s="96" t="s">
        <v>12</v>
      </c>
      <c r="B40" s="11">
        <v>2</v>
      </c>
      <c r="C40" s="8">
        <f t="shared" si="8"/>
        <v>627460</v>
      </c>
      <c r="D40" s="5">
        <v>59460</v>
      </c>
      <c r="E40" s="5">
        <v>346680</v>
      </c>
      <c r="F40" s="5">
        <v>26640</v>
      </c>
      <c r="G40" s="5">
        <v>17640</v>
      </c>
      <c r="H40" s="5">
        <v>177040</v>
      </c>
      <c r="I40" s="8">
        <f aca="true" t="shared" si="12" ref="I40:I47">SUM(J40:N40)</f>
        <v>5847</v>
      </c>
      <c r="J40" s="8">
        <v>1982</v>
      </c>
      <c r="K40" s="8">
        <v>954</v>
      </c>
      <c r="L40" s="8">
        <v>295</v>
      </c>
      <c r="M40" s="8">
        <v>196</v>
      </c>
      <c r="N40" s="77">
        <v>2420</v>
      </c>
      <c r="O40" s="72"/>
      <c r="P40" s="73"/>
      <c r="Q40" s="73"/>
      <c r="R40" s="73"/>
      <c r="S40" s="73"/>
      <c r="T40" s="74"/>
      <c r="U40" s="21"/>
      <c r="V40" s="22"/>
      <c r="W40" s="22"/>
      <c r="X40" s="22"/>
      <c r="Y40" s="23"/>
      <c r="Z40" s="55"/>
      <c r="AA40" s="24"/>
      <c r="AB40" s="25"/>
    </row>
    <row r="41" spans="1:28" ht="12.75">
      <c r="A41" s="96"/>
      <c r="B41" s="11">
        <v>3</v>
      </c>
      <c r="C41" s="8">
        <f aca="true" t="shared" si="13" ref="C41:C46">SUM(D41:H41)</f>
        <v>942470</v>
      </c>
      <c r="D41" s="5">
        <v>81630</v>
      </c>
      <c r="E41" s="5">
        <f>579300-2280</f>
        <v>577020</v>
      </c>
      <c r="F41" s="5">
        <v>18540</v>
      </c>
      <c r="G41" s="5">
        <v>39870</v>
      </c>
      <c r="H41" s="5">
        <v>225410</v>
      </c>
      <c r="I41" s="8">
        <f t="shared" si="12"/>
        <v>7752</v>
      </c>
      <c r="J41" s="8">
        <v>2721</v>
      </c>
      <c r="K41" s="8">
        <v>1312</v>
      </c>
      <c r="L41" s="8">
        <v>443</v>
      </c>
      <c r="M41" s="8">
        <v>206</v>
      </c>
      <c r="N41" s="77">
        <v>3070</v>
      </c>
      <c r="O41" s="75"/>
      <c r="P41" s="71"/>
      <c r="Q41" s="71"/>
      <c r="R41" s="71"/>
      <c r="S41" s="71"/>
      <c r="T41" s="29"/>
      <c r="U41" s="26"/>
      <c r="V41" s="5"/>
      <c r="W41" s="5"/>
      <c r="X41" s="5"/>
      <c r="Y41" s="27"/>
      <c r="Z41" s="28"/>
      <c r="AA41" s="28"/>
      <c r="AB41" s="29"/>
    </row>
    <row r="42" spans="1:28" ht="12.75">
      <c r="A42" s="96"/>
      <c r="B42" s="11">
        <v>4</v>
      </c>
      <c r="C42" s="8">
        <f t="shared" si="13"/>
        <v>914153</v>
      </c>
      <c r="D42" s="5">
        <v>54210</v>
      </c>
      <c r="E42" s="5">
        <v>583620</v>
      </c>
      <c r="F42" s="5">
        <v>46710</v>
      </c>
      <c r="G42" s="5">
        <v>16920</v>
      </c>
      <c r="H42" s="5">
        <f>216293-3600</f>
        <v>212693</v>
      </c>
      <c r="I42" s="8">
        <f t="shared" si="12"/>
        <v>6677</v>
      </c>
      <c r="J42" s="8">
        <v>1807</v>
      </c>
      <c r="K42" s="8">
        <v>1274</v>
      </c>
      <c r="L42" s="8">
        <v>519</v>
      </c>
      <c r="M42" s="8">
        <v>188</v>
      </c>
      <c r="N42" s="77">
        <v>2889</v>
      </c>
      <c r="O42" s="26"/>
      <c r="P42" s="5"/>
      <c r="Q42" s="5"/>
      <c r="R42" s="5"/>
      <c r="S42" s="5"/>
      <c r="T42" s="27"/>
      <c r="U42" s="26"/>
      <c r="V42" s="5"/>
      <c r="W42" s="5"/>
      <c r="X42" s="5"/>
      <c r="Y42" s="27"/>
      <c r="Z42" s="28"/>
      <c r="AA42" s="28"/>
      <c r="AB42" s="29"/>
    </row>
    <row r="43" spans="1:28" ht="12.75">
      <c r="A43" s="96"/>
      <c r="B43" s="11">
        <v>5</v>
      </c>
      <c r="C43" s="8">
        <f t="shared" si="13"/>
        <v>908910</v>
      </c>
      <c r="D43" s="5">
        <v>57390</v>
      </c>
      <c r="E43" s="5">
        <v>557640</v>
      </c>
      <c r="F43" s="5">
        <v>62010</v>
      </c>
      <c r="G43" s="5">
        <v>20280</v>
      </c>
      <c r="H43" s="5">
        <v>211590</v>
      </c>
      <c r="I43" s="8">
        <f t="shared" si="12"/>
        <v>6746</v>
      </c>
      <c r="J43" s="9">
        <v>1806</v>
      </c>
      <c r="K43" s="9">
        <v>1233</v>
      </c>
      <c r="L43" s="9">
        <v>671</v>
      </c>
      <c r="M43" s="9">
        <v>242</v>
      </c>
      <c r="N43" s="92">
        <v>2794</v>
      </c>
      <c r="O43" s="26"/>
      <c r="P43" s="5"/>
      <c r="Q43" s="5"/>
      <c r="R43" s="5"/>
      <c r="S43" s="5"/>
      <c r="T43" s="27"/>
      <c r="U43" s="34"/>
      <c r="V43" s="35"/>
      <c r="W43" s="35"/>
      <c r="X43" s="35"/>
      <c r="Y43" s="36"/>
      <c r="Z43" s="37"/>
      <c r="AA43" s="37"/>
      <c r="AB43" s="29"/>
    </row>
    <row r="44" spans="1:28" ht="12.75">
      <c r="A44" s="96"/>
      <c r="B44" s="11">
        <v>6</v>
      </c>
      <c r="C44" s="8">
        <f t="shared" si="13"/>
        <v>977580</v>
      </c>
      <c r="D44" s="5">
        <v>60720</v>
      </c>
      <c r="E44" s="5">
        <v>613440</v>
      </c>
      <c r="F44" s="5">
        <v>41760</v>
      </c>
      <c r="G44" s="5">
        <v>18090</v>
      </c>
      <c r="H44" s="5">
        <v>243570</v>
      </c>
      <c r="I44" s="8">
        <f t="shared" si="12"/>
        <v>7138</v>
      </c>
      <c r="J44" s="8">
        <v>2026</v>
      </c>
      <c r="K44" s="8">
        <v>1335</v>
      </c>
      <c r="L44" s="8">
        <v>464</v>
      </c>
      <c r="M44" s="8">
        <v>201</v>
      </c>
      <c r="N44" s="77">
        <v>3112</v>
      </c>
      <c r="O44" s="26"/>
      <c r="P44" s="5"/>
      <c r="Q44" s="5"/>
      <c r="R44" s="5"/>
      <c r="S44" s="5"/>
      <c r="T44" s="27"/>
      <c r="U44" s="34"/>
      <c r="V44" s="35"/>
      <c r="W44" s="35"/>
      <c r="X44" s="35"/>
      <c r="Y44" s="36"/>
      <c r="Z44" s="37"/>
      <c r="AA44" s="37"/>
      <c r="AB44" s="29"/>
    </row>
    <row r="45" spans="1:28" ht="12.75">
      <c r="A45" s="96"/>
      <c r="B45" s="11">
        <v>7</v>
      </c>
      <c r="C45" s="8">
        <f t="shared" si="13"/>
        <v>981900</v>
      </c>
      <c r="D45" s="5">
        <v>55530</v>
      </c>
      <c r="E45" s="5">
        <v>626820</v>
      </c>
      <c r="F45" s="5">
        <v>49500</v>
      </c>
      <c r="G45" s="5">
        <v>25020</v>
      </c>
      <c r="H45" s="5">
        <v>225030</v>
      </c>
      <c r="I45" s="8">
        <f t="shared" si="12"/>
        <v>6997</v>
      </c>
      <c r="J45" s="8">
        <v>1851</v>
      </c>
      <c r="K45" s="8">
        <v>1317</v>
      </c>
      <c r="L45" s="8">
        <v>550</v>
      </c>
      <c r="M45" s="8">
        <v>278</v>
      </c>
      <c r="N45" s="77">
        <v>3001</v>
      </c>
      <c r="O45" s="26"/>
      <c r="P45" s="5"/>
      <c r="Q45" s="5"/>
      <c r="R45" s="5"/>
      <c r="S45" s="5"/>
      <c r="T45" s="27"/>
      <c r="U45" s="34"/>
      <c r="V45" s="35"/>
      <c r="W45" s="35"/>
      <c r="X45" s="35"/>
      <c r="Y45" s="36"/>
      <c r="Z45" s="37"/>
      <c r="AA45" s="37"/>
      <c r="AB45" s="29"/>
    </row>
    <row r="46" spans="1:28" s="7" customFormat="1" ht="12.75">
      <c r="A46" s="96"/>
      <c r="B46" s="13">
        <v>8</v>
      </c>
      <c r="C46" s="8">
        <f t="shared" si="13"/>
        <v>901740</v>
      </c>
      <c r="D46" s="8">
        <v>50730</v>
      </c>
      <c r="E46" s="8">
        <v>575520</v>
      </c>
      <c r="F46" s="8">
        <v>43380</v>
      </c>
      <c r="G46" s="8">
        <v>20070</v>
      </c>
      <c r="H46" s="8">
        <v>212040</v>
      </c>
      <c r="I46" s="8">
        <f t="shared" si="12"/>
        <v>6403</v>
      </c>
      <c r="J46" s="8">
        <v>1691</v>
      </c>
      <c r="K46" s="8">
        <v>1204</v>
      </c>
      <c r="L46" s="8">
        <v>482</v>
      </c>
      <c r="M46" s="8">
        <v>223</v>
      </c>
      <c r="N46" s="77">
        <v>2803</v>
      </c>
      <c r="O46" s="26"/>
      <c r="P46" s="5"/>
      <c r="Q46" s="5"/>
      <c r="R46" s="5"/>
      <c r="S46" s="5"/>
      <c r="T46" s="27"/>
      <c r="U46" s="43"/>
      <c r="V46" s="44"/>
      <c r="W46" s="44"/>
      <c r="X46" s="44"/>
      <c r="Y46" s="45"/>
      <c r="Z46" s="46"/>
      <c r="AA46" s="46"/>
      <c r="AB46" s="47"/>
    </row>
    <row r="47" spans="1:28" s="7" customFormat="1" ht="12.75">
      <c r="A47" s="96"/>
      <c r="B47" s="13">
        <v>9</v>
      </c>
      <c r="C47" s="8">
        <f aca="true" t="shared" si="14" ref="C47:C62">SUM(D47:H47)</f>
        <v>982680</v>
      </c>
      <c r="D47" s="8">
        <v>60240</v>
      </c>
      <c r="E47" s="8">
        <v>610140</v>
      </c>
      <c r="F47" s="8">
        <v>38160</v>
      </c>
      <c r="G47" s="8">
        <v>20790</v>
      </c>
      <c r="H47" s="8">
        <v>253350</v>
      </c>
      <c r="I47" s="8">
        <f t="shared" si="12"/>
        <v>7270</v>
      </c>
      <c r="J47" s="8">
        <v>2008</v>
      </c>
      <c r="K47" s="8">
        <v>1348</v>
      </c>
      <c r="L47" s="8">
        <v>424</v>
      </c>
      <c r="M47" s="8">
        <v>231</v>
      </c>
      <c r="N47" s="77">
        <v>3259</v>
      </c>
      <c r="O47" s="26"/>
      <c r="P47" s="5"/>
      <c r="Q47" s="5"/>
      <c r="R47" s="5"/>
      <c r="S47" s="5"/>
      <c r="T47" s="27"/>
      <c r="U47" s="43"/>
      <c r="V47" s="44"/>
      <c r="W47" s="44"/>
      <c r="X47" s="44"/>
      <c r="Y47" s="45"/>
      <c r="Z47" s="37"/>
      <c r="AA47" s="37"/>
      <c r="AB47" s="29"/>
    </row>
    <row r="48" spans="1:28" s="7" customFormat="1" ht="12.75">
      <c r="A48" s="96"/>
      <c r="B48" s="13">
        <v>10</v>
      </c>
      <c r="C48" s="8">
        <f>SUM(D48:H48)-90</f>
        <v>1009830</v>
      </c>
      <c r="D48" s="8">
        <v>63990</v>
      </c>
      <c r="E48" s="8">
        <v>616980</v>
      </c>
      <c r="F48" s="8">
        <v>38700</v>
      </c>
      <c r="G48" s="8">
        <v>19800</v>
      </c>
      <c r="H48" s="8">
        <v>270450</v>
      </c>
      <c r="I48" s="8">
        <f>SUM(J48:N48)-5</f>
        <v>7768</v>
      </c>
      <c r="J48" s="8">
        <v>2133</v>
      </c>
      <c r="K48" s="8">
        <v>1413</v>
      </c>
      <c r="L48" s="8">
        <v>430</v>
      </c>
      <c r="M48" s="8">
        <v>220</v>
      </c>
      <c r="N48" s="77">
        <v>3577</v>
      </c>
      <c r="O48" s="76"/>
      <c r="P48" s="8"/>
      <c r="Q48" s="8"/>
      <c r="R48" s="8"/>
      <c r="S48" s="8"/>
      <c r="T48" s="77"/>
      <c r="U48" s="65"/>
      <c r="V48" s="66"/>
      <c r="W48" s="66"/>
      <c r="X48" s="66"/>
      <c r="Y48" s="66"/>
      <c r="Z48" s="46"/>
      <c r="AA48" s="46"/>
      <c r="AB48" s="47"/>
    </row>
    <row r="49" spans="1:28" s="7" customFormat="1" ht="12.75">
      <c r="A49" s="96"/>
      <c r="B49" s="13">
        <v>11</v>
      </c>
      <c r="C49" s="8">
        <f t="shared" si="14"/>
        <v>1057330</v>
      </c>
      <c r="D49" s="8">
        <v>66450</v>
      </c>
      <c r="E49" s="8">
        <f>643800+1740</f>
        <v>645540</v>
      </c>
      <c r="F49" s="8">
        <v>41760</v>
      </c>
      <c r="G49" s="8">
        <v>22680</v>
      </c>
      <c r="H49" s="8">
        <v>280900</v>
      </c>
      <c r="I49" s="8">
        <f>SUM(J49:N49)</f>
        <v>7901</v>
      </c>
      <c r="J49" s="8">
        <v>2215</v>
      </c>
      <c r="K49" s="8">
        <f>1355+3</f>
        <v>1358</v>
      </c>
      <c r="L49" s="8">
        <v>464</v>
      </c>
      <c r="M49" s="8">
        <v>252</v>
      </c>
      <c r="N49" s="77">
        <v>3612</v>
      </c>
      <c r="O49" s="76"/>
      <c r="P49" s="8"/>
      <c r="Q49" s="8"/>
      <c r="R49" s="8"/>
      <c r="S49" s="8"/>
      <c r="T49" s="77"/>
      <c r="U49" s="65"/>
      <c r="V49" s="66"/>
      <c r="W49" s="66"/>
      <c r="X49" s="66"/>
      <c r="Y49" s="66"/>
      <c r="Z49" s="46"/>
      <c r="AA49" s="46"/>
      <c r="AB49" s="47"/>
    </row>
    <row r="50" spans="1:28" s="7" customFormat="1" ht="12.75" hidden="1">
      <c r="A50" s="96"/>
      <c r="B50" s="13">
        <v>12</v>
      </c>
      <c r="C50" s="8">
        <f t="shared" si="14"/>
        <v>0</v>
      </c>
      <c r="D50" s="8"/>
      <c r="E50" s="8"/>
      <c r="F50" s="8"/>
      <c r="G50" s="8"/>
      <c r="H50" s="8"/>
      <c r="I50" s="8">
        <f>SUM(J50:N50)</f>
        <v>0</v>
      </c>
      <c r="J50" s="8"/>
      <c r="K50" s="8"/>
      <c r="L50" s="8"/>
      <c r="M50" s="8"/>
      <c r="N50" s="77"/>
      <c r="O50" s="78"/>
      <c r="P50" s="15"/>
      <c r="Q50" s="15"/>
      <c r="R50" s="15"/>
      <c r="S50" s="15"/>
      <c r="T50" s="79"/>
      <c r="U50" s="65"/>
      <c r="V50" s="66"/>
      <c r="W50" s="66"/>
      <c r="X50" s="66"/>
      <c r="Y50" s="66"/>
      <c r="Z50" s="66"/>
      <c r="AA50" s="65"/>
      <c r="AB50" s="67"/>
    </row>
    <row r="51" spans="1:28" ht="13.5" thickBot="1">
      <c r="A51" s="96"/>
      <c r="B51" s="14" t="s">
        <v>3</v>
      </c>
      <c r="C51" s="15">
        <f>SUM(C40:C50)</f>
        <v>9304053</v>
      </c>
      <c r="D51" s="15">
        <f aca="true" t="shared" si="15" ref="D51:N51">SUM(D40:D50)</f>
        <v>610350</v>
      </c>
      <c r="E51" s="15">
        <f t="shared" si="15"/>
        <v>5753400</v>
      </c>
      <c r="F51" s="15">
        <f t="shared" si="15"/>
        <v>407160</v>
      </c>
      <c r="G51" s="15">
        <f t="shared" si="15"/>
        <v>221160</v>
      </c>
      <c r="H51" s="15">
        <f t="shared" si="15"/>
        <v>2312073</v>
      </c>
      <c r="I51" s="15">
        <f t="shared" si="15"/>
        <v>70499</v>
      </c>
      <c r="J51" s="15">
        <f t="shared" si="15"/>
        <v>20240</v>
      </c>
      <c r="K51" s="15">
        <f t="shared" si="15"/>
        <v>12748</v>
      </c>
      <c r="L51" s="15">
        <f t="shared" si="15"/>
        <v>4742</v>
      </c>
      <c r="M51" s="15">
        <f t="shared" si="15"/>
        <v>2237</v>
      </c>
      <c r="N51" s="79">
        <f t="shared" si="15"/>
        <v>30537</v>
      </c>
      <c r="O51" s="38">
        <f aca="true" t="shared" si="16" ref="O51:T51">AVERAGE(C40:C49)</f>
        <v>930405.3</v>
      </c>
      <c r="P51" s="39">
        <f t="shared" si="16"/>
        <v>61035</v>
      </c>
      <c r="Q51" s="39">
        <f t="shared" si="16"/>
        <v>575340</v>
      </c>
      <c r="R51" s="39">
        <f t="shared" si="16"/>
        <v>40716</v>
      </c>
      <c r="S51" s="39">
        <f t="shared" si="16"/>
        <v>22116</v>
      </c>
      <c r="T51" s="40">
        <f t="shared" si="16"/>
        <v>231207.3</v>
      </c>
      <c r="U51" s="38">
        <f>+P51*12</f>
        <v>732420</v>
      </c>
      <c r="V51" s="39">
        <f>+Q51*12</f>
        <v>6904080</v>
      </c>
      <c r="W51" s="39">
        <f>+R51*12</f>
        <v>488592</v>
      </c>
      <c r="X51" s="39">
        <f>+S51*12</f>
        <v>265392</v>
      </c>
      <c r="Y51" s="40">
        <f>+T51*12</f>
        <v>2774487.5999999996</v>
      </c>
      <c r="Z51" s="41">
        <f>+O51*12</f>
        <v>11164863.600000001</v>
      </c>
      <c r="AA51" s="41">
        <f>+AA3/O51</f>
        <v>19.56136750295812</v>
      </c>
      <c r="AB51" s="42">
        <v>40422</v>
      </c>
    </row>
    <row r="52" spans="1:28" ht="12.75">
      <c r="A52" s="96" t="s">
        <v>13</v>
      </c>
      <c r="B52" s="11">
        <v>2</v>
      </c>
      <c r="C52" s="8">
        <f t="shared" si="14"/>
        <v>707640</v>
      </c>
      <c r="D52" s="5">
        <v>111300</v>
      </c>
      <c r="E52" s="5">
        <f>272580+77340</f>
        <v>349920</v>
      </c>
      <c r="F52" s="5">
        <v>27900</v>
      </c>
      <c r="G52" s="5">
        <v>13140</v>
      </c>
      <c r="H52" s="5">
        <v>205380</v>
      </c>
      <c r="I52" s="8">
        <f aca="true" t="shared" si="17" ref="I52:I62">SUM(J52:N52)</f>
        <v>8375</v>
      </c>
      <c r="J52" s="8">
        <v>3710</v>
      </c>
      <c r="K52" s="8">
        <f>872+72</f>
        <v>944</v>
      </c>
      <c r="L52" s="8">
        <v>310</v>
      </c>
      <c r="M52" s="8">
        <v>146</v>
      </c>
      <c r="N52" s="77">
        <v>3265</v>
      </c>
      <c r="O52" s="72"/>
      <c r="P52" s="73"/>
      <c r="Q52" s="73"/>
      <c r="R52" s="73"/>
      <c r="S52" s="73"/>
      <c r="T52" s="74"/>
      <c r="U52" s="21"/>
      <c r="V52" s="22"/>
      <c r="W52" s="22"/>
      <c r="X52" s="22"/>
      <c r="Y52" s="23"/>
      <c r="Z52" s="55"/>
      <c r="AA52" s="24"/>
      <c r="AB52" s="25"/>
    </row>
    <row r="53" spans="1:28" ht="12.75">
      <c r="A53" s="96"/>
      <c r="B53" s="11">
        <v>3</v>
      </c>
      <c r="C53" s="8">
        <f t="shared" si="14"/>
        <v>983550</v>
      </c>
      <c r="D53" s="5">
        <v>136500</v>
      </c>
      <c r="E53" s="5">
        <f>437520+129480</f>
        <v>567000</v>
      </c>
      <c r="F53" s="5">
        <v>29970</v>
      </c>
      <c r="G53" s="5">
        <v>17100</v>
      </c>
      <c r="H53" s="5">
        <v>232980</v>
      </c>
      <c r="I53" s="8">
        <f t="shared" si="17"/>
        <v>9989</v>
      </c>
      <c r="J53" s="8">
        <v>4550</v>
      </c>
      <c r="K53" s="8">
        <f>1088+75</f>
        <v>1163</v>
      </c>
      <c r="L53" s="8">
        <v>333</v>
      </c>
      <c r="M53" s="8">
        <v>190</v>
      </c>
      <c r="N53" s="77">
        <v>3753</v>
      </c>
      <c r="O53" s="75"/>
      <c r="P53" s="71"/>
      <c r="Q53" s="71"/>
      <c r="R53" s="71"/>
      <c r="S53" s="71"/>
      <c r="T53" s="29"/>
      <c r="U53" s="26"/>
      <c r="V53" s="5"/>
      <c r="W53" s="5"/>
      <c r="X53" s="5"/>
      <c r="Y53" s="27"/>
      <c r="Z53" s="28"/>
      <c r="AA53" s="28"/>
      <c r="AB53" s="29"/>
    </row>
    <row r="54" spans="1:28" ht="12.75">
      <c r="A54" s="96"/>
      <c r="B54" s="11">
        <v>4</v>
      </c>
      <c r="C54" s="8">
        <f t="shared" si="14"/>
        <v>994770</v>
      </c>
      <c r="D54" s="5">
        <v>112980</v>
      </c>
      <c r="E54" s="5">
        <f>429540+154020</f>
        <v>583560</v>
      </c>
      <c r="F54" s="5">
        <v>38070</v>
      </c>
      <c r="G54" s="5">
        <v>16740</v>
      </c>
      <c r="H54" s="5">
        <v>243420</v>
      </c>
      <c r="I54" s="8">
        <f t="shared" si="17"/>
        <v>9413</v>
      </c>
      <c r="J54" s="8">
        <v>3766</v>
      </c>
      <c r="K54" s="8">
        <f>1105+94</f>
        <v>1199</v>
      </c>
      <c r="L54" s="8">
        <v>423</v>
      </c>
      <c r="M54" s="8">
        <v>186</v>
      </c>
      <c r="N54" s="77">
        <v>3839</v>
      </c>
      <c r="O54" s="26"/>
      <c r="P54" s="5"/>
      <c r="Q54" s="5"/>
      <c r="R54" s="5"/>
      <c r="S54" s="5"/>
      <c r="T54" s="27"/>
      <c r="U54" s="26"/>
      <c r="V54" s="5"/>
      <c r="W54" s="5"/>
      <c r="X54" s="5"/>
      <c r="Y54" s="27"/>
      <c r="Z54" s="28"/>
      <c r="AA54" s="28"/>
      <c r="AB54" s="29"/>
    </row>
    <row r="55" spans="1:28" ht="12.75">
      <c r="A55" s="96"/>
      <c r="B55" s="11">
        <v>5</v>
      </c>
      <c r="C55" s="8">
        <f t="shared" si="14"/>
        <v>960930</v>
      </c>
      <c r="D55" s="5">
        <v>113280</v>
      </c>
      <c r="E55" s="5">
        <f>151500+415080</f>
        <v>566580</v>
      </c>
      <c r="F55" s="5">
        <v>45810</v>
      </c>
      <c r="G55" s="5">
        <v>19260</v>
      </c>
      <c r="H55" s="5">
        <v>216000</v>
      </c>
      <c r="I55" s="8">
        <f t="shared" si="17"/>
        <v>9084</v>
      </c>
      <c r="J55" s="10">
        <v>3776</v>
      </c>
      <c r="K55" s="9">
        <f>1082+86</f>
        <v>1168</v>
      </c>
      <c r="L55" s="9">
        <v>509</v>
      </c>
      <c r="M55" s="9">
        <v>214</v>
      </c>
      <c r="N55" s="92">
        <v>3417</v>
      </c>
      <c r="O55" s="26"/>
      <c r="P55" s="5"/>
      <c r="Q55" s="5"/>
      <c r="R55" s="5"/>
      <c r="S55" s="5"/>
      <c r="T55" s="27"/>
      <c r="U55" s="34"/>
      <c r="V55" s="35"/>
      <c r="W55" s="35"/>
      <c r="X55" s="35"/>
      <c r="Y55" s="36"/>
      <c r="Z55" s="37"/>
      <c r="AA55" s="37"/>
      <c r="AB55" s="29"/>
    </row>
    <row r="56" spans="1:28" ht="12.75">
      <c r="A56" s="96"/>
      <c r="B56" s="11">
        <v>6</v>
      </c>
      <c r="C56" s="8">
        <f t="shared" si="14"/>
        <v>993030</v>
      </c>
      <c r="D56" s="5">
        <v>119640</v>
      </c>
      <c r="E56" s="5">
        <f>431580+142860</f>
        <v>574440</v>
      </c>
      <c r="F56" s="5">
        <v>35370</v>
      </c>
      <c r="G56" s="5">
        <v>16470</v>
      </c>
      <c r="H56" s="5">
        <v>247110</v>
      </c>
      <c r="I56" s="8">
        <f t="shared" si="17"/>
        <v>9657</v>
      </c>
      <c r="J56" s="8">
        <v>3988</v>
      </c>
      <c r="K56" s="8">
        <f>1124+85</f>
        <v>1209</v>
      </c>
      <c r="L56" s="8">
        <v>393</v>
      </c>
      <c r="M56" s="8">
        <v>183</v>
      </c>
      <c r="N56" s="77">
        <v>3884</v>
      </c>
      <c r="O56" s="26"/>
      <c r="P56" s="5"/>
      <c r="Q56" s="5"/>
      <c r="R56" s="5"/>
      <c r="S56" s="5"/>
      <c r="T56" s="27"/>
      <c r="U56" s="34"/>
      <c r="V56" s="35"/>
      <c r="W56" s="35"/>
      <c r="X56" s="35"/>
      <c r="Y56" s="36"/>
      <c r="Z56" s="37"/>
      <c r="AA56" s="37"/>
      <c r="AB56" s="29"/>
    </row>
    <row r="57" spans="1:28" ht="12.75">
      <c r="A57" s="96"/>
      <c r="B57" s="11">
        <v>7</v>
      </c>
      <c r="C57" s="8">
        <f t="shared" si="14"/>
        <v>998760</v>
      </c>
      <c r="D57" s="5">
        <v>109680</v>
      </c>
      <c r="E57" s="5">
        <f>424620+155520</f>
        <v>580140</v>
      </c>
      <c r="F57" s="5">
        <v>51300</v>
      </c>
      <c r="G57" s="5">
        <v>18180</v>
      </c>
      <c r="H57" s="5">
        <v>239460</v>
      </c>
      <c r="I57" s="8">
        <f t="shared" si="17"/>
        <v>9227</v>
      </c>
      <c r="J57" s="8">
        <v>3656</v>
      </c>
      <c r="K57" s="8">
        <f>1086+86</f>
        <v>1172</v>
      </c>
      <c r="L57" s="8">
        <v>570</v>
      </c>
      <c r="M57" s="8">
        <v>202</v>
      </c>
      <c r="N57" s="77">
        <v>3627</v>
      </c>
      <c r="O57" s="26"/>
      <c r="P57" s="5"/>
      <c r="Q57" s="5"/>
      <c r="R57" s="5"/>
      <c r="S57" s="5"/>
      <c r="T57" s="27"/>
      <c r="U57" s="34"/>
      <c r="V57" s="35"/>
      <c r="W57" s="35"/>
      <c r="X57" s="35"/>
      <c r="Y57" s="36"/>
      <c r="Z57" s="37"/>
      <c r="AA57" s="37"/>
      <c r="AB57" s="29"/>
    </row>
    <row r="58" spans="1:28" s="7" customFormat="1" ht="12.75">
      <c r="A58" s="96"/>
      <c r="B58" s="13">
        <v>8</v>
      </c>
      <c r="C58" s="8">
        <f t="shared" si="14"/>
        <v>837870</v>
      </c>
      <c r="D58" s="8">
        <v>101790</v>
      </c>
      <c r="E58" s="8">
        <f>310500+154560</f>
        <v>465060</v>
      </c>
      <c r="F58" s="8">
        <v>40950</v>
      </c>
      <c r="G58" s="8">
        <v>18720</v>
      </c>
      <c r="H58" s="8">
        <v>211350</v>
      </c>
      <c r="I58" s="8">
        <f t="shared" si="17"/>
        <v>8267</v>
      </c>
      <c r="J58" s="8">
        <v>3393</v>
      </c>
      <c r="K58" s="8">
        <f>869+85</f>
        <v>954</v>
      </c>
      <c r="L58" s="8">
        <v>455</v>
      </c>
      <c r="M58" s="8">
        <v>208</v>
      </c>
      <c r="N58" s="77">
        <v>3257</v>
      </c>
      <c r="O58" s="26"/>
      <c r="P58" s="5"/>
      <c r="Q58" s="5"/>
      <c r="R58" s="5"/>
      <c r="S58" s="5"/>
      <c r="T58" s="27"/>
      <c r="U58" s="43"/>
      <c r="V58" s="44"/>
      <c r="W58" s="44"/>
      <c r="X58" s="44"/>
      <c r="Y58" s="45"/>
      <c r="Z58" s="46"/>
      <c r="AA58" s="46"/>
      <c r="AB58" s="47"/>
    </row>
    <row r="59" spans="1:28" s="7" customFormat="1" ht="12.75">
      <c r="A59" s="96"/>
      <c r="B59" s="13">
        <v>9</v>
      </c>
      <c r="C59" s="8">
        <f t="shared" si="14"/>
        <v>922350</v>
      </c>
      <c r="D59" s="8">
        <v>118200</v>
      </c>
      <c r="E59" s="8">
        <f>361500+130020</f>
        <v>491520</v>
      </c>
      <c r="F59" s="8">
        <v>34920</v>
      </c>
      <c r="G59" s="8">
        <v>15030</v>
      </c>
      <c r="H59" s="8">
        <v>262680</v>
      </c>
      <c r="I59" s="8">
        <f t="shared" si="17"/>
        <v>9504</v>
      </c>
      <c r="J59" s="8">
        <v>3940</v>
      </c>
      <c r="K59" s="8">
        <f>911+81</f>
        <v>992</v>
      </c>
      <c r="L59" s="8">
        <v>388</v>
      </c>
      <c r="M59" s="8">
        <v>167</v>
      </c>
      <c r="N59" s="77">
        <v>4017</v>
      </c>
      <c r="O59" s="26"/>
      <c r="P59" s="5"/>
      <c r="Q59" s="5"/>
      <c r="R59" s="5"/>
      <c r="S59" s="5"/>
      <c r="T59" s="27"/>
      <c r="U59" s="43"/>
      <c r="V59" s="44"/>
      <c r="W59" s="44"/>
      <c r="X59" s="44"/>
      <c r="Y59" s="45"/>
      <c r="Z59" s="37"/>
      <c r="AA59" s="37"/>
      <c r="AB59" s="29"/>
    </row>
    <row r="60" spans="1:28" s="7" customFormat="1" ht="12.75">
      <c r="A60" s="96"/>
      <c r="B60" s="13">
        <v>10</v>
      </c>
      <c r="C60" s="8">
        <f t="shared" si="14"/>
        <v>981330</v>
      </c>
      <c r="D60" s="8">
        <v>117600</v>
      </c>
      <c r="E60" s="8">
        <f>399840+150420</f>
        <v>550260</v>
      </c>
      <c r="F60" s="8">
        <v>28620</v>
      </c>
      <c r="G60" s="8">
        <v>14580</v>
      </c>
      <c r="H60" s="8">
        <v>270270</v>
      </c>
      <c r="I60" s="8">
        <f t="shared" si="17"/>
        <v>9468</v>
      </c>
      <c r="J60" s="8">
        <v>3920</v>
      </c>
      <c r="K60" s="8">
        <f>1081+82</f>
        <v>1163</v>
      </c>
      <c r="L60" s="8">
        <v>318</v>
      </c>
      <c r="M60" s="8">
        <v>162</v>
      </c>
      <c r="N60" s="77">
        <v>3905</v>
      </c>
      <c r="O60" s="76"/>
      <c r="P60" s="8"/>
      <c r="Q60" s="8"/>
      <c r="R60" s="8"/>
      <c r="S60" s="8"/>
      <c r="T60" s="77"/>
      <c r="U60" s="65"/>
      <c r="V60" s="66"/>
      <c r="W60" s="66"/>
      <c r="X60" s="66"/>
      <c r="Y60" s="66"/>
      <c r="Z60" s="37"/>
      <c r="AA60" s="37"/>
      <c r="AB60" s="29"/>
    </row>
    <row r="61" spans="1:28" s="7" customFormat="1" ht="12.75">
      <c r="A61" s="96"/>
      <c r="B61" s="13">
        <v>11</v>
      </c>
      <c r="C61" s="8">
        <f t="shared" si="14"/>
        <v>962280</v>
      </c>
      <c r="D61" s="8">
        <v>128190</v>
      </c>
      <c r="E61" s="8">
        <f>365940+135000</f>
        <v>500940</v>
      </c>
      <c r="F61" s="8">
        <v>31950</v>
      </c>
      <c r="G61" s="8">
        <v>20340</v>
      </c>
      <c r="H61" s="8">
        <v>280860</v>
      </c>
      <c r="I61" s="8">
        <f t="shared" si="17"/>
        <v>10253</v>
      </c>
      <c r="J61" s="8">
        <v>4273</v>
      </c>
      <c r="K61" s="8">
        <f>1026+79</f>
        <v>1105</v>
      </c>
      <c r="L61" s="8">
        <v>355</v>
      </c>
      <c r="M61" s="8">
        <v>226</v>
      </c>
      <c r="N61" s="77">
        <v>4294</v>
      </c>
      <c r="O61" s="76"/>
      <c r="P61" s="8"/>
      <c r="Q61" s="8"/>
      <c r="R61" s="8"/>
      <c r="S61" s="8"/>
      <c r="T61" s="77"/>
      <c r="U61" s="65"/>
      <c r="V61" s="66"/>
      <c r="W61" s="66"/>
      <c r="X61" s="66"/>
      <c r="Y61" s="66"/>
      <c r="Z61" s="37"/>
      <c r="AA61" s="37"/>
      <c r="AB61" s="29"/>
    </row>
    <row r="62" spans="1:28" s="7" customFormat="1" ht="12.75" hidden="1">
      <c r="A62" s="96"/>
      <c r="B62" s="13">
        <v>12</v>
      </c>
      <c r="C62" s="8">
        <f t="shared" si="14"/>
        <v>0</v>
      </c>
      <c r="D62" s="8"/>
      <c r="E62" s="8"/>
      <c r="F62" s="8"/>
      <c r="G62" s="8"/>
      <c r="H62" s="8"/>
      <c r="I62" s="8">
        <f t="shared" si="17"/>
        <v>0</v>
      </c>
      <c r="J62" s="8"/>
      <c r="K62" s="8"/>
      <c r="L62" s="8"/>
      <c r="M62" s="8"/>
      <c r="N62" s="77"/>
      <c r="O62" s="78"/>
      <c r="P62" s="15"/>
      <c r="Q62" s="15"/>
      <c r="R62" s="15"/>
      <c r="S62" s="15"/>
      <c r="T62" s="79"/>
      <c r="U62" s="65"/>
      <c r="V62" s="66"/>
      <c r="W62" s="66"/>
      <c r="X62" s="66"/>
      <c r="Y62" s="66"/>
      <c r="Z62" s="66"/>
      <c r="AA62" s="65"/>
      <c r="AB62" s="67"/>
    </row>
    <row r="63" spans="1:28" ht="13.5" thickBot="1">
      <c r="A63" s="96"/>
      <c r="B63" s="14" t="s">
        <v>3</v>
      </c>
      <c r="C63" s="15">
        <f>SUM(C52:C62)</f>
        <v>9342510</v>
      </c>
      <c r="D63" s="15">
        <f aca="true" t="shared" si="18" ref="D63:N63">SUM(D52:D62)</f>
        <v>1169160</v>
      </c>
      <c r="E63" s="15">
        <f t="shared" si="18"/>
        <v>5229420</v>
      </c>
      <c r="F63" s="15">
        <f t="shared" si="18"/>
        <v>364860</v>
      </c>
      <c r="G63" s="15">
        <f t="shared" si="18"/>
        <v>169560</v>
      </c>
      <c r="H63" s="15">
        <f t="shared" si="18"/>
        <v>2409510</v>
      </c>
      <c r="I63" s="15">
        <f t="shared" si="18"/>
        <v>93237</v>
      </c>
      <c r="J63" s="15">
        <f t="shared" si="18"/>
        <v>38972</v>
      </c>
      <c r="K63" s="15">
        <f t="shared" si="18"/>
        <v>11069</v>
      </c>
      <c r="L63" s="15">
        <f t="shared" si="18"/>
        <v>4054</v>
      </c>
      <c r="M63" s="15">
        <f t="shared" si="18"/>
        <v>1884</v>
      </c>
      <c r="N63" s="79">
        <f t="shared" si="18"/>
        <v>37258</v>
      </c>
      <c r="O63" s="38">
        <f aca="true" t="shared" si="19" ref="O63:T63">AVERAGE(C52:C61)</f>
        <v>934251</v>
      </c>
      <c r="P63" s="39">
        <f t="shared" si="19"/>
        <v>116916</v>
      </c>
      <c r="Q63" s="39">
        <f t="shared" si="19"/>
        <v>522942</v>
      </c>
      <c r="R63" s="39">
        <f t="shared" si="19"/>
        <v>36486</v>
      </c>
      <c r="S63" s="39">
        <f t="shared" si="19"/>
        <v>16956</v>
      </c>
      <c r="T63" s="40">
        <f t="shared" si="19"/>
        <v>240951</v>
      </c>
      <c r="U63" s="38">
        <f>+P63*12</f>
        <v>1402992</v>
      </c>
      <c r="V63" s="39">
        <f>+Q63*12</f>
        <v>6275304</v>
      </c>
      <c r="W63" s="39">
        <f>+R63*12</f>
        <v>437832</v>
      </c>
      <c r="X63" s="39">
        <f>+S63*12</f>
        <v>203472</v>
      </c>
      <c r="Y63" s="40">
        <f>+T63*12</f>
        <v>2891412</v>
      </c>
      <c r="Z63" s="41">
        <f>+O63*12</f>
        <v>11211012</v>
      </c>
      <c r="AA63" s="41">
        <f>+AA3/O63</f>
        <v>19.480846153763817</v>
      </c>
      <c r="AB63" s="42">
        <v>40391</v>
      </c>
    </row>
    <row r="64" spans="1:28" ht="12.75">
      <c r="A64" s="96" t="s">
        <v>14</v>
      </c>
      <c r="B64" s="11">
        <v>2</v>
      </c>
      <c r="C64" s="5">
        <f aca="true" t="shared" si="20" ref="C64:H71">+C52+C40+C28+C16+C4</f>
        <v>3561070</v>
      </c>
      <c r="D64" s="5">
        <f t="shared" si="20"/>
        <v>483420</v>
      </c>
      <c r="E64" s="5">
        <f t="shared" si="20"/>
        <v>1751280</v>
      </c>
      <c r="F64" s="5">
        <f t="shared" si="20"/>
        <v>178740</v>
      </c>
      <c r="G64" s="5">
        <f t="shared" si="20"/>
        <v>114210</v>
      </c>
      <c r="H64" s="5">
        <f t="shared" si="20"/>
        <v>1033420</v>
      </c>
      <c r="I64" s="5">
        <f aca="true" t="shared" si="21" ref="I64:N71">SUM(I52,I40,I28,I16,I4)</f>
        <v>39042</v>
      </c>
      <c r="J64" s="5">
        <f t="shared" si="21"/>
        <v>16114</v>
      </c>
      <c r="K64" s="5">
        <f t="shared" si="21"/>
        <v>4744</v>
      </c>
      <c r="L64" s="5">
        <f t="shared" si="21"/>
        <v>1985</v>
      </c>
      <c r="M64" s="5">
        <f t="shared" si="21"/>
        <v>1269</v>
      </c>
      <c r="N64" s="77">
        <f t="shared" si="21"/>
        <v>14930</v>
      </c>
      <c r="O64" s="72"/>
      <c r="P64" s="73"/>
      <c r="Q64" s="73"/>
      <c r="R64" s="73"/>
      <c r="S64" s="73"/>
      <c r="T64" s="74"/>
      <c r="U64" s="68"/>
      <c r="V64" s="68"/>
      <c r="W64" s="68"/>
      <c r="X64" s="68"/>
      <c r="Y64" s="68"/>
      <c r="Z64" s="55"/>
      <c r="AA64" s="24"/>
      <c r="AB64" s="25"/>
    </row>
    <row r="65" spans="1:28" ht="13.5" thickBot="1">
      <c r="A65" s="96"/>
      <c r="B65" s="11">
        <v>3</v>
      </c>
      <c r="C65" s="5">
        <f t="shared" si="20"/>
        <v>5075060</v>
      </c>
      <c r="D65" s="5">
        <f t="shared" si="20"/>
        <v>634440</v>
      </c>
      <c r="E65" s="5">
        <f t="shared" si="20"/>
        <v>2859060</v>
      </c>
      <c r="F65" s="5">
        <f t="shared" si="20"/>
        <v>217530</v>
      </c>
      <c r="G65" s="5">
        <f t="shared" si="20"/>
        <v>163080</v>
      </c>
      <c r="H65" s="5">
        <f t="shared" si="20"/>
        <v>1200950</v>
      </c>
      <c r="I65" s="5">
        <f t="shared" si="21"/>
        <v>49446</v>
      </c>
      <c r="J65" s="5">
        <f t="shared" si="21"/>
        <v>21156</v>
      </c>
      <c r="K65" s="5">
        <f t="shared" si="21"/>
        <v>6363</v>
      </c>
      <c r="L65" s="5">
        <f t="shared" si="21"/>
        <v>2654</v>
      </c>
      <c r="M65" s="5">
        <f t="shared" si="21"/>
        <v>1575</v>
      </c>
      <c r="N65" s="77">
        <f t="shared" si="21"/>
        <v>17698</v>
      </c>
      <c r="O65" s="75"/>
      <c r="P65" s="71"/>
      <c r="Q65" s="71"/>
      <c r="R65" s="71"/>
      <c r="S65" s="71"/>
      <c r="T65" s="29"/>
      <c r="U65" s="68"/>
      <c r="V65" s="68"/>
      <c r="W65" s="68"/>
      <c r="X65" s="68"/>
      <c r="Y65" s="68"/>
      <c r="Z65" s="28"/>
      <c r="AA65" s="28"/>
      <c r="AB65" s="29"/>
    </row>
    <row r="66" spans="1:28" ht="12.75">
      <c r="A66" s="96"/>
      <c r="B66" s="11">
        <v>4</v>
      </c>
      <c r="C66" s="5">
        <f t="shared" si="20"/>
        <v>4802943</v>
      </c>
      <c r="D66" s="5">
        <f t="shared" si="20"/>
        <v>493950</v>
      </c>
      <c r="E66" s="5">
        <f t="shared" si="20"/>
        <v>2793730</v>
      </c>
      <c r="F66" s="5">
        <f t="shared" si="20"/>
        <v>260700</v>
      </c>
      <c r="G66" s="5">
        <f t="shared" si="20"/>
        <v>119070</v>
      </c>
      <c r="H66" s="5">
        <f t="shared" si="20"/>
        <v>1135493</v>
      </c>
      <c r="I66" s="5">
        <f t="shared" si="21"/>
        <v>43488</v>
      </c>
      <c r="J66" s="5">
        <f t="shared" si="21"/>
        <v>16470</v>
      </c>
      <c r="K66" s="5">
        <f t="shared" si="21"/>
        <v>6064</v>
      </c>
      <c r="L66" s="5">
        <f t="shared" si="21"/>
        <v>2908</v>
      </c>
      <c r="M66" s="5">
        <f t="shared" si="21"/>
        <v>1323</v>
      </c>
      <c r="N66" s="77">
        <f t="shared" si="21"/>
        <v>16723</v>
      </c>
      <c r="O66" s="26"/>
      <c r="P66" s="5"/>
      <c r="Q66" s="5"/>
      <c r="R66" s="5"/>
      <c r="S66" s="5"/>
      <c r="T66" s="27"/>
      <c r="U66" s="50"/>
      <c r="V66" s="22"/>
      <c r="W66" s="22"/>
      <c r="X66" s="22"/>
      <c r="Y66" s="23"/>
      <c r="Z66" s="28"/>
      <c r="AA66" s="28"/>
      <c r="AB66" s="29"/>
    </row>
    <row r="67" spans="1:28" ht="12.75">
      <c r="A67" s="96"/>
      <c r="B67" s="11">
        <v>5</v>
      </c>
      <c r="C67" s="5">
        <f t="shared" si="20"/>
        <v>4930830</v>
      </c>
      <c r="D67" s="5">
        <f t="shared" si="20"/>
        <v>539580</v>
      </c>
      <c r="E67" s="5">
        <f t="shared" si="20"/>
        <v>2837520</v>
      </c>
      <c r="F67" s="5">
        <f t="shared" si="20"/>
        <v>354240</v>
      </c>
      <c r="G67" s="5">
        <f t="shared" si="20"/>
        <v>145110</v>
      </c>
      <c r="H67" s="5">
        <f t="shared" si="20"/>
        <v>1054380</v>
      </c>
      <c r="I67" s="5">
        <f t="shared" si="21"/>
        <v>44912</v>
      </c>
      <c r="J67" s="5">
        <f t="shared" si="21"/>
        <v>17879</v>
      </c>
      <c r="K67" s="5">
        <f t="shared" si="21"/>
        <v>6045</v>
      </c>
      <c r="L67" s="5">
        <f t="shared" si="21"/>
        <v>3918</v>
      </c>
      <c r="M67" s="5">
        <f t="shared" si="21"/>
        <v>1629</v>
      </c>
      <c r="N67" s="77">
        <f t="shared" si="21"/>
        <v>15441</v>
      </c>
      <c r="O67" s="26"/>
      <c r="P67" s="5"/>
      <c r="Q67" s="5"/>
      <c r="R67" s="5"/>
      <c r="S67" s="5"/>
      <c r="T67" s="27"/>
      <c r="U67" s="51"/>
      <c r="V67" s="5"/>
      <c r="W67" s="5"/>
      <c r="X67" s="5"/>
      <c r="Y67" s="27"/>
      <c r="Z67" s="37"/>
      <c r="AA67" s="37"/>
      <c r="AB67" s="29"/>
    </row>
    <row r="68" spans="1:28" ht="12.75">
      <c r="A68" s="96"/>
      <c r="B68" s="11">
        <v>6</v>
      </c>
      <c r="C68" s="5">
        <f t="shared" si="20"/>
        <v>4997630</v>
      </c>
      <c r="D68" s="5">
        <f t="shared" si="20"/>
        <v>551370</v>
      </c>
      <c r="E68" s="5">
        <f t="shared" si="20"/>
        <v>2890940</v>
      </c>
      <c r="F68" s="5">
        <f t="shared" si="20"/>
        <v>233550</v>
      </c>
      <c r="G68" s="5">
        <f t="shared" si="20"/>
        <v>113130</v>
      </c>
      <c r="H68" s="5">
        <f t="shared" si="20"/>
        <v>1208640</v>
      </c>
      <c r="I68" s="5">
        <f t="shared" si="21"/>
        <v>45951</v>
      </c>
      <c r="J68" s="5">
        <f t="shared" si="21"/>
        <v>18381</v>
      </c>
      <c r="K68" s="5">
        <f t="shared" si="21"/>
        <v>6192</v>
      </c>
      <c r="L68" s="5">
        <f t="shared" si="21"/>
        <v>2595</v>
      </c>
      <c r="M68" s="5">
        <f t="shared" si="21"/>
        <v>1257</v>
      </c>
      <c r="N68" s="77">
        <f t="shared" si="21"/>
        <v>17526</v>
      </c>
      <c r="O68" s="26"/>
      <c r="P68" s="5"/>
      <c r="Q68" s="5"/>
      <c r="R68" s="5"/>
      <c r="S68" s="5"/>
      <c r="T68" s="27"/>
      <c r="U68" s="51"/>
      <c r="V68" s="5"/>
      <c r="W68" s="5"/>
      <c r="X68" s="5"/>
      <c r="Y68" s="27"/>
      <c r="Z68" s="37"/>
      <c r="AA68" s="37"/>
      <c r="AB68" s="29"/>
    </row>
    <row r="69" spans="1:28" ht="12.75">
      <c r="A69" s="96"/>
      <c r="B69" s="11">
        <v>7</v>
      </c>
      <c r="C69" s="5">
        <f t="shared" si="20"/>
        <v>5062760</v>
      </c>
      <c r="D69" s="5">
        <f t="shared" si="20"/>
        <v>511080</v>
      </c>
      <c r="E69" s="5">
        <f t="shared" si="20"/>
        <v>2968820</v>
      </c>
      <c r="F69" s="5">
        <f t="shared" si="20"/>
        <v>322650</v>
      </c>
      <c r="G69" s="5">
        <f t="shared" si="20"/>
        <v>167040</v>
      </c>
      <c r="H69" s="5">
        <f t="shared" si="20"/>
        <v>1093170</v>
      </c>
      <c r="I69" s="5">
        <f t="shared" si="21"/>
        <v>44514</v>
      </c>
      <c r="J69" s="5">
        <f t="shared" si="21"/>
        <v>17036</v>
      </c>
      <c r="K69" s="5">
        <f t="shared" si="21"/>
        <v>6121</v>
      </c>
      <c r="L69" s="5">
        <f t="shared" si="21"/>
        <v>3585</v>
      </c>
      <c r="M69" s="5">
        <f t="shared" si="21"/>
        <v>1856</v>
      </c>
      <c r="N69" s="77">
        <f t="shared" si="21"/>
        <v>15916</v>
      </c>
      <c r="O69" s="26"/>
      <c r="P69" s="5"/>
      <c r="Q69" s="5"/>
      <c r="R69" s="5"/>
      <c r="S69" s="5"/>
      <c r="T69" s="27"/>
      <c r="U69" s="52"/>
      <c r="V69" s="35"/>
      <c r="W69" s="35"/>
      <c r="X69" s="35"/>
      <c r="Y69" s="36"/>
      <c r="Z69" s="37"/>
      <c r="AA69" s="37"/>
      <c r="AB69" s="29"/>
    </row>
    <row r="70" spans="1:28" s="7" customFormat="1" ht="12.75">
      <c r="A70" s="96"/>
      <c r="B70" s="13">
        <v>8</v>
      </c>
      <c r="C70" s="8">
        <f t="shared" si="20"/>
        <v>4358110</v>
      </c>
      <c r="D70" s="8">
        <f t="shared" si="20"/>
        <v>476370</v>
      </c>
      <c r="E70" s="8">
        <f t="shared" si="20"/>
        <v>2482360</v>
      </c>
      <c r="F70" s="8">
        <f t="shared" si="20"/>
        <v>296190</v>
      </c>
      <c r="G70" s="8">
        <f t="shared" si="20"/>
        <v>134550</v>
      </c>
      <c r="H70" s="8">
        <f t="shared" si="20"/>
        <v>968640</v>
      </c>
      <c r="I70" s="8">
        <f t="shared" si="21"/>
        <v>40072</v>
      </c>
      <c r="J70" s="5">
        <f t="shared" si="21"/>
        <v>15879</v>
      </c>
      <c r="K70" s="5">
        <f t="shared" si="21"/>
        <v>5320</v>
      </c>
      <c r="L70" s="5">
        <f t="shared" si="21"/>
        <v>3291</v>
      </c>
      <c r="M70" s="5">
        <f t="shared" si="21"/>
        <v>1495</v>
      </c>
      <c r="N70" s="77">
        <f t="shared" si="21"/>
        <v>14087</v>
      </c>
      <c r="O70" s="26"/>
      <c r="P70" s="5"/>
      <c r="Q70" s="5"/>
      <c r="R70" s="5"/>
      <c r="S70" s="5"/>
      <c r="T70" s="27"/>
      <c r="U70" s="52"/>
      <c r="V70" s="35"/>
      <c r="W70" s="35"/>
      <c r="X70" s="35"/>
      <c r="Y70" s="36"/>
      <c r="Z70" s="46"/>
      <c r="AA70" s="46"/>
      <c r="AB70" s="47"/>
    </row>
    <row r="71" spans="1:28" s="7" customFormat="1" ht="12.75">
      <c r="A71" s="96"/>
      <c r="B71" s="13">
        <v>9</v>
      </c>
      <c r="C71" s="8">
        <f t="shared" si="20"/>
        <v>5057640</v>
      </c>
      <c r="D71" s="8">
        <f t="shared" si="20"/>
        <v>580410</v>
      </c>
      <c r="E71" s="8">
        <f t="shared" si="20"/>
        <v>2802780</v>
      </c>
      <c r="F71" s="8">
        <f t="shared" si="20"/>
        <v>282870</v>
      </c>
      <c r="G71" s="8">
        <f t="shared" si="20"/>
        <v>116370</v>
      </c>
      <c r="H71" s="8">
        <f t="shared" si="20"/>
        <v>1275210</v>
      </c>
      <c r="I71" s="8">
        <f t="shared" si="21"/>
        <v>47666</v>
      </c>
      <c r="J71" s="5">
        <f t="shared" si="21"/>
        <v>19347</v>
      </c>
      <c r="K71" s="5">
        <f t="shared" si="21"/>
        <v>5900</v>
      </c>
      <c r="L71" s="5">
        <f t="shared" si="21"/>
        <v>3143</v>
      </c>
      <c r="M71" s="5">
        <f t="shared" si="21"/>
        <v>1293</v>
      </c>
      <c r="N71" s="77">
        <f t="shared" si="21"/>
        <v>17983</v>
      </c>
      <c r="O71" s="26"/>
      <c r="P71" s="5"/>
      <c r="Q71" s="5"/>
      <c r="R71" s="5"/>
      <c r="S71" s="5"/>
      <c r="T71" s="27"/>
      <c r="U71" s="52"/>
      <c r="V71" s="35"/>
      <c r="W71" s="35"/>
      <c r="X71" s="35"/>
      <c r="Y71" s="36"/>
      <c r="Z71" s="46"/>
      <c r="AA71" s="37"/>
      <c r="AB71" s="29"/>
    </row>
    <row r="72" spans="1:28" s="7" customFormat="1" ht="12.75">
      <c r="A72" s="96"/>
      <c r="B72" s="13">
        <v>10</v>
      </c>
      <c r="C72" s="8">
        <f aca="true" t="shared" si="22" ref="C72:H74">+C60+C48+C36+C24+C12</f>
        <v>5197890</v>
      </c>
      <c r="D72" s="8">
        <f t="shared" si="22"/>
        <v>558600</v>
      </c>
      <c r="E72" s="8">
        <f t="shared" si="22"/>
        <v>2988600</v>
      </c>
      <c r="F72" s="8">
        <f t="shared" si="22"/>
        <v>250830</v>
      </c>
      <c r="G72" s="8">
        <f t="shared" si="22"/>
        <v>123210</v>
      </c>
      <c r="H72" s="8">
        <f t="shared" si="22"/>
        <v>1276740</v>
      </c>
      <c r="I72" s="8">
        <f aca="true" t="shared" si="23" ref="I72:N74">SUM(I60,I48,I36,I24,I12)</f>
        <v>47356</v>
      </c>
      <c r="J72" s="5">
        <f t="shared" si="23"/>
        <v>18620</v>
      </c>
      <c r="K72" s="5">
        <f t="shared" si="23"/>
        <v>6541</v>
      </c>
      <c r="L72" s="5">
        <f t="shared" si="23"/>
        <v>2787</v>
      </c>
      <c r="M72" s="5">
        <f t="shared" si="23"/>
        <v>1369</v>
      </c>
      <c r="N72" s="77">
        <f t="shared" si="23"/>
        <v>18044</v>
      </c>
      <c r="O72" s="76"/>
      <c r="P72" s="8"/>
      <c r="Q72" s="8"/>
      <c r="R72" s="8"/>
      <c r="S72" s="8"/>
      <c r="T72" s="77"/>
      <c r="U72" s="70"/>
      <c r="V72" s="44"/>
      <c r="W72" s="44"/>
      <c r="X72" s="44"/>
      <c r="Y72" s="45"/>
      <c r="Z72" s="46"/>
      <c r="AA72" s="37"/>
      <c r="AB72" s="29"/>
    </row>
    <row r="73" spans="1:28" s="7" customFormat="1" ht="12.75">
      <c r="A73" s="96"/>
      <c r="B73" s="13">
        <v>11</v>
      </c>
      <c r="C73" s="8">
        <f t="shared" si="22"/>
        <v>5186240</v>
      </c>
      <c r="D73" s="8">
        <f t="shared" si="22"/>
        <v>616050</v>
      </c>
      <c r="E73" s="8">
        <f t="shared" si="22"/>
        <v>2871300</v>
      </c>
      <c r="F73" s="8">
        <f t="shared" si="22"/>
        <v>269460</v>
      </c>
      <c r="G73" s="8">
        <f t="shared" si="22"/>
        <v>171900</v>
      </c>
      <c r="H73" s="8">
        <f t="shared" si="22"/>
        <v>1257530</v>
      </c>
      <c r="I73" s="8">
        <f t="shared" si="23"/>
        <v>49669</v>
      </c>
      <c r="J73" s="5">
        <f t="shared" si="23"/>
        <v>20535</v>
      </c>
      <c r="K73" s="5">
        <f t="shared" si="23"/>
        <v>6127</v>
      </c>
      <c r="L73" s="5">
        <f t="shared" si="23"/>
        <v>2994</v>
      </c>
      <c r="M73" s="5">
        <f t="shared" si="23"/>
        <v>1910</v>
      </c>
      <c r="N73" s="77">
        <f t="shared" si="23"/>
        <v>18103</v>
      </c>
      <c r="O73" s="76"/>
      <c r="P73" s="8"/>
      <c r="Q73" s="8"/>
      <c r="R73" s="8"/>
      <c r="S73" s="8"/>
      <c r="T73" s="77"/>
      <c r="U73" s="70"/>
      <c r="V73" s="44"/>
      <c r="W73" s="44"/>
      <c r="X73" s="44"/>
      <c r="Y73" s="45"/>
      <c r="Z73" s="46"/>
      <c r="AA73" s="37"/>
      <c r="AB73" s="29"/>
    </row>
    <row r="74" spans="1:28" s="7" customFormat="1" ht="0.75" customHeight="1" thickBot="1">
      <c r="A74" s="96"/>
      <c r="B74" s="13">
        <v>12</v>
      </c>
      <c r="C74" s="8">
        <f t="shared" si="22"/>
        <v>0</v>
      </c>
      <c r="D74" s="8">
        <f t="shared" si="22"/>
        <v>0</v>
      </c>
      <c r="E74" s="8">
        <f t="shared" si="22"/>
        <v>0</v>
      </c>
      <c r="F74" s="8">
        <f t="shared" si="22"/>
        <v>0</v>
      </c>
      <c r="G74" s="8">
        <f t="shared" si="22"/>
        <v>0</v>
      </c>
      <c r="H74" s="8">
        <f t="shared" si="22"/>
        <v>0</v>
      </c>
      <c r="I74" s="8">
        <f t="shared" si="23"/>
        <v>0</v>
      </c>
      <c r="J74" s="5">
        <f t="shared" si="23"/>
        <v>0</v>
      </c>
      <c r="K74" s="5">
        <f t="shared" si="23"/>
        <v>0</v>
      </c>
      <c r="L74" s="5">
        <f t="shared" si="23"/>
        <v>0</v>
      </c>
      <c r="M74" s="5">
        <f t="shared" si="23"/>
        <v>0</v>
      </c>
      <c r="N74" s="77">
        <f t="shared" si="23"/>
        <v>0</v>
      </c>
      <c r="O74" s="78">
        <f>AVERAGE(M51:M58)</f>
        <v>445.75</v>
      </c>
      <c r="P74" s="15">
        <f>AVERAGE(N51:N58)</f>
        <v>6947.375</v>
      </c>
      <c r="Q74" s="15" t="e">
        <f>AVERAGE(#REF!)</f>
        <v>#REF!</v>
      </c>
      <c r="R74" s="15" t="e">
        <f>AVERAGE(#REF!)</f>
        <v>#REF!</v>
      </c>
      <c r="S74" s="15" t="e">
        <f>AVERAGE(#REF!)</f>
        <v>#REF!</v>
      </c>
      <c r="T74" s="79" t="e">
        <f>AVERAGE(#REF!)</f>
        <v>#REF!</v>
      </c>
      <c r="U74" s="53">
        <f>+P74*12</f>
        <v>83368.5</v>
      </c>
      <c r="V74" s="39" t="e">
        <f>+Q74*12</f>
        <v>#REF!</v>
      </c>
      <c r="W74" s="39" t="e">
        <f>+R74*12</f>
        <v>#REF!</v>
      </c>
      <c r="X74" s="39" t="e">
        <f>+S74*12</f>
        <v>#REF!</v>
      </c>
      <c r="Y74" s="40" t="e">
        <f>+T74*12</f>
        <v>#REF!</v>
      </c>
      <c r="Z74" s="66" t="e">
        <f>SUM(U74:Y74)</f>
        <v>#REF!</v>
      </c>
      <c r="AA74" s="65"/>
      <c r="AB74" s="67"/>
    </row>
    <row r="75" spans="1:28" ht="13.5" thickBot="1">
      <c r="A75" s="97"/>
      <c r="B75" s="93" t="s">
        <v>3</v>
      </c>
      <c r="C75" s="39">
        <f>SUM(C64:C74)</f>
        <v>48230173</v>
      </c>
      <c r="D75" s="39">
        <f aca="true" t="shared" si="24" ref="D75:N75">SUM(D64:D74)</f>
        <v>5445270</v>
      </c>
      <c r="E75" s="39">
        <f t="shared" si="24"/>
        <v>27246390</v>
      </c>
      <c r="F75" s="39">
        <f t="shared" si="24"/>
        <v>2666760</v>
      </c>
      <c r="G75" s="39">
        <f t="shared" si="24"/>
        <v>1367670</v>
      </c>
      <c r="H75" s="39">
        <f t="shared" si="24"/>
        <v>11504173</v>
      </c>
      <c r="I75" s="39">
        <f t="shared" si="24"/>
        <v>452116</v>
      </c>
      <c r="J75" s="39">
        <f t="shared" si="24"/>
        <v>181417</v>
      </c>
      <c r="K75" s="39">
        <f t="shared" si="24"/>
        <v>59417</v>
      </c>
      <c r="L75" s="39">
        <f t="shared" si="24"/>
        <v>29860</v>
      </c>
      <c r="M75" s="39">
        <f t="shared" si="24"/>
        <v>14976</v>
      </c>
      <c r="N75" s="40">
        <f t="shared" si="24"/>
        <v>166451</v>
      </c>
      <c r="O75" s="38">
        <f aca="true" t="shared" si="25" ref="O75:T75">AVERAGE(C64:C73)</f>
        <v>4823017.3</v>
      </c>
      <c r="P75" s="39">
        <f t="shared" si="25"/>
        <v>544527</v>
      </c>
      <c r="Q75" s="39">
        <f t="shared" si="25"/>
        <v>2724639</v>
      </c>
      <c r="R75" s="39">
        <f t="shared" si="25"/>
        <v>266676</v>
      </c>
      <c r="S75" s="39">
        <f t="shared" si="25"/>
        <v>136767</v>
      </c>
      <c r="T75" s="40">
        <f t="shared" si="25"/>
        <v>1150417.3</v>
      </c>
      <c r="U75" s="69"/>
      <c r="V75" s="69"/>
      <c r="W75" s="69"/>
      <c r="X75" s="69"/>
      <c r="Y75" s="69"/>
      <c r="Z75" s="41">
        <f>+O75*12</f>
        <v>57876207.599999994</v>
      </c>
      <c r="AA75" s="94"/>
      <c r="AB75" s="9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</sheetData>
  <mergeCells count="13">
    <mergeCell ref="AA2:AB2"/>
    <mergeCell ref="O2:T2"/>
    <mergeCell ref="U2:Z2"/>
    <mergeCell ref="I2:N2"/>
    <mergeCell ref="A64:A75"/>
    <mergeCell ref="C2:H2"/>
    <mergeCell ref="B2:B3"/>
    <mergeCell ref="A2:A3"/>
    <mergeCell ref="A52:A63"/>
    <mergeCell ref="A4:A15"/>
    <mergeCell ref="A16:A27"/>
    <mergeCell ref="A28:A39"/>
    <mergeCell ref="A40:A51"/>
  </mergeCells>
  <printOptions horizontalCentered="1"/>
  <pageMargins left="0.19" right="0.3937007874015748" top="0.86" bottom="0.27" header="0.6" footer="0.16"/>
  <pageSetup horizontalDpi="600" verticalDpi="600" orientation="landscape" paperSize="8" scale="78" r:id="rId1"/>
  <headerFooter alignWithMargins="0">
    <oddHeader>&amp;RRK-38-2009-73, př. 1
počet stran: 1</oddHeader>
  </headerFooter>
  <ignoredErrors>
    <ignoredError sqref="C16:C21 C22" formulaRange="1"/>
    <ignoredError sqref="I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pospichalova</cp:lastModifiedBy>
  <cp:lastPrinted>2009-12-21T12:05:07Z</cp:lastPrinted>
  <dcterms:created xsi:type="dcterms:W3CDTF">2009-09-24T06:22:06Z</dcterms:created>
  <dcterms:modified xsi:type="dcterms:W3CDTF">2009-12-23T08:39:41Z</dcterms:modified>
  <cp:category/>
  <cp:version/>
  <cp:contentType/>
  <cp:contentStatus/>
</cp:coreProperties>
</file>