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05" activeTab="0"/>
  </bookViews>
  <sheets>
    <sheet name="RK-27-2009-44, př.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Pabu</author>
  </authors>
  <commentList>
    <comment ref="B9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
</t>
        </r>
      </text>
    </comment>
    <comment ref="B10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11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12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13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14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15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17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2000 - 1rodina = 2 karty</t>
        </r>
      </text>
    </comment>
    <comment ref="B22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23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B24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poníženo o 1000</t>
        </r>
      </text>
    </comment>
    <comment ref="A30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odstraněny bryndáky a billboardy</t>
        </r>
      </text>
    </comment>
    <comment ref="G8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původně 2442000</t>
        </r>
      </text>
    </comment>
    <comment ref="G16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původně 850000</t>
        </r>
      </text>
    </comment>
    <comment ref="G21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původně 1468000</t>
        </r>
      </text>
    </comment>
    <comment ref="G30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původně 644700</t>
        </r>
      </text>
    </comment>
    <comment ref="A4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nově uvažujeme 3 prac. místa po 0,3 úvazku</t>
        </r>
      </text>
    </comment>
    <comment ref="G4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navýšení o 900 000 Kč za 2 prac. síly</t>
        </r>
      </text>
    </comment>
    <comment ref="A25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odstraněny výdaje na výběr. řízení. Tyto aktivity zajistí pracovní síla žadatele.</t>
        </r>
      </text>
    </comment>
    <comment ref="B47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doplnime</t>
        </r>
      </text>
    </comment>
    <comment ref="A46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konference o prorodinné politice, pozváni všichni zástupci program. území, prezentace RP apod.</t>
        </r>
      </text>
    </comment>
    <comment ref="A47" authorId="0">
      <text>
        <r>
          <rPr>
            <b/>
            <sz val="8"/>
            <rFont val="Tahoma"/>
            <family val="0"/>
          </rPr>
          <t>Pabu:</t>
        </r>
        <r>
          <rPr>
            <sz val="8"/>
            <rFont val="Tahoma"/>
            <family val="0"/>
          </rPr>
          <t xml:space="preserve">
vaše vlastní setkávání s NO + návštěvy v ostatních krajích a zemích program. území s cílem prezentovat a zapojit je v budoucnu do projektu</t>
        </r>
      </text>
    </comment>
  </commentList>
</comments>
</file>

<file path=xl/sharedStrings.xml><?xml version="1.0" encoding="utf-8"?>
<sst xmlns="http://schemas.openxmlformats.org/spreadsheetml/2006/main" count="93" uniqueCount="66">
  <si>
    <t>Katalogy - v ceně zahrnuta grafika, příprava, tisk. Nezahrnuta distribuce</t>
  </si>
  <si>
    <t>katalog 50% slevy - Vys+DR - Jaro/léto 20010</t>
  </si>
  <si>
    <t>katalog 50% slevy - Vys+DR - podzim/zima 2010/11</t>
  </si>
  <si>
    <t>katalog 50% slevy - Vys+DR - Jaro/léto 2011</t>
  </si>
  <si>
    <t>poštovné a balné</t>
  </si>
  <si>
    <t>Vydávání karet</t>
  </si>
  <si>
    <t>přírustek 5000 rodin, 2 karty na rodinu = 10 000 karet</t>
  </si>
  <si>
    <t>celkem kapitola</t>
  </si>
  <si>
    <t>Nábor poskytovatelů</t>
  </si>
  <si>
    <t>přírustek 150 poskytovatelů/rok, celkem 400/ projekt</t>
  </si>
  <si>
    <t>časopis rodinka - Jaro/léto 20010</t>
  </si>
  <si>
    <t>časopis rodinka - podzim/zima 2010/11</t>
  </si>
  <si>
    <t>časopis rodinka - Jaro/léto 2011</t>
  </si>
  <si>
    <t xml:space="preserve">Administrace provozu rodinných pasů - provoz kontaktního centra30 měsíců </t>
  </si>
  <si>
    <t>počet</t>
  </si>
  <si>
    <t>měrná jednotka</t>
  </si>
  <si>
    <t>ks</t>
  </si>
  <si>
    <t>poskytovateů</t>
  </si>
  <si>
    <t>měsíců</t>
  </si>
  <si>
    <t>služby</t>
  </si>
  <si>
    <t>projektová příprava</t>
  </si>
  <si>
    <t>příprava projektové dokumentace k podání žádosti do OPPS</t>
  </si>
  <si>
    <t>služba</t>
  </si>
  <si>
    <t>Publicita a propagace</t>
  </si>
  <si>
    <t>balónky</t>
  </si>
  <si>
    <t>omalovánky</t>
  </si>
  <si>
    <t>bonbóny</t>
  </si>
  <si>
    <t>propisky</t>
  </si>
  <si>
    <t>pastelky</t>
  </si>
  <si>
    <t>nálepky</t>
  </si>
  <si>
    <t>voskovky</t>
  </si>
  <si>
    <t>inzerce tištěná média</t>
  </si>
  <si>
    <t>propagace rádia</t>
  </si>
  <si>
    <t>reklamní šot</t>
  </si>
  <si>
    <t>tištěná reklama</t>
  </si>
  <si>
    <t>registrační letáky</t>
  </si>
  <si>
    <t>Akce  - events</t>
  </si>
  <si>
    <t xml:space="preserve">roadshow  - putování po kraji s rod. pasy </t>
  </si>
  <si>
    <t>akce</t>
  </si>
  <si>
    <t xml:space="preserve">zajištění účasti infopultu a maskota na jiných akcích </t>
  </si>
  <si>
    <t xml:space="preserve">účastí </t>
  </si>
  <si>
    <t>Administrativa, ostatní</t>
  </si>
  <si>
    <t xml:space="preserve">Projekt - vedoucí partner celkem </t>
  </si>
  <si>
    <t>Kč/ měrná jednotka</t>
  </si>
  <si>
    <t>celkem položka</t>
  </si>
  <si>
    <t>měsíc</t>
  </si>
  <si>
    <t xml:space="preserve">management projektu - konzultace, poradenství, monitoring, průběžné zprávy, závěrešné vyhodnocení </t>
  </si>
  <si>
    <t>Příprava a vydávání časopisu Rodinka</t>
  </si>
  <si>
    <t>Akce vetšího charaktru, např.setkání v ZOO Jihlava, Šiklův mlýn, Aquapark, lanové centrum</t>
  </si>
  <si>
    <t>katalog poskytovatelů Vysočina -  jaro 2010 - česky</t>
  </si>
  <si>
    <t>Katalog poskytovatelů Vysočina - jaro 2010 - německy</t>
  </si>
  <si>
    <t>katalog poskytovatelů Dol. Rak. - jaro 2010 - česky</t>
  </si>
  <si>
    <t>katalog poskytovatelů Vysočina -  jaro 2011 - česky</t>
  </si>
  <si>
    <t>bez DPH a lidských zdrojů</t>
  </si>
  <si>
    <t>bez DPH, včetně lid.zdrojů</t>
  </si>
  <si>
    <t>s DPH, včetně lid.zdrojů</t>
  </si>
  <si>
    <t>Způsobilé výdaje</t>
  </si>
  <si>
    <t>míra spolufinancování (10%)</t>
  </si>
  <si>
    <t>Pracovní síla (project manager 0,3 úvazek) včetně zákonných odvodů</t>
  </si>
  <si>
    <t>PRACOVNÍ SÍLA žadatele - kraj vysočina</t>
  </si>
  <si>
    <t>konference</t>
  </si>
  <si>
    <t>NOVÉ PRVKY ROZPOČTU</t>
  </si>
  <si>
    <t>koordinacni setkavani (cestaky)</t>
  </si>
  <si>
    <t>přepočet CZK/EUR (26,63)</t>
  </si>
  <si>
    <t>počet stran: 1</t>
  </si>
  <si>
    <t>RK-27-2009-44,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</si>
</sst>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20" xfId="0" applyFont="1" applyFill="1" applyBorder="1" applyAlignment="1">
      <alignment wrapText="1"/>
    </xf>
    <xf numFmtId="1" fontId="2" fillId="0" borderId="20" xfId="0" applyNumberFormat="1" applyFont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4" fillId="2" borderId="2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Fill="1" applyBorder="1" applyAlignment="1">
      <alignment/>
    </xf>
    <xf numFmtId="1" fontId="2" fillId="0" borderId="21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3" fillId="0" borderId="33" xfId="0" applyFont="1" applyFill="1" applyBorder="1" applyAlignment="1">
      <alignment wrapText="1"/>
    </xf>
    <xf numFmtId="1" fontId="1" fillId="0" borderId="34" xfId="0" applyNumberFormat="1" applyFont="1" applyBorder="1" applyAlignment="1">
      <alignment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21" xfId="0" applyFont="1" applyFill="1" applyBorder="1" applyAlignment="1">
      <alignment/>
    </xf>
    <xf numFmtId="0" fontId="0" fillId="3" borderId="5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" borderId="43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K4" sqref="K4"/>
    </sheetView>
  </sheetViews>
  <sheetFormatPr defaultColWidth="9.140625" defaultRowHeight="12.75"/>
  <cols>
    <col min="1" max="1" width="41.57421875" style="1" customWidth="1"/>
    <col min="2" max="2" width="12.00390625" style="2" customWidth="1"/>
    <col min="3" max="3" width="14.28125" style="2" customWidth="1"/>
    <col min="4" max="4" width="12.421875" style="2" customWidth="1"/>
    <col min="5" max="5" width="10.140625" style="2" customWidth="1"/>
    <col min="6" max="6" width="14.421875" style="2" customWidth="1"/>
    <col min="7" max="7" width="14.140625" style="2" customWidth="1"/>
    <col min="8" max="8" width="14.00390625" style="2" bestFit="1" customWidth="1"/>
    <col min="9" max="9" width="9.140625" style="2" customWidth="1"/>
    <col min="10" max="10" width="14.57421875" style="2" bestFit="1" customWidth="1"/>
    <col min="11" max="13" width="9.140625" style="2" customWidth="1"/>
    <col min="14" max="14" width="13.8515625" style="2" customWidth="1"/>
    <col min="15" max="15" width="9.8515625" style="2" customWidth="1"/>
    <col min="16" max="16" width="14.421875" style="2" bestFit="1" customWidth="1"/>
    <col min="17" max="16384" width="9.140625" style="2" customWidth="1"/>
  </cols>
  <sheetData>
    <row r="1" ht="15" customHeight="1">
      <c r="G1" s="111" t="s">
        <v>65</v>
      </c>
    </row>
    <row r="2" ht="12.75" customHeight="1" thickBot="1">
      <c r="G2" s="112" t="s">
        <v>64</v>
      </c>
    </row>
    <row r="3" spans="1:9" ht="33.75" customHeight="1" thickBot="1">
      <c r="A3" s="7"/>
      <c r="B3" s="8" t="s">
        <v>14</v>
      </c>
      <c r="C3" s="8" t="s">
        <v>15</v>
      </c>
      <c r="D3" s="8" t="s">
        <v>43</v>
      </c>
      <c r="E3" s="8" t="s">
        <v>4</v>
      </c>
      <c r="F3" s="9" t="s">
        <v>44</v>
      </c>
      <c r="G3" s="80" t="s">
        <v>7</v>
      </c>
      <c r="H3" s="1" t="s">
        <v>63</v>
      </c>
      <c r="I3" s="47">
        <v>26.63</v>
      </c>
    </row>
    <row r="4" spans="1:9" ht="33.75" customHeight="1" thickBot="1">
      <c r="A4" s="98" t="s">
        <v>59</v>
      </c>
      <c r="B4" s="8"/>
      <c r="C4" s="8"/>
      <c r="D4" s="8"/>
      <c r="E4" s="8"/>
      <c r="F4" s="109"/>
      <c r="G4" s="110">
        <f>F5+F6+F7</f>
        <v>1443510</v>
      </c>
      <c r="H4" s="1">
        <f>G4/I3</f>
        <v>54206.15846789336</v>
      </c>
      <c r="I4" s="47"/>
    </row>
    <row r="5" spans="1:9" ht="33.75" customHeight="1" thickBot="1">
      <c r="A5" s="79" t="s">
        <v>58</v>
      </c>
      <c r="B5" s="8">
        <v>30</v>
      </c>
      <c r="C5" s="8" t="s">
        <v>45</v>
      </c>
      <c r="D5" s="8">
        <f>15000+(31170/30)</f>
        <v>16039</v>
      </c>
      <c r="E5" s="8"/>
      <c r="F5" s="109">
        <f>D5*B5</f>
        <v>481170</v>
      </c>
      <c r="G5" s="108"/>
      <c r="H5" s="1"/>
      <c r="I5" s="47"/>
    </row>
    <row r="6" spans="1:9" ht="33.75" customHeight="1" thickBot="1">
      <c r="A6" s="79" t="s">
        <v>58</v>
      </c>
      <c r="B6" s="8">
        <v>30</v>
      </c>
      <c r="C6" s="8" t="s">
        <v>45</v>
      </c>
      <c r="D6" s="8">
        <f>15000+(31170/30)</f>
        <v>16039</v>
      </c>
      <c r="E6" s="8"/>
      <c r="F6" s="109">
        <f>D6*B6</f>
        <v>481170</v>
      </c>
      <c r="G6" s="108"/>
      <c r="H6" s="1"/>
      <c r="I6" s="47"/>
    </row>
    <row r="7" spans="1:18" ht="24.75" customHeight="1" thickBot="1">
      <c r="A7" s="79" t="s">
        <v>58</v>
      </c>
      <c r="B7" s="19">
        <v>30</v>
      </c>
      <c r="C7" s="19" t="s">
        <v>45</v>
      </c>
      <c r="D7" s="19">
        <f>15000+(31170/30)</f>
        <v>16039</v>
      </c>
      <c r="E7" s="19"/>
      <c r="F7" s="20">
        <f>D7*B7</f>
        <v>481170</v>
      </c>
      <c r="G7" s="81"/>
      <c r="H7" s="64">
        <f>G7/$I$3</f>
        <v>0</v>
      </c>
      <c r="J7" s="85"/>
      <c r="K7" s="85"/>
      <c r="L7" s="85"/>
      <c r="M7" s="85"/>
      <c r="N7" s="85"/>
      <c r="O7" s="85"/>
      <c r="P7" s="85"/>
      <c r="Q7" s="4"/>
      <c r="R7" s="4"/>
    </row>
    <row r="8" spans="1:18" s="3" customFormat="1" ht="26.25" thickBot="1">
      <c r="A8" s="15" t="s">
        <v>0</v>
      </c>
      <c r="B8" s="16"/>
      <c r="C8" s="16"/>
      <c r="D8" s="16"/>
      <c r="E8" s="16"/>
      <c r="F8" s="24"/>
      <c r="G8" s="76">
        <f>SUM(F9:F15)</f>
        <v>2111000</v>
      </c>
      <c r="H8" s="65">
        <f>G8/$I$3</f>
        <v>79271.4983101765</v>
      </c>
      <c r="J8" s="100"/>
      <c r="K8" s="100"/>
      <c r="L8" s="100"/>
      <c r="M8" s="100"/>
      <c r="N8" s="100"/>
      <c r="O8" s="100"/>
      <c r="P8" s="100"/>
      <c r="Q8" s="77"/>
      <c r="R8" s="77"/>
    </row>
    <row r="9" spans="1:18" ht="30" customHeight="1">
      <c r="A9" s="21" t="s">
        <v>49</v>
      </c>
      <c r="B9" s="67">
        <v>7000</v>
      </c>
      <c r="C9" s="22" t="s">
        <v>16</v>
      </c>
      <c r="D9" s="22">
        <v>29</v>
      </c>
      <c r="E9" s="22">
        <v>20</v>
      </c>
      <c r="F9" s="23">
        <f>B9*D9+E9*B9</f>
        <v>343000</v>
      </c>
      <c r="G9" s="53"/>
      <c r="H9" s="65"/>
      <c r="J9" s="114"/>
      <c r="K9" s="115"/>
      <c r="L9" s="115"/>
      <c r="M9" s="85"/>
      <c r="N9" s="114"/>
      <c r="O9" s="114"/>
      <c r="P9" s="114"/>
      <c r="Q9" s="83"/>
      <c r="R9" s="82"/>
    </row>
    <row r="10" spans="1:18" ht="25.5">
      <c r="A10" s="10" t="s">
        <v>52</v>
      </c>
      <c r="B10" s="68">
        <v>7000</v>
      </c>
      <c r="C10" s="11" t="s">
        <v>16</v>
      </c>
      <c r="D10" s="11">
        <v>29</v>
      </c>
      <c r="E10" s="11">
        <v>20</v>
      </c>
      <c r="F10" s="12">
        <f aca="true" t="shared" si="0" ref="F10:F43">B10*D10+E10*B10</f>
        <v>343000</v>
      </c>
      <c r="G10" s="54"/>
      <c r="H10" s="65"/>
      <c r="J10" s="85"/>
      <c r="K10" s="85"/>
      <c r="L10" s="5"/>
      <c r="M10" s="85"/>
      <c r="N10" s="85"/>
      <c r="O10" s="85"/>
      <c r="P10" s="85"/>
      <c r="Q10" s="6"/>
      <c r="R10" s="78"/>
    </row>
    <row r="11" spans="1:18" ht="25.5">
      <c r="A11" s="10" t="s">
        <v>50</v>
      </c>
      <c r="B11" s="68">
        <v>4000</v>
      </c>
      <c r="C11" s="11" t="s">
        <v>16</v>
      </c>
      <c r="D11" s="11">
        <v>30</v>
      </c>
      <c r="E11" s="11">
        <v>20</v>
      </c>
      <c r="F11" s="12">
        <f t="shared" si="0"/>
        <v>200000</v>
      </c>
      <c r="G11" s="54"/>
      <c r="H11" s="65"/>
      <c r="J11" s="85"/>
      <c r="K11" s="85"/>
      <c r="L11" s="85"/>
      <c r="M11" s="85"/>
      <c r="N11" s="85"/>
      <c r="O11" s="85"/>
      <c r="P11" s="85"/>
      <c r="Q11" s="6"/>
      <c r="R11" s="78"/>
    </row>
    <row r="12" spans="1:18" ht="25.5">
      <c r="A12" s="10" t="s">
        <v>51</v>
      </c>
      <c r="B12" s="68">
        <v>6000</v>
      </c>
      <c r="C12" s="13" t="s">
        <v>16</v>
      </c>
      <c r="D12" s="13">
        <v>29</v>
      </c>
      <c r="E12" s="13">
        <v>20</v>
      </c>
      <c r="F12" s="14">
        <f t="shared" si="0"/>
        <v>294000</v>
      </c>
      <c r="G12" s="55"/>
      <c r="H12" s="65"/>
      <c r="J12" s="85"/>
      <c r="K12" s="85"/>
      <c r="L12" s="85"/>
      <c r="M12" s="85"/>
      <c r="N12" s="85"/>
      <c r="O12" s="85"/>
      <c r="P12" s="85"/>
      <c r="Q12" s="84"/>
      <c r="R12" s="78"/>
    </row>
    <row r="13" spans="1:18" ht="25.5">
      <c r="A13" s="10" t="s">
        <v>1</v>
      </c>
      <c r="B13" s="68">
        <v>6000</v>
      </c>
      <c r="C13" s="13" t="s">
        <v>16</v>
      </c>
      <c r="D13" s="13">
        <v>48</v>
      </c>
      <c r="E13" s="13"/>
      <c r="F13" s="14">
        <f t="shared" si="0"/>
        <v>288000</v>
      </c>
      <c r="G13" s="55"/>
      <c r="H13" s="65"/>
      <c r="J13" s="85"/>
      <c r="K13" s="85"/>
      <c r="L13" s="85"/>
      <c r="M13" s="85"/>
      <c r="N13" s="5"/>
      <c r="O13" s="85"/>
      <c r="P13" s="85"/>
      <c r="Q13" s="85"/>
      <c r="R13" s="4"/>
    </row>
    <row r="14" spans="1:18" ht="25.5">
      <c r="A14" s="10" t="s">
        <v>2</v>
      </c>
      <c r="B14" s="68">
        <v>7000</v>
      </c>
      <c r="C14" s="13" t="s">
        <v>16</v>
      </c>
      <c r="D14" s="13">
        <v>45</v>
      </c>
      <c r="E14" s="13"/>
      <c r="F14" s="14">
        <f t="shared" si="0"/>
        <v>315000</v>
      </c>
      <c r="G14" s="55"/>
      <c r="H14" s="65"/>
      <c r="J14" s="85"/>
      <c r="K14" s="85"/>
      <c r="L14" s="85"/>
      <c r="M14" s="85"/>
      <c r="N14" s="85"/>
      <c r="O14" s="85"/>
      <c r="P14" s="85"/>
      <c r="Q14" s="85"/>
      <c r="R14" s="4"/>
    </row>
    <row r="15" spans="1:17" ht="26.25" thickBot="1">
      <c r="A15" s="25" t="s">
        <v>3</v>
      </c>
      <c r="B15" s="69">
        <v>8000</v>
      </c>
      <c r="C15" s="26" t="s">
        <v>16</v>
      </c>
      <c r="D15" s="26">
        <v>41</v>
      </c>
      <c r="E15" s="26"/>
      <c r="F15" s="27">
        <f t="shared" si="0"/>
        <v>328000</v>
      </c>
      <c r="G15" s="56"/>
      <c r="H15" s="65"/>
      <c r="J15" s="102"/>
      <c r="K15" s="101"/>
      <c r="L15" s="102"/>
      <c r="M15" s="85"/>
      <c r="N15" s="85"/>
      <c r="O15" s="85"/>
      <c r="P15" s="85"/>
      <c r="Q15" s="6"/>
    </row>
    <row r="16" spans="1:17" s="3" customFormat="1" ht="13.5" thickBot="1">
      <c r="A16" s="15" t="s">
        <v>5</v>
      </c>
      <c r="B16" s="16"/>
      <c r="C16" s="16"/>
      <c r="D16" s="16"/>
      <c r="E16" s="16"/>
      <c r="F16" s="28"/>
      <c r="G16" s="76">
        <f>SUM(F17)</f>
        <v>680000</v>
      </c>
      <c r="H16" s="65">
        <f>G16/$I$3</f>
        <v>25535.110777318816</v>
      </c>
      <c r="J16" s="102"/>
      <c r="K16" s="102"/>
      <c r="L16" s="102"/>
      <c r="M16" s="100"/>
      <c r="N16" s="100"/>
      <c r="O16" s="100"/>
      <c r="P16" s="100"/>
      <c r="Q16" s="86"/>
    </row>
    <row r="17" spans="1:17" ht="26.25" thickBot="1">
      <c r="A17" s="29" t="s">
        <v>6</v>
      </c>
      <c r="B17" s="70">
        <v>8000</v>
      </c>
      <c r="C17" s="30" t="s">
        <v>16</v>
      </c>
      <c r="D17" s="30">
        <v>75</v>
      </c>
      <c r="E17" s="30">
        <v>10</v>
      </c>
      <c r="F17" s="28">
        <f>B17*D17+E17*B17</f>
        <v>680000</v>
      </c>
      <c r="G17" s="57"/>
      <c r="H17" s="65"/>
      <c r="I17" s="4"/>
      <c r="J17" s="85"/>
      <c r="K17" s="5"/>
      <c r="L17" s="85"/>
      <c r="M17" s="85"/>
      <c r="N17" s="85"/>
      <c r="O17" s="5"/>
      <c r="P17" s="85"/>
      <c r="Q17" s="6"/>
    </row>
    <row r="18" spans="1:16" s="3" customFormat="1" ht="13.5" thickBot="1">
      <c r="A18" s="15" t="s">
        <v>8</v>
      </c>
      <c r="B18" s="16"/>
      <c r="C18" s="16"/>
      <c r="D18" s="16"/>
      <c r="E18" s="16"/>
      <c r="F18" s="28"/>
      <c r="G18" s="52">
        <f>SUM(F19:F20)</f>
        <v>1760000</v>
      </c>
      <c r="H18" s="65">
        <f>G18/$I$3</f>
        <v>66090.87495306045</v>
      </c>
      <c r="J18" s="100"/>
      <c r="K18" s="100"/>
      <c r="L18" s="100"/>
      <c r="M18" s="100"/>
      <c r="N18" s="100"/>
      <c r="O18" s="100"/>
      <c r="P18" s="100"/>
    </row>
    <row r="19" spans="1:16" s="3" customFormat="1" ht="25.5">
      <c r="A19" s="31" t="s">
        <v>9</v>
      </c>
      <c r="B19" s="32">
        <v>400</v>
      </c>
      <c r="C19" s="32" t="s">
        <v>17</v>
      </c>
      <c r="D19" s="32">
        <v>2200</v>
      </c>
      <c r="E19" s="32"/>
      <c r="F19" s="33">
        <f>B19*D19</f>
        <v>880000</v>
      </c>
      <c r="G19" s="58"/>
      <c r="H19" s="65"/>
      <c r="J19" s="100"/>
      <c r="K19" s="100"/>
      <c r="L19" s="100"/>
      <c r="M19" s="100"/>
      <c r="N19" s="100"/>
      <c r="O19" s="100"/>
      <c r="P19" s="100"/>
    </row>
    <row r="20" spans="1:16" ht="26.25" thickBot="1">
      <c r="A20" s="31" t="s">
        <v>9</v>
      </c>
      <c r="B20" s="32">
        <v>400</v>
      </c>
      <c r="C20" s="32" t="s">
        <v>17</v>
      </c>
      <c r="D20" s="32">
        <v>2200</v>
      </c>
      <c r="E20" s="32"/>
      <c r="F20" s="33">
        <f t="shared" si="0"/>
        <v>880000</v>
      </c>
      <c r="G20" s="59"/>
      <c r="H20" s="65"/>
      <c r="J20" s="85"/>
      <c r="K20" s="85"/>
      <c r="L20" s="85"/>
      <c r="M20" s="85"/>
      <c r="N20" s="85"/>
      <c r="O20" s="85"/>
      <c r="P20" s="85"/>
    </row>
    <row r="21" spans="1:8" s="3" customFormat="1" ht="13.5" thickBot="1">
      <c r="A21" s="15" t="s">
        <v>47</v>
      </c>
      <c r="B21" s="16"/>
      <c r="C21" s="16"/>
      <c r="D21" s="16"/>
      <c r="E21" s="16"/>
      <c r="F21" s="28"/>
      <c r="G21" s="76">
        <f>SUM(F22:F24)</f>
        <v>1284000</v>
      </c>
      <c r="H21" s="65">
        <f>G21/$I$3</f>
        <v>48216.29740893729</v>
      </c>
    </row>
    <row r="22" spans="1:8" ht="12.75">
      <c r="A22" s="21" t="s">
        <v>10</v>
      </c>
      <c r="B22" s="67">
        <v>6000</v>
      </c>
      <c r="C22" s="22" t="s">
        <v>16</v>
      </c>
      <c r="D22" s="22">
        <v>38</v>
      </c>
      <c r="E22" s="22">
        <v>25</v>
      </c>
      <c r="F22" s="23">
        <f t="shared" si="0"/>
        <v>378000</v>
      </c>
      <c r="G22" s="53"/>
      <c r="H22" s="65"/>
    </row>
    <row r="23" spans="1:8" ht="12.75">
      <c r="A23" s="10" t="s">
        <v>11</v>
      </c>
      <c r="B23" s="68">
        <v>7000</v>
      </c>
      <c r="C23" s="13" t="s">
        <v>16</v>
      </c>
      <c r="D23" s="13">
        <v>37</v>
      </c>
      <c r="E23" s="13">
        <v>25</v>
      </c>
      <c r="F23" s="14">
        <f t="shared" si="0"/>
        <v>434000</v>
      </c>
      <c r="G23" s="55"/>
      <c r="H23" s="65"/>
    </row>
    <row r="24" spans="1:8" ht="13.5" thickBot="1">
      <c r="A24" s="34" t="s">
        <v>12</v>
      </c>
      <c r="B24" s="71">
        <v>8000</v>
      </c>
      <c r="C24" s="35" t="s">
        <v>16</v>
      </c>
      <c r="D24" s="35">
        <v>34</v>
      </c>
      <c r="E24" s="35">
        <v>25</v>
      </c>
      <c r="F24" s="36">
        <f t="shared" si="0"/>
        <v>472000</v>
      </c>
      <c r="G24" s="60"/>
      <c r="H24" s="65"/>
    </row>
    <row r="25" spans="1:8" ht="13.5" thickBot="1">
      <c r="A25" s="75" t="s">
        <v>41</v>
      </c>
      <c r="B25" s="16"/>
      <c r="C25" s="16"/>
      <c r="D25" s="16"/>
      <c r="E25" s="16"/>
      <c r="F25" s="17"/>
      <c r="G25" s="52">
        <f>SUM(F26:F27)</f>
        <v>430000</v>
      </c>
      <c r="H25" s="65">
        <f>G25/$I$3</f>
        <v>16147.202403304544</v>
      </c>
    </row>
    <row r="26" spans="1:8" s="3" customFormat="1" ht="25.5">
      <c r="A26" s="21" t="s">
        <v>13</v>
      </c>
      <c r="B26" s="22">
        <v>30</v>
      </c>
      <c r="C26" s="22" t="s">
        <v>18</v>
      </c>
      <c r="D26" s="22">
        <v>11000</v>
      </c>
      <c r="E26" s="22"/>
      <c r="F26" s="23">
        <f t="shared" si="0"/>
        <v>330000</v>
      </c>
      <c r="G26" s="53"/>
      <c r="H26" s="65"/>
    </row>
    <row r="27" spans="1:8" s="4" customFormat="1" ht="39" thickBot="1">
      <c r="A27" s="37" t="s">
        <v>46</v>
      </c>
      <c r="B27" s="35">
        <v>1</v>
      </c>
      <c r="C27" s="35" t="s">
        <v>19</v>
      </c>
      <c r="D27" s="35">
        <v>100000</v>
      </c>
      <c r="E27" s="35"/>
      <c r="F27" s="36">
        <f t="shared" si="0"/>
        <v>100000</v>
      </c>
      <c r="G27" s="60"/>
      <c r="H27" s="65"/>
    </row>
    <row r="28" spans="1:8" ht="13.5" thickBot="1">
      <c r="A28" s="15" t="s">
        <v>20</v>
      </c>
      <c r="B28" s="16"/>
      <c r="C28" s="16"/>
      <c r="D28" s="16"/>
      <c r="E28" s="16"/>
      <c r="F28" s="28"/>
      <c r="G28" s="52">
        <f>SUM(F29)</f>
        <v>90000</v>
      </c>
      <c r="H28" s="65">
        <f>G28/$I$3</f>
        <v>3379.647014645137</v>
      </c>
    </row>
    <row r="29" spans="1:8" s="3" customFormat="1" ht="26.25" thickBot="1">
      <c r="A29" s="31" t="s">
        <v>21</v>
      </c>
      <c r="B29" s="32">
        <v>1</v>
      </c>
      <c r="C29" s="32" t="s">
        <v>22</v>
      </c>
      <c r="D29" s="32">
        <v>90000</v>
      </c>
      <c r="E29" s="32"/>
      <c r="F29" s="33">
        <f t="shared" si="0"/>
        <v>90000</v>
      </c>
      <c r="G29" s="59"/>
      <c r="H29" s="65"/>
    </row>
    <row r="30" spans="1:8" ht="13.5" thickBot="1">
      <c r="A30" s="75" t="s">
        <v>23</v>
      </c>
      <c r="B30" s="16"/>
      <c r="C30" s="16"/>
      <c r="D30" s="16"/>
      <c r="E30" s="16"/>
      <c r="F30" s="28"/>
      <c r="G30" s="76">
        <f>SUM(F31:F40)</f>
        <v>329700</v>
      </c>
      <c r="H30" s="65">
        <f>G30/$I$3</f>
        <v>12380.773563650018</v>
      </c>
    </row>
    <row r="31" spans="1:8" s="3" customFormat="1" ht="12.75">
      <c r="A31" s="21" t="s">
        <v>24</v>
      </c>
      <c r="B31" s="72">
        <v>2000</v>
      </c>
      <c r="C31" s="22" t="s">
        <v>16</v>
      </c>
      <c r="D31" s="22">
        <v>3</v>
      </c>
      <c r="E31" s="22"/>
      <c r="F31" s="23">
        <f t="shared" si="0"/>
        <v>6000</v>
      </c>
      <c r="G31" s="53"/>
      <c r="H31" s="65"/>
    </row>
    <row r="32" spans="1:8" ht="12.75">
      <c r="A32" s="10" t="s">
        <v>25</v>
      </c>
      <c r="B32" s="73">
        <v>2000</v>
      </c>
      <c r="C32" s="11" t="s">
        <v>16</v>
      </c>
      <c r="D32" s="11">
        <v>1.1</v>
      </c>
      <c r="E32" s="11"/>
      <c r="F32" s="12">
        <f t="shared" si="0"/>
        <v>2200</v>
      </c>
      <c r="G32" s="54"/>
      <c r="H32" s="65"/>
    </row>
    <row r="33" spans="1:8" ht="12.75">
      <c r="A33" s="10" t="s">
        <v>26</v>
      </c>
      <c r="B33" s="73">
        <v>5000</v>
      </c>
      <c r="C33" s="11" t="s">
        <v>16</v>
      </c>
      <c r="D33" s="11">
        <v>1.5</v>
      </c>
      <c r="E33" s="11"/>
      <c r="F33" s="12">
        <f t="shared" si="0"/>
        <v>7500</v>
      </c>
      <c r="G33" s="54"/>
      <c r="H33" s="65"/>
    </row>
    <row r="34" spans="1:8" ht="12.75">
      <c r="A34" s="10" t="s">
        <v>27</v>
      </c>
      <c r="B34" s="73">
        <v>2000</v>
      </c>
      <c r="C34" s="11" t="s">
        <v>16</v>
      </c>
      <c r="D34" s="11">
        <v>4.2</v>
      </c>
      <c r="E34" s="11"/>
      <c r="F34" s="12">
        <f t="shared" si="0"/>
        <v>8400</v>
      </c>
      <c r="G34" s="54"/>
      <c r="H34" s="65"/>
    </row>
    <row r="35" spans="1:8" ht="12.75">
      <c r="A35" s="10" t="s">
        <v>28</v>
      </c>
      <c r="B35" s="73">
        <v>2000</v>
      </c>
      <c r="C35" s="11" t="s">
        <v>16</v>
      </c>
      <c r="D35" s="11">
        <v>6</v>
      </c>
      <c r="E35" s="11"/>
      <c r="F35" s="12">
        <f t="shared" si="0"/>
        <v>12000</v>
      </c>
      <c r="G35" s="54"/>
      <c r="H35" s="65"/>
    </row>
    <row r="36" spans="1:8" ht="12.75">
      <c r="A36" s="10" t="s">
        <v>29</v>
      </c>
      <c r="B36" s="73">
        <v>2000</v>
      </c>
      <c r="C36" s="11" t="s">
        <v>16</v>
      </c>
      <c r="D36" s="11">
        <v>2</v>
      </c>
      <c r="E36" s="11"/>
      <c r="F36" s="12">
        <f t="shared" si="0"/>
        <v>4000</v>
      </c>
      <c r="G36" s="54"/>
      <c r="H36" s="65"/>
    </row>
    <row r="37" spans="1:8" ht="12.75">
      <c r="A37" s="10" t="s">
        <v>30</v>
      </c>
      <c r="B37" s="73">
        <v>2000</v>
      </c>
      <c r="C37" s="11" t="s">
        <v>16</v>
      </c>
      <c r="D37" s="11">
        <v>5.3</v>
      </c>
      <c r="E37" s="11"/>
      <c r="F37" s="12">
        <f t="shared" si="0"/>
        <v>10600</v>
      </c>
      <c r="G37" s="54"/>
      <c r="H37" s="65"/>
    </row>
    <row r="38" spans="1:8" ht="12.75">
      <c r="A38" s="10" t="s">
        <v>31</v>
      </c>
      <c r="B38" s="73">
        <v>4</v>
      </c>
      <c r="C38" s="11" t="s">
        <v>34</v>
      </c>
      <c r="D38" s="11">
        <v>26000</v>
      </c>
      <c r="E38" s="11"/>
      <c r="F38" s="12">
        <f t="shared" si="0"/>
        <v>104000</v>
      </c>
      <c r="G38" s="54"/>
      <c r="H38" s="65"/>
    </row>
    <row r="39" spans="1:8" ht="12.75">
      <c r="A39" s="10" t="s">
        <v>32</v>
      </c>
      <c r="B39" s="73">
        <v>5</v>
      </c>
      <c r="C39" s="11" t="s">
        <v>33</v>
      </c>
      <c r="D39" s="11">
        <v>19000</v>
      </c>
      <c r="E39" s="11"/>
      <c r="F39" s="12">
        <f t="shared" si="0"/>
        <v>95000</v>
      </c>
      <c r="G39" s="54"/>
      <c r="H39" s="65"/>
    </row>
    <row r="40" spans="1:8" ht="13.5" thickBot="1">
      <c r="A40" s="37" t="s">
        <v>35</v>
      </c>
      <c r="B40" s="74">
        <v>40000</v>
      </c>
      <c r="C40" s="35" t="s">
        <v>16</v>
      </c>
      <c r="D40" s="35">
        <v>2</v>
      </c>
      <c r="E40" s="38"/>
      <c r="F40" s="39">
        <f t="shared" si="0"/>
        <v>80000</v>
      </c>
      <c r="G40" s="61"/>
      <c r="H40" s="65"/>
    </row>
    <row r="41" spans="1:8" ht="13.5" thickBot="1">
      <c r="A41" s="15" t="s">
        <v>36</v>
      </c>
      <c r="B41" s="16"/>
      <c r="C41" s="16"/>
      <c r="D41" s="16"/>
      <c r="E41" s="16"/>
      <c r="F41" s="17"/>
      <c r="G41" s="52">
        <f>SUM(F42:F44)</f>
        <v>825000</v>
      </c>
      <c r="H41" s="65">
        <f>G41/$I$3</f>
        <v>30980.09763424709</v>
      </c>
    </row>
    <row r="42" spans="1:8" s="3" customFormat="1" ht="12.75">
      <c r="A42" s="21" t="s">
        <v>37</v>
      </c>
      <c r="B42" s="40">
        <v>10</v>
      </c>
      <c r="C42" s="40" t="s">
        <v>38</v>
      </c>
      <c r="D42" s="40">
        <v>12000</v>
      </c>
      <c r="E42" s="40"/>
      <c r="F42" s="41">
        <f t="shared" si="0"/>
        <v>120000</v>
      </c>
      <c r="G42" s="62"/>
      <c r="H42" s="65"/>
    </row>
    <row r="43" spans="1:8" ht="25.5">
      <c r="A43" s="10" t="s">
        <v>39</v>
      </c>
      <c r="B43" s="11">
        <v>20</v>
      </c>
      <c r="C43" s="11" t="s">
        <v>40</v>
      </c>
      <c r="D43" s="11">
        <v>5000</v>
      </c>
      <c r="E43" s="11"/>
      <c r="F43" s="12">
        <f t="shared" si="0"/>
        <v>100000</v>
      </c>
      <c r="G43" s="54"/>
      <c r="H43" s="65"/>
    </row>
    <row r="44" spans="1:8" ht="39" thickBot="1">
      <c r="A44" s="18" t="s">
        <v>48</v>
      </c>
      <c r="B44" s="13">
        <v>6</v>
      </c>
      <c r="C44" s="13" t="s">
        <v>38</v>
      </c>
      <c r="D44" s="13">
        <v>100000</v>
      </c>
      <c r="E44" s="13"/>
      <c r="F44" s="106">
        <v>605000</v>
      </c>
      <c r="G44" s="103"/>
      <c r="H44" s="66"/>
    </row>
    <row r="45" spans="1:8" ht="13.5" thickBot="1">
      <c r="A45" s="90" t="s">
        <v>61</v>
      </c>
      <c r="B45" s="87"/>
      <c r="C45" s="87"/>
      <c r="D45" s="87"/>
      <c r="E45" s="87"/>
      <c r="F45" s="106"/>
      <c r="G45" s="88"/>
      <c r="H45" s="89"/>
    </row>
    <row r="46" spans="1:8" ht="13.5" thickBot="1">
      <c r="A46" s="96" t="s">
        <v>60</v>
      </c>
      <c r="B46" s="13">
        <v>2</v>
      </c>
      <c r="C46" s="13" t="s">
        <v>38</v>
      </c>
      <c r="D46" s="13">
        <f>G46/B46</f>
        <v>75000</v>
      </c>
      <c r="E46" s="13"/>
      <c r="F46" s="106">
        <v>150000</v>
      </c>
      <c r="G46" s="104">
        <v>150000</v>
      </c>
      <c r="H46" s="91"/>
    </row>
    <row r="47" spans="1:8" ht="13.5" thickBot="1">
      <c r="A47" s="97" t="s">
        <v>62</v>
      </c>
      <c r="B47" s="69">
        <v>8</v>
      </c>
      <c r="C47" s="26" t="s">
        <v>38</v>
      </c>
      <c r="D47" s="26">
        <f>G47/B47</f>
        <v>14375</v>
      </c>
      <c r="E47" s="26"/>
      <c r="F47" s="107">
        <v>115000</v>
      </c>
      <c r="G47" s="105">
        <v>115000</v>
      </c>
      <c r="H47" s="91"/>
    </row>
    <row r="48" spans="1:8" ht="39" thickBot="1">
      <c r="A48" s="92" t="s">
        <v>42</v>
      </c>
      <c r="B48" s="93"/>
      <c r="C48" s="93"/>
      <c r="D48" s="93"/>
      <c r="E48" s="93"/>
      <c r="F48" s="94" t="s">
        <v>53</v>
      </c>
      <c r="G48" s="95">
        <f>G8+G16+G18+G21+G25+G28+G30+G41+G46+G47</f>
        <v>7774700</v>
      </c>
      <c r="H48" s="63">
        <f>G48/$I$3</f>
        <v>291952.68494179496</v>
      </c>
    </row>
    <row r="49" spans="1:8" s="3" customFormat="1" ht="39" thickBot="1">
      <c r="A49" s="1"/>
      <c r="B49" s="2"/>
      <c r="C49" s="2"/>
      <c r="D49" s="2"/>
      <c r="E49" s="2"/>
      <c r="F49" s="43" t="s">
        <v>54</v>
      </c>
      <c r="G49" s="44">
        <f>G4+G8+G16+G18+G21+G25+G28+G30+G41+G46+G47</f>
        <v>9218210</v>
      </c>
      <c r="H49" s="49">
        <f>G49/$I$3</f>
        <v>346158.8434096883</v>
      </c>
    </row>
    <row r="50" spans="5:8" ht="26.25" thickBot="1">
      <c r="E50" s="48" t="s">
        <v>56</v>
      </c>
      <c r="F50" s="45" t="s">
        <v>55</v>
      </c>
      <c r="G50" s="46">
        <f>(1.19*G48)+G4</f>
        <v>10695403</v>
      </c>
      <c r="H50" s="50">
        <f>G50/$I$3</f>
        <v>401629.8535486294</v>
      </c>
    </row>
    <row r="51" spans="1:8" s="6" customFormat="1" ht="34.5" thickBot="1">
      <c r="A51" s="5"/>
      <c r="E51" s="48" t="s">
        <v>57</v>
      </c>
      <c r="F51" s="42"/>
      <c r="G51" s="42"/>
      <c r="H51" s="51">
        <f>0.1*H50</f>
        <v>40162.98535486294</v>
      </c>
    </row>
    <row r="53" spans="1:7" ht="11.25">
      <c r="A53" s="113"/>
      <c r="B53" s="113"/>
      <c r="C53" s="113"/>
      <c r="D53" s="113"/>
      <c r="E53" s="113"/>
      <c r="F53" s="113"/>
      <c r="G53" s="113"/>
    </row>
    <row r="54" ht="46.5" customHeight="1"/>
    <row r="57" ht="11.25">
      <c r="A57" s="99"/>
    </row>
  </sheetData>
  <mergeCells count="3">
    <mergeCell ref="A53:G53"/>
    <mergeCell ref="J9:L9"/>
    <mergeCell ref="N9:P9"/>
  </mergeCells>
  <printOptions/>
  <pageMargins left="0.1968503937007874" right="0.1968503937007874" top="0.1968503937007874" bottom="0.1968503937007874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</dc:creator>
  <cp:keywords/>
  <dc:description/>
  <cp:lastModifiedBy>jakoubkova</cp:lastModifiedBy>
  <cp:lastPrinted>2009-08-27T11:39:05Z</cp:lastPrinted>
  <dcterms:created xsi:type="dcterms:W3CDTF">2009-02-05T14:11:57Z</dcterms:created>
  <dcterms:modified xsi:type="dcterms:W3CDTF">2009-08-28T07:14:09Z</dcterms:modified>
  <cp:category/>
  <cp:version/>
  <cp:contentType/>
  <cp:contentStatus/>
</cp:coreProperties>
</file>