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8885" windowHeight="11055" activeTab="0"/>
  </bookViews>
  <sheets>
    <sheet name="Strojní investice (2)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<sst xmlns="http://schemas.openxmlformats.org/spreadsheetml/2006/main" count="109" uniqueCount="84">
  <si>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>/v Kč/</t>
  </si>
  <si>
    <t>Strojní investice</t>
  </si>
  <si>
    <t>převedený příděl z minulých let</t>
  </si>
  <si>
    <t>vlastní investiční fond</t>
  </si>
  <si>
    <t xml:space="preserve">nájemné </t>
  </si>
  <si>
    <t xml:space="preserve">kapitálové výdaje </t>
  </si>
  <si>
    <t>Celkem dotace</t>
  </si>
  <si>
    <t>CELKEM INVESTICE</t>
  </si>
  <si>
    <t>UZ 00051</t>
  </si>
  <si>
    <t>UZ 00054</t>
  </si>
  <si>
    <t>Ultrazvuková technika-URO</t>
  </si>
  <si>
    <t>C-PAP dětské oddělení (2 kusy)</t>
  </si>
  <si>
    <t>Bodypletismograf</t>
  </si>
  <si>
    <t>Manažerský informační systém</t>
  </si>
  <si>
    <t>Mikroskop-PAT</t>
  </si>
  <si>
    <t>Digestoř-PAT</t>
  </si>
  <si>
    <t>Přenostný defibrilátor+monitor</t>
  </si>
  <si>
    <t>Bezkontaktní tonometr</t>
  </si>
  <si>
    <t>Štěrbinová lampa</t>
  </si>
  <si>
    <t>Interna - sonda UZV</t>
  </si>
  <si>
    <t>SW a HW pro gamakameru</t>
  </si>
  <si>
    <t>Vyšetřovací jednotka pro ORL ambulanci</t>
  </si>
  <si>
    <t>Motorová dlaha</t>
  </si>
  <si>
    <t>Centrála JIP</t>
  </si>
  <si>
    <t>Sprchovací lůžko</t>
  </si>
  <si>
    <t>Endokamera k FESS</t>
  </si>
  <si>
    <t>Záložní zdroj</t>
  </si>
  <si>
    <t>Fakofragmentátor - I. splátka</t>
  </si>
  <si>
    <t>Flexibilní bronchoskop - ARO</t>
  </si>
  <si>
    <t>Imunohamatologický analyzátor</t>
  </si>
  <si>
    <t>Nízkoteplotní pult na plazmu</t>
  </si>
  <si>
    <t>Pracoviště pro elektroforetické metody</t>
  </si>
  <si>
    <t>Ohřívač infuzních roztoků</t>
  </si>
  <si>
    <t>Obnova technologie varny</t>
  </si>
  <si>
    <t>Ohřívač TUV</t>
  </si>
  <si>
    <t>Neuromonitoring</t>
  </si>
  <si>
    <t>Rezerva</t>
  </si>
  <si>
    <t>Kancelářský systém Lotus                                                               29 750,-</t>
  </si>
  <si>
    <t>QI - SQL - license vč. Media                                                            156 553,-</t>
  </si>
  <si>
    <t>Karta HP server                                                                                 40 799,-</t>
  </si>
  <si>
    <t xml:space="preserve">Projektor                                                                                             56 620,-                                                                                </t>
  </si>
  <si>
    <t xml:space="preserve">Klimatizační jednotka  OKB                                                          152 843,50                                                        </t>
  </si>
  <si>
    <t>Připojení ohřevu - chirurgie                                                             116 632,-</t>
  </si>
  <si>
    <t>Připojení ohřevu - TUV                                                                     116 939,-</t>
  </si>
  <si>
    <t>Trafostanice                                                                                      27 370,-</t>
  </si>
  <si>
    <t>CELKEM - strojní investice</t>
  </si>
  <si>
    <t xml:space="preserve">Kolposkop 2x + vyšetřovací stůl                                           </t>
  </si>
  <si>
    <t xml:space="preserve">Tlakový injektor                                                                       </t>
  </si>
  <si>
    <t xml:space="preserve">HW                                                                                               </t>
  </si>
  <si>
    <t xml:space="preserve">Dialyzační monitory                                                               </t>
  </si>
  <si>
    <t xml:space="preserve">Obměna angiolinky I.etapa                                                 </t>
  </si>
  <si>
    <t xml:space="preserve">Zdroj světla                                                                                 </t>
  </si>
  <si>
    <t xml:space="preserve">Klimatizační jednotky                                                              </t>
  </si>
  <si>
    <t xml:space="preserve">Implementace záložního severu NIS                                   </t>
  </si>
  <si>
    <t xml:space="preserve">Videopříslušenství k OPMI                                                      </t>
  </si>
  <si>
    <t xml:space="preserve">Ohřev vody - doplatek                                                               </t>
  </si>
  <si>
    <t xml:space="preserve">Audiometr+tympanometr                                                       </t>
  </si>
  <si>
    <t xml:space="preserve">Anti-spam                                                                                   </t>
  </si>
  <si>
    <t xml:space="preserve">EKG-infekční odd.                                                                         </t>
  </si>
  <si>
    <t xml:space="preserve">Lékárenský systém                                                                   </t>
  </si>
  <si>
    <t xml:space="preserve">Endoskopický stůl-URO                                                            </t>
  </si>
  <si>
    <t xml:space="preserve">Dialyzační monitory-repase                                                       </t>
  </si>
  <si>
    <t>Klimatizační jednotka kuchyně</t>
  </si>
  <si>
    <t>Nákladní automobil</t>
  </si>
  <si>
    <t>Konvektomat - kuchyně</t>
  </si>
  <si>
    <t>Optická síť</t>
  </si>
  <si>
    <t>Klimatizační jednotka - server</t>
  </si>
  <si>
    <t>Zabezpečení spisovny</t>
  </si>
  <si>
    <t>Rozšíření topné větve</t>
  </si>
  <si>
    <t>Bateriový zdroj</t>
  </si>
  <si>
    <t>Stavební investice</t>
  </si>
  <si>
    <t>Projektová dokumentace-ubytovna</t>
  </si>
  <si>
    <t>CELKEM -Stavební investice</t>
  </si>
  <si>
    <t xml:space="preserve">Elektropráce Stavounie                                        </t>
  </si>
  <si>
    <t xml:space="preserve">Parkoviště v areálu                                              </t>
  </si>
  <si>
    <t xml:space="preserve">Projekt - interna                                                   </t>
  </si>
  <si>
    <t xml:space="preserve">TUV - clona                                                                                               </t>
  </si>
  <si>
    <t xml:space="preserve">Stavební úpravy - chirirgie DI                              </t>
  </si>
  <si>
    <t>investice cekem</t>
  </si>
  <si>
    <t>Organizace: Nemocnice Havlíčkův Brod, p.o.</t>
  </si>
  <si>
    <t>Kardiotokograf</t>
  </si>
  <si>
    <t>Návrh na změnu investičního plánu na rok 2009 - změna č. 1</t>
  </si>
  <si>
    <t>Počet stran: 1</t>
  </si>
  <si>
    <t>RK-26-2009-05, př. 1</t>
  </si>
</sst>
</file>

<file path=xl/styles.xml><?xml version="1.0" encoding="utf-8"?>
<styleSheet xmlns="http://schemas.openxmlformats.org/spreadsheetml/2006/main">
  <numFmts count="5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\ &quot;Kč&quot;"/>
    <numFmt numFmtId="186" formatCode="#00000"/>
    <numFmt numFmtId="187" formatCode="#,##0.000000"/>
    <numFmt numFmtId="188" formatCode="#,##0.00000"/>
    <numFmt numFmtId="189" formatCode="#,##0.000"/>
    <numFmt numFmtId="190" formatCode="#,##0.0\ &quot;Kč&quot;"/>
    <numFmt numFmtId="191" formatCode="#,##0.00\ &quot;Kč&quot;"/>
    <numFmt numFmtId="192" formatCode="_-* #,##0.0\ &quot;Kč&quot;_-;\-* #,##0.0\ &quot;Kč&quot;_-;_-* &quot;-&quot;\ &quot;Kč&quot;_-;_-@_-"/>
    <numFmt numFmtId="193" formatCode="_-* #,##0.00\ &quot;Kč&quot;_-;\-* #,##0.00\ &quot;Kč&quot;_-;_-* &quot;-&quot;\ &quot;Kč&quot;_-;_-@_-"/>
    <numFmt numFmtId="194" formatCode="#,##0.00_ ;\-#,##0.00\ "/>
    <numFmt numFmtId="195" formatCode="#,##0.0000"/>
    <numFmt numFmtId="196" formatCode="#,##0.0000000"/>
    <numFmt numFmtId="197" formatCode="_-* #,##0.000\ &quot;Kč&quot;_-;\-* #,##0.000\ &quot;Kč&quot;_-;_-* &quot;-&quot;\ &quot;Kč&quot;_-;_-@_-"/>
    <numFmt numFmtId="198" formatCode="#,##0.00000000"/>
    <numFmt numFmtId="199" formatCode="#,##0.000000000"/>
    <numFmt numFmtId="200" formatCode="_-* #,##0.0000\ &quot;Kč&quot;_-;\-* #,##0.0000\ &quot;Kč&quot;_-;_-* &quot;-&quot;\ &quot;Kč&quot;_-;_-@_-"/>
    <numFmt numFmtId="201" formatCode="_-* #,##0.000\ _K_č_-;\-* #,##0.000\ _K_č_-;_-* &quot;-&quot;??\ _K_č_-;_-@_-"/>
    <numFmt numFmtId="202" formatCode="_-* #,##0.0000\ _K_č_-;\-* #,##0.0000\ _K_č_-;_-* &quot;-&quot;??\ _K_č_-;_-@_-"/>
    <numFmt numFmtId="203" formatCode="_-* #,##0.00000\ _K_č_-;\-* #,##0.00000\ _K_č_-;_-* &quot;-&quot;??\ _K_č_-;_-@_-"/>
    <numFmt numFmtId="204" formatCode="_-* #,##0.000000\ _K_č_-;\-* #,##0.000000\ _K_č_-;_-* &quot;-&quot;??\ _K_č_-;_-@_-"/>
    <numFmt numFmtId="205" formatCode="#,##0.00_ ;[Red]\-#,##0.00\ "/>
    <numFmt numFmtId="206" formatCode="#,##0.00;[Red]#,##0.00"/>
    <numFmt numFmtId="207" formatCode="yyyy"/>
    <numFmt numFmtId="208" formatCode="000##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0"/>
      <name val="Helv"/>
      <family val="0"/>
    </font>
    <font>
      <strike/>
      <sz val="8"/>
      <name val="Arial CE"/>
      <family val="2"/>
    </font>
    <font>
      <b/>
      <strike/>
      <sz val="8"/>
      <name val="Arial CE"/>
      <family val="2"/>
    </font>
    <font>
      <strike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83" fontId="0" fillId="0" borderId="0" xfId="0" applyNumberFormat="1" applyAlignment="1">
      <alignment horizontal="center"/>
    </xf>
    <xf numFmtId="18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6" fillId="0" borderId="6" xfId="0" applyNumberFormat="1" applyFont="1" applyBorder="1" applyAlignment="1">
      <alignment vertical="center"/>
    </xf>
    <xf numFmtId="4" fontId="2" fillId="0" borderId="7" xfId="20" applyNumberFormat="1" applyFont="1" applyFill="1" applyBorder="1" applyAlignment="1">
      <alignment horizontal="right" vertical="center" wrapText="1"/>
      <protection/>
    </xf>
    <xf numFmtId="4" fontId="2" fillId="0" borderId="8" xfId="20" applyNumberFormat="1" applyFont="1" applyFill="1" applyBorder="1" applyAlignment="1">
      <alignment horizontal="right" vertical="center" wrapText="1"/>
      <protection/>
    </xf>
    <xf numFmtId="4" fontId="2" fillId="0" borderId="9" xfId="20" applyNumberFormat="1" applyFont="1" applyFill="1" applyBorder="1" applyAlignment="1">
      <alignment vertical="center" wrapText="1"/>
      <protection/>
    </xf>
    <xf numFmtId="4" fontId="2" fillId="0" borderId="10" xfId="0" applyNumberFormat="1" applyFont="1" applyBorder="1" applyAlignment="1">
      <alignment vertical="center"/>
    </xf>
    <xf numFmtId="4" fontId="2" fillId="0" borderId="11" xfId="20" applyNumberFormat="1" applyFont="1" applyFill="1" applyBorder="1" applyAlignment="1">
      <alignment vertical="center" wrapText="1"/>
      <protection/>
    </xf>
    <xf numFmtId="4" fontId="6" fillId="0" borderId="7" xfId="20" applyNumberFormat="1" applyFont="1" applyFill="1" applyBorder="1" applyAlignment="1">
      <alignment vertical="center" wrapText="1"/>
      <protection/>
    </xf>
    <xf numFmtId="4" fontId="2" fillId="0" borderId="12" xfId="0" applyNumberFormat="1" applyFont="1" applyBorder="1" applyAlignment="1">
      <alignment vertical="center"/>
    </xf>
    <xf numFmtId="4" fontId="6" fillId="0" borderId="13" xfId="20" applyNumberFormat="1" applyFont="1" applyFill="1" applyBorder="1" applyAlignment="1">
      <alignment vertical="center" wrapText="1"/>
      <protection/>
    </xf>
    <xf numFmtId="4" fontId="2" fillId="0" borderId="14" xfId="0" applyNumberFormat="1" applyFont="1" applyBorder="1" applyAlignment="1">
      <alignment vertical="center"/>
    </xf>
    <xf numFmtId="4" fontId="2" fillId="0" borderId="14" xfId="20" applyNumberFormat="1" applyFont="1" applyFill="1" applyBorder="1" applyAlignment="1">
      <alignment vertical="center" wrapText="1"/>
      <protection/>
    </xf>
    <xf numFmtId="3" fontId="2" fillId="0" borderId="8" xfId="20" applyFont="1" applyFill="1" applyBorder="1" applyAlignment="1">
      <alignment horizontal="left" vertical="center" wrapText="1"/>
      <protection/>
    </xf>
    <xf numFmtId="3" fontId="6" fillId="2" borderId="15" xfId="20" applyFont="1" applyFill="1" applyBorder="1" applyAlignment="1">
      <alignment horizontal="left" vertical="center" wrapText="1"/>
      <protection/>
    </xf>
    <xf numFmtId="4" fontId="6" fillId="2" borderId="16" xfId="20" applyNumberFormat="1" applyFont="1" applyFill="1" applyBorder="1" applyAlignment="1">
      <alignment vertical="center" wrapText="1"/>
      <protection/>
    </xf>
    <xf numFmtId="4" fontId="6" fillId="2" borderId="15" xfId="20" applyNumberFormat="1" applyFont="1" applyFill="1" applyBorder="1" applyAlignment="1">
      <alignment vertical="center" wrapText="1"/>
      <protection/>
    </xf>
    <xf numFmtId="4" fontId="6" fillId="2" borderId="17" xfId="20" applyNumberFormat="1" applyFont="1" applyFill="1" applyBorder="1" applyAlignment="1">
      <alignment vertical="center" wrapText="1"/>
      <protection/>
    </xf>
    <xf numFmtId="4" fontId="6" fillId="2" borderId="18" xfId="20" applyNumberFormat="1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4" fontId="2" fillId="0" borderId="14" xfId="0" applyNumberFormat="1" applyFont="1" applyFill="1" applyBorder="1" applyAlignment="1">
      <alignment horizontal="right" vertical="center" wrapText="1"/>
    </xf>
    <xf numFmtId="49" fontId="6" fillId="2" borderId="19" xfId="0" applyNumberFormat="1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/>
    </xf>
    <xf numFmtId="4" fontId="6" fillId="2" borderId="21" xfId="0" applyNumberFormat="1" applyFont="1" applyFill="1" applyBorder="1" applyAlignment="1">
      <alignment/>
    </xf>
    <xf numFmtId="4" fontId="6" fillId="2" borderId="22" xfId="0" applyNumberFormat="1" applyFont="1" applyFill="1" applyBorder="1" applyAlignment="1">
      <alignment/>
    </xf>
    <xf numFmtId="4" fontId="6" fillId="2" borderId="23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49" fontId="6" fillId="0" borderId="24" xfId="0" applyNumberFormat="1" applyFont="1" applyBorder="1" applyAlignment="1">
      <alignment vertical="center"/>
    </xf>
    <xf numFmtId="3" fontId="2" fillId="0" borderId="25" xfId="20" applyFont="1" applyFill="1" applyBorder="1" applyAlignment="1">
      <alignment horizontal="left" vertical="center" wrapText="1"/>
      <protection/>
    </xf>
    <xf numFmtId="4" fontId="2" fillId="0" borderId="24" xfId="20" applyNumberFormat="1" applyFont="1" applyFill="1" applyBorder="1" applyAlignment="1">
      <alignment horizontal="right" vertical="center" wrapText="1"/>
      <protection/>
    </xf>
    <xf numFmtId="4" fontId="2" fillId="0" borderId="25" xfId="20" applyNumberFormat="1" applyFont="1" applyFill="1" applyBorder="1" applyAlignment="1">
      <alignment horizontal="right" vertical="center" wrapText="1"/>
      <protection/>
    </xf>
    <xf numFmtId="4" fontId="2" fillId="0" borderId="26" xfId="20" applyNumberFormat="1" applyFont="1" applyFill="1" applyBorder="1" applyAlignment="1">
      <alignment vertical="center" wrapText="1"/>
      <protection/>
    </xf>
    <xf numFmtId="4" fontId="2" fillId="0" borderId="10" xfId="20" applyNumberFormat="1" applyFont="1" applyFill="1" applyBorder="1" applyAlignment="1">
      <alignment vertical="center" wrapText="1"/>
      <protection/>
    </xf>
    <xf numFmtId="4" fontId="2" fillId="0" borderId="27" xfId="20" applyNumberFormat="1" applyFont="1" applyFill="1" applyBorder="1" applyAlignment="1">
      <alignment vertical="center" wrapText="1"/>
      <protection/>
    </xf>
    <xf numFmtId="4" fontId="6" fillId="0" borderId="24" xfId="20" applyNumberFormat="1" applyFont="1" applyFill="1" applyBorder="1" applyAlignment="1">
      <alignment vertical="center" wrapText="1"/>
      <protection/>
    </xf>
    <xf numFmtId="3" fontId="9" fillId="2" borderId="15" xfId="20" applyFont="1" applyFill="1" applyBorder="1" applyAlignment="1">
      <alignment horizontal="left" vertical="center" wrapText="1"/>
      <protection/>
    </xf>
    <xf numFmtId="4" fontId="9" fillId="2" borderId="16" xfId="20" applyNumberFormat="1" applyFont="1" applyFill="1" applyBorder="1" applyAlignment="1">
      <alignment vertical="center" wrapText="1"/>
      <protection/>
    </xf>
    <xf numFmtId="4" fontId="9" fillId="2" borderId="15" xfId="20" applyNumberFormat="1" applyFont="1" applyFill="1" applyBorder="1" applyAlignment="1">
      <alignment vertical="center" wrapText="1"/>
      <protection/>
    </xf>
    <xf numFmtId="4" fontId="9" fillId="2" borderId="17" xfId="20" applyNumberFormat="1" applyFont="1" applyFill="1" applyBorder="1" applyAlignment="1">
      <alignment vertical="center" wrapText="1"/>
      <protection/>
    </xf>
    <xf numFmtId="4" fontId="9" fillId="2" borderId="18" xfId="20" applyNumberFormat="1" applyFont="1" applyFill="1" applyBorder="1" applyAlignment="1">
      <alignment vertical="center" wrapText="1"/>
      <protection/>
    </xf>
    <xf numFmtId="0" fontId="10" fillId="0" borderId="0" xfId="0" applyFont="1" applyFill="1" applyBorder="1" applyAlignment="1">
      <alignment/>
    </xf>
    <xf numFmtId="4" fontId="8" fillId="0" borderId="28" xfId="20" applyNumberFormat="1" applyFont="1" applyFill="1" applyBorder="1" applyAlignment="1">
      <alignment horizontal="right" vertical="center" wrapText="1"/>
      <protection/>
    </xf>
    <xf numFmtId="4" fontId="8" fillId="0" borderId="29" xfId="20" applyNumberFormat="1" applyFont="1" applyFill="1" applyBorder="1" applyAlignment="1">
      <alignment horizontal="right" vertical="center" wrapText="1"/>
      <protection/>
    </xf>
    <xf numFmtId="4" fontId="8" fillId="0" borderId="2" xfId="20" applyNumberFormat="1" applyFont="1" applyFill="1" applyBorder="1" applyAlignment="1">
      <alignment vertical="center" wrapText="1"/>
      <protection/>
    </xf>
    <xf numFmtId="4" fontId="8" fillId="0" borderId="30" xfId="0" applyNumberFormat="1" applyFont="1" applyBorder="1" applyAlignment="1">
      <alignment vertical="center"/>
    </xf>
    <xf numFmtId="4" fontId="8" fillId="0" borderId="31" xfId="20" applyNumberFormat="1" applyFont="1" applyFill="1" applyBorder="1" applyAlignment="1">
      <alignment vertical="center" wrapText="1"/>
      <protection/>
    </xf>
    <xf numFmtId="4" fontId="9" fillId="0" borderId="28" xfId="20" applyNumberFormat="1" applyFont="1" applyFill="1" applyBorder="1" applyAlignment="1">
      <alignment vertical="center" wrapText="1"/>
      <protection/>
    </xf>
    <xf numFmtId="4" fontId="2" fillId="0" borderId="32" xfId="20" applyNumberFormat="1" applyFont="1" applyFill="1" applyBorder="1" applyAlignment="1">
      <alignment horizontal="right" vertical="center" wrapText="1"/>
      <protection/>
    </xf>
    <xf numFmtId="4" fontId="2" fillId="0" borderId="33" xfId="20" applyNumberFormat="1" applyFont="1" applyFill="1" applyBorder="1" applyAlignment="1">
      <alignment horizontal="right" vertical="center" wrapText="1"/>
      <protection/>
    </xf>
    <xf numFmtId="4" fontId="2" fillId="0" borderId="4" xfId="20" applyNumberFormat="1" applyFont="1" applyFill="1" applyBorder="1" applyAlignment="1">
      <alignment vertical="center" wrapText="1"/>
      <protection/>
    </xf>
    <xf numFmtId="4" fontId="2" fillId="0" borderId="18" xfId="0" applyNumberFormat="1" applyFont="1" applyBorder="1" applyAlignment="1">
      <alignment vertical="center"/>
    </xf>
    <xf numFmtId="4" fontId="2" fillId="0" borderId="34" xfId="20" applyNumberFormat="1" applyFont="1" applyFill="1" applyBorder="1" applyAlignment="1">
      <alignment vertical="center" wrapText="1"/>
      <protection/>
    </xf>
    <xf numFmtId="4" fontId="6" fillId="0" borderId="32" xfId="20" applyNumberFormat="1" applyFont="1" applyFill="1" applyBorder="1" applyAlignment="1">
      <alignment vertical="center" wrapText="1"/>
      <protection/>
    </xf>
    <xf numFmtId="49" fontId="9" fillId="2" borderId="19" xfId="0" applyNumberFormat="1" applyFont="1" applyFill="1" applyBorder="1" applyAlignment="1">
      <alignment vertical="center"/>
    </xf>
    <xf numFmtId="4" fontId="9" fillId="2" borderId="20" xfId="0" applyNumberFormat="1" applyFont="1" applyFill="1" applyBorder="1" applyAlignment="1">
      <alignment/>
    </xf>
    <xf numFmtId="4" fontId="9" fillId="2" borderId="21" xfId="0" applyNumberFormat="1" applyFont="1" applyFill="1" applyBorder="1" applyAlignment="1">
      <alignment/>
    </xf>
    <xf numFmtId="4" fontId="9" fillId="2" borderId="22" xfId="0" applyNumberFormat="1" applyFont="1" applyFill="1" applyBorder="1" applyAlignment="1">
      <alignment/>
    </xf>
    <xf numFmtId="4" fontId="9" fillId="2" borderId="23" xfId="0" applyNumberFormat="1" applyFont="1" applyFill="1" applyBorder="1" applyAlignment="1">
      <alignment/>
    </xf>
    <xf numFmtId="0" fontId="8" fillId="0" borderId="0" xfId="0" applyFont="1" applyAlignment="1">
      <alignment vertical="center"/>
    </xf>
    <xf numFmtId="4" fontId="0" fillId="0" borderId="0" xfId="0" applyNumberFormat="1" applyAlignment="1">
      <alignment horizontal="left"/>
    </xf>
    <xf numFmtId="4" fontId="0" fillId="0" borderId="0" xfId="0" applyNumberFormat="1" applyFill="1" applyBorder="1" applyAlignment="1">
      <alignment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4" fontId="8" fillId="0" borderId="35" xfId="20" applyNumberFormat="1" applyFont="1" applyFill="1" applyBorder="1" applyAlignment="1">
      <alignment vertical="center" wrapText="1"/>
      <protection/>
    </xf>
    <xf numFmtId="4" fontId="2" fillId="0" borderId="36" xfId="20" applyNumberFormat="1" applyFont="1" applyFill="1" applyBorder="1" applyAlignment="1">
      <alignment vertical="center" wrapText="1"/>
      <protection/>
    </xf>
    <xf numFmtId="4" fontId="2" fillId="0" borderId="37" xfId="20" applyNumberFormat="1" applyFont="1" applyFill="1" applyBorder="1" applyAlignment="1">
      <alignment vertical="center" wrapText="1"/>
      <protection/>
    </xf>
    <xf numFmtId="4" fontId="2" fillId="0" borderId="38" xfId="20" applyNumberFormat="1" applyFont="1" applyFill="1" applyBorder="1" applyAlignment="1">
      <alignment vertical="center" wrapText="1"/>
      <protection/>
    </xf>
    <xf numFmtId="4" fontId="9" fillId="2" borderId="39" xfId="20" applyNumberFormat="1" applyFont="1" applyFill="1" applyBorder="1" applyAlignment="1">
      <alignment vertical="center" wrapText="1"/>
      <protection/>
    </xf>
    <xf numFmtId="4" fontId="6" fillId="2" borderId="39" xfId="20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horizontal="left"/>
    </xf>
    <xf numFmtId="3" fontId="4" fillId="2" borderId="40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3" fontId="4" fillId="2" borderId="41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49" fontId="6" fillId="0" borderId="40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3" fontId="4" fillId="2" borderId="42" xfId="0" applyNumberFormat="1" applyFont="1" applyFill="1" applyBorder="1" applyAlignment="1">
      <alignment horizontal="left" vertical="center" wrapText="1"/>
    </xf>
    <xf numFmtId="0" fontId="4" fillId="2" borderId="33" xfId="0" applyFont="1" applyFill="1" applyBorder="1" applyAlignment="1">
      <alignment horizontal="left" vertical="center" wrapText="1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showGridLines="0" tabSelected="1" zoomScale="110" zoomScaleNormal="110" workbookViewId="0" topLeftCell="A1">
      <selection activeCell="D1" sqref="D1"/>
    </sheetView>
  </sheetViews>
  <sheetFormatPr defaultColWidth="9.00390625" defaultRowHeight="12.75"/>
  <cols>
    <col min="1" max="1" width="53.375" style="3" customWidth="1"/>
    <col min="2" max="3" width="12.25390625" style="3" customWidth="1"/>
    <col min="4" max="4" width="11.875" style="3" customWidth="1"/>
    <col min="5" max="5" width="15.875" style="3" customWidth="1"/>
    <col min="6" max="6" width="12.625" style="3" customWidth="1"/>
    <col min="7" max="7" width="12.25390625" style="3" customWidth="1"/>
    <col min="8" max="8" width="11.00390625" style="0" bestFit="1" customWidth="1"/>
    <col min="9" max="9" width="10.125" style="0" bestFit="1" customWidth="1"/>
  </cols>
  <sheetData>
    <row r="1" spans="1:6" ht="15.75">
      <c r="A1" s="85" t="s">
        <v>79</v>
      </c>
      <c r="B1" s="1"/>
      <c r="C1" s="2"/>
      <c r="F1" s="3" t="s">
        <v>83</v>
      </c>
    </row>
    <row r="2" spans="1:6" ht="12.75">
      <c r="A2" s="4"/>
      <c r="B2" s="1"/>
      <c r="C2" s="2"/>
      <c r="F2" s="3" t="s">
        <v>82</v>
      </c>
    </row>
    <row r="3" spans="1:7" s="7" customFormat="1" ht="15.75">
      <c r="A3" s="5" t="s">
        <v>81</v>
      </c>
      <c r="B3" s="6"/>
      <c r="C3" s="6"/>
      <c r="D3" s="6"/>
      <c r="E3" s="6"/>
      <c r="F3" s="6"/>
      <c r="G3" s="6"/>
    </row>
    <row r="4" spans="1:8" ht="12.75" customHeight="1" thickBot="1">
      <c r="A4" s="8"/>
      <c r="B4" s="9"/>
      <c r="C4" s="9"/>
      <c r="D4" s="8"/>
      <c r="E4" s="10"/>
      <c r="F4" s="10"/>
      <c r="G4" s="11" t="s">
        <v>0</v>
      </c>
      <c r="H4" s="12"/>
    </row>
    <row r="5" spans="1:7" s="15" customFormat="1" ht="41.25" customHeight="1">
      <c r="A5" s="92" t="s">
        <v>1</v>
      </c>
      <c r="B5" s="86" t="s">
        <v>2</v>
      </c>
      <c r="C5" s="86" t="s">
        <v>3</v>
      </c>
      <c r="D5" s="77" t="s">
        <v>4</v>
      </c>
      <c r="E5" s="14" t="s">
        <v>5</v>
      </c>
      <c r="F5" s="88" t="s">
        <v>6</v>
      </c>
      <c r="G5" s="86" t="s">
        <v>7</v>
      </c>
    </row>
    <row r="6" spans="1:7" s="15" customFormat="1" ht="18.75" customHeight="1" thickBot="1">
      <c r="A6" s="93"/>
      <c r="B6" s="87"/>
      <c r="C6" s="87"/>
      <c r="D6" s="78" t="s">
        <v>8</v>
      </c>
      <c r="E6" s="17" t="s">
        <v>9</v>
      </c>
      <c r="F6" s="89"/>
      <c r="G6" s="87"/>
    </row>
    <row r="7" spans="1:7" ht="12.75" customHeight="1">
      <c r="A7" s="90" t="s">
        <v>49</v>
      </c>
      <c r="B7" s="57">
        <v>3745765</v>
      </c>
      <c r="C7" s="57"/>
      <c r="D7" s="79"/>
      <c r="E7" s="60">
        <v>3533218</v>
      </c>
      <c r="F7" s="61">
        <f>SUM(D7:E7)</f>
        <v>3533218</v>
      </c>
      <c r="G7" s="62">
        <f>SUM(B7:E7)</f>
        <v>7278983</v>
      </c>
    </row>
    <row r="8" spans="1:7" ht="12.75" customHeight="1" thickBot="1">
      <c r="A8" s="91" t="s">
        <v>49</v>
      </c>
      <c r="B8" s="63">
        <v>3745765</v>
      </c>
      <c r="C8" s="63"/>
      <c r="D8" s="80"/>
      <c r="E8" s="66">
        <f>6811120-3745765</f>
        <v>3065355</v>
      </c>
      <c r="F8" s="67">
        <f aca="true" t="shared" si="0" ref="F8:F50">SUM(D8:E8)</f>
        <v>3065355</v>
      </c>
      <c r="G8" s="68">
        <f aca="true" t="shared" si="1" ref="G8:G50">SUM(B8:E8)</f>
        <v>6811120</v>
      </c>
    </row>
    <row r="9" spans="1:7" ht="12.75" customHeight="1">
      <c r="A9" s="90" t="s">
        <v>50</v>
      </c>
      <c r="B9" s="57">
        <v>10214840.5</v>
      </c>
      <c r="C9" s="57"/>
      <c r="D9" s="79"/>
      <c r="E9" s="60">
        <v>2536765</v>
      </c>
      <c r="F9" s="61">
        <f>SUM(D9:E9)</f>
        <v>2536765</v>
      </c>
      <c r="G9" s="62">
        <f>SUM(B9:E9)</f>
        <v>12751605.5</v>
      </c>
    </row>
    <row r="10" spans="1:7" ht="12.75" customHeight="1" thickBot="1">
      <c r="A10" s="91" t="s">
        <v>50</v>
      </c>
      <c r="B10" s="63">
        <v>10214840.5</v>
      </c>
      <c r="C10" s="63"/>
      <c r="D10" s="80"/>
      <c r="E10" s="66">
        <f>12971000-10214840.5</f>
        <v>2756159.5</v>
      </c>
      <c r="F10" s="67">
        <f t="shared" si="0"/>
        <v>2756159.5</v>
      </c>
      <c r="G10" s="68">
        <f t="shared" si="1"/>
        <v>12971000</v>
      </c>
    </row>
    <row r="11" spans="1:7" ht="12.75" customHeight="1">
      <c r="A11" s="90" t="s">
        <v>46</v>
      </c>
      <c r="B11" s="57"/>
      <c r="C11" s="57"/>
      <c r="D11" s="79"/>
      <c r="E11" s="60">
        <v>370695</v>
      </c>
      <c r="F11" s="61">
        <f t="shared" si="0"/>
        <v>370695</v>
      </c>
      <c r="G11" s="62">
        <f t="shared" si="1"/>
        <v>370695</v>
      </c>
    </row>
    <row r="12" spans="1:7" ht="12.75" customHeight="1" thickBot="1">
      <c r="A12" s="91"/>
      <c r="B12" s="63"/>
      <c r="C12" s="63"/>
      <c r="D12" s="80"/>
      <c r="E12" s="66">
        <v>512392.82</v>
      </c>
      <c r="F12" s="67">
        <f>SUM(D12:E12)</f>
        <v>512392.82</v>
      </c>
      <c r="G12" s="68">
        <f>SUM(B12:E12)</f>
        <v>512392.82</v>
      </c>
    </row>
    <row r="13" spans="1:7" ht="12.75" customHeight="1" thickBot="1">
      <c r="A13" s="43" t="s">
        <v>47</v>
      </c>
      <c r="B13" s="45"/>
      <c r="C13" s="45"/>
      <c r="D13" s="81"/>
      <c r="E13" s="22">
        <v>671971</v>
      </c>
      <c r="F13" s="49">
        <f t="shared" si="0"/>
        <v>671971</v>
      </c>
      <c r="G13" s="50">
        <f t="shared" si="1"/>
        <v>671971</v>
      </c>
    </row>
    <row r="14" spans="1:7" ht="12.75" customHeight="1">
      <c r="A14" s="90" t="s">
        <v>48</v>
      </c>
      <c r="B14" s="57"/>
      <c r="C14" s="57"/>
      <c r="D14" s="79"/>
      <c r="E14" s="60">
        <v>45000</v>
      </c>
      <c r="F14" s="61">
        <f t="shared" si="0"/>
        <v>45000</v>
      </c>
      <c r="G14" s="62">
        <f t="shared" si="1"/>
        <v>45000</v>
      </c>
    </row>
    <row r="15" spans="1:7" ht="13.5" thickBot="1">
      <c r="A15" s="91"/>
      <c r="B15" s="63"/>
      <c r="C15" s="63"/>
      <c r="D15" s="80"/>
      <c r="E15" s="66">
        <v>44003</v>
      </c>
      <c r="F15" s="67">
        <f t="shared" si="0"/>
        <v>44003</v>
      </c>
      <c r="G15" s="68">
        <f t="shared" si="1"/>
        <v>44003</v>
      </c>
    </row>
    <row r="16" spans="1:7" ht="12.75" customHeight="1">
      <c r="A16" s="90" t="s">
        <v>51</v>
      </c>
      <c r="B16" s="57"/>
      <c r="C16" s="57"/>
      <c r="D16" s="79"/>
      <c r="E16" s="60">
        <v>48527</v>
      </c>
      <c r="F16" s="61">
        <f>SUM(D16:E16)</f>
        <v>48527</v>
      </c>
      <c r="G16" s="62">
        <f>SUM(B16:E16)</f>
        <v>48527</v>
      </c>
    </row>
    <row r="17" spans="1:7" ht="12.75" customHeight="1" thickBot="1">
      <c r="A17" s="91" t="s">
        <v>51</v>
      </c>
      <c r="B17" s="63"/>
      <c r="C17" s="63"/>
      <c r="D17" s="80"/>
      <c r="E17" s="66">
        <v>48527.3</v>
      </c>
      <c r="F17" s="67">
        <f t="shared" si="0"/>
        <v>48527.3</v>
      </c>
      <c r="G17" s="68">
        <f t="shared" si="1"/>
        <v>48527.3</v>
      </c>
    </row>
    <row r="18" spans="1:7" ht="12.75" customHeight="1">
      <c r="A18" s="90" t="s">
        <v>52</v>
      </c>
      <c r="B18" s="57"/>
      <c r="C18" s="57"/>
      <c r="D18" s="79"/>
      <c r="E18" s="60">
        <v>160329</v>
      </c>
      <c r="F18" s="61">
        <f>SUM(D18:E18)</f>
        <v>160329</v>
      </c>
      <c r="G18" s="62">
        <f>SUM(B18:E18)</f>
        <v>160329</v>
      </c>
    </row>
    <row r="19" spans="1:7" ht="13.5" thickBot="1">
      <c r="A19" s="91" t="s">
        <v>52</v>
      </c>
      <c r="B19" s="63"/>
      <c r="C19" s="63"/>
      <c r="D19" s="80"/>
      <c r="E19" s="66">
        <v>160329.5</v>
      </c>
      <c r="F19" s="67">
        <f t="shared" si="0"/>
        <v>160329.5</v>
      </c>
      <c r="G19" s="68">
        <f t="shared" si="1"/>
        <v>160329.5</v>
      </c>
    </row>
    <row r="20" spans="1:7" ht="12.75" customHeight="1">
      <c r="A20" s="90" t="s">
        <v>53</v>
      </c>
      <c r="B20" s="57"/>
      <c r="C20" s="57"/>
      <c r="D20" s="79"/>
      <c r="E20" s="60">
        <v>147857</v>
      </c>
      <c r="F20" s="61">
        <f>SUM(D20:E20)</f>
        <v>147857</v>
      </c>
      <c r="G20" s="62">
        <f>SUM(B20:E20)</f>
        <v>147857</v>
      </c>
    </row>
    <row r="21" spans="1:7" ht="13.5" thickBot="1">
      <c r="A21" s="91" t="s">
        <v>53</v>
      </c>
      <c r="B21" s="63"/>
      <c r="C21" s="63"/>
      <c r="D21" s="80"/>
      <c r="E21" s="66">
        <v>147857.5</v>
      </c>
      <c r="F21" s="67">
        <f t="shared" si="0"/>
        <v>147857.5</v>
      </c>
      <c r="G21" s="68">
        <f t="shared" si="1"/>
        <v>147857.5</v>
      </c>
    </row>
    <row r="22" spans="1:7" ht="12.75">
      <c r="A22" s="18" t="s">
        <v>54</v>
      </c>
      <c r="B22" s="19"/>
      <c r="C22" s="19"/>
      <c r="D22" s="82"/>
      <c r="E22" s="25">
        <v>99953</v>
      </c>
      <c r="F22" s="23">
        <f t="shared" si="0"/>
        <v>99953</v>
      </c>
      <c r="G22" s="24">
        <f t="shared" si="1"/>
        <v>99953</v>
      </c>
    </row>
    <row r="23" spans="1:7" ht="12.75">
      <c r="A23" s="18" t="s">
        <v>55</v>
      </c>
      <c r="B23" s="19"/>
      <c r="C23" s="19"/>
      <c r="D23" s="82">
        <v>3692</v>
      </c>
      <c r="E23" s="25"/>
      <c r="F23" s="23">
        <f t="shared" si="0"/>
        <v>3692</v>
      </c>
      <c r="G23" s="24">
        <f t="shared" si="1"/>
        <v>3692</v>
      </c>
    </row>
    <row r="24" spans="1:7" ht="12.75">
      <c r="A24" s="18" t="s">
        <v>56</v>
      </c>
      <c r="B24" s="19"/>
      <c r="C24" s="19"/>
      <c r="D24" s="82"/>
      <c r="E24" s="25">
        <v>248193</v>
      </c>
      <c r="F24" s="23">
        <f t="shared" si="0"/>
        <v>248193</v>
      </c>
      <c r="G24" s="24">
        <f t="shared" si="1"/>
        <v>248193</v>
      </c>
    </row>
    <row r="25" spans="1:7" ht="12.75">
      <c r="A25" s="18" t="s">
        <v>10</v>
      </c>
      <c r="B25" s="19"/>
      <c r="C25" s="19"/>
      <c r="D25" s="82"/>
      <c r="E25" s="25">
        <v>800000</v>
      </c>
      <c r="F25" s="23">
        <f t="shared" si="0"/>
        <v>800000</v>
      </c>
      <c r="G25" s="24">
        <f t="shared" si="1"/>
        <v>800000</v>
      </c>
    </row>
    <row r="26" spans="1:7" ht="13.5" thickBot="1">
      <c r="A26" s="18" t="s">
        <v>11</v>
      </c>
      <c r="B26" s="45"/>
      <c r="C26" s="45"/>
      <c r="D26" s="81"/>
      <c r="E26" s="25">
        <v>60000</v>
      </c>
      <c r="F26" s="49">
        <f t="shared" si="0"/>
        <v>60000</v>
      </c>
      <c r="G26" s="50">
        <f t="shared" si="1"/>
        <v>60000</v>
      </c>
    </row>
    <row r="27" spans="1:7" ht="12.75" customHeight="1">
      <c r="A27" s="90" t="s">
        <v>57</v>
      </c>
      <c r="B27" s="57"/>
      <c r="C27" s="57"/>
      <c r="D27" s="79"/>
      <c r="E27" s="60">
        <v>250000</v>
      </c>
      <c r="F27" s="61">
        <f>SUM(D27:E27)</f>
        <v>250000</v>
      </c>
      <c r="G27" s="62">
        <f>SUM(B27:E27)</f>
        <v>250000</v>
      </c>
    </row>
    <row r="28" spans="1:7" ht="13.5" thickBot="1">
      <c r="A28" s="91" t="s">
        <v>57</v>
      </c>
      <c r="B28" s="63"/>
      <c r="C28" s="63"/>
      <c r="D28" s="80"/>
      <c r="E28" s="66">
        <v>323299</v>
      </c>
      <c r="F28" s="67">
        <f t="shared" si="0"/>
        <v>323299</v>
      </c>
      <c r="G28" s="68">
        <f t="shared" si="1"/>
        <v>323299</v>
      </c>
    </row>
    <row r="29" spans="1:7" ht="12.75" customHeight="1">
      <c r="A29" s="90" t="s">
        <v>58</v>
      </c>
      <c r="B29" s="57"/>
      <c r="C29" s="57"/>
      <c r="D29" s="79"/>
      <c r="E29" s="60">
        <v>60000</v>
      </c>
      <c r="F29" s="61">
        <f>SUM(D29:E29)</f>
        <v>60000</v>
      </c>
      <c r="G29" s="62">
        <f>SUM(B29:E29)</f>
        <v>60000</v>
      </c>
    </row>
    <row r="30" spans="1:7" ht="13.5" thickBot="1">
      <c r="A30" s="91" t="s">
        <v>58</v>
      </c>
      <c r="B30" s="63"/>
      <c r="C30" s="63"/>
      <c r="D30" s="80"/>
      <c r="E30" s="66">
        <v>89380</v>
      </c>
      <c r="F30" s="67">
        <f t="shared" si="0"/>
        <v>89380</v>
      </c>
      <c r="G30" s="68">
        <f t="shared" si="1"/>
        <v>89380</v>
      </c>
    </row>
    <row r="31" spans="1:7" ht="12.75">
      <c r="A31" s="43" t="s">
        <v>12</v>
      </c>
      <c r="B31" s="19"/>
      <c r="C31" s="19"/>
      <c r="D31" s="82"/>
      <c r="E31" s="22">
        <v>750000</v>
      </c>
      <c r="F31" s="23">
        <f t="shared" si="0"/>
        <v>750000</v>
      </c>
      <c r="G31" s="24">
        <f t="shared" si="1"/>
        <v>750000</v>
      </c>
    </row>
    <row r="32" spans="1:7" ht="13.5" thickBot="1">
      <c r="A32" s="18" t="s">
        <v>13</v>
      </c>
      <c r="B32" s="45"/>
      <c r="C32" s="45"/>
      <c r="D32" s="81"/>
      <c r="E32" s="25">
        <v>500000</v>
      </c>
      <c r="F32" s="49">
        <f t="shared" si="0"/>
        <v>500000</v>
      </c>
      <c r="G32" s="50">
        <f t="shared" si="1"/>
        <v>500000</v>
      </c>
    </row>
    <row r="33" spans="1:7" ht="12.75" customHeight="1">
      <c r="A33" s="90" t="s">
        <v>59</v>
      </c>
      <c r="B33" s="57"/>
      <c r="C33" s="57"/>
      <c r="D33" s="79"/>
      <c r="E33" s="60">
        <v>300000</v>
      </c>
      <c r="F33" s="61">
        <f>SUM(D33:E33)</f>
        <v>300000</v>
      </c>
      <c r="G33" s="62">
        <f>SUM(B33:E33)</f>
        <v>300000</v>
      </c>
    </row>
    <row r="34" spans="1:7" ht="13.5" thickBot="1">
      <c r="A34" s="91" t="s">
        <v>59</v>
      </c>
      <c r="B34" s="63"/>
      <c r="C34" s="63"/>
      <c r="D34" s="80"/>
      <c r="E34" s="66">
        <v>565845</v>
      </c>
      <c r="F34" s="67">
        <f t="shared" si="0"/>
        <v>565845</v>
      </c>
      <c r="G34" s="68">
        <f t="shared" si="1"/>
        <v>565845</v>
      </c>
    </row>
    <row r="35" spans="1:7" ht="12.75">
      <c r="A35" s="43" t="s">
        <v>60</v>
      </c>
      <c r="B35" s="19"/>
      <c r="C35" s="19"/>
      <c r="D35" s="82"/>
      <c r="E35" s="27">
        <v>765877.6</v>
      </c>
      <c r="F35" s="23">
        <f t="shared" si="0"/>
        <v>765877.6</v>
      </c>
      <c r="G35" s="24">
        <f t="shared" si="1"/>
        <v>765877.6</v>
      </c>
    </row>
    <row r="36" spans="1:7" ht="12.75">
      <c r="A36" s="18" t="s">
        <v>14</v>
      </c>
      <c r="B36" s="19"/>
      <c r="C36" s="19"/>
      <c r="D36" s="82"/>
      <c r="E36" s="25">
        <v>120000</v>
      </c>
      <c r="F36" s="23">
        <f t="shared" si="0"/>
        <v>120000</v>
      </c>
      <c r="G36" s="24">
        <f t="shared" si="1"/>
        <v>120000</v>
      </c>
    </row>
    <row r="37" spans="1:7" ht="12.75">
      <c r="A37" s="18" t="s">
        <v>15</v>
      </c>
      <c r="B37" s="19"/>
      <c r="C37" s="19"/>
      <c r="D37" s="82"/>
      <c r="E37" s="25">
        <v>150000</v>
      </c>
      <c r="F37" s="23">
        <f t="shared" si="0"/>
        <v>150000</v>
      </c>
      <c r="G37" s="24">
        <f t="shared" si="1"/>
        <v>150000</v>
      </c>
    </row>
    <row r="38" spans="1:7" ht="12.75">
      <c r="A38" s="18" t="s">
        <v>16</v>
      </c>
      <c r="B38" s="19"/>
      <c r="C38" s="19"/>
      <c r="D38" s="82"/>
      <c r="E38" s="25">
        <v>350000</v>
      </c>
      <c r="F38" s="23">
        <f t="shared" si="0"/>
        <v>350000</v>
      </c>
      <c r="G38" s="24">
        <f t="shared" si="1"/>
        <v>350000</v>
      </c>
    </row>
    <row r="39" spans="1:7" ht="12.75">
      <c r="A39" s="18" t="s">
        <v>17</v>
      </c>
      <c r="B39" s="19"/>
      <c r="C39" s="19"/>
      <c r="D39" s="82"/>
      <c r="E39" s="25">
        <v>150000</v>
      </c>
      <c r="F39" s="23">
        <f t="shared" si="0"/>
        <v>150000</v>
      </c>
      <c r="G39" s="24">
        <f t="shared" si="1"/>
        <v>150000</v>
      </c>
    </row>
    <row r="40" spans="1:7" ht="12.75">
      <c r="A40" s="18" t="s">
        <v>18</v>
      </c>
      <c r="B40" s="19"/>
      <c r="C40" s="19"/>
      <c r="D40" s="82"/>
      <c r="E40" s="25">
        <v>150000</v>
      </c>
      <c r="F40" s="23">
        <f t="shared" si="0"/>
        <v>150000</v>
      </c>
      <c r="G40" s="24">
        <f t="shared" si="1"/>
        <v>150000</v>
      </c>
    </row>
    <row r="41" spans="1:7" ht="13.5" thickBot="1">
      <c r="A41" s="18" t="s">
        <v>19</v>
      </c>
      <c r="B41" s="45"/>
      <c r="C41" s="45"/>
      <c r="D41" s="81"/>
      <c r="E41" s="25">
        <v>200000</v>
      </c>
      <c r="F41" s="49">
        <f t="shared" si="0"/>
        <v>200000</v>
      </c>
      <c r="G41" s="50">
        <f t="shared" si="1"/>
        <v>200000</v>
      </c>
    </row>
    <row r="42" spans="1:7" ht="12.75" customHeight="1">
      <c r="A42" s="90" t="s">
        <v>20</v>
      </c>
      <c r="B42" s="57"/>
      <c r="C42" s="57"/>
      <c r="D42" s="79"/>
      <c r="E42" s="60">
        <v>600000</v>
      </c>
      <c r="F42" s="61">
        <f>SUM(D42:E42)</f>
        <v>600000</v>
      </c>
      <c r="G42" s="62">
        <f>SUM(B42:E42)</f>
        <v>600000</v>
      </c>
    </row>
    <row r="43" spans="1:7" ht="13.5" thickBot="1">
      <c r="A43" s="91" t="s">
        <v>20</v>
      </c>
      <c r="B43" s="63"/>
      <c r="C43" s="63"/>
      <c r="D43" s="80"/>
      <c r="E43" s="66">
        <f>600000-100000</f>
        <v>500000</v>
      </c>
      <c r="F43" s="67">
        <f t="shared" si="0"/>
        <v>500000</v>
      </c>
      <c r="G43" s="68">
        <f t="shared" si="1"/>
        <v>500000</v>
      </c>
    </row>
    <row r="44" spans="1:7" ht="12.75">
      <c r="A44" s="43" t="s">
        <v>21</v>
      </c>
      <c r="B44" s="19"/>
      <c r="C44" s="19"/>
      <c r="D44" s="82"/>
      <c r="E44" s="22">
        <v>1000000</v>
      </c>
      <c r="F44" s="23">
        <f t="shared" si="0"/>
        <v>1000000</v>
      </c>
      <c r="G44" s="24">
        <f t="shared" si="1"/>
        <v>1000000</v>
      </c>
    </row>
    <row r="45" spans="1:7" ht="12.75">
      <c r="A45" s="18" t="s">
        <v>22</v>
      </c>
      <c r="B45" s="19"/>
      <c r="C45" s="19"/>
      <c r="D45" s="82"/>
      <c r="E45" s="25">
        <v>100000</v>
      </c>
      <c r="F45" s="23">
        <f t="shared" si="0"/>
        <v>100000</v>
      </c>
      <c r="G45" s="24">
        <f t="shared" si="1"/>
        <v>100000</v>
      </c>
    </row>
    <row r="46" spans="1:7" ht="12.75">
      <c r="A46" s="18" t="s">
        <v>23</v>
      </c>
      <c r="B46" s="19"/>
      <c r="C46" s="19"/>
      <c r="D46" s="82"/>
      <c r="E46" s="25">
        <v>300000</v>
      </c>
      <c r="F46" s="23">
        <f t="shared" si="0"/>
        <v>300000</v>
      </c>
      <c r="G46" s="24">
        <f t="shared" si="1"/>
        <v>300000</v>
      </c>
    </row>
    <row r="47" spans="1:7" ht="12.75">
      <c r="A47" s="18" t="s">
        <v>24</v>
      </c>
      <c r="B47" s="19"/>
      <c r="C47" s="19"/>
      <c r="D47" s="82"/>
      <c r="E47" s="25">
        <v>100000</v>
      </c>
      <c r="F47" s="23">
        <f t="shared" si="0"/>
        <v>100000</v>
      </c>
      <c r="G47" s="24">
        <f t="shared" si="1"/>
        <v>100000</v>
      </c>
    </row>
    <row r="48" spans="1:7" ht="13.5" thickBot="1">
      <c r="A48" s="18" t="s">
        <v>25</v>
      </c>
      <c r="B48" s="19"/>
      <c r="C48" s="19"/>
      <c r="D48" s="82"/>
      <c r="E48" s="25">
        <v>250000</v>
      </c>
      <c r="F48" s="23">
        <f t="shared" si="0"/>
        <v>250000</v>
      </c>
      <c r="G48" s="24">
        <f t="shared" si="1"/>
        <v>250000</v>
      </c>
    </row>
    <row r="49" spans="1:7" ht="12.75" customHeight="1">
      <c r="A49" s="90" t="s">
        <v>80</v>
      </c>
      <c r="B49" s="57"/>
      <c r="C49" s="57"/>
      <c r="D49" s="79">
        <v>100000</v>
      </c>
      <c r="E49" s="60">
        <v>81516</v>
      </c>
      <c r="F49" s="61">
        <f t="shared" si="0"/>
        <v>181516</v>
      </c>
      <c r="G49" s="62">
        <f t="shared" si="1"/>
        <v>181516</v>
      </c>
    </row>
    <row r="50" spans="1:7" ht="13.5" thickBot="1">
      <c r="A50" s="91" t="s">
        <v>80</v>
      </c>
      <c r="B50" s="63"/>
      <c r="C50" s="63"/>
      <c r="D50" s="80">
        <v>0</v>
      </c>
      <c r="E50" s="66">
        <v>0</v>
      </c>
      <c r="F50" s="67">
        <f t="shared" si="0"/>
        <v>0</v>
      </c>
      <c r="G50" s="68">
        <f t="shared" si="1"/>
        <v>0</v>
      </c>
    </row>
    <row r="51" spans="1:7" ht="12.75">
      <c r="A51" s="18" t="s">
        <v>26</v>
      </c>
      <c r="B51" s="19"/>
      <c r="C51" s="19"/>
      <c r="D51" s="82"/>
      <c r="E51" s="25">
        <v>2045000</v>
      </c>
      <c r="F51" s="23">
        <f aca="true" t="shared" si="2" ref="F51:F76">SUM(D51:E51)</f>
        <v>2045000</v>
      </c>
      <c r="G51" s="24">
        <f aca="true" t="shared" si="3" ref="G51:G76">SUM(B51:E51)</f>
        <v>2045000</v>
      </c>
    </row>
    <row r="52" spans="1:7" ht="13.5" thickBot="1">
      <c r="A52" s="18" t="s">
        <v>27</v>
      </c>
      <c r="B52" s="45"/>
      <c r="C52" s="45"/>
      <c r="D52" s="81"/>
      <c r="E52" s="25">
        <v>471305</v>
      </c>
      <c r="F52" s="49">
        <f t="shared" si="2"/>
        <v>471305</v>
      </c>
      <c r="G52" s="50">
        <f t="shared" si="3"/>
        <v>471305</v>
      </c>
    </row>
    <row r="53" spans="1:7" ht="12.75" customHeight="1">
      <c r="A53" s="90" t="s">
        <v>61</v>
      </c>
      <c r="B53" s="57"/>
      <c r="C53" s="57"/>
      <c r="D53" s="79"/>
      <c r="E53" s="60">
        <v>350000</v>
      </c>
      <c r="F53" s="61">
        <f>SUM(D53:E53)</f>
        <v>350000</v>
      </c>
      <c r="G53" s="62">
        <f>SUM(B53:E53)</f>
        <v>350000</v>
      </c>
    </row>
    <row r="54" spans="1:7" ht="13.5" thickBot="1">
      <c r="A54" s="91" t="s">
        <v>61</v>
      </c>
      <c r="B54" s="63"/>
      <c r="C54" s="63"/>
      <c r="D54" s="80"/>
      <c r="E54" s="66">
        <v>354250</v>
      </c>
      <c r="F54" s="67">
        <f t="shared" si="2"/>
        <v>354250</v>
      </c>
      <c r="G54" s="68">
        <f t="shared" si="3"/>
        <v>354250</v>
      </c>
    </row>
    <row r="55" spans="1:7" ht="12.75">
      <c r="A55" s="43" t="s">
        <v>28</v>
      </c>
      <c r="B55" s="19"/>
      <c r="C55" s="19"/>
      <c r="D55" s="82">
        <v>0</v>
      </c>
      <c r="E55" s="28"/>
      <c r="F55" s="23">
        <f t="shared" si="2"/>
        <v>0</v>
      </c>
      <c r="G55" s="24">
        <f t="shared" si="3"/>
        <v>0</v>
      </c>
    </row>
    <row r="56" spans="1:7" ht="12.75">
      <c r="A56" s="18" t="s">
        <v>29</v>
      </c>
      <c r="B56" s="19"/>
      <c r="C56" s="19"/>
      <c r="D56" s="82">
        <v>0</v>
      </c>
      <c r="E56" s="28"/>
      <c r="F56" s="23">
        <f t="shared" si="2"/>
        <v>0</v>
      </c>
      <c r="G56" s="24">
        <f t="shared" si="3"/>
        <v>0</v>
      </c>
    </row>
    <row r="57" spans="1:7" ht="12.75">
      <c r="A57" s="18" t="s">
        <v>30</v>
      </c>
      <c r="B57" s="19"/>
      <c r="C57" s="19"/>
      <c r="D57" s="82">
        <v>0</v>
      </c>
      <c r="E57" s="28"/>
      <c r="F57" s="23">
        <f t="shared" si="2"/>
        <v>0</v>
      </c>
      <c r="G57" s="24">
        <f t="shared" si="3"/>
        <v>0</v>
      </c>
    </row>
    <row r="58" spans="1:7" ht="12.75">
      <c r="A58" s="18" t="s">
        <v>31</v>
      </c>
      <c r="B58" s="19"/>
      <c r="C58" s="19"/>
      <c r="D58" s="82">
        <v>0</v>
      </c>
      <c r="E58" s="28"/>
      <c r="F58" s="23">
        <f t="shared" si="2"/>
        <v>0</v>
      </c>
      <c r="G58" s="24">
        <f t="shared" si="3"/>
        <v>0</v>
      </c>
    </row>
    <row r="59" spans="1:7" ht="12.75">
      <c r="A59" s="18" t="s">
        <v>32</v>
      </c>
      <c r="B59" s="19"/>
      <c r="C59" s="19"/>
      <c r="D59" s="82">
        <v>0</v>
      </c>
      <c r="E59" s="28"/>
      <c r="F59" s="23">
        <f t="shared" si="2"/>
        <v>0</v>
      </c>
      <c r="G59" s="24">
        <f t="shared" si="3"/>
        <v>0</v>
      </c>
    </row>
    <row r="60" spans="1:7" ht="12.75">
      <c r="A60" s="18" t="s">
        <v>33</v>
      </c>
      <c r="B60" s="19"/>
      <c r="C60" s="19"/>
      <c r="D60" s="82">
        <v>0</v>
      </c>
      <c r="E60" s="28"/>
      <c r="F60" s="23">
        <f t="shared" si="2"/>
        <v>0</v>
      </c>
      <c r="G60" s="24">
        <f t="shared" si="3"/>
        <v>0</v>
      </c>
    </row>
    <row r="61" spans="1:7" ht="12.75">
      <c r="A61" s="18" t="s">
        <v>34</v>
      </c>
      <c r="B61" s="19"/>
      <c r="C61" s="19"/>
      <c r="D61" s="82">
        <v>0</v>
      </c>
      <c r="E61" s="28"/>
      <c r="F61" s="23">
        <f t="shared" si="2"/>
        <v>0</v>
      </c>
      <c r="G61" s="24">
        <f t="shared" si="3"/>
        <v>0</v>
      </c>
    </row>
    <row r="62" spans="1:7" ht="13.5" thickBot="1">
      <c r="A62" s="18" t="s">
        <v>35</v>
      </c>
      <c r="B62" s="19"/>
      <c r="C62" s="19"/>
      <c r="D62" s="82">
        <v>0</v>
      </c>
      <c r="E62" s="28">
        <v>300000</v>
      </c>
      <c r="F62" s="23">
        <f t="shared" si="2"/>
        <v>300000</v>
      </c>
      <c r="G62" s="24">
        <f t="shared" si="3"/>
        <v>300000</v>
      </c>
    </row>
    <row r="63" spans="1:7" ht="12.75" customHeight="1">
      <c r="A63" s="90" t="s">
        <v>36</v>
      </c>
      <c r="B63" s="57"/>
      <c r="C63" s="57">
        <v>500000</v>
      </c>
      <c r="D63" s="79">
        <v>9429638</v>
      </c>
      <c r="E63" s="60">
        <v>0</v>
      </c>
      <c r="F63" s="61">
        <f>SUM(D63:E63)</f>
        <v>9429638</v>
      </c>
      <c r="G63" s="62">
        <f>SUM(B63:E63)</f>
        <v>9929638</v>
      </c>
    </row>
    <row r="64" spans="1:7" ht="13.5" thickBot="1">
      <c r="A64" s="91" t="s">
        <v>36</v>
      </c>
      <c r="B64" s="63"/>
      <c r="C64" s="63">
        <v>500000</v>
      </c>
      <c r="D64" s="80">
        <v>9429638</v>
      </c>
      <c r="E64" s="66">
        <v>11306.28</v>
      </c>
      <c r="F64" s="67">
        <f t="shared" si="2"/>
        <v>9440944.28</v>
      </c>
      <c r="G64" s="68">
        <f t="shared" si="3"/>
        <v>9940944.28</v>
      </c>
    </row>
    <row r="65" spans="1:7" ht="12.75">
      <c r="A65" s="29" t="s">
        <v>37</v>
      </c>
      <c r="B65" s="19"/>
      <c r="C65" s="19"/>
      <c r="D65" s="82"/>
      <c r="E65" s="28">
        <v>29750</v>
      </c>
      <c r="F65" s="23">
        <f t="shared" si="2"/>
        <v>29750</v>
      </c>
      <c r="G65" s="24">
        <f t="shared" si="3"/>
        <v>29750</v>
      </c>
    </row>
    <row r="66" spans="1:7" ht="12.75">
      <c r="A66" s="29" t="s">
        <v>38</v>
      </c>
      <c r="B66" s="19"/>
      <c r="C66" s="19"/>
      <c r="D66" s="82"/>
      <c r="E66" s="28">
        <v>156553</v>
      </c>
      <c r="F66" s="23">
        <f t="shared" si="2"/>
        <v>156553</v>
      </c>
      <c r="G66" s="24">
        <f t="shared" si="3"/>
        <v>156553</v>
      </c>
    </row>
    <row r="67" spans="1:7" ht="12.75">
      <c r="A67" s="29" t="s">
        <v>39</v>
      </c>
      <c r="B67" s="19"/>
      <c r="C67" s="19"/>
      <c r="D67" s="82"/>
      <c r="E67" s="28">
        <v>40799</v>
      </c>
      <c r="F67" s="23">
        <f t="shared" si="2"/>
        <v>40799</v>
      </c>
      <c r="G67" s="24">
        <f t="shared" si="3"/>
        <v>40799</v>
      </c>
    </row>
    <row r="68" spans="1:7" ht="12.75">
      <c r="A68" s="29" t="s">
        <v>40</v>
      </c>
      <c r="B68" s="19"/>
      <c r="C68" s="19"/>
      <c r="D68" s="82"/>
      <c r="E68" s="28">
        <v>56520</v>
      </c>
      <c r="F68" s="23">
        <f t="shared" si="2"/>
        <v>56520</v>
      </c>
      <c r="G68" s="24">
        <f t="shared" si="3"/>
        <v>56520</v>
      </c>
    </row>
    <row r="69" spans="1:7" ht="12.75">
      <c r="A69" s="29" t="s">
        <v>41</v>
      </c>
      <c r="B69" s="19"/>
      <c r="C69" s="19"/>
      <c r="D69" s="82"/>
      <c r="E69" s="28">
        <v>152843.5</v>
      </c>
      <c r="F69" s="23">
        <f t="shared" si="2"/>
        <v>152843.5</v>
      </c>
      <c r="G69" s="24">
        <f t="shared" si="3"/>
        <v>152843.5</v>
      </c>
    </row>
    <row r="70" spans="1:7" ht="12.75">
      <c r="A70" s="29" t="s">
        <v>42</v>
      </c>
      <c r="B70" s="19"/>
      <c r="C70" s="19"/>
      <c r="D70" s="82"/>
      <c r="E70" s="28">
        <v>116632</v>
      </c>
      <c r="F70" s="23">
        <f t="shared" si="2"/>
        <v>116632</v>
      </c>
      <c r="G70" s="24">
        <f t="shared" si="3"/>
        <v>116632</v>
      </c>
    </row>
    <row r="71" spans="1:7" ht="12.75">
      <c r="A71" s="29" t="s">
        <v>43</v>
      </c>
      <c r="B71" s="19"/>
      <c r="C71" s="19"/>
      <c r="D71" s="82"/>
      <c r="E71" s="28">
        <v>116632</v>
      </c>
      <c r="F71" s="23">
        <f t="shared" si="2"/>
        <v>116632</v>
      </c>
      <c r="G71" s="24">
        <f t="shared" si="3"/>
        <v>116632</v>
      </c>
    </row>
    <row r="72" spans="1:7" ht="12.75">
      <c r="A72" s="29" t="s">
        <v>44</v>
      </c>
      <c r="B72" s="19"/>
      <c r="C72" s="19"/>
      <c r="D72" s="82"/>
      <c r="E72" s="28">
        <v>27370</v>
      </c>
      <c r="F72" s="23">
        <f t="shared" si="2"/>
        <v>27370</v>
      </c>
      <c r="G72" s="24">
        <f t="shared" si="3"/>
        <v>27370</v>
      </c>
    </row>
    <row r="73" spans="1:7" ht="12.75">
      <c r="A73" s="29" t="s">
        <v>62</v>
      </c>
      <c r="B73" s="19"/>
      <c r="C73" s="19"/>
      <c r="D73" s="82"/>
      <c r="E73" s="28">
        <v>50000</v>
      </c>
      <c r="F73" s="23">
        <f t="shared" si="2"/>
        <v>50000</v>
      </c>
      <c r="G73" s="24">
        <f t="shared" si="3"/>
        <v>50000</v>
      </c>
    </row>
    <row r="74" spans="1:7" ht="12.75">
      <c r="A74" s="29" t="s">
        <v>63</v>
      </c>
      <c r="B74" s="19"/>
      <c r="C74" s="19"/>
      <c r="D74" s="82"/>
      <c r="E74" s="28">
        <f>600000-300000</f>
        <v>300000</v>
      </c>
      <c r="F74" s="23">
        <f t="shared" si="2"/>
        <v>300000</v>
      </c>
      <c r="G74" s="24">
        <f t="shared" si="3"/>
        <v>300000</v>
      </c>
    </row>
    <row r="75" spans="1:7" ht="12.75">
      <c r="A75" s="29" t="s">
        <v>64</v>
      </c>
      <c r="B75" s="19"/>
      <c r="C75" s="19"/>
      <c r="D75" s="82"/>
      <c r="E75" s="28">
        <f>700000-300000</f>
        <v>400000</v>
      </c>
      <c r="F75" s="23">
        <f t="shared" si="2"/>
        <v>400000</v>
      </c>
      <c r="G75" s="24">
        <f t="shared" si="3"/>
        <v>400000</v>
      </c>
    </row>
    <row r="76" spans="1:7" ht="12.75">
      <c r="A76" s="29" t="s">
        <v>65</v>
      </c>
      <c r="B76" s="19"/>
      <c r="C76" s="19"/>
      <c r="D76" s="82">
        <v>100000</v>
      </c>
      <c r="E76" s="28">
        <v>0</v>
      </c>
      <c r="F76" s="23">
        <f t="shared" si="2"/>
        <v>100000</v>
      </c>
      <c r="G76" s="24">
        <f t="shared" si="3"/>
        <v>100000</v>
      </c>
    </row>
    <row r="77" spans="1:7" ht="12.75">
      <c r="A77" s="29" t="s">
        <v>66</v>
      </c>
      <c r="B77" s="19"/>
      <c r="C77" s="19"/>
      <c r="D77" s="82"/>
      <c r="E77" s="28">
        <v>0</v>
      </c>
      <c r="F77" s="23">
        <f>SUM(D77:E77)</f>
        <v>0</v>
      </c>
      <c r="G77" s="24">
        <f>SUM(B77:E77)</f>
        <v>0</v>
      </c>
    </row>
    <row r="78" spans="1:7" ht="12.75">
      <c r="A78" s="29" t="s">
        <v>67</v>
      </c>
      <c r="B78" s="19"/>
      <c r="C78" s="19"/>
      <c r="D78" s="82"/>
      <c r="E78" s="28">
        <v>100000</v>
      </c>
      <c r="F78" s="23">
        <f>SUM(D78:E78)</f>
        <v>100000</v>
      </c>
      <c r="G78" s="24">
        <f>SUM(B78:E78)</f>
        <v>100000</v>
      </c>
    </row>
    <row r="79" spans="1:7" ht="12.75">
      <c r="A79" s="29" t="s">
        <v>68</v>
      </c>
      <c r="B79" s="19"/>
      <c r="C79" s="19"/>
      <c r="D79" s="82"/>
      <c r="E79" s="28">
        <v>350000</v>
      </c>
      <c r="F79" s="23">
        <f>SUM(D79:E79)</f>
        <v>350000</v>
      </c>
      <c r="G79" s="24">
        <f>SUM(B79:E79)</f>
        <v>350000</v>
      </c>
    </row>
    <row r="80" spans="1:7" ht="12.75">
      <c r="A80" s="29" t="s">
        <v>69</v>
      </c>
      <c r="B80" s="19"/>
      <c r="C80" s="19"/>
      <c r="D80" s="82"/>
      <c r="E80" s="28">
        <v>150000</v>
      </c>
      <c r="F80" s="23">
        <f>SUM(D80:E80)</f>
        <v>150000</v>
      </c>
      <c r="G80" s="24">
        <f>SUM(B80:E80)</f>
        <v>150000</v>
      </c>
    </row>
    <row r="81" spans="1:7" ht="12.75">
      <c r="A81" s="29"/>
      <c r="B81" s="19"/>
      <c r="C81" s="19"/>
      <c r="D81" s="82"/>
      <c r="E81" s="28">
        <v>0</v>
      </c>
      <c r="F81" s="23">
        <f>SUM(D81:E81)</f>
        <v>0</v>
      </c>
      <c r="G81" s="24">
        <f>SUM(B81:E81)</f>
        <v>0</v>
      </c>
    </row>
    <row r="82" spans="1:7" s="56" customFormat="1" ht="22.5" customHeight="1" thickBot="1">
      <c r="A82" s="51" t="s">
        <v>45</v>
      </c>
      <c r="B82" s="52">
        <f>+B7+B9</f>
        <v>13960605.5</v>
      </c>
      <c r="C82" s="52"/>
      <c r="D82" s="83">
        <f>+D64+D49+D23</f>
        <v>9533330</v>
      </c>
      <c r="E82" s="55">
        <f>+E7+E9+E11+E13+E14+E16+E18+E20+E22+E24+E25+E26+E27+E29+E31+E32+E33+E35+E36+E37+E38+E39+E40+E41+E42+E44+E45+E46+E47+E48+E51+E52+E53+E63+E49+E62</f>
        <v>18066206.6</v>
      </c>
      <c r="F82" s="55">
        <f>+F7+F9+F11+F13+F14+F17+F18+F20+F22+F24+F25+F26+F27+F29+F31+F32+F33+F35+F36+F37+F38+F39+F40+F41+F42+F44+F45+F46+F47+F48+F51+F52+F53+F63+F49+F62+F23</f>
        <v>27599536.9</v>
      </c>
      <c r="G82" s="55">
        <f>+B82+D82+E82</f>
        <v>41560142.1</v>
      </c>
    </row>
    <row r="83" spans="1:9" s="35" customFormat="1" ht="25.5" customHeight="1" thickBot="1">
      <c r="A83" s="30" t="s">
        <v>45</v>
      </c>
      <c r="B83" s="31">
        <f>+B8+B10</f>
        <v>13960605.5</v>
      </c>
      <c r="C83" s="31"/>
      <c r="D83" s="84">
        <f>+D76+D64+D50+D23</f>
        <v>9533330</v>
      </c>
      <c r="E83" s="34">
        <f>+E8+E10+E12+E13+E15+E17+E19+E21+E22+E24+E25+E26+E28+E30+E31+E32+E34+E35+E36+E37+E38+E39+E40+E41+E43+E44+E45+E46+E47+E48+E51+E52+E54+E62+E64+E65+E66+E67+E68+E69+E70+E71+E72+E73+E74+E75+E78+E79+E80+E50</f>
        <v>20208104</v>
      </c>
      <c r="F83" s="34">
        <f>+F8+F10+F12+F13+F15+F17+F19+F21+F22+F24+F25+F26+F28+F30+F31+F32+F34+F35+F36+F37+F38+F39+F40+F41+F43+F44+F45+F46+F47+F48+F51+F52+F54+F62+F64+F65+F66+F67+F68+F69+F70+F71+F72+F73+F74+F75+F78+F79+F80+F50</f>
        <v>29637742</v>
      </c>
      <c r="G83" s="34">
        <f>+B83+D83+E83</f>
        <v>43702039.5</v>
      </c>
      <c r="I83" s="76"/>
    </row>
    <row r="84" ht="13.5" thickBot="1"/>
    <row r="85" spans="1:7" s="15" customFormat="1" ht="41.25" customHeight="1">
      <c r="A85" s="92" t="s">
        <v>70</v>
      </c>
      <c r="B85" s="86" t="s">
        <v>2</v>
      </c>
      <c r="C85" s="86" t="s">
        <v>3</v>
      </c>
      <c r="D85" s="13" t="s">
        <v>4</v>
      </c>
      <c r="E85" s="14" t="s">
        <v>5</v>
      </c>
      <c r="F85" s="88" t="s">
        <v>6</v>
      </c>
      <c r="G85" s="86" t="s">
        <v>7</v>
      </c>
    </row>
    <row r="86" spans="1:7" s="15" customFormat="1" ht="18.75" customHeight="1" thickBot="1">
      <c r="A86" s="93"/>
      <c r="B86" s="87"/>
      <c r="C86" s="87"/>
      <c r="D86" s="16" t="s">
        <v>8</v>
      </c>
      <c r="E86" s="17" t="s">
        <v>9</v>
      </c>
      <c r="F86" s="89"/>
      <c r="G86" s="87"/>
    </row>
    <row r="87" spans="1:7" ht="12.75" customHeight="1" thickBot="1">
      <c r="A87" s="44" t="s">
        <v>73</v>
      </c>
      <c r="B87" s="45"/>
      <c r="C87" s="46"/>
      <c r="D87" s="47"/>
      <c r="E87" s="48">
        <v>91671</v>
      </c>
      <c r="F87" s="49">
        <f aca="true" t="shared" si="4" ref="F87:F95">SUM(D87:E87)</f>
        <v>91671</v>
      </c>
      <c r="G87" s="50">
        <f aca="true" t="shared" si="5" ref="G87:G95">SUM(B87:E87)</f>
        <v>91671</v>
      </c>
    </row>
    <row r="88" spans="1:7" ht="12.75" customHeight="1">
      <c r="A88" s="90" t="s">
        <v>71</v>
      </c>
      <c r="B88" s="57"/>
      <c r="C88" s="58"/>
      <c r="D88" s="59"/>
      <c r="E88" s="60">
        <v>420000</v>
      </c>
      <c r="F88" s="61">
        <f>SUM(D88:E88)</f>
        <v>420000</v>
      </c>
      <c r="G88" s="62">
        <f>SUM(B88:E88)</f>
        <v>420000</v>
      </c>
    </row>
    <row r="89" spans="1:7" ht="13.5" thickBot="1">
      <c r="A89" s="91" t="s">
        <v>71</v>
      </c>
      <c r="B89" s="63"/>
      <c r="C89" s="64"/>
      <c r="D89" s="65"/>
      <c r="E89" s="66">
        <f>420000-300000</f>
        <v>120000</v>
      </c>
      <c r="F89" s="67">
        <f t="shared" si="4"/>
        <v>120000</v>
      </c>
      <c r="G89" s="68">
        <f t="shared" si="5"/>
        <v>120000</v>
      </c>
    </row>
    <row r="90" spans="1:7" ht="12.75" customHeight="1">
      <c r="A90" s="90" t="s">
        <v>74</v>
      </c>
      <c r="B90" s="57"/>
      <c r="C90" s="58"/>
      <c r="D90" s="59"/>
      <c r="E90" s="60">
        <v>2084122.4</v>
      </c>
      <c r="F90" s="61">
        <f>SUM(D90:E90)</f>
        <v>2084122.4</v>
      </c>
      <c r="G90" s="62">
        <f>SUM(B90:E90)</f>
        <v>2084122.4</v>
      </c>
    </row>
    <row r="91" spans="1:7" ht="13.5" thickBot="1">
      <c r="A91" s="91" t="s">
        <v>74</v>
      </c>
      <c r="B91" s="63"/>
      <c r="C91" s="64"/>
      <c r="D91" s="65"/>
      <c r="E91" s="66">
        <v>53134</v>
      </c>
      <c r="F91" s="67">
        <f t="shared" si="4"/>
        <v>53134</v>
      </c>
      <c r="G91" s="68">
        <f t="shared" si="5"/>
        <v>53134</v>
      </c>
    </row>
    <row r="92" spans="1:7" ht="12.75" customHeight="1">
      <c r="A92" s="29" t="s">
        <v>75</v>
      </c>
      <c r="B92" s="19"/>
      <c r="C92" s="20"/>
      <c r="D92" s="21"/>
      <c r="E92" s="28">
        <v>98175</v>
      </c>
      <c r="F92" s="23">
        <f t="shared" si="4"/>
        <v>98175</v>
      </c>
      <c r="G92" s="24">
        <f t="shared" si="5"/>
        <v>98175</v>
      </c>
    </row>
    <row r="93" spans="1:7" ht="12.75">
      <c r="A93" s="29" t="s">
        <v>76</v>
      </c>
      <c r="B93" s="19"/>
      <c r="C93" s="20"/>
      <c r="D93" s="21"/>
      <c r="E93" s="28">
        <v>26180</v>
      </c>
      <c r="F93" s="23">
        <f t="shared" si="4"/>
        <v>26180</v>
      </c>
      <c r="G93" s="24">
        <f t="shared" si="5"/>
        <v>26180</v>
      </c>
    </row>
    <row r="94" spans="1:7" ht="12.75" customHeight="1">
      <c r="A94" s="29" t="s">
        <v>77</v>
      </c>
      <c r="B94" s="19"/>
      <c r="C94" s="20"/>
      <c r="D94" s="21"/>
      <c r="E94" s="36">
        <v>64736</v>
      </c>
      <c r="F94" s="23">
        <f t="shared" si="4"/>
        <v>64736</v>
      </c>
      <c r="G94" s="26">
        <f t="shared" si="5"/>
        <v>64736</v>
      </c>
    </row>
    <row r="95" spans="1:7" ht="12.75">
      <c r="A95" s="29"/>
      <c r="B95" s="19"/>
      <c r="C95" s="20"/>
      <c r="D95" s="21"/>
      <c r="E95" s="28"/>
      <c r="F95" s="23">
        <f t="shared" si="4"/>
        <v>0</v>
      </c>
      <c r="G95" s="24">
        <f t="shared" si="5"/>
        <v>0</v>
      </c>
    </row>
    <row r="96" spans="1:7" s="56" customFormat="1" ht="13.5" customHeight="1" thickBot="1">
      <c r="A96" s="51" t="s">
        <v>72</v>
      </c>
      <c r="B96" s="52">
        <f>SUM(B86:B94)</f>
        <v>0</v>
      </c>
      <c r="C96" s="53"/>
      <c r="D96" s="54">
        <f>SUM(D86:D94)</f>
        <v>0</v>
      </c>
      <c r="E96" s="55">
        <f>+E87+E88+E90</f>
        <v>2595793.4</v>
      </c>
      <c r="F96" s="55">
        <f>+F87+F88+F90</f>
        <v>2595793.4</v>
      </c>
      <c r="G96" s="55">
        <f>+G87+G88+G90</f>
        <v>2595793.4</v>
      </c>
    </row>
    <row r="97" spans="1:7" s="35" customFormat="1" ht="13.5" customHeight="1" thickBot="1">
      <c r="A97" s="30" t="s">
        <v>72</v>
      </c>
      <c r="B97" s="31">
        <f>SUM(B87:B95)</f>
        <v>0</v>
      </c>
      <c r="C97" s="32"/>
      <c r="D97" s="33">
        <f>SUM(D87:D95)</f>
        <v>0</v>
      </c>
      <c r="E97" s="34">
        <f>+E87+E89+E91+E92+E93+E94</f>
        <v>453896</v>
      </c>
      <c r="F97" s="34">
        <f>+F87+F89+F91+F92+F93+F94</f>
        <v>453896</v>
      </c>
      <c r="G97" s="34">
        <f>+G87+G89+G91+G92+G93+G94</f>
        <v>453896</v>
      </c>
    </row>
    <row r="98" ht="13.5" thickBot="1"/>
    <row r="99" spans="1:7" s="74" customFormat="1" ht="18" customHeight="1" thickBot="1">
      <c r="A99" s="69" t="s">
        <v>78</v>
      </c>
      <c r="B99" s="70">
        <v>13960605.5</v>
      </c>
      <c r="C99" s="70">
        <f>+C96+C86</f>
        <v>0</v>
      </c>
      <c r="D99" s="70">
        <f>+D82+D96</f>
        <v>9533330</v>
      </c>
      <c r="E99" s="71">
        <f>+E82+E96</f>
        <v>20662000</v>
      </c>
      <c r="F99" s="72">
        <f>+F96+F82</f>
        <v>30195330.299999997</v>
      </c>
      <c r="G99" s="73">
        <f>+G96+G82</f>
        <v>44155935.5</v>
      </c>
    </row>
    <row r="100" spans="1:7" s="42" customFormat="1" ht="13.5" customHeight="1" thickBot="1">
      <c r="A100" s="37" t="s">
        <v>78</v>
      </c>
      <c r="B100" s="38">
        <f>+B83+B97</f>
        <v>13960605.5</v>
      </c>
      <c r="C100" s="38">
        <f>+C97+C87</f>
        <v>0</v>
      </c>
      <c r="D100" s="38">
        <f>+D83+D97</f>
        <v>9533330</v>
      </c>
      <c r="E100" s="39">
        <f>+E83+E97</f>
        <v>20662000</v>
      </c>
      <c r="F100" s="40">
        <f>+D100+E100</f>
        <v>30195330</v>
      </c>
      <c r="G100" s="41">
        <f>+G97+G83</f>
        <v>44155935.5</v>
      </c>
    </row>
    <row r="101" ht="12.75">
      <c r="E101" s="75"/>
    </row>
    <row r="102" ht="12.75">
      <c r="E102" s="75"/>
    </row>
    <row r="103" ht="12.75">
      <c r="E103" s="75"/>
    </row>
  </sheetData>
  <mergeCells count="26">
    <mergeCell ref="A7:A8"/>
    <mergeCell ref="A9:A10"/>
    <mergeCell ref="A63:A64"/>
    <mergeCell ref="A49:A50"/>
    <mergeCell ref="A18:A19"/>
    <mergeCell ref="A20:A21"/>
    <mergeCell ref="A16:A17"/>
    <mergeCell ref="A42:A43"/>
    <mergeCell ref="A53:A54"/>
    <mergeCell ref="A88:A89"/>
    <mergeCell ref="A90:A91"/>
    <mergeCell ref="G5:G6"/>
    <mergeCell ref="B5:B6"/>
    <mergeCell ref="A5:A6"/>
    <mergeCell ref="F5:F6"/>
    <mergeCell ref="C5:C6"/>
    <mergeCell ref="A11:A12"/>
    <mergeCell ref="G85:G86"/>
    <mergeCell ref="A85:A86"/>
    <mergeCell ref="B85:B86"/>
    <mergeCell ref="C85:C86"/>
    <mergeCell ref="F85:F86"/>
    <mergeCell ref="A14:A15"/>
    <mergeCell ref="A27:A28"/>
    <mergeCell ref="A29:A30"/>
    <mergeCell ref="A33:A34"/>
  </mergeCells>
  <printOptions horizontalCentered="1"/>
  <pageMargins left="0.1968503937007874" right="0.1968503937007874" top="0.3937007874015748" bottom="0.1968503937007874" header="0" footer="0.31496062992125984"/>
  <pageSetup fitToHeight="1" fitToWidth="1" horizontalDpi="300" verticalDpi="300" orientation="portrait" paperSize="9" scale="58" r:id="rId1"/>
  <headerFooter alignWithMargins="0">
    <oddFooter>&amp;CIP_verze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bederova</dc:creator>
  <cp:keywords/>
  <dc:description/>
  <cp:lastModifiedBy>pospichalova</cp:lastModifiedBy>
  <cp:lastPrinted>2009-08-18T19:59:15Z</cp:lastPrinted>
  <dcterms:created xsi:type="dcterms:W3CDTF">2009-08-04T10:05:27Z</dcterms:created>
  <dcterms:modified xsi:type="dcterms:W3CDTF">2009-08-20T06:15:43Z</dcterms:modified>
  <cp:category/>
  <cp:version/>
  <cp:contentType/>
  <cp:contentStatus/>
</cp:coreProperties>
</file>