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461" yWindow="3645" windowWidth="15345" windowHeight="4800" activeTab="0"/>
  </bookViews>
  <sheets>
    <sheet name="DD" sheetId="1" r:id="rId1"/>
  </sheets>
  <definedNames>
    <definedName name="_xlnm.Print_Area" localSheetId="0">'DD'!$A$1:$P$99</definedName>
  </definedNames>
  <calcPr fullCalcOnLoad="1"/>
</workbook>
</file>

<file path=xl/sharedStrings.xml><?xml version="1.0" encoding="utf-8"?>
<sst xmlns="http://schemas.openxmlformats.org/spreadsheetml/2006/main" count="180" uniqueCount="108">
  <si>
    <t>Finanční plán</t>
  </si>
  <si>
    <t xml:space="preserve">Hlavní </t>
  </si>
  <si>
    <t>Doplňková</t>
  </si>
  <si>
    <t>Celkem</t>
  </si>
  <si>
    <t xml:space="preserve">v </t>
  </si>
  <si>
    <t>činnost</t>
  </si>
  <si>
    <t>+/-</t>
  </si>
  <si>
    <t>%</t>
  </si>
  <si>
    <t>Tržby za vlastní výrobky /úč. 601/</t>
  </si>
  <si>
    <t>Tržby z prodeje služeb /úč. 602/</t>
  </si>
  <si>
    <t>Tržby za prodané zboží /úč. 604/</t>
  </si>
  <si>
    <t>Aktivace /sesk.úč. 62/</t>
  </si>
  <si>
    <t>Ostatní výnosy /sesk.úč. 64/</t>
  </si>
  <si>
    <t xml:space="preserve">      z toho: zúčtování fondů /úč.648/</t>
  </si>
  <si>
    <t>Tržby z prodeje majetku /sesk.úč.65/</t>
  </si>
  <si>
    <t xml:space="preserve">      z toho: tržby z prodeje dlouhod. majetku /úč. 651/</t>
  </si>
  <si>
    <t>Provozní dotace /úč. 691/</t>
  </si>
  <si>
    <t>Výnosy celkem</t>
  </si>
  <si>
    <t>Spotřeba materiálu /úč. 501/</t>
  </si>
  <si>
    <t xml:space="preserve">      z toho: nákup drobného dlouhod. hm. majetku</t>
  </si>
  <si>
    <t>Spotřeba energie /úč. 502/</t>
  </si>
  <si>
    <t>Spotřeba ostat. nesklad. dodávek /úč. 503/</t>
  </si>
  <si>
    <t>Prodané zboží /úč. 504/</t>
  </si>
  <si>
    <t>Služby /sesk.úč. 51/</t>
  </si>
  <si>
    <t xml:space="preserve">       z toho: opravy a udržování /úč. 511/</t>
  </si>
  <si>
    <t xml:space="preserve">           ostatní služby /úč. 518/</t>
  </si>
  <si>
    <t>Osobní náklady /sesk.úč. 52/</t>
  </si>
  <si>
    <t xml:space="preserve">     z toho: mzdové náklady /úč. 521/</t>
  </si>
  <si>
    <t xml:space="preserve">           v tom: platy zaměstnanců</t>
  </si>
  <si>
    <t xml:space="preserve">                    ostatní osobní náklady</t>
  </si>
  <si>
    <t xml:space="preserve">           sociální pojištění /úč. 524-528/</t>
  </si>
  <si>
    <t>Daně a poplatky /sesk.úč. 53/</t>
  </si>
  <si>
    <t>Ostatní náklady /sesk.úč. 54/</t>
  </si>
  <si>
    <t>Odpisy, prodaný majetek /sesk.úč. 55/</t>
  </si>
  <si>
    <t xml:space="preserve">      z toho: odpisy dlouhodobého majetku /úč. 551/</t>
  </si>
  <si>
    <t>Daň z příjmů /sesk.úč. 59/</t>
  </si>
  <si>
    <t>Náklady celkem</t>
  </si>
  <si>
    <t>Hospodářský výsledek</t>
  </si>
  <si>
    <t>Nerozdělený zisk, ztráta minulých let k 31.12.</t>
  </si>
  <si>
    <t xml:space="preserve">Kumulovaná ztráta </t>
  </si>
  <si>
    <t>celkem</t>
  </si>
  <si>
    <t>Pořizovací cena majetku</t>
  </si>
  <si>
    <t>z toho odpisová skupina:</t>
  </si>
  <si>
    <t>Peněžní fondy v tis. Kč</t>
  </si>
  <si>
    <t>Deficit (-) BÚ</t>
  </si>
  <si>
    <t>Tvorba</t>
  </si>
  <si>
    <t>Čerpání</t>
  </si>
  <si>
    <t>Běžný účet celkem</t>
  </si>
  <si>
    <t>-</t>
  </si>
  <si>
    <t>z toho: fond odměn</t>
  </si>
  <si>
    <t xml:space="preserve">          rezervní fond</t>
  </si>
  <si>
    <t xml:space="preserve">          provozní prostř.</t>
  </si>
  <si>
    <t>Běžný účet FKSP</t>
  </si>
  <si>
    <t>z toho po lhůtě splatnosti</t>
  </si>
  <si>
    <t>do 30 dnů</t>
  </si>
  <si>
    <t>31-90</t>
  </si>
  <si>
    <t>91-180</t>
  </si>
  <si>
    <t>181-360</t>
  </si>
  <si>
    <t>nad 360</t>
  </si>
  <si>
    <t>THP</t>
  </si>
  <si>
    <t>Závazky</t>
  </si>
  <si>
    <t>Lůžkový fond</t>
  </si>
  <si>
    <t>I. Návrh finančního plánu, investičního plánu, odpisového plánu</t>
  </si>
  <si>
    <t>v tis.Kč</t>
  </si>
  <si>
    <t>odvod do rozpočtu zřizovatele</t>
  </si>
  <si>
    <t xml:space="preserve">          investiční fond</t>
  </si>
  <si>
    <t>Pohledávky (včetně ostatních pohledávkových účtů)</t>
  </si>
  <si>
    <t>Rozbor mzdových nákladů v Kč</t>
  </si>
  <si>
    <t>dělníci</t>
  </si>
  <si>
    <t>mzdy celkem</t>
  </si>
  <si>
    <t>průměrný přepočtený počet</t>
  </si>
  <si>
    <t>průměrný plat zaměstnanců</t>
  </si>
  <si>
    <t>Kapacita</t>
  </si>
  <si>
    <t>Skutečnost 2005</t>
  </si>
  <si>
    <t>Skutečnost 2004</t>
  </si>
  <si>
    <t>Skutečnost 2006</t>
  </si>
  <si>
    <t>Vseob. Sestry</t>
  </si>
  <si>
    <t>Dělníci a provoz</t>
  </si>
  <si>
    <t>Zdrav. prac. odb. zpus.</t>
  </si>
  <si>
    <t>Dětský domov Kamenice nad Lipou</t>
  </si>
  <si>
    <t>Jiní odb. prac. nelék</t>
  </si>
  <si>
    <t>zdrav.prac. Nelék. Odb. dohled</t>
  </si>
  <si>
    <t>Zdrav. prac. nelékaři s odb. a special. způsobilostí</t>
  </si>
  <si>
    <t>Jiní odb. prac. nelékaři s odb. způsobilostí</t>
  </si>
  <si>
    <t>Zdrav. prac. nelék. pod odb. dohledem</t>
  </si>
  <si>
    <t>Skutečnost 2007</t>
  </si>
  <si>
    <t>Rozdíl 2008 - 2007</t>
  </si>
  <si>
    <t>Plán čerpání investičního fondu 2008 - z vlastních zdrojů</t>
  </si>
  <si>
    <t>Stav k 1.1.2008</t>
  </si>
  <si>
    <t>Stav k 31.12.2008</t>
  </si>
  <si>
    <t>čerpání</t>
  </si>
  <si>
    <t>počet stran: 2</t>
  </si>
  <si>
    <t>Návrh na rok 2009</t>
  </si>
  <si>
    <t>Rozdíl 2009 - 2008</t>
  </si>
  <si>
    <t>Skutečnost 2008</t>
  </si>
  <si>
    <t>Odpisový plán na rok 2009</t>
  </si>
  <si>
    <t>Oprávky k 1.1.2009</t>
  </si>
  <si>
    <t>Zůstatková cena k 31.12.2009</t>
  </si>
  <si>
    <t>Účetní stav 2008</t>
  </si>
  <si>
    <t>Plán tvorby a čerpání fondů 2009</t>
  </si>
  <si>
    <t>Zůstatek účtu k 1.1.2008</t>
  </si>
  <si>
    <t>Zůstatek účtu k 31.12.2008</t>
  </si>
  <si>
    <t>Stav k 1.1.2009</t>
  </si>
  <si>
    <t>Stav k 31.12.2009</t>
  </si>
  <si>
    <t>II. Doplňující údaje z výsledků hospodaření za rok 2008</t>
  </si>
  <si>
    <t>stav k 31.12.2008</t>
  </si>
  <si>
    <t>Po schválení rozpočtového opatření</t>
  </si>
  <si>
    <t>RK-18-2009-61, př. 1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</si>
</sst>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#,##0.0"/>
    <numFmt numFmtId="170" formatCode="#,##0.0000"/>
    <numFmt numFmtId="171" formatCode="####0"/>
    <numFmt numFmtId="172" formatCode="00000"/>
    <numFmt numFmtId="173" formatCode="#,##0;\-#,##0"/>
    <numFmt numFmtId="174" formatCode="#,##0;[Red]\-#,##0"/>
    <numFmt numFmtId="175" formatCode="#,##0.00;\-#,##0.00"/>
    <numFmt numFmtId="176" formatCode="#,##0.00;[Red]\-#,##0.00"/>
    <numFmt numFmtId="177" formatCode="#,##0.00000"/>
    <numFmt numFmtId="178" formatCode="#.##0.00,&quot;Kč&quot;"/>
    <numFmt numFmtId="179" formatCode="0.E+00"/>
    <numFmt numFmtId="180" formatCode="#,##0_ ;[Red]\-#,##0\ "/>
    <numFmt numFmtId="181" formatCode="0.0E+00"/>
    <numFmt numFmtId="182" formatCode="h\,mm"/>
    <numFmt numFmtId="183" formatCode="d/m/yy"/>
    <numFmt numFmtId="184" formatCode="mmmm\ yy"/>
    <numFmt numFmtId="185" formatCode="[$-405]d\.\ mmmm\ yyyy"/>
    <numFmt numFmtId="186" formatCode="[$-405]mmmm\ yy;@"/>
    <numFmt numFmtId="187" formatCode="d/m;@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\ &quot;Kč&quot;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7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"/>
      <family val="2"/>
    </font>
    <font>
      <b/>
      <sz val="8"/>
      <color indexed="10"/>
      <name val="Arial CE"/>
      <family val="2"/>
    </font>
    <font>
      <sz val="10"/>
      <color indexed="10"/>
      <name val="Arial CE"/>
      <family val="2"/>
    </font>
    <font>
      <sz val="8"/>
      <color indexed="8"/>
      <name val="Arial CE"/>
      <family val="2"/>
    </font>
    <font>
      <b/>
      <sz val="8"/>
      <color indexed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horizontal="center" vertical="center"/>
      <protection/>
    </xf>
    <xf numFmtId="3" fontId="2" fillId="0" borderId="1">
      <alignment horizontal="center" vertical="center" wrapText="1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5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6" fillId="2" borderId="2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 quotePrefix="1">
      <alignment horizontal="center"/>
    </xf>
    <xf numFmtId="0" fontId="2" fillId="2" borderId="13" xfId="0" applyFont="1" applyFill="1" applyBorder="1" applyAlignment="1">
      <alignment horizontal="center"/>
    </xf>
    <xf numFmtId="3" fontId="2" fillId="0" borderId="14" xfId="0" applyNumberFormat="1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 wrapText="1"/>
    </xf>
    <xf numFmtId="3" fontId="2" fillId="0" borderId="16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6" fillId="3" borderId="17" xfId="0" applyNumberFormat="1" applyFont="1" applyFill="1" applyBorder="1" applyAlignment="1">
      <alignment vertical="center" wrapText="1"/>
    </xf>
    <xf numFmtId="3" fontId="2" fillId="0" borderId="18" xfId="0" applyNumberFormat="1" applyFont="1" applyBorder="1" applyAlignment="1">
      <alignment vertical="center" wrapText="1"/>
    </xf>
    <xf numFmtId="10" fontId="6" fillId="3" borderId="19" xfId="0" applyNumberFormat="1" applyFont="1" applyFill="1" applyBorder="1" applyAlignment="1">
      <alignment vertical="center" wrapText="1"/>
    </xf>
    <xf numFmtId="3" fontId="2" fillId="0" borderId="18" xfId="0" applyNumberFormat="1" applyFont="1" applyFill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3" fontId="2" fillId="0" borderId="9" xfId="0" applyNumberFormat="1" applyFont="1" applyFill="1" applyBorder="1" applyAlignment="1">
      <alignment vertical="center" wrapText="1"/>
    </xf>
    <xf numFmtId="3" fontId="6" fillId="2" borderId="20" xfId="0" applyNumberFormat="1" applyFont="1" applyFill="1" applyBorder="1" applyAlignment="1">
      <alignment vertical="center" wrapText="1"/>
    </xf>
    <xf numFmtId="3" fontId="6" fillId="2" borderId="21" xfId="0" applyNumberFormat="1" applyFont="1" applyFill="1" applyBorder="1" applyAlignment="1">
      <alignment vertical="center" wrapText="1"/>
    </xf>
    <xf numFmtId="3" fontId="6" fillId="2" borderId="22" xfId="0" applyNumberFormat="1" applyFont="1" applyFill="1" applyBorder="1" applyAlignment="1">
      <alignment vertical="center" wrapText="1"/>
    </xf>
    <xf numFmtId="3" fontId="6" fillId="2" borderId="23" xfId="0" applyNumberFormat="1" applyFont="1" applyFill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  <xf numFmtId="3" fontId="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3" fontId="6" fillId="2" borderId="25" xfId="0" applyNumberFormat="1" applyFont="1" applyFill="1" applyBorder="1" applyAlignment="1">
      <alignment vertical="center" wrapText="1"/>
    </xf>
    <xf numFmtId="3" fontId="6" fillId="2" borderId="26" xfId="0" applyNumberFormat="1" applyFont="1" applyFill="1" applyBorder="1" applyAlignment="1">
      <alignment vertical="center" wrapText="1"/>
    </xf>
    <xf numFmtId="3" fontId="6" fillId="2" borderId="22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6" fillId="2" borderId="24" xfId="20" applyFont="1" applyFill="1" applyBorder="1" applyAlignment="1">
      <alignment horizontal="center" vertical="center"/>
      <protection/>
    </xf>
    <xf numFmtId="3" fontId="6" fillId="0" borderId="27" xfId="20" applyNumberFormat="1" applyFont="1" applyBorder="1" applyAlignment="1">
      <alignment horizontal="center" vertical="center"/>
      <protection/>
    </xf>
    <xf numFmtId="3" fontId="6" fillId="0" borderId="10" xfId="20" applyNumberFormat="1" applyFont="1" applyBorder="1" applyAlignment="1">
      <alignment horizontal="right" vertical="center"/>
      <protection/>
    </xf>
    <xf numFmtId="3" fontId="6" fillId="0" borderId="28" xfId="20" applyNumberFormat="1" applyFont="1" applyBorder="1" applyAlignment="1">
      <alignment horizontal="right" vertical="center"/>
      <protection/>
    </xf>
    <xf numFmtId="0" fontId="8" fillId="2" borderId="13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/>
    </xf>
    <xf numFmtId="3" fontId="6" fillId="0" borderId="16" xfId="0" applyNumberFormat="1" applyFont="1" applyBorder="1" applyAlignment="1" quotePrefix="1">
      <alignment horizontal="center"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33" xfId="0" applyNumberFormat="1" applyFont="1" applyBorder="1" applyAlignment="1">
      <alignment vertical="center" wrapText="1"/>
    </xf>
    <xf numFmtId="3" fontId="6" fillId="2" borderId="34" xfId="0" applyNumberFormat="1" applyFont="1" applyFill="1" applyBorder="1" applyAlignment="1">
      <alignment vertical="center" wrapText="1"/>
    </xf>
    <xf numFmtId="3" fontId="2" fillId="0" borderId="35" xfId="0" applyNumberFormat="1" applyFont="1" applyBorder="1" applyAlignment="1">
      <alignment vertical="center" wrapText="1"/>
    </xf>
    <xf numFmtId="3" fontId="2" fillId="0" borderId="17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5" fillId="0" borderId="0" xfId="0" applyFont="1" applyAlignment="1">
      <alignment horizontal="left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6" fillId="2" borderId="36" xfId="0" applyFont="1" applyFill="1" applyBorder="1" applyAlignment="1">
      <alignment horizontal="left" vertical="center" wrapText="1"/>
    </xf>
    <xf numFmtId="0" fontId="2" fillId="0" borderId="31" xfId="0" applyFont="1" applyBorder="1" applyAlignment="1">
      <alignment vertical="center" wrapText="1"/>
    </xf>
    <xf numFmtId="3" fontId="6" fillId="2" borderId="26" xfId="0" applyNumberFormat="1" applyFont="1" applyFill="1" applyBorder="1" applyAlignment="1">
      <alignment horizontal="right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3" fontId="6" fillId="0" borderId="38" xfId="0" applyNumberFormat="1" applyFont="1" applyBorder="1" applyAlignment="1">
      <alignment vertic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6" fillId="0" borderId="39" xfId="0" applyNumberFormat="1" applyFont="1" applyBorder="1" applyAlignment="1">
      <alignment vertical="center"/>
    </xf>
    <xf numFmtId="3" fontId="8" fillId="2" borderId="26" xfId="0" applyNumberFormat="1" applyFont="1" applyFill="1" applyBorder="1" applyAlignment="1">
      <alignment horizontal="center" vertical="center"/>
    </xf>
    <xf numFmtId="3" fontId="8" fillId="2" borderId="21" xfId="0" applyNumberFormat="1" applyFont="1" applyFill="1" applyBorder="1" applyAlignment="1">
      <alignment horizontal="center" vertical="center"/>
    </xf>
    <xf numFmtId="3" fontId="8" fillId="2" borderId="36" xfId="0" applyNumberFormat="1" applyFont="1" applyFill="1" applyBorder="1" applyAlignment="1">
      <alignment horizontal="center" vertical="center"/>
    </xf>
    <xf numFmtId="3" fontId="2" fillId="0" borderId="40" xfId="0" applyNumberFormat="1" applyFont="1" applyFill="1" applyBorder="1" applyAlignment="1">
      <alignment vertical="center" wrapText="1"/>
    </xf>
    <xf numFmtId="3" fontId="2" fillId="2" borderId="20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" fontId="6" fillId="0" borderId="16" xfId="0" applyNumberFormat="1" applyFont="1" applyBorder="1" applyAlignment="1">
      <alignment horizontal="right"/>
    </xf>
    <xf numFmtId="0" fontId="8" fillId="0" borderId="41" xfId="0" applyFont="1" applyFill="1" applyBorder="1" applyAlignment="1">
      <alignment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3" fontId="6" fillId="4" borderId="43" xfId="0" applyNumberFormat="1" applyFont="1" applyFill="1" applyBorder="1" applyAlignment="1">
      <alignment vertical="center"/>
    </xf>
    <xf numFmtId="3" fontId="6" fillId="4" borderId="44" xfId="0" applyNumberFormat="1" applyFont="1" applyFill="1" applyBorder="1" applyAlignment="1">
      <alignment vertical="center"/>
    </xf>
    <xf numFmtId="3" fontId="6" fillId="0" borderId="45" xfId="0" applyNumberFormat="1" applyFont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4" fontId="6" fillId="0" borderId="38" xfId="0" applyNumberFormat="1" applyFont="1" applyFill="1" applyBorder="1" applyAlignment="1">
      <alignment vertical="center"/>
    </xf>
    <xf numFmtId="4" fontId="6" fillId="0" borderId="31" xfId="0" applyNumberFormat="1" applyFont="1" applyBorder="1" applyAlignment="1">
      <alignment vertical="center"/>
    </xf>
    <xf numFmtId="3" fontId="6" fillId="2" borderId="21" xfId="0" applyNumberFormat="1" applyFont="1" applyFill="1" applyBorder="1" applyAlignment="1">
      <alignment horizontal="right" vertical="center"/>
    </xf>
    <xf numFmtId="3" fontId="6" fillId="2" borderId="36" xfId="0" applyNumberFormat="1" applyFont="1" applyFill="1" applyBorder="1" applyAlignment="1">
      <alignment horizontal="right" vertical="center"/>
    </xf>
    <xf numFmtId="3" fontId="6" fillId="4" borderId="46" xfId="0" applyNumberFormat="1" applyFont="1" applyFill="1" applyBorder="1" applyAlignment="1">
      <alignment vertical="center"/>
    </xf>
    <xf numFmtId="4" fontId="6" fillId="0" borderId="18" xfId="0" applyNumberFormat="1" applyFont="1" applyFill="1" applyBorder="1" applyAlignment="1">
      <alignment vertical="center"/>
    </xf>
    <xf numFmtId="3" fontId="6" fillId="2" borderId="20" xfId="0" applyNumberFormat="1" applyFont="1" applyFill="1" applyBorder="1" applyAlignment="1">
      <alignment horizontal="right" vertical="center"/>
    </xf>
    <xf numFmtId="0" fontId="6" fillId="2" borderId="34" xfId="0" applyFont="1" applyFill="1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2" fillId="2" borderId="27" xfId="0" applyFont="1" applyFill="1" applyBorder="1" applyAlignment="1" quotePrefix="1">
      <alignment horizontal="center"/>
    </xf>
    <xf numFmtId="3" fontId="2" fillId="0" borderId="30" xfId="0" applyNumberFormat="1" applyFont="1" applyBorder="1" applyAlignment="1">
      <alignment vertical="center" wrapText="1"/>
    </xf>
    <xf numFmtId="3" fontId="2" fillId="0" borderId="31" xfId="0" applyNumberFormat="1" applyFont="1" applyBorder="1" applyAlignment="1">
      <alignment vertical="center" wrapText="1"/>
    </xf>
    <xf numFmtId="3" fontId="6" fillId="2" borderId="36" xfId="0" applyNumberFormat="1" applyFont="1" applyFill="1" applyBorder="1" applyAlignment="1">
      <alignment vertical="center" wrapText="1"/>
    </xf>
    <xf numFmtId="0" fontId="9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32" xfId="0" applyFont="1" applyBorder="1" applyAlignment="1">
      <alignment vertical="center" wrapText="1"/>
    </xf>
    <xf numFmtId="0" fontId="8" fillId="2" borderId="36" xfId="0" applyFont="1" applyFill="1" applyBorder="1" applyAlignment="1">
      <alignment horizontal="left" vertical="center" wrapText="1"/>
    </xf>
    <xf numFmtId="0" fontId="6" fillId="2" borderId="48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3" fontId="6" fillId="0" borderId="32" xfId="0" applyNumberFormat="1" applyFont="1" applyBorder="1" applyAlignment="1">
      <alignment vertical="center"/>
    </xf>
    <xf numFmtId="3" fontId="6" fillId="0" borderId="31" xfId="0" applyNumberFormat="1" applyFont="1" applyBorder="1" applyAlignment="1">
      <alignment vertical="center"/>
    </xf>
    <xf numFmtId="3" fontId="2" fillId="0" borderId="47" xfId="0" applyNumberFormat="1" applyFont="1" applyBorder="1" applyAlignment="1">
      <alignment vertical="center" wrapText="1"/>
    </xf>
    <xf numFmtId="3" fontId="2" fillId="0" borderId="32" xfId="0" applyNumberFormat="1" applyFont="1" applyBorder="1" applyAlignment="1">
      <alignment vertical="center" wrapText="1"/>
    </xf>
    <xf numFmtId="3" fontId="6" fillId="3" borderId="35" xfId="0" applyNumberFormat="1" applyFont="1" applyFill="1" applyBorder="1" applyAlignment="1">
      <alignment vertical="center" wrapText="1"/>
    </xf>
    <xf numFmtId="3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15" xfId="0" applyNumberFormat="1" applyFont="1" applyBorder="1" applyAlignment="1" quotePrefix="1">
      <alignment horizontal="center"/>
    </xf>
    <xf numFmtId="3" fontId="6" fillId="0" borderId="14" xfId="0" applyNumberFormat="1" applyFont="1" applyBorder="1" applyAlignment="1" quotePrefix="1">
      <alignment horizont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3" fontId="6" fillId="2" borderId="14" xfId="0" applyNumberFormat="1" applyFont="1" applyFill="1" applyBorder="1" applyAlignment="1">
      <alignment horizontal="center"/>
    </xf>
    <xf numFmtId="3" fontId="6" fillId="2" borderId="49" xfId="0" applyNumberFormat="1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6" fillId="0" borderId="17" xfId="0" applyFont="1" applyBorder="1" applyAlignment="1">
      <alignment vertical="center" wrapText="1"/>
    </xf>
    <xf numFmtId="0" fontId="6" fillId="0" borderId="51" xfId="0" applyFont="1" applyBorder="1" applyAlignment="1">
      <alignment vertical="center"/>
    </xf>
    <xf numFmtId="3" fontId="6" fillId="0" borderId="52" xfId="0" applyNumberFormat="1" applyFont="1" applyBorder="1" applyAlignment="1">
      <alignment vertical="center"/>
    </xf>
    <xf numFmtId="3" fontId="6" fillId="0" borderId="53" xfId="0" applyNumberFormat="1" applyFont="1" applyBorder="1" applyAlignment="1">
      <alignment vertical="center"/>
    </xf>
    <xf numFmtId="3" fontId="6" fillId="2" borderId="47" xfId="0" applyNumberFormat="1" applyFont="1" applyFill="1" applyBorder="1" applyAlignment="1">
      <alignment horizontal="center"/>
    </xf>
    <xf numFmtId="3" fontId="8" fillId="2" borderId="20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3" fontId="8" fillId="2" borderId="21" xfId="0" applyNumberFormat="1" applyFont="1" applyFill="1" applyBorder="1" applyAlignment="1">
      <alignment horizontal="center" vertical="center" wrapText="1"/>
    </xf>
    <xf numFmtId="3" fontId="8" fillId="2" borderId="3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54" xfId="0" applyNumberFormat="1" applyFont="1" applyBorder="1" applyAlignment="1">
      <alignment vertical="center" wrapText="1"/>
    </xf>
    <xf numFmtId="3" fontId="2" fillId="0" borderId="48" xfId="0" applyNumberFormat="1" applyFont="1" applyBorder="1" applyAlignment="1">
      <alignment vertical="center" wrapText="1"/>
    </xf>
    <xf numFmtId="3" fontId="2" fillId="0" borderId="55" xfId="0" applyNumberFormat="1" applyFont="1" applyBorder="1" applyAlignment="1">
      <alignment vertical="center" wrapText="1"/>
    </xf>
    <xf numFmtId="4" fontId="6" fillId="4" borderId="1" xfId="0" applyNumberFormat="1" applyFont="1" applyFill="1" applyBorder="1" applyAlignment="1">
      <alignment vertical="center"/>
    </xf>
    <xf numFmtId="4" fontId="6" fillId="4" borderId="38" xfId="0" applyNumberFormat="1" applyFont="1" applyFill="1" applyBorder="1" applyAlignment="1">
      <alignment vertical="center"/>
    </xf>
    <xf numFmtId="3" fontId="6" fillId="4" borderId="40" xfId="0" applyNumberFormat="1" applyFont="1" applyFill="1" applyBorder="1" applyAlignment="1">
      <alignment vertical="center"/>
    </xf>
    <xf numFmtId="4" fontId="6" fillId="4" borderId="17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3" fontId="6" fillId="0" borderId="0" xfId="0" applyNumberFormat="1" applyFont="1" applyBorder="1" applyAlignment="1">
      <alignment horizontal="right"/>
    </xf>
    <xf numFmtId="3" fontId="15" fillId="0" borderId="1" xfId="0" applyNumberFormat="1" applyFont="1" applyFill="1" applyBorder="1" applyAlignment="1">
      <alignment vertical="center" wrapText="1"/>
    </xf>
    <xf numFmtId="3" fontId="15" fillId="0" borderId="16" xfId="0" applyNumberFormat="1" applyFont="1" applyFill="1" applyBorder="1" applyAlignment="1">
      <alignment vertical="center" wrapText="1"/>
    </xf>
    <xf numFmtId="3" fontId="2" fillId="0" borderId="31" xfId="0" applyNumberFormat="1" applyFont="1" applyFill="1" applyBorder="1" applyAlignment="1">
      <alignment vertical="center" wrapText="1"/>
    </xf>
    <xf numFmtId="3" fontId="6" fillId="0" borderId="18" xfId="0" applyNumberFormat="1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41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6" fillId="0" borderId="42" xfId="0" applyNumberFormat="1" applyFont="1" applyFill="1" applyBorder="1" applyAlignment="1">
      <alignment/>
    </xf>
    <xf numFmtId="3" fontId="6" fillId="0" borderId="18" xfId="0" applyNumberFormat="1" applyFont="1" applyFill="1" applyBorder="1" applyAlignment="1" quotePrefix="1">
      <alignment horizontal="center"/>
    </xf>
    <xf numFmtId="3" fontId="6" fillId="0" borderId="1" xfId="0" applyNumberFormat="1" applyFont="1" applyFill="1" applyBorder="1" applyAlignment="1" quotePrefix="1">
      <alignment horizontal="center"/>
    </xf>
    <xf numFmtId="3" fontId="6" fillId="0" borderId="16" xfId="0" applyNumberFormat="1" applyFont="1" applyFill="1" applyBorder="1" applyAlignment="1" quotePrefix="1">
      <alignment horizontal="center"/>
    </xf>
    <xf numFmtId="3" fontId="6" fillId="0" borderId="49" xfId="0" applyNumberFormat="1" applyFont="1" applyFill="1" applyBorder="1" applyAlignment="1">
      <alignment/>
    </xf>
    <xf numFmtId="3" fontId="6" fillId="0" borderId="38" xfId="0" applyNumberFormat="1" applyFont="1" applyFill="1" applyBorder="1" applyAlignment="1">
      <alignment/>
    </xf>
    <xf numFmtId="3" fontId="6" fillId="0" borderId="39" xfId="0" applyNumberFormat="1" applyFont="1" applyFill="1" applyBorder="1" applyAlignment="1">
      <alignment/>
    </xf>
    <xf numFmtId="3" fontId="6" fillId="0" borderId="30" xfId="0" applyNumberFormat="1" applyFont="1" applyFill="1" applyBorder="1" applyAlignment="1">
      <alignment/>
    </xf>
    <xf numFmtId="3" fontId="6" fillId="0" borderId="31" xfId="0" applyNumberFormat="1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56" xfId="0" applyNumberFormat="1" applyFont="1" applyFill="1" applyBorder="1" applyAlignment="1" quotePrefix="1">
      <alignment horizontal="center"/>
    </xf>
    <xf numFmtId="3" fontId="6" fillId="0" borderId="57" xfId="0" applyNumberFormat="1" applyFont="1" applyFill="1" applyBorder="1" applyAlignment="1">
      <alignment/>
    </xf>
    <xf numFmtId="3" fontId="6" fillId="0" borderId="57" xfId="0" applyNumberFormat="1" applyFont="1" applyFill="1" applyBorder="1" applyAlignment="1">
      <alignment horizontal="center"/>
    </xf>
    <xf numFmtId="3" fontId="6" fillId="0" borderId="58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10" fontId="6" fillId="2" borderId="36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3" fontId="6" fillId="2" borderId="36" xfId="0" applyNumberFormat="1" applyFont="1" applyFill="1" applyBorder="1" applyAlignment="1">
      <alignment horizontal="right" vertical="center" wrapText="1"/>
    </xf>
    <xf numFmtId="3" fontId="6" fillId="2" borderId="34" xfId="0" applyNumberFormat="1" applyFont="1" applyFill="1" applyBorder="1" applyAlignment="1">
      <alignment horizontal="right" vertical="center" wrapText="1"/>
    </xf>
    <xf numFmtId="3" fontId="6" fillId="0" borderId="18" xfId="0" applyNumberFormat="1" applyFont="1" applyFill="1" applyBorder="1" applyAlignment="1">
      <alignment horizontal="center"/>
    </xf>
    <xf numFmtId="3" fontId="6" fillId="0" borderId="18" xfId="0" applyNumberFormat="1" applyFont="1" applyFill="1" applyBorder="1" applyAlignment="1" quotePrefix="1">
      <alignment horizontal="right"/>
    </xf>
    <xf numFmtId="3" fontId="6" fillId="0" borderId="1" xfId="0" applyNumberFormat="1" applyFont="1" applyFill="1" applyBorder="1" applyAlignment="1" quotePrefix="1">
      <alignment horizontal="right"/>
    </xf>
    <xf numFmtId="3" fontId="6" fillId="0" borderId="1" xfId="0" applyNumberFormat="1" applyFont="1" applyFill="1" applyBorder="1" applyAlignment="1">
      <alignment horizontal="center"/>
    </xf>
    <xf numFmtId="3" fontId="6" fillId="0" borderId="47" xfId="0" applyNumberFormat="1" applyFont="1" applyFill="1" applyBorder="1" applyAlignment="1">
      <alignment vertical="center"/>
    </xf>
    <xf numFmtId="3" fontId="15" fillId="0" borderId="31" xfId="0" applyNumberFormat="1" applyFont="1" applyBorder="1" applyAlignment="1">
      <alignment vertical="center" wrapText="1"/>
    </xf>
    <xf numFmtId="3" fontId="15" fillId="0" borderId="31" xfId="0" applyNumberFormat="1" applyFont="1" applyFill="1" applyBorder="1" applyAlignment="1">
      <alignment vertical="center" wrapText="1"/>
    </xf>
    <xf numFmtId="3" fontId="16" fillId="2" borderId="36" xfId="0" applyNumberFormat="1" applyFont="1" applyFill="1" applyBorder="1" applyAlignment="1">
      <alignment horizontal="right" vertical="center" wrapText="1"/>
    </xf>
    <xf numFmtId="3" fontId="15" fillId="0" borderId="18" xfId="0" applyNumberFormat="1" applyFont="1" applyFill="1" applyBorder="1" applyAlignment="1">
      <alignment vertical="center" wrapText="1"/>
    </xf>
    <xf numFmtId="3" fontId="6" fillId="2" borderId="59" xfId="0" applyNumberFormat="1" applyFont="1" applyFill="1" applyBorder="1" applyAlignment="1">
      <alignment vertical="center" wrapText="1"/>
    </xf>
    <xf numFmtId="0" fontId="6" fillId="2" borderId="39" xfId="20" applyFont="1" applyFill="1" applyBorder="1" applyAlignment="1">
      <alignment horizontal="center" vertical="center"/>
      <protection/>
    </xf>
    <xf numFmtId="3" fontId="6" fillId="0" borderId="48" xfId="20" applyNumberFormat="1" applyFont="1" applyBorder="1" applyAlignment="1">
      <alignment horizontal="right" vertical="center"/>
      <protection/>
    </xf>
    <xf numFmtId="3" fontId="6" fillId="2" borderId="20" xfId="0" applyNumberFormat="1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0" fillId="2" borderId="27" xfId="0" applyFill="1" applyBorder="1" applyAlignment="1">
      <alignment/>
    </xf>
    <xf numFmtId="0" fontId="0" fillId="2" borderId="60" xfId="0" applyFill="1" applyBorder="1" applyAlignment="1">
      <alignment/>
    </xf>
    <xf numFmtId="0" fontId="6" fillId="2" borderId="61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3" fontId="6" fillId="2" borderId="6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 wrapText="1"/>
    </xf>
    <xf numFmtId="0" fontId="0" fillId="0" borderId="64" xfId="0" applyBorder="1" applyAlignment="1">
      <alignment vertical="center" wrapText="1"/>
    </xf>
    <xf numFmtId="0" fontId="6" fillId="2" borderId="65" xfId="20" applyFont="1" applyFill="1" applyBorder="1" applyAlignment="1">
      <alignment horizontal="center" vertical="center"/>
      <protection/>
    </xf>
    <xf numFmtId="0" fontId="6" fillId="2" borderId="29" xfId="20" applyFont="1" applyFill="1" applyBorder="1" applyAlignment="1">
      <alignment horizontal="center" vertical="center"/>
      <protection/>
    </xf>
    <xf numFmtId="0" fontId="5" fillId="2" borderId="63" xfId="0" applyFont="1" applyFill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2" fillId="2" borderId="66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3" fontId="10" fillId="2" borderId="67" xfId="0" applyNumberFormat="1" applyFont="1" applyFill="1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6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8" fillId="2" borderId="63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6" fillId="2" borderId="67" xfId="20" applyFont="1" applyFill="1" applyBorder="1" applyAlignment="1">
      <alignment horizontal="center" vertical="center"/>
      <protection/>
    </xf>
    <xf numFmtId="0" fontId="0" fillId="0" borderId="6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59" xfId="0" applyBorder="1" applyAlignment="1">
      <alignment/>
    </xf>
    <xf numFmtId="0" fontId="6" fillId="2" borderId="7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2" borderId="61" xfId="0" applyFont="1" applyFill="1" applyBorder="1" applyAlignment="1">
      <alignment horizontal="center"/>
    </xf>
    <xf numFmtId="0" fontId="0" fillId="0" borderId="71" xfId="0" applyBorder="1" applyAlignment="1">
      <alignment horizontal="center"/>
    </xf>
    <xf numFmtId="0" fontId="4" fillId="2" borderId="71" xfId="20" applyFont="1" applyFill="1" applyBorder="1" applyAlignment="1">
      <alignment horizontal="center" vertical="center"/>
      <protection/>
    </xf>
    <xf numFmtId="0" fontId="8" fillId="2" borderId="63" xfId="20" applyFont="1" applyFill="1" applyBorder="1" applyAlignment="1">
      <alignment horizontal="center" vertical="center" wrapText="1"/>
      <protection/>
    </xf>
    <xf numFmtId="0" fontId="9" fillId="0" borderId="64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6" fillId="2" borderId="38" xfId="20" applyFont="1" applyFill="1" applyBorder="1" applyAlignment="1">
      <alignment horizontal="center" vertical="center"/>
      <protection/>
    </xf>
    <xf numFmtId="0" fontId="6" fillId="2" borderId="35" xfId="20" applyFont="1" applyFill="1" applyBorder="1" applyAlignment="1">
      <alignment horizontal="center" vertical="center"/>
      <protection/>
    </xf>
    <xf numFmtId="0" fontId="10" fillId="2" borderId="63" xfId="0" applyFont="1" applyFill="1" applyBorder="1" applyAlignment="1">
      <alignment horizontal="center" vertical="center" wrapText="1"/>
    </xf>
    <xf numFmtId="0" fontId="11" fillId="2" borderId="48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0" fillId="0" borderId="34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3" fontId="6" fillId="0" borderId="67" xfId="0" applyNumberFormat="1" applyFont="1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68" xfId="0" applyBorder="1" applyAlignment="1">
      <alignment horizontal="left"/>
    </xf>
    <xf numFmtId="3" fontId="6" fillId="0" borderId="17" xfId="0" applyNumberFormat="1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52" xfId="0" applyBorder="1" applyAlignment="1">
      <alignment horizontal="left"/>
    </xf>
    <xf numFmtId="0" fontId="6" fillId="2" borderId="63" xfId="20" applyFont="1" applyFill="1" applyBorder="1" applyAlignment="1">
      <alignment horizontal="center" vertical="center" wrapText="1"/>
      <protection/>
    </xf>
    <xf numFmtId="0" fontId="6" fillId="2" borderId="64" xfId="20" applyFont="1" applyFill="1" applyBorder="1" applyAlignment="1">
      <alignment horizontal="center" vertical="center" wrapText="1"/>
      <protection/>
    </xf>
    <xf numFmtId="0" fontId="6" fillId="2" borderId="48" xfId="20" applyFont="1" applyFill="1" applyBorder="1" applyAlignment="1">
      <alignment horizontal="center" vertical="center" wrapText="1"/>
      <protection/>
    </xf>
    <xf numFmtId="3" fontId="6" fillId="2" borderId="63" xfId="0" applyNumberFormat="1" applyFont="1" applyFill="1" applyBorder="1" applyAlignment="1">
      <alignment horizontal="center" vertical="center"/>
    </xf>
    <xf numFmtId="3" fontId="6" fillId="2" borderId="48" xfId="0" applyNumberFormat="1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4" fillId="2" borderId="67" xfId="0" applyFont="1" applyFill="1" applyBorder="1" applyAlignment="1">
      <alignment vertical="center"/>
    </xf>
    <xf numFmtId="0" fontId="4" fillId="2" borderId="72" xfId="0" applyFont="1" applyFill="1" applyBorder="1" applyAlignment="1">
      <alignment vertical="center"/>
    </xf>
    <xf numFmtId="0" fontId="0" fillId="0" borderId="48" xfId="0" applyBorder="1" applyAlignment="1">
      <alignment horizontal="center" vertical="center" wrapText="1"/>
    </xf>
  </cellXfs>
  <cellStyles count="10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RK Odpisový plán na rok 2002" xfId="20"/>
    <cellStyle name="nový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tabSelected="1" view="pageBreakPreview" zoomScaleSheetLayoutView="100" workbookViewId="0" topLeftCell="A1">
      <selection activeCell="I41" sqref="I41"/>
    </sheetView>
  </sheetViews>
  <sheetFormatPr defaultColWidth="9.00390625" defaultRowHeight="12.75"/>
  <cols>
    <col min="1" max="1" width="28.125" style="1" customWidth="1"/>
    <col min="2" max="6" width="9.75390625" style="2" customWidth="1"/>
    <col min="7" max="8" width="8.125" style="2" customWidth="1"/>
    <col min="9" max="9" width="9.75390625" style="2" customWidth="1"/>
    <col min="10" max="10" width="8.125" style="2" customWidth="1"/>
    <col min="11" max="11" width="8.875" style="1" customWidth="1"/>
    <col min="12" max="13" width="8.125" style="1" customWidth="1"/>
    <col min="14" max="14" width="9.125" style="1" customWidth="1"/>
    <col min="16" max="16" width="10.875" style="0" customWidth="1"/>
    <col min="17" max="17" width="9.875" style="0" customWidth="1"/>
  </cols>
  <sheetData>
    <row r="1" ht="15">
      <c r="N1" s="104" t="s">
        <v>107</v>
      </c>
    </row>
    <row r="2" spans="1:14" ht="16.5" thickBot="1">
      <c r="A2" s="57" t="s">
        <v>62</v>
      </c>
      <c r="B2" s="3"/>
      <c r="C2" s="3"/>
      <c r="D2" s="3"/>
      <c r="E2" s="3"/>
      <c r="F2" s="3"/>
      <c r="G2" s="3"/>
      <c r="H2" s="3"/>
      <c r="I2" s="3"/>
      <c r="J2" s="3"/>
      <c r="N2" s="104" t="s">
        <v>91</v>
      </c>
    </row>
    <row r="3" spans="1:16" ht="24" customHeight="1" thickBot="1">
      <c r="A3" s="205" t="s">
        <v>0</v>
      </c>
      <c r="B3" s="192" t="s">
        <v>79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4"/>
    </row>
    <row r="4" spans="1:16" ht="12.75">
      <c r="A4" s="206"/>
      <c r="B4" s="208" t="s">
        <v>74</v>
      </c>
      <c r="C4" s="201" t="s">
        <v>73</v>
      </c>
      <c r="D4" s="208" t="s">
        <v>75</v>
      </c>
      <c r="E4" s="201" t="s">
        <v>85</v>
      </c>
      <c r="F4" s="201" t="s">
        <v>94</v>
      </c>
      <c r="G4" s="197" t="s">
        <v>86</v>
      </c>
      <c r="H4" s="198"/>
      <c r="I4" s="4" t="s">
        <v>92</v>
      </c>
      <c r="J4" s="6"/>
      <c r="K4" s="5"/>
      <c r="L4" s="197" t="s">
        <v>93</v>
      </c>
      <c r="M4" s="198"/>
      <c r="N4" s="4" t="s">
        <v>106</v>
      </c>
      <c r="O4" s="6"/>
      <c r="P4" s="5"/>
    </row>
    <row r="5" spans="1:16" ht="12.75">
      <c r="A5" s="206"/>
      <c r="B5" s="209"/>
      <c r="C5" s="202"/>
      <c r="D5" s="209"/>
      <c r="E5" s="202"/>
      <c r="F5" s="202"/>
      <c r="G5" s="7" t="s">
        <v>3</v>
      </c>
      <c r="H5" s="9" t="s">
        <v>4</v>
      </c>
      <c r="I5" s="11" t="s">
        <v>1</v>
      </c>
      <c r="J5" s="8" t="s">
        <v>2</v>
      </c>
      <c r="K5" s="9" t="s">
        <v>3</v>
      </c>
      <c r="L5" s="10" t="s">
        <v>3</v>
      </c>
      <c r="M5" s="9" t="s">
        <v>4</v>
      </c>
      <c r="N5" s="11" t="s">
        <v>1</v>
      </c>
      <c r="O5" s="8" t="s">
        <v>2</v>
      </c>
      <c r="P5" s="9" t="s">
        <v>3</v>
      </c>
    </row>
    <row r="6" spans="1:16" ht="13.5" thickBot="1">
      <c r="A6" s="207"/>
      <c r="B6" s="210"/>
      <c r="C6" s="238"/>
      <c r="D6" s="210"/>
      <c r="E6" s="202"/>
      <c r="F6" s="202"/>
      <c r="G6" s="94" t="s">
        <v>6</v>
      </c>
      <c r="H6" s="13" t="s">
        <v>7</v>
      </c>
      <c r="I6" s="15" t="s">
        <v>5</v>
      </c>
      <c r="J6" s="12" t="s">
        <v>5</v>
      </c>
      <c r="K6" s="13"/>
      <c r="L6" s="14" t="s">
        <v>6</v>
      </c>
      <c r="M6" s="13" t="s">
        <v>7</v>
      </c>
      <c r="N6" s="15" t="s">
        <v>5</v>
      </c>
      <c r="O6" s="12" t="s">
        <v>5</v>
      </c>
      <c r="P6" s="13"/>
    </row>
    <row r="7" spans="1:16" ht="13.5" customHeight="1">
      <c r="A7" s="58" t="s">
        <v>8</v>
      </c>
      <c r="B7" s="95">
        <v>0</v>
      </c>
      <c r="C7" s="52">
        <v>0</v>
      </c>
      <c r="D7" s="107">
        <v>0</v>
      </c>
      <c r="E7" s="107">
        <v>0</v>
      </c>
      <c r="F7" s="107">
        <v>0</v>
      </c>
      <c r="G7" s="109">
        <f>F7-E7</f>
        <v>0</v>
      </c>
      <c r="H7" s="22">
        <v>0</v>
      </c>
      <c r="I7" s="17">
        <v>0</v>
      </c>
      <c r="J7" s="16"/>
      <c r="K7" s="18">
        <v>0</v>
      </c>
      <c r="L7" s="20">
        <f>+K7-F7</f>
        <v>0</v>
      </c>
      <c r="M7" s="22">
        <v>0</v>
      </c>
      <c r="N7" s="17">
        <v>0</v>
      </c>
      <c r="O7" s="16"/>
      <c r="P7" s="18">
        <v>0</v>
      </c>
    </row>
    <row r="8" spans="1:16" ht="13.5" customHeight="1">
      <c r="A8" s="59" t="s">
        <v>9</v>
      </c>
      <c r="B8" s="96">
        <v>311</v>
      </c>
      <c r="C8" s="54">
        <v>311.46</v>
      </c>
      <c r="D8" s="96">
        <v>311.87</v>
      </c>
      <c r="E8" s="96">
        <v>341.7</v>
      </c>
      <c r="F8" s="96">
        <v>320</v>
      </c>
      <c r="G8" s="109">
        <f>F8-E8</f>
        <v>-21.69999999999999</v>
      </c>
      <c r="H8" s="22">
        <f>+F8/E8</f>
        <v>0.9364940005853087</v>
      </c>
      <c r="I8" s="21">
        <v>300</v>
      </c>
      <c r="J8" s="19"/>
      <c r="K8" s="18">
        <v>300</v>
      </c>
      <c r="L8" s="20">
        <f>+K8-F8</f>
        <v>-20</v>
      </c>
      <c r="M8" s="22">
        <f>+K8/F8</f>
        <v>0.9375</v>
      </c>
      <c r="N8" s="21">
        <v>300</v>
      </c>
      <c r="O8" s="19"/>
      <c r="P8" s="18">
        <v>300</v>
      </c>
    </row>
    <row r="9" spans="1:16" ht="13.5" customHeight="1">
      <c r="A9" s="59" t="s">
        <v>10</v>
      </c>
      <c r="B9" s="96">
        <v>0</v>
      </c>
      <c r="C9" s="54">
        <v>0</v>
      </c>
      <c r="D9" s="96">
        <v>0</v>
      </c>
      <c r="E9" s="96">
        <v>0</v>
      </c>
      <c r="F9" s="96">
        <v>0</v>
      </c>
      <c r="G9" s="109">
        <f aca="true" t="shared" si="0" ref="G9:G34">F9-E9</f>
        <v>0</v>
      </c>
      <c r="H9" s="22">
        <v>0</v>
      </c>
      <c r="I9" s="21">
        <v>0</v>
      </c>
      <c r="J9" s="19"/>
      <c r="K9" s="18">
        <v>0</v>
      </c>
      <c r="L9" s="20">
        <f aca="true" t="shared" si="1" ref="L9:L35">+K9-F9</f>
        <v>0</v>
      </c>
      <c r="M9" s="22">
        <v>0</v>
      </c>
      <c r="N9" s="21">
        <v>0</v>
      </c>
      <c r="O9" s="19"/>
      <c r="P9" s="18">
        <v>0</v>
      </c>
    </row>
    <row r="10" spans="1:16" ht="13.5" customHeight="1">
      <c r="A10" s="59" t="s">
        <v>11</v>
      </c>
      <c r="B10" s="96">
        <v>0</v>
      </c>
      <c r="C10" s="54">
        <v>0</v>
      </c>
      <c r="D10" s="96">
        <v>0</v>
      </c>
      <c r="E10" s="96">
        <v>0</v>
      </c>
      <c r="F10" s="96">
        <v>0</v>
      </c>
      <c r="G10" s="109">
        <f t="shared" si="0"/>
        <v>0</v>
      </c>
      <c r="H10" s="22">
        <v>0</v>
      </c>
      <c r="I10" s="21">
        <v>0</v>
      </c>
      <c r="J10" s="19"/>
      <c r="K10" s="18">
        <v>0</v>
      </c>
      <c r="L10" s="20">
        <f t="shared" si="1"/>
        <v>0</v>
      </c>
      <c r="M10" s="22">
        <v>0</v>
      </c>
      <c r="N10" s="21">
        <v>0</v>
      </c>
      <c r="O10" s="19"/>
      <c r="P10" s="18">
        <v>0</v>
      </c>
    </row>
    <row r="11" spans="1:16" ht="13.5" customHeight="1">
      <c r="A11" s="59" t="s">
        <v>12</v>
      </c>
      <c r="B11" s="96">
        <v>75.93</v>
      </c>
      <c r="C11" s="54">
        <f>0.47+108.78+10.98</f>
        <v>120.23</v>
      </c>
      <c r="D11" s="96">
        <v>379.78</v>
      </c>
      <c r="E11" s="96">
        <v>48.72</v>
      </c>
      <c r="F11" s="96">
        <v>94</v>
      </c>
      <c r="G11" s="109">
        <f t="shared" si="0"/>
        <v>45.28</v>
      </c>
      <c r="H11" s="22">
        <f aca="true" t="shared" si="2" ref="H11:H35">+F11/E11</f>
        <v>1.929392446633826</v>
      </c>
      <c r="I11" s="21">
        <v>240</v>
      </c>
      <c r="J11" s="19"/>
      <c r="K11" s="18">
        <v>240</v>
      </c>
      <c r="L11" s="20">
        <f t="shared" si="1"/>
        <v>146</v>
      </c>
      <c r="M11" s="22">
        <f aca="true" t="shared" si="3" ref="M11:M35">+K11/F11</f>
        <v>2.5531914893617023</v>
      </c>
      <c r="N11" s="21">
        <v>240</v>
      </c>
      <c r="O11" s="19"/>
      <c r="P11" s="18">
        <v>240</v>
      </c>
    </row>
    <row r="12" spans="1:16" ht="13.5" customHeight="1">
      <c r="A12" s="98" t="s">
        <v>13</v>
      </c>
      <c r="B12" s="96">
        <v>52.73</v>
      </c>
      <c r="C12" s="54">
        <v>108.78</v>
      </c>
      <c r="D12" s="96">
        <v>267.9</v>
      </c>
      <c r="E12" s="96">
        <v>8.66</v>
      </c>
      <c r="F12" s="96">
        <v>65</v>
      </c>
      <c r="G12" s="109">
        <f t="shared" si="0"/>
        <v>56.34</v>
      </c>
      <c r="H12" s="22">
        <f t="shared" si="2"/>
        <v>7.505773672055427</v>
      </c>
      <c r="I12" s="21">
        <v>200</v>
      </c>
      <c r="J12" s="19"/>
      <c r="K12" s="18">
        <v>200</v>
      </c>
      <c r="L12" s="20">
        <f t="shared" si="1"/>
        <v>135</v>
      </c>
      <c r="M12" s="22">
        <f t="shared" si="3"/>
        <v>3.076923076923077</v>
      </c>
      <c r="N12" s="21">
        <v>200</v>
      </c>
      <c r="O12" s="19"/>
      <c r="P12" s="18">
        <v>200</v>
      </c>
    </row>
    <row r="13" spans="1:16" ht="13.5" customHeight="1">
      <c r="A13" s="98" t="s">
        <v>14</v>
      </c>
      <c r="B13" s="96">
        <v>0</v>
      </c>
      <c r="C13" s="54">
        <v>0</v>
      </c>
      <c r="D13" s="96">
        <v>0</v>
      </c>
      <c r="E13" s="96">
        <v>0</v>
      </c>
      <c r="F13" s="96">
        <v>0</v>
      </c>
      <c r="G13" s="109">
        <f t="shared" si="0"/>
        <v>0</v>
      </c>
      <c r="H13" s="22">
        <v>0</v>
      </c>
      <c r="I13" s="21">
        <v>0</v>
      </c>
      <c r="J13" s="19"/>
      <c r="K13" s="18">
        <v>0</v>
      </c>
      <c r="L13" s="20">
        <f t="shared" si="1"/>
        <v>0</v>
      </c>
      <c r="M13" s="22">
        <v>0</v>
      </c>
      <c r="N13" s="21">
        <v>0</v>
      </c>
      <c r="O13" s="19"/>
      <c r="P13" s="18">
        <v>0</v>
      </c>
    </row>
    <row r="14" spans="1:16" ht="20.25" customHeight="1">
      <c r="A14" s="98" t="s">
        <v>15</v>
      </c>
      <c r="B14" s="96">
        <v>0</v>
      </c>
      <c r="C14" s="54">
        <v>0</v>
      </c>
      <c r="D14" s="96">
        <v>0</v>
      </c>
      <c r="E14" s="96">
        <v>0</v>
      </c>
      <c r="F14" s="96">
        <v>0</v>
      </c>
      <c r="G14" s="109">
        <f t="shared" si="0"/>
        <v>0</v>
      </c>
      <c r="H14" s="22">
        <v>0</v>
      </c>
      <c r="I14" s="21">
        <v>0</v>
      </c>
      <c r="J14" s="19"/>
      <c r="K14" s="18">
        <v>0</v>
      </c>
      <c r="L14" s="20">
        <f t="shared" si="1"/>
        <v>0</v>
      </c>
      <c r="M14" s="22">
        <v>0</v>
      </c>
      <c r="N14" s="21">
        <v>0</v>
      </c>
      <c r="O14" s="19"/>
      <c r="P14" s="18">
        <v>0</v>
      </c>
    </row>
    <row r="15" spans="1:16" ht="13.5" customHeight="1" thickBot="1">
      <c r="A15" s="99" t="s">
        <v>16</v>
      </c>
      <c r="B15" s="96">
        <v>8000</v>
      </c>
      <c r="C15" s="54">
        <v>8240</v>
      </c>
      <c r="D15" s="139">
        <v>9107.64</v>
      </c>
      <c r="E15" s="139">
        <v>10190.87</v>
      </c>
      <c r="F15" s="139">
        <v>10211</v>
      </c>
      <c r="G15" s="109">
        <f t="shared" si="0"/>
        <v>20.1299999999992</v>
      </c>
      <c r="H15" s="22">
        <f t="shared" si="2"/>
        <v>1.0019752974966807</v>
      </c>
      <c r="I15" s="25">
        <v>10022</v>
      </c>
      <c r="J15" s="24"/>
      <c r="K15" s="18">
        <v>10022</v>
      </c>
      <c r="L15" s="20">
        <f t="shared" si="1"/>
        <v>-189</v>
      </c>
      <c r="M15" s="22">
        <f t="shared" si="3"/>
        <v>0.9814905494075017</v>
      </c>
      <c r="N15" s="25">
        <v>10574</v>
      </c>
      <c r="O15" s="24"/>
      <c r="P15" s="18">
        <v>10574</v>
      </c>
    </row>
    <row r="16" spans="1:16" ht="13.5" customHeight="1" thickBot="1">
      <c r="A16" s="60" t="s">
        <v>17</v>
      </c>
      <c r="B16" s="26">
        <f>SUM(B8:B11,B13,B15)</f>
        <v>8386.93</v>
      </c>
      <c r="C16" s="26">
        <f>SUM(C8:C11,C13,C15)</f>
        <v>8671.69</v>
      </c>
      <c r="D16" s="97">
        <f>SUM(D8:D11,D13,D15)</f>
        <v>9799.289999999999</v>
      </c>
      <c r="E16" s="97">
        <f>SUM(E8:E11,E13,E15)</f>
        <v>10581.29</v>
      </c>
      <c r="F16" s="97">
        <f>SUM(F8:F11,F13,F15)</f>
        <v>10625</v>
      </c>
      <c r="G16" s="97">
        <f t="shared" si="0"/>
        <v>43.70999999999913</v>
      </c>
      <c r="H16" s="172">
        <f t="shared" si="2"/>
        <v>1.004130876292021</v>
      </c>
      <c r="I16" s="53">
        <f>SUM(I7+I8+I9+I10+I11+I13+I15)</f>
        <v>10562</v>
      </c>
      <c r="J16" s="37">
        <f>SUM(J7+J8+J9+J10+J11+J13+J15)</f>
        <v>0</v>
      </c>
      <c r="K16" s="36">
        <f>SUM(K7+K8+K9+K10+K11+K13+K15)</f>
        <v>10562</v>
      </c>
      <c r="L16" s="36">
        <f t="shared" si="1"/>
        <v>-63</v>
      </c>
      <c r="M16" s="172">
        <f t="shared" si="3"/>
        <v>0.9940705882352942</v>
      </c>
      <c r="N16" s="26">
        <f>SUM(N7+N8+N9+N10+N11+N13+N15)</f>
        <v>11114</v>
      </c>
      <c r="O16" s="37">
        <f>SUM(O7+O8+O9+O10+O11+O13+O15)</f>
        <v>0</v>
      </c>
      <c r="P16" s="186">
        <f>SUM(P7+P8+P9+P10+P11+P13+P15)</f>
        <v>11114</v>
      </c>
    </row>
    <row r="17" spans="1:16" ht="13.5" customHeight="1">
      <c r="A17" s="100" t="s">
        <v>18</v>
      </c>
      <c r="B17" s="95">
        <v>1110.94</v>
      </c>
      <c r="C17" s="54">
        <v>1244.58</v>
      </c>
      <c r="D17" s="95">
        <v>1253.65</v>
      </c>
      <c r="E17" s="95">
        <v>1386.33</v>
      </c>
      <c r="F17" s="95">
        <v>1179</v>
      </c>
      <c r="G17" s="109">
        <f t="shared" si="0"/>
        <v>-207.32999999999993</v>
      </c>
      <c r="H17" s="22">
        <f t="shared" si="2"/>
        <v>0.8504468633009457</v>
      </c>
      <c r="I17" s="17">
        <v>1179</v>
      </c>
      <c r="J17" s="16"/>
      <c r="K17" s="18">
        <v>1179</v>
      </c>
      <c r="L17" s="20">
        <f t="shared" si="1"/>
        <v>0</v>
      </c>
      <c r="M17" s="22">
        <f t="shared" si="3"/>
        <v>1</v>
      </c>
      <c r="N17" s="17">
        <v>1179</v>
      </c>
      <c r="O17" s="16"/>
      <c r="P17" s="18">
        <v>1179</v>
      </c>
    </row>
    <row r="18" spans="1:16" ht="22.5" customHeight="1">
      <c r="A18" s="98" t="s">
        <v>19</v>
      </c>
      <c r="B18" s="95">
        <v>323</v>
      </c>
      <c r="C18" s="54">
        <v>0</v>
      </c>
      <c r="D18" s="96">
        <v>217</v>
      </c>
      <c r="E18" s="150">
        <v>258</v>
      </c>
      <c r="F18" s="150">
        <v>73</v>
      </c>
      <c r="G18" s="109">
        <f t="shared" si="0"/>
        <v>-185</v>
      </c>
      <c r="H18" s="22">
        <f t="shared" si="2"/>
        <v>0.28294573643410853</v>
      </c>
      <c r="I18" s="17">
        <v>235</v>
      </c>
      <c r="J18" s="16"/>
      <c r="K18" s="18">
        <v>235</v>
      </c>
      <c r="L18" s="20">
        <f t="shared" si="1"/>
        <v>162</v>
      </c>
      <c r="M18" s="22">
        <f t="shared" si="3"/>
        <v>3.219178082191781</v>
      </c>
      <c r="N18" s="17">
        <v>235</v>
      </c>
      <c r="O18" s="16"/>
      <c r="P18" s="18">
        <v>235</v>
      </c>
    </row>
    <row r="19" spans="1:16" ht="13.5" customHeight="1">
      <c r="A19" s="59" t="s">
        <v>20</v>
      </c>
      <c r="B19" s="95">
        <v>333.1</v>
      </c>
      <c r="C19" s="54">
        <v>319.86</v>
      </c>
      <c r="D19" s="96">
        <v>427.83</v>
      </c>
      <c r="E19" s="96">
        <v>407.13</v>
      </c>
      <c r="F19" s="96">
        <v>440</v>
      </c>
      <c r="G19" s="109">
        <f t="shared" si="0"/>
        <v>32.870000000000005</v>
      </c>
      <c r="H19" s="22">
        <f t="shared" si="2"/>
        <v>1.0807358828875298</v>
      </c>
      <c r="I19" s="21">
        <v>530</v>
      </c>
      <c r="J19" s="19"/>
      <c r="K19" s="18">
        <v>530</v>
      </c>
      <c r="L19" s="20">
        <f t="shared" si="1"/>
        <v>90</v>
      </c>
      <c r="M19" s="22">
        <f t="shared" si="3"/>
        <v>1.2045454545454546</v>
      </c>
      <c r="N19" s="21">
        <v>530</v>
      </c>
      <c r="O19" s="19"/>
      <c r="P19" s="18">
        <v>530</v>
      </c>
    </row>
    <row r="20" spans="1:16" ht="13.5" customHeight="1">
      <c r="A20" s="98" t="s">
        <v>21</v>
      </c>
      <c r="B20" s="95">
        <v>17.51</v>
      </c>
      <c r="C20" s="54">
        <v>0</v>
      </c>
      <c r="D20" s="96">
        <v>25.58</v>
      </c>
      <c r="E20" s="96">
        <v>23.72</v>
      </c>
      <c r="F20" s="96">
        <v>25</v>
      </c>
      <c r="G20" s="109">
        <f t="shared" si="0"/>
        <v>1.2800000000000011</v>
      </c>
      <c r="H20" s="22">
        <f t="shared" si="2"/>
        <v>1.0539629005059021</v>
      </c>
      <c r="I20" s="21">
        <v>25</v>
      </c>
      <c r="J20" s="19"/>
      <c r="K20" s="18">
        <v>25</v>
      </c>
      <c r="L20" s="20">
        <f t="shared" si="1"/>
        <v>0</v>
      </c>
      <c r="M20" s="22">
        <f t="shared" si="3"/>
        <v>1</v>
      </c>
      <c r="N20" s="21">
        <v>25</v>
      </c>
      <c r="O20" s="19"/>
      <c r="P20" s="18">
        <v>25</v>
      </c>
    </row>
    <row r="21" spans="1:16" ht="13.5" customHeight="1">
      <c r="A21" s="59" t="s">
        <v>22</v>
      </c>
      <c r="B21" s="95">
        <v>0</v>
      </c>
      <c r="C21" s="54">
        <v>20.11</v>
      </c>
      <c r="D21" s="96">
        <v>0</v>
      </c>
      <c r="E21" s="96">
        <v>0</v>
      </c>
      <c r="F21" s="96">
        <v>0</v>
      </c>
      <c r="G21" s="109">
        <f t="shared" si="0"/>
        <v>0</v>
      </c>
      <c r="H21" s="22">
        <v>0</v>
      </c>
      <c r="I21" s="21">
        <v>0</v>
      </c>
      <c r="J21" s="19"/>
      <c r="K21" s="18">
        <v>0</v>
      </c>
      <c r="L21" s="20">
        <f t="shared" si="1"/>
        <v>0</v>
      </c>
      <c r="M21" s="22">
        <v>0</v>
      </c>
      <c r="N21" s="21">
        <v>0</v>
      </c>
      <c r="O21" s="19"/>
      <c r="P21" s="18">
        <v>0</v>
      </c>
    </row>
    <row r="22" spans="1:16" ht="13.5" customHeight="1">
      <c r="A22" s="59" t="s">
        <v>23</v>
      </c>
      <c r="B22" s="95">
        <v>449</v>
      </c>
      <c r="C22" s="54">
        <f>177.86+6.55+197.64</f>
        <v>382.05</v>
      </c>
      <c r="D22" s="96">
        <v>529.86</v>
      </c>
      <c r="E22" s="96">
        <v>309</v>
      </c>
      <c r="F22" s="96">
        <v>470</v>
      </c>
      <c r="G22" s="109">
        <f t="shared" si="0"/>
        <v>161</v>
      </c>
      <c r="H22" s="22">
        <f t="shared" si="2"/>
        <v>1.5210355987055015</v>
      </c>
      <c r="I22" s="21">
        <v>542</v>
      </c>
      <c r="J22" s="19"/>
      <c r="K22" s="18">
        <v>542</v>
      </c>
      <c r="L22" s="20">
        <f t="shared" si="1"/>
        <v>72</v>
      </c>
      <c r="M22" s="22">
        <f t="shared" si="3"/>
        <v>1.1531914893617021</v>
      </c>
      <c r="N22" s="21">
        <v>542</v>
      </c>
      <c r="O22" s="19"/>
      <c r="P22" s="18">
        <v>542</v>
      </c>
    </row>
    <row r="23" spans="1:16" ht="13.5" customHeight="1">
      <c r="A23" s="98" t="s">
        <v>24</v>
      </c>
      <c r="B23" s="95">
        <v>283.21</v>
      </c>
      <c r="C23" s="54">
        <v>177.86</v>
      </c>
      <c r="D23" s="96">
        <v>267.82</v>
      </c>
      <c r="E23" s="96">
        <v>106.83</v>
      </c>
      <c r="F23" s="96">
        <v>222</v>
      </c>
      <c r="G23" s="109">
        <f t="shared" si="0"/>
        <v>115.17</v>
      </c>
      <c r="H23" s="22">
        <f t="shared" si="2"/>
        <v>2.078067958438641</v>
      </c>
      <c r="I23" s="23">
        <v>423</v>
      </c>
      <c r="J23" s="19"/>
      <c r="K23" s="18">
        <v>423</v>
      </c>
      <c r="L23" s="20">
        <f t="shared" si="1"/>
        <v>201</v>
      </c>
      <c r="M23" s="22">
        <f t="shared" si="3"/>
        <v>1.9054054054054055</v>
      </c>
      <c r="N23" s="23">
        <v>423</v>
      </c>
      <c r="O23" s="19"/>
      <c r="P23" s="18">
        <v>423</v>
      </c>
    </row>
    <row r="24" spans="1:16" ht="13.5" customHeight="1">
      <c r="A24" s="59" t="s">
        <v>25</v>
      </c>
      <c r="B24" s="95">
        <v>164.71</v>
      </c>
      <c r="C24" s="54">
        <v>197.64</v>
      </c>
      <c r="D24" s="96">
        <v>258.88</v>
      </c>
      <c r="E24" s="96">
        <v>199.38</v>
      </c>
      <c r="F24" s="96">
        <v>119</v>
      </c>
      <c r="G24" s="109">
        <f t="shared" si="0"/>
        <v>-80.38</v>
      </c>
      <c r="H24" s="22">
        <f t="shared" si="2"/>
        <v>0.5968502357307653</v>
      </c>
      <c r="I24" s="23">
        <v>119</v>
      </c>
      <c r="J24" s="19"/>
      <c r="K24" s="18">
        <v>119</v>
      </c>
      <c r="L24" s="20">
        <f t="shared" si="1"/>
        <v>0</v>
      </c>
      <c r="M24" s="22">
        <f t="shared" si="3"/>
        <v>1</v>
      </c>
      <c r="N24" s="23">
        <v>119</v>
      </c>
      <c r="O24" s="19"/>
      <c r="P24" s="18">
        <v>119</v>
      </c>
    </row>
    <row r="25" spans="1:16" ht="13.5" customHeight="1">
      <c r="A25" s="61" t="s">
        <v>26</v>
      </c>
      <c r="B25" s="95">
        <v>6294.1</v>
      </c>
      <c r="C25" s="54">
        <f>4795+1678.26+95.54</f>
        <v>6568.8</v>
      </c>
      <c r="D25" s="96">
        <v>7228</v>
      </c>
      <c r="E25" s="182">
        <v>8164</v>
      </c>
      <c r="F25" s="182">
        <v>8164</v>
      </c>
      <c r="G25" s="109">
        <f t="shared" si="0"/>
        <v>0</v>
      </c>
      <c r="H25" s="22">
        <f t="shared" si="2"/>
        <v>1</v>
      </c>
      <c r="I25" s="185">
        <v>8566</v>
      </c>
      <c r="J25" s="148"/>
      <c r="K25" s="149">
        <v>8566</v>
      </c>
      <c r="L25" s="20">
        <f t="shared" si="1"/>
        <v>402</v>
      </c>
      <c r="M25" s="22">
        <f t="shared" si="3"/>
        <v>1.0492405683488486</v>
      </c>
      <c r="N25" s="185">
        <v>8566</v>
      </c>
      <c r="O25" s="148"/>
      <c r="P25" s="149">
        <v>8566</v>
      </c>
    </row>
    <row r="26" spans="1:16" ht="13.5" customHeight="1">
      <c r="A26" s="98" t="s">
        <v>27</v>
      </c>
      <c r="B26" s="95">
        <v>4599.7</v>
      </c>
      <c r="C26" s="54">
        <v>4795</v>
      </c>
      <c r="D26" s="96">
        <v>5275.88</v>
      </c>
      <c r="E26" s="182">
        <v>5960.09</v>
      </c>
      <c r="F26" s="182">
        <v>5961</v>
      </c>
      <c r="G26" s="109">
        <f t="shared" si="0"/>
        <v>0.9099999999998545</v>
      </c>
      <c r="H26" s="22">
        <f t="shared" si="2"/>
        <v>1.000152682258154</v>
      </c>
      <c r="I26" s="185">
        <v>6299</v>
      </c>
      <c r="J26" s="148"/>
      <c r="K26" s="149">
        <v>6299</v>
      </c>
      <c r="L26" s="20">
        <f t="shared" si="1"/>
        <v>338</v>
      </c>
      <c r="M26" s="22">
        <f t="shared" si="3"/>
        <v>1.0567018956550913</v>
      </c>
      <c r="N26" s="185">
        <v>6299</v>
      </c>
      <c r="O26" s="148"/>
      <c r="P26" s="149">
        <v>6299</v>
      </c>
    </row>
    <row r="27" spans="1:16" ht="13.5" customHeight="1">
      <c r="A27" s="61" t="s">
        <v>28</v>
      </c>
      <c r="B27" s="95">
        <v>4579</v>
      </c>
      <c r="C27" s="54">
        <v>4777</v>
      </c>
      <c r="D27" s="96">
        <v>5254</v>
      </c>
      <c r="E27" s="182">
        <v>5931</v>
      </c>
      <c r="F27" s="182">
        <v>5927</v>
      </c>
      <c r="G27" s="109">
        <f t="shared" si="0"/>
        <v>-4</v>
      </c>
      <c r="H27" s="22">
        <f t="shared" si="2"/>
        <v>0.9993255774742876</v>
      </c>
      <c r="I27" s="185">
        <v>6267</v>
      </c>
      <c r="J27" s="148"/>
      <c r="K27" s="149">
        <v>6267</v>
      </c>
      <c r="L27" s="20">
        <f t="shared" si="1"/>
        <v>340</v>
      </c>
      <c r="M27" s="22">
        <f t="shared" si="3"/>
        <v>1.0573646026657668</v>
      </c>
      <c r="N27" s="185">
        <v>6267</v>
      </c>
      <c r="O27" s="148"/>
      <c r="P27" s="149">
        <v>6267</v>
      </c>
    </row>
    <row r="28" spans="1:16" ht="13.5" customHeight="1">
      <c r="A28" s="98" t="s">
        <v>29</v>
      </c>
      <c r="B28" s="95">
        <v>21</v>
      </c>
      <c r="C28" s="54">
        <v>18</v>
      </c>
      <c r="D28" s="96">
        <v>22</v>
      </c>
      <c r="E28" s="183">
        <v>29</v>
      </c>
      <c r="F28" s="183">
        <v>34</v>
      </c>
      <c r="G28" s="109">
        <f t="shared" si="0"/>
        <v>5</v>
      </c>
      <c r="H28" s="22">
        <f t="shared" si="2"/>
        <v>1.1724137931034482</v>
      </c>
      <c r="I28" s="185">
        <v>32</v>
      </c>
      <c r="J28" s="148"/>
      <c r="K28" s="149">
        <v>32</v>
      </c>
      <c r="L28" s="20">
        <f t="shared" si="1"/>
        <v>-2</v>
      </c>
      <c r="M28" s="22">
        <f t="shared" si="3"/>
        <v>0.9411764705882353</v>
      </c>
      <c r="N28" s="185">
        <v>32</v>
      </c>
      <c r="O28" s="148"/>
      <c r="P28" s="149">
        <v>32</v>
      </c>
    </row>
    <row r="29" spans="1:16" ht="13.5" customHeight="1">
      <c r="A29" s="98" t="s">
        <v>30</v>
      </c>
      <c r="B29" s="95">
        <v>1694.4</v>
      </c>
      <c r="C29" s="54">
        <f>1678.26+95.54</f>
        <v>1773.8</v>
      </c>
      <c r="D29" s="96">
        <v>1951.65</v>
      </c>
      <c r="E29" s="182">
        <v>2204</v>
      </c>
      <c r="F29" s="182">
        <v>2203</v>
      </c>
      <c r="G29" s="109">
        <f t="shared" si="0"/>
        <v>-1</v>
      </c>
      <c r="H29" s="22">
        <f t="shared" si="2"/>
        <v>0.9995462794918331</v>
      </c>
      <c r="I29" s="185">
        <v>2267</v>
      </c>
      <c r="J29" s="148"/>
      <c r="K29" s="149">
        <v>2267</v>
      </c>
      <c r="L29" s="20">
        <f t="shared" si="1"/>
        <v>64</v>
      </c>
      <c r="M29" s="22">
        <f t="shared" si="3"/>
        <v>1.0290512936904221</v>
      </c>
      <c r="N29" s="185">
        <v>2267</v>
      </c>
      <c r="O29" s="148"/>
      <c r="P29" s="149">
        <v>2267</v>
      </c>
    </row>
    <row r="30" spans="1:16" ht="13.5" customHeight="1">
      <c r="A30" s="61" t="s">
        <v>31</v>
      </c>
      <c r="B30" s="95">
        <v>0</v>
      </c>
      <c r="C30" s="54">
        <v>0</v>
      </c>
      <c r="D30" s="96">
        <v>0</v>
      </c>
      <c r="E30" s="96">
        <v>0</v>
      </c>
      <c r="F30" s="96">
        <v>0</v>
      </c>
      <c r="G30" s="109">
        <f t="shared" si="0"/>
        <v>0</v>
      </c>
      <c r="H30" s="22">
        <v>0</v>
      </c>
      <c r="I30" s="21">
        <v>0</v>
      </c>
      <c r="J30" s="19"/>
      <c r="K30" s="18">
        <v>0</v>
      </c>
      <c r="L30" s="20">
        <f t="shared" si="1"/>
        <v>0</v>
      </c>
      <c r="M30" s="22">
        <v>0</v>
      </c>
      <c r="N30" s="21">
        <v>0</v>
      </c>
      <c r="O30" s="19"/>
      <c r="P30" s="18">
        <v>0</v>
      </c>
    </row>
    <row r="31" spans="1:16" ht="13.5" customHeight="1">
      <c r="A31" s="61" t="s">
        <v>32</v>
      </c>
      <c r="B31" s="95">
        <v>54.52</v>
      </c>
      <c r="C31" s="54">
        <f>1.88+50.9</f>
        <v>52.78</v>
      </c>
      <c r="D31" s="96">
        <v>59.82</v>
      </c>
      <c r="E31" s="96">
        <v>66.33</v>
      </c>
      <c r="F31" s="96">
        <v>132</v>
      </c>
      <c r="G31" s="109">
        <f t="shared" si="0"/>
        <v>65.67</v>
      </c>
      <c r="H31" s="22">
        <f t="shared" si="2"/>
        <v>1.9900497512437811</v>
      </c>
      <c r="I31" s="21">
        <v>132</v>
      </c>
      <c r="J31" s="19"/>
      <c r="K31" s="18">
        <v>132</v>
      </c>
      <c r="L31" s="20">
        <f t="shared" si="1"/>
        <v>0</v>
      </c>
      <c r="M31" s="22">
        <f t="shared" si="3"/>
        <v>1</v>
      </c>
      <c r="N31" s="21">
        <v>132</v>
      </c>
      <c r="O31" s="19"/>
      <c r="P31" s="18">
        <v>132</v>
      </c>
    </row>
    <row r="32" spans="1:16" ht="13.5" customHeight="1">
      <c r="A32" s="98" t="s">
        <v>33</v>
      </c>
      <c r="B32" s="95">
        <v>67.31</v>
      </c>
      <c r="C32" s="54">
        <v>83.51</v>
      </c>
      <c r="D32" s="96">
        <v>128.25</v>
      </c>
      <c r="E32" s="96">
        <v>128.25</v>
      </c>
      <c r="F32" s="96">
        <v>134</v>
      </c>
      <c r="G32" s="109">
        <f t="shared" si="0"/>
        <v>5.75</v>
      </c>
      <c r="H32" s="22">
        <f t="shared" si="2"/>
        <v>1.0448343079922027</v>
      </c>
      <c r="I32" s="23">
        <v>140</v>
      </c>
      <c r="J32" s="19"/>
      <c r="K32" s="18">
        <v>140</v>
      </c>
      <c r="L32" s="20">
        <f t="shared" si="1"/>
        <v>6</v>
      </c>
      <c r="M32" s="22">
        <f t="shared" si="3"/>
        <v>1.044776119402985</v>
      </c>
      <c r="N32" s="23">
        <v>140</v>
      </c>
      <c r="O32" s="19"/>
      <c r="P32" s="18">
        <v>140</v>
      </c>
    </row>
    <row r="33" spans="1:16" ht="20.25" customHeight="1">
      <c r="A33" s="98" t="s">
        <v>34</v>
      </c>
      <c r="B33" s="95">
        <v>67</v>
      </c>
      <c r="C33" s="54">
        <v>83.51</v>
      </c>
      <c r="D33" s="96">
        <v>128.25</v>
      </c>
      <c r="E33" s="96">
        <v>128.25</v>
      </c>
      <c r="F33" s="96">
        <v>134</v>
      </c>
      <c r="G33" s="109">
        <f t="shared" si="0"/>
        <v>5.75</v>
      </c>
      <c r="H33" s="22">
        <f t="shared" si="2"/>
        <v>1.0448343079922027</v>
      </c>
      <c r="I33" s="23">
        <v>140</v>
      </c>
      <c r="J33" s="19"/>
      <c r="K33" s="18">
        <v>140</v>
      </c>
      <c r="L33" s="20">
        <f t="shared" si="1"/>
        <v>6</v>
      </c>
      <c r="M33" s="22">
        <f t="shared" si="3"/>
        <v>1.044776119402985</v>
      </c>
      <c r="N33" s="23">
        <v>140</v>
      </c>
      <c r="O33" s="19"/>
      <c r="P33" s="18">
        <v>140</v>
      </c>
    </row>
    <row r="34" spans="1:16" ht="13.5" customHeight="1" thickBot="1">
      <c r="A34" s="101" t="s">
        <v>35</v>
      </c>
      <c r="B34" s="140">
        <v>0</v>
      </c>
      <c r="C34" s="141">
        <v>0</v>
      </c>
      <c r="D34" s="108">
        <v>0</v>
      </c>
      <c r="E34" s="108">
        <v>0</v>
      </c>
      <c r="F34" s="108">
        <v>0</v>
      </c>
      <c r="G34" s="109">
        <f t="shared" si="0"/>
        <v>0</v>
      </c>
      <c r="H34" s="22">
        <v>0</v>
      </c>
      <c r="I34" s="30">
        <v>0</v>
      </c>
      <c r="J34" s="24"/>
      <c r="K34" s="18">
        <v>0</v>
      </c>
      <c r="L34" s="20">
        <f t="shared" si="1"/>
        <v>0</v>
      </c>
      <c r="M34" s="22">
        <v>0</v>
      </c>
      <c r="N34" s="30">
        <v>0</v>
      </c>
      <c r="O34" s="24"/>
      <c r="P34" s="18">
        <v>0</v>
      </c>
    </row>
    <row r="35" spans="1:16" ht="13.5" customHeight="1" thickBot="1">
      <c r="A35" s="60" t="s">
        <v>36</v>
      </c>
      <c r="B35" s="29">
        <f>SUM(B17+B19+B20+B21+B22+B25+B30+B31+B32+B34)</f>
        <v>8326.48</v>
      </c>
      <c r="C35" s="29">
        <f>SUM(C17+C19+C20+C21+C22+C25+C30+C31+C32+C34)</f>
        <v>8671.69</v>
      </c>
      <c r="D35" s="26">
        <f>SUM(D17+D19+D20+D21+D22+D25+D30+D31+D32+D34)</f>
        <v>9652.99</v>
      </c>
      <c r="E35" s="97">
        <f>SUM(E17+E19+E20+E21+E22+E25+E30+E31+E32+E34)</f>
        <v>10484.76</v>
      </c>
      <c r="F35" s="97">
        <f>SUM(F17+F19+F20+F21+F22+F25+F30+F31+F32+F34)</f>
        <v>10544</v>
      </c>
      <c r="G35" s="97">
        <f>E35-D35</f>
        <v>831.7700000000004</v>
      </c>
      <c r="H35" s="172">
        <f t="shared" si="2"/>
        <v>1.0056501054864393</v>
      </c>
      <c r="I35" s="36">
        <f>SUM(I17+I19+I20+I21+I22+I25+I30+I31+I32+I34)</f>
        <v>11114</v>
      </c>
      <c r="J35" s="27">
        <f>SUM(J17+J19+J20+J21+J22+J25+J30+J31+J32+J34)</f>
        <v>0</v>
      </c>
      <c r="K35" s="28">
        <f>SUM(K17+K19+K20+K21+K22+K25+K30+K31+K32+K34)</f>
        <v>11114</v>
      </c>
      <c r="L35" s="28">
        <f t="shared" si="1"/>
        <v>570</v>
      </c>
      <c r="M35" s="172">
        <f t="shared" si="3"/>
        <v>1.0540591805766313</v>
      </c>
      <c r="N35" s="36">
        <f>SUM(N17+N19+N20+N21+N22+N25+N30+N31+N32+N34)</f>
        <v>11114</v>
      </c>
      <c r="O35" s="27">
        <f>SUM(O17+O19+O20+O21+O22+O25+O30+O31+O32+O34)</f>
        <v>0</v>
      </c>
      <c r="P35" s="28">
        <f>SUM(P17+P19+P20+P21+P22+P25+P30+P31+P32+P34)</f>
        <v>11114</v>
      </c>
    </row>
    <row r="36" spans="1:16" ht="18" customHeight="1" thickBot="1">
      <c r="A36" s="60" t="s">
        <v>37</v>
      </c>
      <c r="B36" s="175">
        <f>+B16-B35</f>
        <v>60.45000000000073</v>
      </c>
      <c r="C36" s="175">
        <f>+C16-C35</f>
        <v>0</v>
      </c>
      <c r="D36" s="175">
        <f>+D16-D35</f>
        <v>146.29999999999927</v>
      </c>
      <c r="E36" s="184">
        <f>+E16-E35</f>
        <v>96.53000000000065</v>
      </c>
      <c r="F36" s="184">
        <f>+F16-F35</f>
        <v>81</v>
      </c>
      <c r="G36" s="195"/>
      <c r="H36" s="196"/>
      <c r="I36" s="189">
        <f>+K16-K35</f>
        <v>-552</v>
      </c>
      <c r="J36" s="190"/>
      <c r="K36" s="191"/>
      <c r="L36" s="195"/>
      <c r="M36" s="196"/>
      <c r="N36" s="189">
        <v>0</v>
      </c>
      <c r="O36" s="190"/>
      <c r="P36" s="191"/>
    </row>
    <row r="37" spans="1:14" ht="20.25" customHeight="1" thickBot="1">
      <c r="A37" s="102" t="s">
        <v>38</v>
      </c>
      <c r="B37" s="176">
        <v>0</v>
      </c>
      <c r="C37" s="175">
        <v>0</v>
      </c>
      <c r="D37" s="175">
        <v>0</v>
      </c>
      <c r="E37" s="175">
        <v>0</v>
      </c>
      <c r="F37" s="175">
        <v>0</v>
      </c>
      <c r="G37"/>
      <c r="H37"/>
      <c r="I37"/>
      <c r="J37"/>
      <c r="K37"/>
      <c r="L37"/>
      <c r="M37"/>
      <c r="N37"/>
    </row>
    <row r="38" spans="1:14" ht="18" customHeight="1" thickBot="1">
      <c r="A38" s="103" t="s">
        <v>39</v>
      </c>
      <c r="B38" s="176">
        <v>0</v>
      </c>
      <c r="C38" s="175">
        <v>0</v>
      </c>
      <c r="D38" s="175">
        <v>0</v>
      </c>
      <c r="E38" s="175">
        <v>0</v>
      </c>
      <c r="F38" s="175">
        <v>0</v>
      </c>
      <c r="G38"/>
      <c r="H38"/>
      <c r="I38"/>
      <c r="J38"/>
      <c r="K38"/>
      <c r="L38"/>
      <c r="M38"/>
      <c r="N38"/>
    </row>
    <row r="39" spans="2:10" ht="6.75" customHeight="1">
      <c r="B39" s="1"/>
      <c r="C39" s="1"/>
      <c r="D39" s="31"/>
      <c r="E39" s="31"/>
      <c r="F39" s="31"/>
      <c r="G39" s="1"/>
      <c r="H39" s="1"/>
      <c r="I39" s="1"/>
      <c r="J39" s="1"/>
    </row>
    <row r="40" spans="1:14" s="67" customFormat="1" ht="11.25" customHeight="1" thickBot="1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6"/>
      <c r="L40" s="76"/>
      <c r="M40" s="76"/>
      <c r="N40" s="76"/>
    </row>
    <row r="41" spans="1:7" s="67" customFormat="1" ht="18" customHeight="1">
      <c r="A41" s="211" t="s">
        <v>87</v>
      </c>
      <c r="B41" s="212"/>
      <c r="C41" s="213"/>
      <c r="D41" s="199" t="s">
        <v>63</v>
      </c>
      <c r="E41" s="170"/>
      <c r="F41" s="110"/>
      <c r="G41" s="120"/>
    </row>
    <row r="42" spans="1:7" s="32" customFormat="1" ht="30.75" customHeight="1" thickBot="1">
      <c r="A42" s="214"/>
      <c r="B42" s="215"/>
      <c r="C42" s="216"/>
      <c r="D42" s="200"/>
      <c r="E42" s="146"/>
      <c r="F42" s="111"/>
      <c r="G42" s="121"/>
    </row>
    <row r="43" spans="1:7" s="32" customFormat="1" ht="13.5" customHeight="1">
      <c r="A43" s="241" t="s">
        <v>90</v>
      </c>
      <c r="B43" s="242"/>
      <c r="C43" s="243"/>
      <c r="D43" s="77">
        <v>0</v>
      </c>
      <c r="E43" s="147"/>
      <c r="F43" s="112"/>
      <c r="G43" s="121"/>
    </row>
    <row r="44" spans="1:7" s="76" customFormat="1" ht="13.5" thickBot="1">
      <c r="A44" s="244" t="s">
        <v>64</v>
      </c>
      <c r="B44" s="245"/>
      <c r="C44" s="246"/>
      <c r="D44" s="77">
        <v>56</v>
      </c>
      <c r="E44" s="147"/>
      <c r="F44" s="112"/>
      <c r="G44" s="122"/>
    </row>
    <row r="45" spans="1:7" s="67" customFormat="1" ht="13.5" thickBot="1">
      <c r="A45" s="93" t="s">
        <v>3</v>
      </c>
      <c r="B45" s="92"/>
      <c r="C45" s="92"/>
      <c r="D45" s="38">
        <f>SUM(D43:D44)</f>
        <v>56</v>
      </c>
      <c r="E45" s="171"/>
      <c r="F45" s="113"/>
      <c r="G45" s="120"/>
    </row>
    <row r="46" spans="1:9" s="67" customFormat="1" ht="12" customHeight="1">
      <c r="A46" s="1"/>
      <c r="B46" s="1"/>
      <c r="C46" s="1"/>
      <c r="D46" s="1"/>
      <c r="E46" s="1"/>
      <c r="F46" s="1"/>
      <c r="G46" s="1"/>
      <c r="H46"/>
      <c r="I46"/>
    </row>
    <row r="47" ht="2.25" customHeight="1">
      <c r="J47" s="1"/>
    </row>
    <row r="48" ht="3" customHeight="1" thickBot="1"/>
    <row r="49" spans="1:14" s="39" customFormat="1" ht="17.25" customHeight="1">
      <c r="A49" s="219" t="s">
        <v>41</v>
      </c>
      <c r="B49" s="247" t="s">
        <v>96</v>
      </c>
      <c r="C49" s="229" t="s">
        <v>95</v>
      </c>
      <c r="D49" s="229"/>
      <c r="E49" s="229"/>
      <c r="F49" s="229"/>
      <c r="G49" s="229"/>
      <c r="H49" s="229"/>
      <c r="I49" s="229"/>
      <c r="J49" s="229"/>
      <c r="K49" s="230" t="s">
        <v>97</v>
      </c>
      <c r="L49" s="1"/>
      <c r="M49" s="1"/>
      <c r="N49" s="1"/>
    </row>
    <row r="50" spans="1:14" s="39" customFormat="1" ht="17.25" customHeight="1">
      <c r="A50" s="220"/>
      <c r="B50" s="248"/>
      <c r="C50" s="203" t="s">
        <v>40</v>
      </c>
      <c r="D50" s="233" t="s">
        <v>42</v>
      </c>
      <c r="E50" s="234"/>
      <c r="F50" s="234"/>
      <c r="G50" s="234"/>
      <c r="H50" s="234"/>
      <c r="I50" s="234"/>
      <c r="J50" s="234"/>
      <c r="K50" s="231"/>
      <c r="L50" s="1"/>
      <c r="M50" s="1"/>
      <c r="N50" s="1"/>
    </row>
    <row r="51" spans="1:14" s="39" customFormat="1" ht="11.25" customHeight="1" thickBot="1">
      <c r="A51" s="221"/>
      <c r="B51" s="249"/>
      <c r="C51" s="204"/>
      <c r="D51" s="40">
        <v>1</v>
      </c>
      <c r="E51" s="40"/>
      <c r="F51" s="40">
        <v>2</v>
      </c>
      <c r="G51" s="40">
        <v>3</v>
      </c>
      <c r="H51" s="40">
        <v>4</v>
      </c>
      <c r="I51" s="40">
        <v>5</v>
      </c>
      <c r="J51" s="187">
        <v>6</v>
      </c>
      <c r="K51" s="232"/>
      <c r="L51" s="33"/>
      <c r="M51" s="33"/>
      <c r="N51" s="33"/>
    </row>
    <row r="52" spans="1:14" s="39" customFormat="1" ht="17.25" customHeight="1" thickBot="1">
      <c r="A52" s="41">
        <v>5989</v>
      </c>
      <c r="B52" s="188">
        <v>1792</v>
      </c>
      <c r="C52" s="43">
        <f>SUM(D52:I52)</f>
        <v>140</v>
      </c>
      <c r="D52" s="42">
        <v>52</v>
      </c>
      <c r="E52" s="42">
        <v>0</v>
      </c>
      <c r="F52" s="42">
        <v>32</v>
      </c>
      <c r="G52" s="42">
        <v>0</v>
      </c>
      <c r="H52" s="42">
        <v>8</v>
      </c>
      <c r="I52" s="42">
        <v>48</v>
      </c>
      <c r="J52" s="43">
        <v>0</v>
      </c>
      <c r="K52" s="188">
        <v>4057</v>
      </c>
      <c r="L52" s="1"/>
      <c r="M52" s="1"/>
      <c r="N52" s="1"/>
    </row>
    <row r="53" ht="10.5" customHeight="1" thickBot="1"/>
    <row r="54" spans="1:14" ht="12.75" customHeight="1" thickBot="1">
      <c r="A54" s="252" t="s">
        <v>43</v>
      </c>
      <c r="B54" s="217" t="s">
        <v>100</v>
      </c>
      <c r="C54" s="227" t="s">
        <v>98</v>
      </c>
      <c r="D54" s="228"/>
      <c r="E54" s="228"/>
      <c r="F54" s="228"/>
      <c r="G54" s="217" t="s">
        <v>101</v>
      </c>
      <c r="H54" s="225" t="s">
        <v>44</v>
      </c>
      <c r="I54" s="222" t="s">
        <v>99</v>
      </c>
      <c r="J54" s="223"/>
      <c r="K54" s="223"/>
      <c r="L54" s="224"/>
      <c r="M54" s="123"/>
      <c r="N54" s="114"/>
    </row>
    <row r="55" spans="1:12" ht="18.75" thickBot="1">
      <c r="A55" s="253"/>
      <c r="B55" s="218"/>
      <c r="C55" s="44" t="s">
        <v>88</v>
      </c>
      <c r="D55" s="45" t="s">
        <v>45</v>
      </c>
      <c r="E55" s="45" t="s">
        <v>46</v>
      </c>
      <c r="F55" s="46" t="s">
        <v>89</v>
      </c>
      <c r="G55" s="256"/>
      <c r="H55" s="226"/>
      <c r="I55" s="117" t="s">
        <v>102</v>
      </c>
      <c r="J55" s="118" t="s">
        <v>45</v>
      </c>
      <c r="K55" s="118" t="s">
        <v>46</v>
      </c>
      <c r="L55" s="119" t="s">
        <v>103</v>
      </c>
    </row>
    <row r="56" spans="1:14" ht="12.75">
      <c r="A56" s="47" t="s">
        <v>47</v>
      </c>
      <c r="B56" s="160">
        <v>2109</v>
      </c>
      <c r="C56" s="157" t="s">
        <v>48</v>
      </c>
      <c r="D56" s="158" t="s">
        <v>48</v>
      </c>
      <c r="E56" s="158" t="s">
        <v>48</v>
      </c>
      <c r="F56" s="159" t="s">
        <v>48</v>
      </c>
      <c r="G56" s="163">
        <v>2492</v>
      </c>
      <c r="H56" s="166" t="s">
        <v>48</v>
      </c>
      <c r="I56" s="115" t="s">
        <v>48</v>
      </c>
      <c r="J56" s="116" t="s">
        <v>48</v>
      </c>
      <c r="K56" s="116" t="s">
        <v>48</v>
      </c>
      <c r="L56" s="48" t="s">
        <v>48</v>
      </c>
      <c r="N56" s="137"/>
    </row>
    <row r="57" spans="1:14" ht="12.75">
      <c r="A57" s="49" t="s">
        <v>49</v>
      </c>
      <c r="B57" s="161">
        <v>25</v>
      </c>
      <c r="C57" s="151">
        <v>24</v>
      </c>
      <c r="D57" s="152">
        <v>12</v>
      </c>
      <c r="E57" s="152">
        <v>0</v>
      </c>
      <c r="F57" s="153">
        <f>+C57+D57-E57</f>
        <v>36</v>
      </c>
      <c r="G57" s="164">
        <v>36</v>
      </c>
      <c r="H57" s="167">
        <f>+G57-F57</f>
        <v>0</v>
      </c>
      <c r="I57" s="151">
        <v>36</v>
      </c>
      <c r="J57" s="152">
        <v>11</v>
      </c>
      <c r="K57" s="152">
        <v>0</v>
      </c>
      <c r="L57" s="153">
        <f>+I57+J57-K57</f>
        <v>47</v>
      </c>
      <c r="N57" s="136"/>
    </row>
    <row r="58" spans="1:14" ht="12.75">
      <c r="A58" s="49" t="s">
        <v>50</v>
      </c>
      <c r="B58" s="161">
        <v>996</v>
      </c>
      <c r="C58" s="151">
        <v>996</v>
      </c>
      <c r="D58" s="152">
        <v>332</v>
      </c>
      <c r="E58" s="152">
        <v>39</v>
      </c>
      <c r="F58" s="153">
        <f>+C58+D58-E58</f>
        <v>1289</v>
      </c>
      <c r="G58" s="164">
        <v>1289</v>
      </c>
      <c r="H58" s="167">
        <f>+G58-F58</f>
        <v>0</v>
      </c>
      <c r="I58" s="151">
        <v>1289</v>
      </c>
      <c r="J58" s="152">
        <v>170</v>
      </c>
      <c r="K58" s="152">
        <v>200</v>
      </c>
      <c r="L58" s="153">
        <f>+I58+J58-K58</f>
        <v>1259</v>
      </c>
      <c r="N58" s="136"/>
    </row>
    <row r="59" spans="1:14" ht="12.75">
      <c r="A59" s="49" t="s">
        <v>51</v>
      </c>
      <c r="B59" s="161">
        <v>938</v>
      </c>
      <c r="C59" s="177" t="s">
        <v>48</v>
      </c>
      <c r="D59" s="158"/>
      <c r="E59" s="158"/>
      <c r="F59" s="159" t="s">
        <v>48</v>
      </c>
      <c r="G59" s="164">
        <v>1039</v>
      </c>
      <c r="H59" s="168" t="s">
        <v>48</v>
      </c>
      <c r="I59" s="177" t="s">
        <v>48</v>
      </c>
      <c r="J59" s="180" t="s">
        <v>48</v>
      </c>
      <c r="K59" s="180" t="s">
        <v>48</v>
      </c>
      <c r="L59" s="159" t="s">
        <v>48</v>
      </c>
      <c r="N59" s="136"/>
    </row>
    <row r="60" spans="1:14" ht="12.75">
      <c r="A60" s="49" t="s">
        <v>65</v>
      </c>
      <c r="B60" s="161">
        <v>150</v>
      </c>
      <c r="C60" s="151">
        <v>150</v>
      </c>
      <c r="D60" s="152">
        <v>134</v>
      </c>
      <c r="E60" s="152">
        <v>156</v>
      </c>
      <c r="F60" s="153">
        <f>+C60+D60-E60</f>
        <v>128</v>
      </c>
      <c r="G60" s="164">
        <v>128</v>
      </c>
      <c r="H60" s="167">
        <f>+G60-F60</f>
        <v>0</v>
      </c>
      <c r="I60" s="178">
        <v>128</v>
      </c>
      <c r="J60" s="179">
        <v>140</v>
      </c>
      <c r="K60" s="179">
        <v>56</v>
      </c>
      <c r="L60" s="153">
        <f>+I60+J60-K60</f>
        <v>212</v>
      </c>
      <c r="N60" s="136"/>
    </row>
    <row r="61" spans="1:14" ht="13.5" thickBot="1">
      <c r="A61" s="50" t="s">
        <v>52</v>
      </c>
      <c r="B61" s="162">
        <v>88</v>
      </c>
      <c r="C61" s="154">
        <v>102</v>
      </c>
      <c r="D61" s="155">
        <v>118</v>
      </c>
      <c r="E61" s="155">
        <v>132</v>
      </c>
      <c r="F61" s="156">
        <f>+C61+D61-E61</f>
        <v>88</v>
      </c>
      <c r="G61" s="165">
        <v>76</v>
      </c>
      <c r="H61" s="169">
        <f>+G61-F61</f>
        <v>-12</v>
      </c>
      <c r="I61" s="154">
        <v>88</v>
      </c>
      <c r="J61" s="155">
        <v>118</v>
      </c>
      <c r="K61" s="155">
        <v>145</v>
      </c>
      <c r="L61" s="156">
        <f>+I61+J61-K61</f>
        <v>61</v>
      </c>
      <c r="N61" s="136"/>
    </row>
    <row r="62" spans="1:14" ht="12.75">
      <c r="A62" s="56"/>
      <c r="B62" s="51"/>
      <c r="C62" s="51"/>
      <c r="D62" s="51"/>
      <c r="E62" s="51"/>
      <c r="F62" s="51"/>
      <c r="G62" s="51"/>
      <c r="H62" s="138"/>
      <c r="I62" s="138"/>
      <c r="J62" s="51"/>
      <c r="K62" s="51"/>
      <c r="L62" s="51"/>
      <c r="M62" s="51"/>
      <c r="N62" s="138"/>
    </row>
    <row r="63" spans="1:14" ht="6" customHeight="1">
      <c r="A63" s="56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</row>
    <row r="64" ht="18" customHeight="1" thickBot="1">
      <c r="A64" s="68" t="s">
        <v>104</v>
      </c>
    </row>
    <row r="65" spans="1:14" ht="13.5" thickBot="1">
      <c r="A65" s="254" t="s">
        <v>105</v>
      </c>
      <c r="B65" s="250" t="s">
        <v>3</v>
      </c>
      <c r="C65" s="189" t="s">
        <v>53</v>
      </c>
      <c r="D65" s="239"/>
      <c r="E65" s="239"/>
      <c r="F65" s="239"/>
      <c r="G65" s="239"/>
      <c r="H65" s="240"/>
      <c r="I65" s="146"/>
      <c r="J65" s="123"/>
      <c r="K65" s="51"/>
      <c r="L65"/>
      <c r="M65"/>
      <c r="N65"/>
    </row>
    <row r="66" spans="1:14" ht="13.5" thickBot="1">
      <c r="A66" s="255"/>
      <c r="B66" s="251"/>
      <c r="C66" s="126" t="s">
        <v>54</v>
      </c>
      <c r="D66" s="124" t="s">
        <v>55</v>
      </c>
      <c r="E66" s="124" t="s">
        <v>56</v>
      </c>
      <c r="F66" s="124" t="s">
        <v>57</v>
      </c>
      <c r="G66" s="125" t="s">
        <v>58</v>
      </c>
      <c r="H66" s="131" t="s">
        <v>40</v>
      </c>
      <c r="K66" s="51"/>
      <c r="L66"/>
      <c r="M66"/>
      <c r="N66"/>
    </row>
    <row r="67" spans="1:12" s="32" customFormat="1" ht="24" customHeight="1">
      <c r="A67" s="127" t="s">
        <v>66</v>
      </c>
      <c r="B67" s="181">
        <v>0</v>
      </c>
      <c r="C67" s="129"/>
      <c r="D67" s="34">
        <v>0</v>
      </c>
      <c r="E67" s="34">
        <v>0</v>
      </c>
      <c r="F67" s="34">
        <v>0</v>
      </c>
      <c r="G67" s="66">
        <v>29</v>
      </c>
      <c r="H67" s="106">
        <f>SUM(C67:G67)</f>
        <v>29</v>
      </c>
      <c r="J67" s="65" t="s">
        <v>61</v>
      </c>
      <c r="K67" s="63">
        <v>2007</v>
      </c>
      <c r="L67" s="64">
        <v>2008</v>
      </c>
    </row>
    <row r="68" spans="1:12" s="32" customFormat="1" ht="19.5" customHeight="1" thickBot="1">
      <c r="A68" s="128" t="s">
        <v>60</v>
      </c>
      <c r="B68" s="105">
        <v>0</v>
      </c>
      <c r="C68" s="130">
        <v>0</v>
      </c>
      <c r="D68" s="35">
        <v>0</v>
      </c>
      <c r="E68" s="35">
        <v>0</v>
      </c>
      <c r="F68" s="35">
        <v>0</v>
      </c>
      <c r="G68" s="69">
        <v>0</v>
      </c>
      <c r="H68" s="105">
        <f>SUM(C68:G68)</f>
        <v>0</v>
      </c>
      <c r="J68" s="78" t="s">
        <v>72</v>
      </c>
      <c r="K68" s="79">
        <v>45</v>
      </c>
      <c r="L68" s="80">
        <v>45</v>
      </c>
    </row>
    <row r="69" ht="13.5" customHeight="1"/>
    <row r="70" ht="13.5" thickBot="1">
      <c r="A70"/>
    </row>
    <row r="71" spans="1:10" ht="13.5" thickBot="1">
      <c r="A71" s="235" t="s">
        <v>67</v>
      </c>
      <c r="B71" s="222">
        <v>2004</v>
      </c>
      <c r="C71" s="223"/>
      <c r="D71" s="223"/>
      <c r="E71" s="223"/>
      <c r="F71" s="223"/>
      <c r="G71" s="223"/>
      <c r="H71" s="224"/>
      <c r="I71" s="123"/>
      <c r="J71" s="114"/>
    </row>
    <row r="72" spans="1:8" ht="29.25" customHeight="1" thickBot="1">
      <c r="A72" s="237"/>
      <c r="B72" s="132" t="s">
        <v>76</v>
      </c>
      <c r="C72" s="133" t="s">
        <v>80</v>
      </c>
      <c r="D72" s="133" t="s">
        <v>78</v>
      </c>
      <c r="E72" s="134" t="s">
        <v>81</v>
      </c>
      <c r="F72" s="70" t="s">
        <v>59</v>
      </c>
      <c r="G72" s="71" t="s">
        <v>68</v>
      </c>
      <c r="H72" s="72" t="s">
        <v>40</v>
      </c>
    </row>
    <row r="73" spans="1:8" ht="13.5" thickBot="1">
      <c r="A73" s="73" t="s">
        <v>69</v>
      </c>
      <c r="B73" s="144">
        <v>2766838</v>
      </c>
      <c r="C73" s="81">
        <v>54582</v>
      </c>
      <c r="D73" s="81">
        <v>56410</v>
      </c>
      <c r="E73" s="81">
        <v>135911</v>
      </c>
      <c r="F73" s="81">
        <v>664886</v>
      </c>
      <c r="G73" s="82">
        <v>900087</v>
      </c>
      <c r="H73" s="83">
        <f>SUM(B73:G73)</f>
        <v>4578714</v>
      </c>
    </row>
    <row r="74" spans="1:8" ht="14.25" thickBot="1" thickTop="1">
      <c r="A74" s="55" t="s">
        <v>70</v>
      </c>
      <c r="B74" s="145">
        <v>13.05</v>
      </c>
      <c r="C74" s="142">
        <v>0.2</v>
      </c>
      <c r="D74" s="142">
        <v>0.33</v>
      </c>
      <c r="E74" s="142">
        <v>1.02</v>
      </c>
      <c r="F74" s="142">
        <v>2.67</v>
      </c>
      <c r="G74" s="143">
        <v>6.93</v>
      </c>
      <c r="H74" s="86">
        <f>SUM(B74:G74)</f>
        <v>24.2</v>
      </c>
    </row>
    <row r="75" spans="1:8" ht="13.5" thickBot="1">
      <c r="A75" s="74" t="s">
        <v>71</v>
      </c>
      <c r="B75" s="91">
        <f aca="true" t="shared" si="4" ref="B75:H75">+B73/B74/12</f>
        <v>17668.186462324393</v>
      </c>
      <c r="C75" s="62">
        <f t="shared" si="4"/>
        <v>22742.5</v>
      </c>
      <c r="D75" s="62">
        <f t="shared" si="4"/>
        <v>14244.949494949493</v>
      </c>
      <c r="E75" s="62">
        <f t="shared" si="4"/>
        <v>11103.839869281046</v>
      </c>
      <c r="F75" s="62">
        <f t="shared" si="4"/>
        <v>20751.74781523096</v>
      </c>
      <c r="G75" s="87">
        <f t="shared" si="4"/>
        <v>10823.556998556998</v>
      </c>
      <c r="H75" s="88">
        <f t="shared" si="4"/>
        <v>15766.921487603306</v>
      </c>
    </row>
    <row r="76" ht="13.5" thickBot="1">
      <c r="A76"/>
    </row>
    <row r="77" spans="1:10" ht="13.5" thickBot="1">
      <c r="A77" s="235" t="s">
        <v>67</v>
      </c>
      <c r="B77" s="222">
        <v>2005</v>
      </c>
      <c r="C77" s="223"/>
      <c r="D77" s="223"/>
      <c r="E77" s="223"/>
      <c r="F77" s="223"/>
      <c r="G77" s="223"/>
      <c r="H77" s="224"/>
      <c r="I77" s="123"/>
      <c r="J77" s="114"/>
    </row>
    <row r="78" spans="1:8" ht="45.75" thickBot="1">
      <c r="A78" s="236"/>
      <c r="B78" s="134" t="s">
        <v>76</v>
      </c>
      <c r="C78" s="133" t="s">
        <v>82</v>
      </c>
      <c r="D78" s="133" t="s">
        <v>84</v>
      </c>
      <c r="E78" s="133" t="s">
        <v>83</v>
      </c>
      <c r="F78" s="133" t="s">
        <v>59</v>
      </c>
      <c r="G78" s="134" t="s">
        <v>77</v>
      </c>
      <c r="H78" s="135" t="s">
        <v>40</v>
      </c>
    </row>
    <row r="79" spans="1:8" ht="13.5" thickBot="1">
      <c r="A79" s="73" t="s">
        <v>69</v>
      </c>
      <c r="B79" s="82">
        <f>2380514</f>
        <v>2380514</v>
      </c>
      <c r="C79" s="81">
        <v>36045</v>
      </c>
      <c r="D79" s="81">
        <v>756138</v>
      </c>
      <c r="E79" s="81">
        <v>186596</v>
      </c>
      <c r="F79" s="81">
        <v>578070</v>
      </c>
      <c r="G79" s="82">
        <v>839637</v>
      </c>
      <c r="H79" s="83">
        <f>SUM(B79:G79)</f>
        <v>4777000</v>
      </c>
    </row>
    <row r="80" spans="1:8" ht="14.25" thickBot="1" thickTop="1">
      <c r="A80" s="55" t="s">
        <v>70</v>
      </c>
      <c r="B80" s="85">
        <v>10.93</v>
      </c>
      <c r="C80" s="84">
        <v>0.2</v>
      </c>
      <c r="D80" s="84">
        <v>5.15</v>
      </c>
      <c r="E80" s="84">
        <v>1</v>
      </c>
      <c r="F80" s="84">
        <v>2</v>
      </c>
      <c r="G80" s="85">
        <v>6.99</v>
      </c>
      <c r="H80" s="86">
        <f>+E80+D80+B80+F80+G80</f>
        <v>26.07</v>
      </c>
    </row>
    <row r="81" spans="1:8" ht="13.5" thickBot="1">
      <c r="A81" s="74" t="s">
        <v>71</v>
      </c>
      <c r="B81" s="87">
        <f>+B79/B80/12</f>
        <v>18149.695028972248</v>
      </c>
      <c r="C81" s="62">
        <f>+C79/12/C80</f>
        <v>15018.75</v>
      </c>
      <c r="D81" s="62">
        <f>+D79/D80/12</f>
        <v>12235.242718446601</v>
      </c>
      <c r="E81" s="62">
        <f>+E79/E80/12</f>
        <v>15549.666666666666</v>
      </c>
      <c r="F81" s="62">
        <f>+F79/F80/12</f>
        <v>24086.25</v>
      </c>
      <c r="G81" s="87">
        <f>+G79/G80/12</f>
        <v>10009.978540772532</v>
      </c>
      <c r="H81" s="88">
        <f>+H79/H80/12</f>
        <v>15269.786472318117</v>
      </c>
    </row>
    <row r="82" ht="13.5" thickBot="1">
      <c r="A82"/>
    </row>
    <row r="83" spans="1:9" ht="13.5" thickBot="1">
      <c r="A83" s="235" t="s">
        <v>67</v>
      </c>
      <c r="B83" s="222">
        <v>2006</v>
      </c>
      <c r="C83" s="223"/>
      <c r="D83" s="223"/>
      <c r="E83" s="223"/>
      <c r="F83" s="223"/>
      <c r="G83" s="223"/>
      <c r="H83" s="224"/>
      <c r="I83" s="123"/>
    </row>
    <row r="84" spans="1:10" ht="46.5" customHeight="1" thickBot="1">
      <c r="A84" s="236"/>
      <c r="B84" s="134" t="s">
        <v>76</v>
      </c>
      <c r="C84" s="133" t="s">
        <v>82</v>
      </c>
      <c r="D84" s="133" t="s">
        <v>84</v>
      </c>
      <c r="E84" s="133" t="s">
        <v>83</v>
      </c>
      <c r="F84" s="133" t="s">
        <v>59</v>
      </c>
      <c r="G84" s="134" t="s">
        <v>77</v>
      </c>
      <c r="H84" s="72" t="s">
        <v>40</v>
      </c>
      <c r="J84" s="1"/>
    </row>
    <row r="85" spans="1:14" s="32" customFormat="1" ht="13.5" customHeight="1" thickBot="1">
      <c r="A85" s="73" t="s">
        <v>69</v>
      </c>
      <c r="B85" s="89">
        <v>2810452</v>
      </c>
      <c r="C85" s="81">
        <v>55998</v>
      </c>
      <c r="D85" s="81">
        <v>673195</v>
      </c>
      <c r="E85" s="82">
        <v>196184</v>
      </c>
      <c r="F85" s="81">
        <v>652768</v>
      </c>
      <c r="G85" s="82">
        <v>865278</v>
      </c>
      <c r="H85" s="83">
        <f>SUM(B85:G85)</f>
        <v>5253875</v>
      </c>
      <c r="J85" s="33"/>
      <c r="K85" s="33"/>
      <c r="L85" s="33"/>
      <c r="M85" s="33"/>
      <c r="N85" s="33"/>
    </row>
    <row r="86" spans="1:14" s="32" customFormat="1" ht="13.5" customHeight="1" thickBot="1" thickTop="1">
      <c r="A86" s="55" t="s">
        <v>70</v>
      </c>
      <c r="B86" s="90">
        <v>11.29</v>
      </c>
      <c r="C86" s="84">
        <v>0.2</v>
      </c>
      <c r="D86" s="84">
        <v>4</v>
      </c>
      <c r="E86" s="85">
        <v>1</v>
      </c>
      <c r="F86" s="84">
        <v>2</v>
      </c>
      <c r="G86" s="85">
        <v>7.39</v>
      </c>
      <c r="H86" s="86">
        <f>SUM(B86:G86)</f>
        <v>25.88</v>
      </c>
      <c r="J86" s="39"/>
      <c r="K86" s="33"/>
      <c r="L86" s="33"/>
      <c r="M86" s="33"/>
      <c r="N86" s="33"/>
    </row>
    <row r="87" spans="1:14" s="32" customFormat="1" ht="13.5" customHeight="1" thickBot="1">
      <c r="A87" s="74" t="s">
        <v>71</v>
      </c>
      <c r="B87" s="62">
        <f aca="true" t="shared" si="5" ref="B87:H87">+B85/B86/12</f>
        <v>20744.405078240332</v>
      </c>
      <c r="C87" s="62">
        <f t="shared" si="5"/>
        <v>23332.5</v>
      </c>
      <c r="D87" s="62">
        <f t="shared" si="5"/>
        <v>14024.895833333334</v>
      </c>
      <c r="E87" s="62">
        <f t="shared" si="5"/>
        <v>16348.666666666666</v>
      </c>
      <c r="F87" s="62">
        <f t="shared" si="5"/>
        <v>27198.666666666668</v>
      </c>
      <c r="G87" s="87">
        <f t="shared" si="5"/>
        <v>9757.307171853858</v>
      </c>
      <c r="H87" s="88">
        <f t="shared" si="5"/>
        <v>16917.423364245235</v>
      </c>
      <c r="J87" s="39"/>
      <c r="K87" s="33"/>
      <c r="L87" s="33"/>
      <c r="M87" s="33"/>
      <c r="N87" s="33"/>
    </row>
    <row r="88" ht="13.5" thickBot="1"/>
    <row r="89" spans="1:9" ht="13.5" thickBot="1">
      <c r="A89" s="235" t="s">
        <v>67</v>
      </c>
      <c r="B89" s="222">
        <v>2007</v>
      </c>
      <c r="C89" s="223"/>
      <c r="D89" s="223"/>
      <c r="E89" s="223"/>
      <c r="F89" s="223"/>
      <c r="G89" s="223"/>
      <c r="H89" s="224"/>
      <c r="I89" s="173"/>
    </row>
    <row r="90" spans="1:9" ht="45.75" thickBot="1">
      <c r="A90" s="236"/>
      <c r="B90" s="134" t="s">
        <v>76</v>
      </c>
      <c r="C90" s="133" t="s">
        <v>82</v>
      </c>
      <c r="D90" s="133" t="s">
        <v>84</v>
      </c>
      <c r="E90" s="133" t="s">
        <v>83</v>
      </c>
      <c r="F90" s="133" t="s">
        <v>59</v>
      </c>
      <c r="G90" s="134" t="s">
        <v>77</v>
      </c>
      <c r="H90" s="72" t="s">
        <v>40</v>
      </c>
      <c r="I90" s="174"/>
    </row>
    <row r="91" spans="1:9" ht="13.5" thickBot="1">
      <c r="A91" s="73" t="s">
        <v>69</v>
      </c>
      <c r="B91" s="89">
        <v>2976065</v>
      </c>
      <c r="C91" s="81">
        <v>68416</v>
      </c>
      <c r="D91" s="81">
        <v>915228</v>
      </c>
      <c r="E91" s="82">
        <v>160268</v>
      </c>
      <c r="F91" s="81">
        <v>822979</v>
      </c>
      <c r="G91" s="82">
        <v>988111</v>
      </c>
      <c r="H91" s="83">
        <f>SUM(B91:G91)</f>
        <v>5931067</v>
      </c>
      <c r="I91" s="174"/>
    </row>
    <row r="92" spans="1:9" ht="14.25" thickBot="1" thickTop="1">
      <c r="A92" s="55" t="s">
        <v>70</v>
      </c>
      <c r="B92" s="90">
        <v>10.86</v>
      </c>
      <c r="C92" s="84">
        <v>0.2</v>
      </c>
      <c r="D92" s="84">
        <v>4.99</v>
      </c>
      <c r="E92" s="85">
        <v>0.89</v>
      </c>
      <c r="F92" s="84">
        <v>2</v>
      </c>
      <c r="G92" s="85">
        <v>7.05</v>
      </c>
      <c r="H92" s="86">
        <f>SUM(B92:G92)</f>
        <v>25.99</v>
      </c>
      <c r="I92" s="174"/>
    </row>
    <row r="93" spans="1:9" ht="13.5" thickBot="1">
      <c r="A93" s="74" t="s">
        <v>71</v>
      </c>
      <c r="B93" s="62">
        <f aca="true" t="shared" si="6" ref="B93:H93">+B91/B92/12</f>
        <v>22836.594536525477</v>
      </c>
      <c r="C93" s="62">
        <f t="shared" si="6"/>
        <v>28506.666666666668</v>
      </c>
      <c r="D93" s="62">
        <f t="shared" si="6"/>
        <v>15284.36873747495</v>
      </c>
      <c r="E93" s="62">
        <f t="shared" si="6"/>
        <v>15006.367041198502</v>
      </c>
      <c r="F93" s="62">
        <f t="shared" si="6"/>
        <v>34290.791666666664</v>
      </c>
      <c r="G93" s="87">
        <f t="shared" si="6"/>
        <v>11679.799054373523</v>
      </c>
      <c r="H93" s="88">
        <f t="shared" si="6"/>
        <v>19017.144414518407</v>
      </c>
      <c r="I93" s="174"/>
    </row>
    <row r="94" ht="13.5" thickBot="1"/>
    <row r="95" spans="1:8" ht="13.5" thickBot="1">
      <c r="A95" s="235" t="s">
        <v>67</v>
      </c>
      <c r="B95" s="222">
        <v>2008</v>
      </c>
      <c r="C95" s="223"/>
      <c r="D95" s="223"/>
      <c r="E95" s="223"/>
      <c r="F95" s="223"/>
      <c r="G95" s="223"/>
      <c r="H95" s="224"/>
    </row>
    <row r="96" spans="1:8" ht="45.75" thickBot="1">
      <c r="A96" s="236"/>
      <c r="B96" s="134" t="s">
        <v>76</v>
      </c>
      <c r="C96" s="133" t="s">
        <v>82</v>
      </c>
      <c r="D96" s="133" t="s">
        <v>84</v>
      </c>
      <c r="E96" s="133" t="s">
        <v>83</v>
      </c>
      <c r="F96" s="133" t="s">
        <v>59</v>
      </c>
      <c r="G96" s="134" t="s">
        <v>77</v>
      </c>
      <c r="H96" s="72" t="s">
        <v>40</v>
      </c>
    </row>
    <row r="97" spans="1:8" ht="13.5" thickBot="1">
      <c r="A97" s="73" t="s">
        <v>69</v>
      </c>
      <c r="B97" s="89">
        <v>2793694</v>
      </c>
      <c r="C97" s="81">
        <v>68572</v>
      </c>
      <c r="D97" s="81">
        <v>1098229</v>
      </c>
      <c r="E97" s="82">
        <v>180881</v>
      </c>
      <c r="F97" s="81">
        <v>850614</v>
      </c>
      <c r="G97" s="82">
        <v>934933</v>
      </c>
      <c r="H97" s="83">
        <f>SUM(B97:G97)</f>
        <v>5926923</v>
      </c>
    </row>
    <row r="98" spans="1:8" ht="14.25" thickBot="1" thickTop="1">
      <c r="A98" s="55" t="s">
        <v>70</v>
      </c>
      <c r="B98" s="90">
        <v>10.04</v>
      </c>
      <c r="C98" s="84">
        <v>0.2</v>
      </c>
      <c r="D98" s="84">
        <v>5.71</v>
      </c>
      <c r="E98" s="85">
        <v>1.09</v>
      </c>
      <c r="F98" s="84">
        <v>2</v>
      </c>
      <c r="G98" s="85">
        <v>6.9</v>
      </c>
      <c r="H98" s="86">
        <f>SUM(B98:G98)</f>
        <v>25.939999999999998</v>
      </c>
    </row>
    <row r="99" spans="1:8" ht="13.5" thickBot="1">
      <c r="A99" s="74" t="s">
        <v>71</v>
      </c>
      <c r="B99" s="62">
        <f aca="true" t="shared" si="7" ref="B99:H99">+B97/B98/12</f>
        <v>23188.03120849934</v>
      </c>
      <c r="C99" s="62">
        <f t="shared" si="7"/>
        <v>28571.666666666668</v>
      </c>
      <c r="D99" s="62">
        <f t="shared" si="7"/>
        <v>16027.860478692353</v>
      </c>
      <c r="E99" s="62">
        <f t="shared" si="7"/>
        <v>13828.82262996942</v>
      </c>
      <c r="F99" s="62">
        <f t="shared" si="7"/>
        <v>35442.25</v>
      </c>
      <c r="G99" s="87">
        <f t="shared" si="7"/>
        <v>11291.461352657005</v>
      </c>
      <c r="H99" s="88">
        <f t="shared" si="7"/>
        <v>19040.48766383963</v>
      </c>
    </row>
  </sheetData>
  <mergeCells count="42">
    <mergeCell ref="A65:A66"/>
    <mergeCell ref="G54:G55"/>
    <mergeCell ref="A95:A96"/>
    <mergeCell ref="B95:H95"/>
    <mergeCell ref="A89:A90"/>
    <mergeCell ref="B71:H71"/>
    <mergeCell ref="B77:H77"/>
    <mergeCell ref="B83:H83"/>
    <mergeCell ref="B89:H89"/>
    <mergeCell ref="A83:A84"/>
    <mergeCell ref="A77:A78"/>
    <mergeCell ref="A71:A72"/>
    <mergeCell ref="C4:C6"/>
    <mergeCell ref="D4:D6"/>
    <mergeCell ref="C65:H65"/>
    <mergeCell ref="A43:C43"/>
    <mergeCell ref="A44:C44"/>
    <mergeCell ref="B49:B51"/>
    <mergeCell ref="B65:B66"/>
    <mergeCell ref="A54:A55"/>
    <mergeCell ref="B54:B55"/>
    <mergeCell ref="A49:A51"/>
    <mergeCell ref="I54:L54"/>
    <mergeCell ref="H54:H55"/>
    <mergeCell ref="C54:F54"/>
    <mergeCell ref="C49:J49"/>
    <mergeCell ref="K49:K51"/>
    <mergeCell ref="D50:J50"/>
    <mergeCell ref="D41:D42"/>
    <mergeCell ref="F4:F6"/>
    <mergeCell ref="C50:C51"/>
    <mergeCell ref="A3:A6"/>
    <mergeCell ref="B4:B6"/>
    <mergeCell ref="A41:C42"/>
    <mergeCell ref="E4:E6"/>
    <mergeCell ref="N36:P36"/>
    <mergeCell ref="B3:P3"/>
    <mergeCell ref="L36:M36"/>
    <mergeCell ref="G4:H4"/>
    <mergeCell ref="L4:M4"/>
    <mergeCell ref="I36:K36"/>
    <mergeCell ref="G36:H36"/>
  </mergeCells>
  <printOptions horizontalCentered="1"/>
  <pageMargins left="0.2362204724409449" right="0.2755905511811024" top="0.25" bottom="0.2362204724409449" header="0.2362204724409449" footer="0.1968503937007874"/>
  <pageSetup horizontalDpi="600" verticalDpi="600" orientation="portrait" paperSize="9" scale="57" r:id="rId1"/>
  <headerFooter alignWithMargins="0">
    <oddFooter>&amp;Cstr. &amp;P / &amp;N</oddFooter>
  </headerFooter>
  <rowBreaks count="1" manualBreakCount="1">
    <brk id="82" max="255" man="1"/>
  </rowBreaks>
  <colBreaks count="1" manualBreakCount="1">
    <brk id="17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Pelhřimov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Buřič</dc:creator>
  <cp:keywords/>
  <dc:description/>
  <cp:lastModifiedBy>pospichalova</cp:lastModifiedBy>
  <cp:lastPrinted>2009-05-21T06:25:21Z</cp:lastPrinted>
  <dcterms:created xsi:type="dcterms:W3CDTF">2005-04-12T20:05:51Z</dcterms:created>
  <dcterms:modified xsi:type="dcterms:W3CDTF">2009-05-22T08:26:24Z</dcterms:modified>
  <cp:category/>
  <cp:version/>
  <cp:contentType/>
  <cp:contentStatus/>
</cp:coreProperties>
</file>