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900" tabRatio="775" activeTab="0"/>
  </bookViews>
  <sheets>
    <sheet name="fin. plán 2009" sheetId="1" r:id="rId1"/>
    <sheet name="průměrná mzda" sheetId="2" r:id="rId2"/>
    <sheet name="mzda" sheetId="3" r:id="rId3"/>
    <sheet name="DÚSP Černovice" sheetId="4" r:id="rId4"/>
    <sheet name="ÚSP Zboží" sheetId="5" r:id="rId5"/>
    <sheet name="USP Ledeč nad Sázavou" sheetId="6" r:id="rId6"/>
    <sheet name="ÚSP Lidmaň" sheetId="7" r:id="rId7"/>
    <sheet name="ÚSP Věž" sheetId="8" r:id="rId8"/>
    <sheet name="ÚSP Těchobuz" sheetId="9" r:id="rId9"/>
    <sheet name="ÚSP Jinošov" sheetId="10" r:id="rId10"/>
    <sheet name="ÚSP Nové Syrovice" sheetId="11" r:id="rId11"/>
    <sheet name="DD M.Curierových" sheetId="12" r:id="rId12"/>
    <sheet name="DD Třebíč Koutkova" sheetId="13" r:id="rId13"/>
    <sheet name="DD Náměšť nad Os" sheetId="14" r:id="rId14"/>
    <sheet name="DD Velký Újezd" sheetId="15" r:id="rId15"/>
    <sheet name="Psych.Jihl." sheetId="16" r:id="rId16"/>
    <sheet name="ÚSP Křižanov" sheetId="17" r:id="rId17"/>
    <sheet name="DD Mitrov" sheetId="18" r:id="rId18"/>
    <sheet name="DD Velké Meziříčí" sheetId="19" r:id="rId19"/>
    <sheet name="DD Havlíčkův Brod" sheetId="20" r:id="rId20"/>
    <sheet name="DD Humpolec" sheetId="21" r:id="rId21"/>
    <sheet name="DD Proseč u Pošné" sheetId="22" r:id="rId22"/>
    <sheet name="DD Onšov" sheetId="23" r:id="rId23"/>
    <sheet name="DD Proseč Obořiště" sheetId="24" r:id="rId24"/>
    <sheet name="DD Ždírec" sheetId="25" r:id="rId25"/>
  </sheets>
  <definedNames>
    <definedName name="_xlnm.Print_Area" localSheetId="19">'DD Havlíčkův Brod'!$A$1:$N$78</definedName>
    <definedName name="_xlnm.Print_Area" localSheetId="20">'DD Humpolec'!$A$1:$N$79</definedName>
    <definedName name="_xlnm.Print_Area" localSheetId="11">'DD M.Curierových'!$A$1:$N$78</definedName>
    <definedName name="_xlnm.Print_Area" localSheetId="17">'DD Mitrov'!$A$1:$N$78</definedName>
    <definedName name="_xlnm.Print_Area" localSheetId="13">'DD Náměšť nad Os'!$A$1:$N$78</definedName>
    <definedName name="_xlnm.Print_Area" localSheetId="22">'DD Onšov'!$A$1:$N$78</definedName>
    <definedName name="_xlnm.Print_Area" localSheetId="23">'DD Proseč Obořiště'!$A$1:$N$78</definedName>
    <definedName name="_xlnm.Print_Area" localSheetId="21">'DD Proseč u Pošné'!$A$1:$N$78</definedName>
    <definedName name="_xlnm.Print_Area" localSheetId="12">'DD Třebíč Koutkova'!$A$1:$N$78</definedName>
    <definedName name="_xlnm.Print_Area" localSheetId="18">'DD Velké Meziříčí'!$A$1:$N$78</definedName>
    <definedName name="_xlnm.Print_Area" localSheetId="14">'DD Velký Újezd'!$A$1:$N$78</definedName>
    <definedName name="_xlnm.Print_Area" localSheetId="24">'DD Ždírec'!$A$1:$N$78</definedName>
    <definedName name="_xlnm.Print_Area" localSheetId="3">'DÚSP Černovice'!$A$1:$N$80</definedName>
    <definedName name="_xlnm.Print_Area" localSheetId="0">'fin. plán 2009'!$A$1:$Z$77</definedName>
    <definedName name="_xlnm.Print_Area" localSheetId="15">'Psych.Jihl.'!$A$1:$N$78</definedName>
    <definedName name="_xlnm.Print_Area" localSheetId="9">'ÚSP Jinošov'!$A$1:$N$78</definedName>
    <definedName name="_xlnm.Print_Area" localSheetId="16">'ÚSP Křižanov'!$A$1:$N$78</definedName>
    <definedName name="_xlnm.Print_Area" localSheetId="5">'USP Ledeč nad Sázavou'!$A$1:$N$78</definedName>
    <definedName name="_xlnm.Print_Area" localSheetId="6">'ÚSP Lidmaň'!$A$1:$N$78</definedName>
    <definedName name="_xlnm.Print_Area" localSheetId="10">'ÚSP Nové Syrovice'!$A$1:$N$78</definedName>
    <definedName name="_xlnm.Print_Area" localSheetId="8">'ÚSP Těchobuz'!$A$1:$N$78</definedName>
    <definedName name="_xlnm.Print_Area" localSheetId="7">'ÚSP Věž'!$A$1:$N$79</definedName>
    <definedName name="_xlnm.Print_Area" localSheetId="4">'ÚSP Zboží'!$A$1:$N$78</definedName>
  </definedNames>
  <calcPr fullCalcOnLoad="1"/>
</workbook>
</file>

<file path=xl/sharedStrings.xml><?xml version="1.0" encoding="utf-8"?>
<sst xmlns="http://schemas.openxmlformats.org/spreadsheetml/2006/main" count="3306" uniqueCount="348">
  <si>
    <t>centralizace klíčů</t>
  </si>
  <si>
    <t>Ústav sociální péče pro dospělé Věž</t>
  </si>
  <si>
    <t>Plynový kotel</t>
  </si>
  <si>
    <t>Běžné opravy a údržba zařízení</t>
  </si>
  <si>
    <t>DS Havlíčkův Brod</t>
  </si>
  <si>
    <t>DS Velké Meziříčí</t>
  </si>
  <si>
    <t>Psychocentrum - manželská a rodinná poradna kraje Vysočina</t>
  </si>
  <si>
    <t>tarif</t>
  </si>
  <si>
    <t>osobní příplatek</t>
  </si>
  <si>
    <t>odměny</t>
  </si>
  <si>
    <t>Domov důchodců Třebíč - Koutkova</t>
  </si>
  <si>
    <t>Domov důchodců Třebíč - Kubešova</t>
  </si>
  <si>
    <t>/ v tis. Kč/</t>
  </si>
  <si>
    <t>DS Třebíč Koutkova-Kubešova</t>
  </si>
  <si>
    <t>počítače</t>
  </si>
  <si>
    <t>Celkem DD</t>
  </si>
  <si>
    <t>Celkem ÚSP</t>
  </si>
  <si>
    <t>Celkem zařízení (DD + ÚSP +        Psychocentrum)</t>
  </si>
  <si>
    <t>DS Náměšt nad Oslavou</t>
  </si>
  <si>
    <t>DSNáměšt nad Oslavou</t>
  </si>
  <si>
    <t>DS Třebíč Manž. Curieových</t>
  </si>
  <si>
    <t>Skutečnost za rok 2008</t>
  </si>
  <si>
    <t>Návrh na rok 2009</t>
  </si>
  <si>
    <t>Rozdíl 2009 - 2008</t>
  </si>
  <si>
    <t>Plán čerpání investičního fondu 2009</t>
  </si>
  <si>
    <t>Minibus 17 - 19 míst.</t>
  </si>
  <si>
    <t>Pračka 30 kg</t>
  </si>
  <si>
    <t>Síťová tiskárna</t>
  </si>
  <si>
    <t>Rekonstrukce STA - digitalizace</t>
  </si>
  <si>
    <t>2 ks Sprchovací panely - pavilon pro ležící</t>
  </si>
  <si>
    <t>Hospodářský objekt - projekt + zahájení</t>
  </si>
  <si>
    <t>Plán oprav  dlouhodobého majetku  2009</t>
  </si>
  <si>
    <t>oprava a údržba budov</t>
  </si>
  <si>
    <t>oprava a údržba motorových vozidel</t>
  </si>
  <si>
    <t>Oprávky k 1.1.2009</t>
  </si>
  <si>
    <t>Účetní odpisy na rok 2009</t>
  </si>
  <si>
    <t>Zůstatková cena k 31.12.2009</t>
  </si>
  <si>
    <t>Zůstatek účtu k 1.1.2008</t>
  </si>
  <si>
    <t>Účetní stav 2008</t>
  </si>
  <si>
    <t>Zůstatek účtu k 31.12.2008</t>
  </si>
  <si>
    <t>Plán 2009</t>
  </si>
  <si>
    <t>Stav k 1.1.2009</t>
  </si>
  <si>
    <t>Stav k 31.12.2009</t>
  </si>
  <si>
    <t>komunál. Traktor JOHN DEER X 534</t>
  </si>
  <si>
    <t>oplocení parku</t>
  </si>
  <si>
    <t>opravy automobilů</t>
  </si>
  <si>
    <t>opravy kuch. Zařízení</t>
  </si>
  <si>
    <t>malování pokojů a kuchyně</t>
  </si>
  <si>
    <t>TZ na budově</t>
  </si>
  <si>
    <t>odvod z IF</t>
  </si>
  <si>
    <t>práce a materiál na oplocení tábora</t>
  </si>
  <si>
    <t>oprava elektroinstalace budov v táboře</t>
  </si>
  <si>
    <t>oprava střech na chatkách v táboře</t>
  </si>
  <si>
    <t>oprava a čištění bojleru</t>
  </si>
  <si>
    <t>oprava servis výtahů</t>
  </si>
  <si>
    <t>oprava a servis aut</t>
  </si>
  <si>
    <t>oprava praček, kopírek a dalšího zařízení</t>
  </si>
  <si>
    <t>Altán</t>
  </si>
  <si>
    <t>Sporák - kuchyň</t>
  </si>
  <si>
    <t>Opravy vchodového zastřešení</t>
  </si>
  <si>
    <t>Oprava dlažby - přízemí</t>
  </si>
  <si>
    <t>Oprava zabezpečovacího systému</t>
  </si>
  <si>
    <t>Oprava venkovního osvětlení</t>
  </si>
  <si>
    <t>Digitalizace</t>
  </si>
  <si>
    <t xml:space="preserve">automobil </t>
  </si>
  <si>
    <t>oprava strojů a prístrojů</t>
  </si>
  <si>
    <t>oprava autoparku</t>
  </si>
  <si>
    <t>B.ú.  Fond odměn</t>
  </si>
  <si>
    <t>odvod kraji</t>
  </si>
  <si>
    <t>auto dodávkové</t>
  </si>
  <si>
    <t>kotel varný</t>
  </si>
  <si>
    <t>Město Třebíč</t>
  </si>
  <si>
    <t>pečící trouba</t>
  </si>
  <si>
    <t>revize EPS, výtahů,kotelen,el. zařízení</t>
  </si>
  <si>
    <t>výměna stoupaček v obytné části</t>
  </si>
  <si>
    <t>oprava rozvodů MR</t>
  </si>
  <si>
    <t>výměna PVC na 3 chodbách</t>
  </si>
  <si>
    <t>výrobník čaje</t>
  </si>
  <si>
    <t>zařízení do rekonstruované výdejny Kubešova</t>
  </si>
  <si>
    <t>protipožární zabezpečovací zařízení</t>
  </si>
  <si>
    <t>oprava prostor Kubešova</t>
  </si>
  <si>
    <t>oprava prádelenského a  kuchyňského zařízení</t>
  </si>
  <si>
    <t xml:space="preserve">malování </t>
  </si>
  <si>
    <t>Domov pro seniory Náměšť nad Oslavou</t>
  </si>
  <si>
    <t>bezbariérový hlavní vchod</t>
  </si>
  <si>
    <t>oprava stroj.zařízení (kotelna,prádelna,výtahy)</t>
  </si>
  <si>
    <t xml:space="preserve">běžná oprava a údržba zařízení </t>
  </si>
  <si>
    <t>Psychocentrum - MRP kraje Vysočina</t>
  </si>
  <si>
    <t>osobní auto</t>
  </si>
  <si>
    <t>Üdržba aut</t>
  </si>
  <si>
    <t>Üdržba a opravy budov</t>
  </si>
  <si>
    <t>Üdržba a opravy vybavení</t>
  </si>
  <si>
    <t>Snoozel room- uklidňující místnost pro klienty</t>
  </si>
  <si>
    <t>Malotraktor s příslušenstvím na práce v parku</t>
  </si>
  <si>
    <t>Běžné provozní opravy, malování</t>
  </si>
  <si>
    <t>varný kotel</t>
  </si>
  <si>
    <t>sušička prádla</t>
  </si>
  <si>
    <t>opravy majetku dle plán.oprav</t>
  </si>
  <si>
    <t>podíl na regeneraci stromů a zeleně v parku</t>
  </si>
  <si>
    <t>oprava  a posílení rozvodů TUV</t>
  </si>
  <si>
    <t>oprava zdí  u dvora</t>
  </si>
  <si>
    <t>Výměna vstupních dveří do pokojů, pavilon</t>
  </si>
  <si>
    <t xml:space="preserve"> oprava oplocení zahrady a parku</t>
  </si>
  <si>
    <t>oprava nemovitého majetku</t>
  </si>
  <si>
    <t>opravy a údržba strojů a zařízení</t>
  </si>
  <si>
    <t>vana HB v případě havárie</t>
  </si>
  <si>
    <t>vana Bř v případě havárie</t>
  </si>
  <si>
    <t>myčka do bř v případě havárie</t>
  </si>
  <si>
    <t>konvektomat v případě havárie</t>
  </si>
  <si>
    <t>pergola na terase ve 2.patře HB</t>
  </si>
  <si>
    <t xml:space="preserve">oprava šatny personálu v Bř </t>
  </si>
  <si>
    <t xml:space="preserve">malování HB </t>
  </si>
  <si>
    <t>malování Bř</t>
  </si>
  <si>
    <t xml:space="preserve">Domov důchodců Humpolec </t>
  </si>
  <si>
    <t>Nákup osobního vozu</t>
  </si>
  <si>
    <t>Obnova prádelenské techniky</t>
  </si>
  <si>
    <t>Zažehlovací, etiketovací lis na prádlo</t>
  </si>
  <si>
    <t>Oprava vstupní haly</t>
  </si>
  <si>
    <t xml:space="preserve">Oprava střech, žlabů, svodů, inst.vyhřívání </t>
  </si>
  <si>
    <t xml:space="preserve">Opravy kuchyňského a prádelenského zařízení </t>
  </si>
  <si>
    <t>rehabilitační chodník</t>
  </si>
  <si>
    <t>venkovní sezení s krbem a pergolou</t>
  </si>
  <si>
    <t>hydr.zvedák s váhou pro imobilní klienty</t>
  </si>
  <si>
    <t>Automobil</t>
  </si>
  <si>
    <t>Konvektomat</t>
  </si>
  <si>
    <t>Odpařezovač</t>
  </si>
  <si>
    <t>Běžné opravy a udržování</t>
  </si>
  <si>
    <t>Opravy a údržba stavební</t>
  </si>
  <si>
    <t>Oprava vodoinstalace</t>
  </si>
  <si>
    <t>Oprava komunikace v areálu DD</t>
  </si>
  <si>
    <t xml:space="preserve">Vacumet - redukce a desinfekce objemu odpadu </t>
  </si>
  <si>
    <t>Počet lůžek za rok 2009:</t>
  </si>
  <si>
    <t>Finanční plán 2009</t>
  </si>
  <si>
    <t>Finanční plán</t>
  </si>
  <si>
    <t xml:space="preserve">Hlavní </t>
  </si>
  <si>
    <t>Doplňková</t>
  </si>
  <si>
    <t>Celkem</t>
  </si>
  <si>
    <t xml:space="preserve">v </t>
  </si>
  <si>
    <t>činnost</t>
  </si>
  <si>
    <t>+/-</t>
  </si>
  <si>
    <t>%</t>
  </si>
  <si>
    <t>Tržby za vlastní výrobky /úč. 601/</t>
  </si>
  <si>
    <t>Tržby z prodeje služeb /úč. 602/</t>
  </si>
  <si>
    <t>Tržby za prodané zboží /úč. 604/</t>
  </si>
  <si>
    <t>Aktivace /sesk.úč. 62/</t>
  </si>
  <si>
    <t>Ostatní výnosy /sesk.úč. 64/</t>
  </si>
  <si>
    <t xml:space="preserve">      z toho: zúčtování fondů /úč.648/</t>
  </si>
  <si>
    <t>Tržby z prodeje majetku /sesk.úč.65/</t>
  </si>
  <si>
    <t xml:space="preserve">      z toho: tržby z prodeje dlouhod. majetku /úč. 651/</t>
  </si>
  <si>
    <t>Provozní dotace /úč. 691/</t>
  </si>
  <si>
    <t>Výnosy celkem</t>
  </si>
  <si>
    <t>Spotřeba materiálu /úč. 501/</t>
  </si>
  <si>
    <t xml:space="preserve">      z toho: nákup drobného dlouhod. hm. majetku</t>
  </si>
  <si>
    <t>Spotřeba energie /úč. 502/</t>
  </si>
  <si>
    <t>Spotřeba ostat. nesklad. dodávek /úč. 503/</t>
  </si>
  <si>
    <t>Služby /sesk.úč. 51/</t>
  </si>
  <si>
    <t xml:space="preserve">       z toho: opravy a udržování /úč. 511/</t>
  </si>
  <si>
    <t xml:space="preserve">           ostatní služby /úč. 518/</t>
  </si>
  <si>
    <t>Osobní náklady /sesk.úč. 52/</t>
  </si>
  <si>
    <t xml:space="preserve">     z toho: mzdové náklady /úč. 521/</t>
  </si>
  <si>
    <t xml:space="preserve">           v tom: platy zaměstnanců</t>
  </si>
  <si>
    <t xml:space="preserve">                    ostatní osobní náklady</t>
  </si>
  <si>
    <t xml:space="preserve">           sociální pojištění /úč. 524-528/</t>
  </si>
  <si>
    <t>Daně a poplatky /sesk.úč. 53/</t>
  </si>
  <si>
    <t>Ostatní náklady /sesk.úč. 54/</t>
  </si>
  <si>
    <t>Odpisy, prodaný majetek /sesk.úč. 55/</t>
  </si>
  <si>
    <t xml:space="preserve">      z toho: odpisy dlouhodobého majetku /úč. 551/</t>
  </si>
  <si>
    <t>Daň z příjmů /sesk.úč. 59/</t>
  </si>
  <si>
    <t>Náklady celkem</t>
  </si>
  <si>
    <t>Hospodářský výsledek</t>
  </si>
  <si>
    <t>Nerozdělený zisk, ztráta minulých let k 31.12.</t>
  </si>
  <si>
    <t>v tis.Kč</t>
  </si>
  <si>
    <t>Odvod do rozpočtu zřizovatele</t>
  </si>
  <si>
    <t>Další investice:</t>
  </si>
  <si>
    <t>Investiční výdaje ISPROFIN</t>
  </si>
  <si>
    <t xml:space="preserve">   z toho stavby</t>
  </si>
  <si>
    <t>Limit mzdových prostředků</t>
  </si>
  <si>
    <t>Limit</t>
  </si>
  <si>
    <t>Skutečnost</t>
  </si>
  <si>
    <t>Průměrná mzda</t>
  </si>
  <si>
    <t>Přepočtený počet zaměstnanců</t>
  </si>
  <si>
    <t>Počty lůžek</t>
  </si>
  <si>
    <t>rok</t>
  </si>
  <si>
    <t>Plán</t>
  </si>
  <si>
    <t>kapacita</t>
  </si>
  <si>
    <t>Pořizovací cena majetku</t>
  </si>
  <si>
    <t>celkem</t>
  </si>
  <si>
    <t>z toho odpisová skupina:</t>
  </si>
  <si>
    <t>Deficit (-) BÚ</t>
  </si>
  <si>
    <t>Tvorba</t>
  </si>
  <si>
    <t>Čerpání</t>
  </si>
  <si>
    <t>Běžný účet celkem</t>
  </si>
  <si>
    <t>-</t>
  </si>
  <si>
    <t>z toho: fond odměn</t>
  </si>
  <si>
    <t xml:space="preserve">          rezervní fond</t>
  </si>
  <si>
    <t xml:space="preserve">          provozní prostř.</t>
  </si>
  <si>
    <t>Běžný účet FKSP</t>
  </si>
  <si>
    <t>odvod do rozpočtu zřizovatele</t>
  </si>
  <si>
    <t>odvod zřizovateli</t>
  </si>
  <si>
    <t>konvektomat</t>
  </si>
  <si>
    <t>běžné opravy</t>
  </si>
  <si>
    <t>Fondy v tis. Kč</t>
  </si>
  <si>
    <t xml:space="preserve">          investiční fond</t>
  </si>
  <si>
    <t xml:space="preserve"> </t>
  </si>
  <si>
    <t>malířské a natěračské práce</t>
  </si>
  <si>
    <t>pračka</t>
  </si>
  <si>
    <t>Opravy a údržba podlah</t>
  </si>
  <si>
    <t>Nátěry, malby</t>
  </si>
  <si>
    <t>Sadové úpravy, údržba zeleně</t>
  </si>
  <si>
    <t>myčka nádobí</t>
  </si>
  <si>
    <t>práce zednické</t>
  </si>
  <si>
    <t>práce malířské</t>
  </si>
  <si>
    <t>malování</t>
  </si>
  <si>
    <t>Neinvest. výdaje ISPROFIN</t>
  </si>
  <si>
    <t>opravy auta</t>
  </si>
  <si>
    <t>opravy zařízení</t>
  </si>
  <si>
    <t>práce instalatérské</t>
  </si>
  <si>
    <t>mandl</t>
  </si>
  <si>
    <t>revize</t>
  </si>
  <si>
    <t>opravy strojů a zařízení</t>
  </si>
  <si>
    <t>Cestovné 512</t>
  </si>
  <si>
    <t>ostatní</t>
  </si>
  <si>
    <t>/v tis. Kč/</t>
  </si>
  <si>
    <t>- příspěvek na provoz z KrÚ</t>
  </si>
  <si>
    <t>- dotace z MPSV</t>
  </si>
  <si>
    <t>/v Kč/</t>
  </si>
  <si>
    <t>drobné opravy</t>
  </si>
  <si>
    <t>stavební</t>
  </si>
  <si>
    <t>autopark</t>
  </si>
  <si>
    <t>práce elektroinstalatérské</t>
  </si>
  <si>
    <t>Oprava strojního zařízení</t>
  </si>
  <si>
    <t>Malby a nátěry</t>
  </si>
  <si>
    <t>Ústav sociální péče Jinošov</t>
  </si>
  <si>
    <t>oprava a údržba strojního zařízení</t>
  </si>
  <si>
    <t>Ústav sociální péče Zboží</t>
  </si>
  <si>
    <t>pračka Primus</t>
  </si>
  <si>
    <t>oprava automobilu</t>
  </si>
  <si>
    <t>Domov pro seniory Havlíčkův Brod</t>
  </si>
  <si>
    <t>zámkový systém</t>
  </si>
  <si>
    <t>sekačka na trávu</t>
  </si>
  <si>
    <t>Osobní automobil</t>
  </si>
  <si>
    <t>Kuchyňský robot</t>
  </si>
  <si>
    <t>Různé drobné opravy</t>
  </si>
  <si>
    <t>strojní</t>
  </si>
  <si>
    <t>Ústav sociální péče Křižanov</t>
  </si>
  <si>
    <t>DD Ždírec</t>
  </si>
  <si>
    <t>DD Onšov</t>
  </si>
  <si>
    <t>DD Proseč Obořiště</t>
  </si>
  <si>
    <t>DD Proseč u  Pošné</t>
  </si>
  <si>
    <t>DD Humpolec</t>
  </si>
  <si>
    <t>DD Velký Újezd</t>
  </si>
  <si>
    <t>Průměr</t>
  </si>
  <si>
    <t>ÚSP Lidmaň</t>
  </si>
  <si>
    <t>ÚSP Zboží</t>
  </si>
  <si>
    <t>ÚSP Jinošov</t>
  </si>
  <si>
    <t>ÚSP Věž</t>
  </si>
  <si>
    <t>ÚSP Křižanov</t>
  </si>
  <si>
    <t>ÚSP Těchobz</t>
  </si>
  <si>
    <t>ÚSP Nové Syrovice</t>
  </si>
  <si>
    <t>DÚSP Černovice</t>
  </si>
  <si>
    <t>ÚSP Ledeč nad Sázavou</t>
  </si>
  <si>
    <t>Psychocentrum</t>
  </si>
  <si>
    <t>- ÚP</t>
  </si>
  <si>
    <t>Skutečnost za rok 2007</t>
  </si>
  <si>
    <t>Rozdíl 2008 - 2007</t>
  </si>
  <si>
    <t>Stav k 1.1.2008</t>
  </si>
  <si>
    <t>Stav k 31.12.2008</t>
  </si>
  <si>
    <t>DS Mitrov</t>
  </si>
  <si>
    <t>osobní automobil</t>
  </si>
  <si>
    <t>Tržby za prodané zboží /úč. 604/614</t>
  </si>
  <si>
    <t>opravy</t>
  </si>
  <si>
    <t>oprava výtahů</t>
  </si>
  <si>
    <t>oprava balkonů</t>
  </si>
  <si>
    <t>ostatní potřebné opravy</t>
  </si>
  <si>
    <t>Domov důchodců Proseč-Obořiště</t>
  </si>
  <si>
    <t>Údržba parku</t>
  </si>
  <si>
    <t>údržba požární signalizace</t>
  </si>
  <si>
    <t>oprava a údržba aut.</t>
  </si>
  <si>
    <t>Oprava oken</t>
  </si>
  <si>
    <t>Údržba automobilů</t>
  </si>
  <si>
    <t>auto</t>
  </si>
  <si>
    <t>Myčka na nádobí</t>
  </si>
  <si>
    <t>Server</t>
  </si>
  <si>
    <t>x</t>
  </si>
  <si>
    <t>oprava IM</t>
  </si>
  <si>
    <t>oprava výtahu</t>
  </si>
  <si>
    <t>SKUPINA CELKEM</t>
  </si>
  <si>
    <t>TARIF</t>
  </si>
  <si>
    <t>OSOBNÍ  PŘÍPLATEK</t>
  </si>
  <si>
    <t>ODMĚNY</t>
  </si>
  <si>
    <t>OSTATNÍ</t>
  </si>
  <si>
    <t>Název organizace</t>
  </si>
  <si>
    <t>přepočtený počet zaměstnanců</t>
  </si>
  <si>
    <t>průměrná mzda celkem</t>
  </si>
  <si>
    <t>třída</t>
  </si>
  <si>
    <t>stupeň</t>
  </si>
  <si>
    <t>% z prům. mzdy</t>
  </si>
  <si>
    <t>ostatní celkem</t>
  </si>
  <si>
    <t>Diagnostický ústav sociální péče Černovice</t>
  </si>
  <si>
    <t>Domov důchodců Humpolec</t>
  </si>
  <si>
    <t>Domov důchodců Onšov</t>
  </si>
  <si>
    <t>Domov důchodců Proseč u Pošné</t>
  </si>
  <si>
    <t>Domov důchodců Velký Újezd</t>
  </si>
  <si>
    <t>Domov důchodců Ždírec</t>
  </si>
  <si>
    <t>Domov pro seniory Mitrov</t>
  </si>
  <si>
    <t>Domov pro seniory Náměsť nad Oslavou</t>
  </si>
  <si>
    <t>Domov pro seniory Třebíč - Manž. Curieových</t>
  </si>
  <si>
    <t>Domov pro seniory Třebíč, Koutkova - Kubešova</t>
  </si>
  <si>
    <t>Domov pro seniory Velké Meziříčí</t>
  </si>
  <si>
    <t>Ústav sociální péče Ledeč nad Sázavou</t>
  </si>
  <si>
    <t>Ústav sociální péče Lidmaň</t>
  </si>
  <si>
    <t>Ústav sociální péče Nové Syrovice</t>
  </si>
  <si>
    <t>Ústav sociální péče pro mentálně postižené Těchobuz</t>
  </si>
  <si>
    <t>Součet / vážený průměr za domovy důchodců</t>
  </si>
  <si>
    <t>Součet / vážený průměr za ÚSP včetně DÚSP Černovice</t>
  </si>
  <si>
    <t>Součet / vážený průměr za ÚSP bez DÚSP Černovice</t>
  </si>
  <si>
    <t>Domovy důchodců</t>
  </si>
  <si>
    <t>Domov pro seniory Třebíč - Manž, Curieových</t>
  </si>
  <si>
    <t>2006/2005</t>
  </si>
  <si>
    <t>2007/2006</t>
  </si>
  <si>
    <t>2008/2007</t>
  </si>
  <si>
    <t>Ústavy soc. péče včetně DÚSP Černovice</t>
  </si>
  <si>
    <t>Ústavy soc.péče bez DÚSP Černovice</t>
  </si>
  <si>
    <t>Finanční plán výnosů a nákladů na rok 2009</t>
  </si>
  <si>
    <t>Odpisový plán na rok 2009</t>
  </si>
  <si>
    <t>Bankovní a účetní stav peněžních fondů</t>
  </si>
  <si>
    <t>Pracovníci, lůžka a limit prostředků na platy 2009</t>
  </si>
  <si>
    <t>;</t>
  </si>
  <si>
    <t xml:space="preserve">  Ústav sociální péče Lidmaň</t>
  </si>
  <si>
    <t>Ústav sociální péče  Těchobuz</t>
  </si>
  <si>
    <t xml:space="preserve"> Domov důchodců Velký Újezd </t>
  </si>
  <si>
    <t xml:space="preserve">Domov důchodců Źdírec </t>
  </si>
  <si>
    <t>Domov důchodců Proseč Obořiště</t>
  </si>
  <si>
    <t>Domov pro senory Třebíč Koutkova - Kubešova</t>
  </si>
  <si>
    <t>Odvod do rozpočtu zřižovatele</t>
  </si>
  <si>
    <t>el. koupelový vozík</t>
  </si>
  <si>
    <t>běžná údržba</t>
  </si>
  <si>
    <t xml:space="preserve">opravy majetku-soc.zařízení,rozvody vody, nátěry oken </t>
  </si>
  <si>
    <t>práce truhlářské</t>
  </si>
  <si>
    <t xml:space="preserve">malování technické části DS </t>
  </si>
  <si>
    <t>ostatní běžné provozní opravy</t>
  </si>
  <si>
    <t>Plán nákladů a výnosů 2009</t>
  </si>
  <si>
    <t>Plán nákladů a výnosů 2009/ lůžka</t>
  </si>
  <si>
    <t>postele</t>
  </si>
  <si>
    <t>ztráta</t>
  </si>
  <si>
    <t>Signalizace / kamery/</t>
  </si>
  <si>
    <t>Náklady celkem (bez odpisů)</t>
  </si>
  <si>
    <t>v Kč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</si>
</sst>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000"/>
    <numFmt numFmtId="166" formatCode="0.000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@\ &quot;*&quot;"/>
    <numFmt numFmtId="172" formatCode="[$-1010409]###\ ###\ ###.00"/>
    <numFmt numFmtId="173" formatCode="[$-1010409]###\ ###\ ###"/>
    <numFmt numFmtId="174" formatCode="[$-1010409]#,##0.00#%"/>
    <numFmt numFmtId="175" formatCode="0.0%"/>
    <numFmt numFmtId="176" formatCode="0.000%"/>
    <numFmt numFmtId="177" formatCode="#,##0_ ;[Red]\-#,##0\ "/>
  </numFmts>
  <fonts count="22">
    <font>
      <sz val="10"/>
      <name val="Arial CE"/>
      <family val="0"/>
    </font>
    <font>
      <b/>
      <sz val="12"/>
      <name val="Arial CE"/>
      <family val="2"/>
    </font>
    <font>
      <sz val="7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sz val="12"/>
      <name val="Arial"/>
      <family val="2"/>
    </font>
    <font>
      <sz val="12"/>
      <name val="Arial CE"/>
      <family val="2"/>
    </font>
    <font>
      <b/>
      <sz val="12"/>
      <name val="Arial"/>
      <family val="2"/>
    </font>
    <font>
      <sz val="10"/>
      <color indexed="9"/>
      <name val="Arial CE"/>
      <family val="2"/>
    </font>
    <font>
      <sz val="10"/>
      <name val="Arial"/>
      <family val="0"/>
    </font>
    <font>
      <sz val="12"/>
      <color indexed="8"/>
      <name val="Arial CE"/>
      <family val="2"/>
    </font>
    <font>
      <b/>
      <sz val="10"/>
      <name val="Arial CE"/>
      <family val="0"/>
    </font>
    <font>
      <sz val="8"/>
      <name val="Arial CE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i/>
      <sz val="8"/>
      <name val="Arial"/>
      <family val="2"/>
    </font>
    <font>
      <b/>
      <u val="single"/>
      <sz val="11"/>
      <name val="Arial CE"/>
      <family val="0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6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horizontal="center" vertical="center"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93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7" fillId="2" borderId="3" xfId="0" applyFont="1" applyFill="1" applyBorder="1" applyAlignment="1">
      <alignment horizontal="center" textRotation="90" wrapText="1"/>
    </xf>
    <xf numFmtId="0" fontId="8" fillId="0" borderId="0" xfId="0" applyFont="1" applyFill="1" applyAlignment="1">
      <alignment horizontal="center" vertical="center" textRotation="90"/>
    </xf>
    <xf numFmtId="3" fontId="8" fillId="0" borderId="4" xfId="0" applyNumberFormat="1" applyFont="1" applyFill="1" applyBorder="1" applyAlignment="1">
      <alignment/>
    </xf>
    <xf numFmtId="3" fontId="8" fillId="0" borderId="5" xfId="0" applyNumberFormat="1" applyFont="1" applyFill="1" applyBorder="1" applyAlignment="1">
      <alignment/>
    </xf>
    <xf numFmtId="167" fontId="7" fillId="0" borderId="4" xfId="0" applyNumberFormat="1" applyFont="1" applyFill="1" applyBorder="1" applyAlignment="1">
      <alignment/>
    </xf>
    <xf numFmtId="167" fontId="7" fillId="0" borderId="5" xfId="0" applyNumberFormat="1" applyFont="1" applyFill="1" applyBorder="1" applyAlignment="1">
      <alignment/>
    </xf>
    <xf numFmtId="3" fontId="8" fillId="0" borderId="6" xfId="0" applyNumberFormat="1" applyFont="1" applyFill="1" applyBorder="1" applyAlignment="1">
      <alignment/>
    </xf>
    <xf numFmtId="3" fontId="8" fillId="0" borderId="7" xfId="0" applyNumberFormat="1" applyFont="1" applyFill="1" applyBorder="1" applyAlignment="1">
      <alignment/>
    </xf>
    <xf numFmtId="167" fontId="7" fillId="0" borderId="6" xfId="0" applyNumberFormat="1" applyFont="1" applyFill="1" applyBorder="1" applyAlignment="1">
      <alignment/>
    </xf>
    <xf numFmtId="167" fontId="7" fillId="0" borderId="7" xfId="0" applyNumberFormat="1" applyFont="1" applyFill="1" applyBorder="1" applyAlignment="1">
      <alignment/>
    </xf>
    <xf numFmtId="3" fontId="8" fillId="0" borderId="8" xfId="0" applyNumberFormat="1" applyFont="1" applyFill="1" applyBorder="1" applyAlignment="1">
      <alignment/>
    </xf>
    <xf numFmtId="3" fontId="8" fillId="0" borderId="9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0" fillId="0" borderId="0" xfId="0" applyNumberFormat="1" applyAlignment="1">
      <alignment/>
    </xf>
    <xf numFmtId="0" fontId="7" fillId="2" borderId="10" xfId="0" applyFont="1" applyFill="1" applyBorder="1" applyAlignment="1">
      <alignment horizontal="center" textRotation="90" wrapText="1"/>
    </xf>
    <xf numFmtId="0" fontId="7" fillId="2" borderId="11" xfId="0" applyFont="1" applyFill="1" applyBorder="1" applyAlignment="1">
      <alignment horizontal="center" textRotation="90" wrapText="1"/>
    </xf>
    <xf numFmtId="3" fontId="8" fillId="0" borderId="5" xfId="0" applyNumberFormat="1" applyFont="1" applyFill="1" applyBorder="1" applyAlignment="1">
      <alignment/>
    </xf>
    <xf numFmtId="3" fontId="8" fillId="0" borderId="7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left" vertical="center" wrapText="1"/>
    </xf>
    <xf numFmtId="0" fontId="6" fillId="3" borderId="15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6" fillId="3" borderId="16" xfId="0" applyFont="1" applyFill="1" applyBorder="1" applyAlignment="1">
      <alignment horizontal="left" vertical="center" wrapText="1"/>
    </xf>
    <xf numFmtId="3" fontId="8" fillId="0" borderId="9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/>
    </xf>
    <xf numFmtId="3" fontId="8" fillId="0" borderId="18" xfId="0" applyNumberFormat="1" applyFont="1" applyFill="1" applyBorder="1" applyAlignment="1">
      <alignment/>
    </xf>
    <xf numFmtId="3" fontId="8" fillId="0" borderId="18" xfId="0" applyNumberFormat="1" applyFont="1" applyFill="1" applyBorder="1" applyAlignment="1">
      <alignment/>
    </xf>
    <xf numFmtId="3" fontId="1" fillId="2" borderId="19" xfId="0" applyNumberFormat="1" applyFont="1" applyFill="1" applyBorder="1" applyAlignment="1">
      <alignment/>
    </xf>
    <xf numFmtId="3" fontId="1" fillId="2" borderId="20" xfId="0" applyNumberFormat="1" applyFont="1" applyFill="1" applyBorder="1" applyAlignment="1">
      <alignment/>
    </xf>
    <xf numFmtId="3" fontId="1" fillId="2" borderId="20" xfId="0" applyNumberFormat="1" applyFont="1" applyFill="1" applyBorder="1" applyAlignment="1">
      <alignment/>
    </xf>
    <xf numFmtId="3" fontId="1" fillId="2" borderId="21" xfId="0" applyNumberFormat="1" applyFont="1" applyFill="1" applyBorder="1" applyAlignment="1">
      <alignment/>
    </xf>
    <xf numFmtId="3" fontId="8" fillId="0" borderId="5" xfId="0" applyNumberFormat="1" applyFont="1" applyBorder="1" applyAlignment="1">
      <alignment vertical="center" wrapText="1"/>
    </xf>
    <xf numFmtId="3" fontId="8" fillId="0" borderId="7" xfId="0" applyNumberFormat="1" applyFont="1" applyBorder="1" applyAlignment="1">
      <alignment vertical="center" wrapText="1"/>
    </xf>
    <xf numFmtId="3" fontId="8" fillId="0" borderId="9" xfId="0" applyNumberFormat="1" applyFont="1" applyBorder="1" applyAlignment="1">
      <alignment vertical="center" wrapText="1"/>
    </xf>
    <xf numFmtId="3" fontId="8" fillId="0" borderId="18" xfId="0" applyNumberFormat="1" applyFont="1" applyBorder="1" applyAlignment="1">
      <alignment vertical="center" wrapText="1"/>
    </xf>
    <xf numFmtId="3" fontId="1" fillId="2" borderId="20" xfId="0" applyNumberFormat="1" applyFont="1" applyFill="1" applyBorder="1" applyAlignment="1">
      <alignment vertical="center" wrapText="1"/>
    </xf>
    <xf numFmtId="167" fontId="7" fillId="0" borderId="22" xfId="0" applyNumberFormat="1" applyFont="1" applyFill="1" applyBorder="1" applyAlignment="1">
      <alignment/>
    </xf>
    <xf numFmtId="167" fontId="7" fillId="0" borderId="23" xfId="0" applyNumberFormat="1" applyFont="1" applyFill="1" applyBorder="1" applyAlignment="1">
      <alignment/>
    </xf>
    <xf numFmtId="0" fontId="7" fillId="2" borderId="19" xfId="0" applyFont="1" applyFill="1" applyBorder="1" applyAlignment="1">
      <alignment horizontal="center" textRotation="90" wrapText="1"/>
    </xf>
    <xf numFmtId="0" fontId="7" fillId="2" borderId="20" xfId="0" applyFont="1" applyFill="1" applyBorder="1" applyAlignment="1">
      <alignment horizontal="center" textRotation="90" wrapText="1"/>
    </xf>
    <xf numFmtId="0" fontId="7" fillId="2" borderId="21" xfId="0" applyFont="1" applyFill="1" applyBorder="1" applyAlignment="1">
      <alignment horizontal="center" textRotation="90" wrapText="1"/>
    </xf>
    <xf numFmtId="3" fontId="8" fillId="0" borderId="24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2" fontId="8" fillId="0" borderId="3" xfId="0" applyNumberFormat="1" applyFont="1" applyBorder="1" applyAlignment="1">
      <alignment/>
    </xf>
    <xf numFmtId="0" fontId="8" fillId="0" borderId="3" xfId="0" applyFont="1" applyBorder="1" applyAlignment="1">
      <alignment/>
    </xf>
    <xf numFmtId="2" fontId="10" fillId="0" borderId="0" xfId="0" applyNumberFormat="1" applyFont="1" applyAlignment="1">
      <alignment/>
    </xf>
    <xf numFmtId="3" fontId="8" fillId="0" borderId="22" xfId="0" applyNumberFormat="1" applyFont="1" applyFill="1" applyBorder="1" applyAlignment="1">
      <alignment/>
    </xf>
    <xf numFmtId="3" fontId="8" fillId="0" borderId="23" xfId="0" applyNumberFormat="1" applyFont="1" applyFill="1" applyBorder="1" applyAlignment="1">
      <alignment/>
    </xf>
    <xf numFmtId="3" fontId="8" fillId="0" borderId="25" xfId="0" applyNumberFormat="1" applyFont="1" applyFill="1" applyBorder="1" applyAlignment="1">
      <alignment/>
    </xf>
    <xf numFmtId="3" fontId="1" fillId="2" borderId="26" xfId="0" applyNumberFormat="1" applyFont="1" applyFill="1" applyBorder="1" applyAlignment="1">
      <alignment/>
    </xf>
    <xf numFmtId="3" fontId="8" fillId="0" borderId="27" xfId="0" applyNumberFormat="1" applyFont="1" applyFill="1" applyBorder="1" applyAlignment="1">
      <alignment/>
    </xf>
    <xf numFmtId="0" fontId="7" fillId="2" borderId="28" xfId="0" applyFont="1" applyFill="1" applyBorder="1" applyAlignment="1">
      <alignment horizontal="center" textRotation="90" wrapText="1"/>
    </xf>
    <xf numFmtId="0" fontId="7" fillId="2" borderId="29" xfId="0" applyFont="1" applyFill="1" applyBorder="1" applyAlignment="1">
      <alignment horizontal="center" textRotation="90" wrapText="1"/>
    </xf>
    <xf numFmtId="3" fontId="1" fillId="4" borderId="30" xfId="0" applyNumberFormat="1" applyFont="1" applyFill="1" applyBorder="1" applyAlignment="1">
      <alignment/>
    </xf>
    <xf numFmtId="3" fontId="1" fillId="4" borderId="31" xfId="0" applyNumberFormat="1" applyFont="1" applyFill="1" applyBorder="1" applyAlignment="1">
      <alignment/>
    </xf>
    <xf numFmtId="3" fontId="1" fillId="4" borderId="32" xfId="0" applyNumberFormat="1" applyFont="1" applyFill="1" applyBorder="1" applyAlignment="1">
      <alignment/>
    </xf>
    <xf numFmtId="3" fontId="1" fillId="4" borderId="33" xfId="0" applyNumberFormat="1" applyFont="1" applyFill="1" applyBorder="1" applyAlignment="1">
      <alignment/>
    </xf>
    <xf numFmtId="3" fontId="1" fillId="2" borderId="29" xfId="0" applyNumberFormat="1" applyFont="1" applyFill="1" applyBorder="1" applyAlignment="1">
      <alignment/>
    </xf>
    <xf numFmtId="3" fontId="1" fillId="5" borderId="30" xfId="0" applyNumberFormat="1" applyFont="1" applyFill="1" applyBorder="1" applyAlignment="1">
      <alignment/>
    </xf>
    <xf numFmtId="3" fontId="1" fillId="5" borderId="31" xfId="0" applyNumberFormat="1" applyFont="1" applyFill="1" applyBorder="1" applyAlignment="1">
      <alignment/>
    </xf>
    <xf numFmtId="0" fontId="8" fillId="0" borderId="28" xfId="0" applyFont="1" applyBorder="1" applyAlignment="1">
      <alignment/>
    </xf>
    <xf numFmtId="0" fontId="7" fillId="2" borderId="34" xfId="0" applyFont="1" applyFill="1" applyBorder="1" applyAlignment="1">
      <alignment horizontal="center" textRotation="90" wrapText="1"/>
    </xf>
    <xf numFmtId="3" fontId="1" fillId="2" borderId="35" xfId="0" applyNumberFormat="1" applyFont="1" applyFill="1" applyBorder="1" applyAlignment="1">
      <alignment/>
    </xf>
    <xf numFmtId="3" fontId="1" fillId="2" borderId="33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2" fontId="8" fillId="0" borderId="28" xfId="0" applyNumberFormat="1" applyFont="1" applyBorder="1" applyAlignment="1">
      <alignment/>
    </xf>
    <xf numFmtId="0" fontId="8" fillId="0" borderId="36" xfId="0" applyFont="1" applyBorder="1" applyAlignment="1">
      <alignment/>
    </xf>
    <xf numFmtId="3" fontId="1" fillId="4" borderId="34" xfId="0" applyNumberFormat="1" applyFont="1" applyFill="1" applyBorder="1" applyAlignment="1">
      <alignment/>
    </xf>
    <xf numFmtId="3" fontId="1" fillId="4" borderId="31" xfId="0" applyNumberFormat="1" applyFont="1" applyFill="1" applyBorder="1" applyAlignment="1">
      <alignment/>
    </xf>
    <xf numFmtId="3" fontId="1" fillId="4" borderId="37" xfId="0" applyNumberFormat="1" applyFont="1" applyFill="1" applyBorder="1" applyAlignment="1">
      <alignment/>
    </xf>
    <xf numFmtId="3" fontId="1" fillId="4" borderId="38" xfId="0" applyNumberFormat="1" applyFont="1" applyFill="1" applyBorder="1" applyAlignment="1">
      <alignment/>
    </xf>
    <xf numFmtId="3" fontId="1" fillId="4" borderId="39" xfId="0" applyNumberFormat="1" applyFont="1" applyFill="1" applyBorder="1" applyAlignment="1">
      <alignment/>
    </xf>
    <xf numFmtId="3" fontId="1" fillId="5" borderId="40" xfId="0" applyNumberFormat="1" applyFont="1" applyFill="1" applyBorder="1" applyAlignment="1">
      <alignment/>
    </xf>
    <xf numFmtId="3" fontId="1" fillId="5" borderId="41" xfId="0" applyNumberFormat="1" applyFont="1" applyFill="1" applyBorder="1" applyAlignment="1">
      <alignment/>
    </xf>
    <xf numFmtId="167" fontId="7" fillId="0" borderId="8" xfId="0" applyNumberFormat="1" applyFont="1" applyFill="1" applyBorder="1" applyAlignment="1">
      <alignment/>
    </xf>
    <xf numFmtId="167" fontId="7" fillId="0" borderId="9" xfId="0" applyNumberFormat="1" applyFont="1" applyFill="1" applyBorder="1" applyAlignment="1">
      <alignment/>
    </xf>
    <xf numFmtId="167" fontId="7" fillId="0" borderId="25" xfId="0" applyNumberFormat="1" applyFont="1" applyFill="1" applyBorder="1" applyAlignment="1">
      <alignment/>
    </xf>
    <xf numFmtId="167" fontId="7" fillId="2" borderId="19" xfId="0" applyNumberFormat="1" applyFont="1" applyFill="1" applyBorder="1" applyAlignment="1">
      <alignment/>
    </xf>
    <xf numFmtId="167" fontId="7" fillId="2" borderId="20" xfId="0" applyNumberFormat="1" applyFont="1" applyFill="1" applyBorder="1" applyAlignment="1">
      <alignment/>
    </xf>
    <xf numFmtId="167" fontId="7" fillId="2" borderId="26" xfId="0" applyNumberFormat="1" applyFont="1" applyFill="1" applyBorder="1" applyAlignment="1">
      <alignment/>
    </xf>
    <xf numFmtId="167" fontId="9" fillId="2" borderId="29" xfId="0" applyNumberFormat="1" applyFont="1" applyFill="1" applyBorder="1" applyAlignment="1">
      <alignment/>
    </xf>
    <xf numFmtId="167" fontId="7" fillId="0" borderId="17" xfId="0" applyNumberFormat="1" applyFont="1" applyFill="1" applyBorder="1" applyAlignment="1">
      <alignment/>
    </xf>
    <xf numFmtId="167" fontId="7" fillId="0" borderId="18" xfId="0" applyNumberFormat="1" applyFont="1" applyFill="1" applyBorder="1" applyAlignment="1">
      <alignment/>
    </xf>
    <xf numFmtId="167" fontId="7" fillId="0" borderId="27" xfId="0" applyNumberFormat="1" applyFont="1" applyFill="1" applyBorder="1" applyAlignment="1">
      <alignment/>
    </xf>
    <xf numFmtId="167" fontId="9" fillId="4" borderId="30" xfId="0" applyNumberFormat="1" applyFont="1" applyFill="1" applyBorder="1" applyAlignment="1">
      <alignment/>
    </xf>
    <xf numFmtId="167" fontId="9" fillId="4" borderId="31" xfId="0" applyNumberFormat="1" applyFont="1" applyFill="1" applyBorder="1" applyAlignment="1">
      <alignment/>
    </xf>
    <xf numFmtId="167" fontId="9" fillId="4" borderId="32" xfId="0" applyNumberFormat="1" applyFont="1" applyFill="1" applyBorder="1" applyAlignment="1">
      <alignment/>
    </xf>
    <xf numFmtId="167" fontId="9" fillId="4" borderId="33" xfId="0" applyNumberFormat="1" applyFont="1" applyFill="1" applyBorder="1" applyAlignment="1">
      <alignment/>
    </xf>
    <xf numFmtId="2" fontId="8" fillId="0" borderId="36" xfId="0" applyNumberFormat="1" applyFont="1" applyBorder="1" applyAlignment="1">
      <alignment/>
    </xf>
    <xf numFmtId="0" fontId="6" fillId="2" borderId="4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3" xfId="0" applyFont="1" applyBorder="1" applyAlignment="1">
      <alignment/>
    </xf>
    <xf numFmtId="0" fontId="7" fillId="6" borderId="3" xfId="0" applyFont="1" applyFill="1" applyBorder="1" applyAlignment="1">
      <alignment/>
    </xf>
    <xf numFmtId="0" fontId="7" fillId="6" borderId="20" xfId="0" applyFont="1" applyFill="1" applyBorder="1" applyAlignment="1">
      <alignment/>
    </xf>
    <xf numFmtId="0" fontId="7" fillId="6" borderId="21" xfId="0" applyFont="1" applyFill="1" applyBorder="1" applyAlignment="1">
      <alignment/>
    </xf>
    <xf numFmtId="0" fontId="8" fillId="0" borderId="0" xfId="0" applyFont="1" applyAlignment="1">
      <alignment/>
    </xf>
    <xf numFmtId="0" fontId="7" fillId="0" borderId="19" xfId="0" applyFont="1" applyBorder="1" applyAlignment="1">
      <alignment/>
    </xf>
    <xf numFmtId="3" fontId="12" fillId="0" borderId="6" xfId="0" applyNumberFormat="1" applyFont="1" applyFill="1" applyBorder="1" applyAlignment="1">
      <alignment/>
    </xf>
    <xf numFmtId="3" fontId="12" fillId="0" borderId="7" xfId="0" applyNumberFormat="1" applyFont="1" applyFill="1" applyBorder="1" applyAlignment="1">
      <alignment/>
    </xf>
    <xf numFmtId="3" fontId="12" fillId="0" borderId="23" xfId="0" applyNumberFormat="1" applyFont="1" applyFill="1" applyBorder="1" applyAlignment="1">
      <alignment/>
    </xf>
    <xf numFmtId="3" fontId="12" fillId="0" borderId="7" xfId="0" applyNumberFormat="1" applyFont="1" applyBorder="1" applyAlignment="1">
      <alignment wrapText="1"/>
    </xf>
    <xf numFmtId="3" fontId="1" fillId="4" borderId="38" xfId="0" applyNumberFormat="1" applyFont="1" applyFill="1" applyBorder="1" applyAlignment="1">
      <alignment/>
    </xf>
    <xf numFmtId="3" fontId="1" fillId="5" borderId="31" xfId="0" applyNumberFormat="1" applyFont="1" applyFill="1" applyBorder="1" applyAlignment="1">
      <alignment/>
    </xf>
    <xf numFmtId="0" fontId="6" fillId="2" borderId="29" xfId="0" applyFont="1" applyFill="1" applyBorder="1" applyAlignment="1">
      <alignment/>
    </xf>
    <xf numFmtId="0" fontId="16" fillId="2" borderId="4" xfId="0" applyFont="1" applyFill="1" applyBorder="1" applyAlignment="1">
      <alignment/>
    </xf>
    <xf numFmtId="0" fontId="16" fillId="2" borderId="22" xfId="0" applyFont="1" applyFill="1" applyBorder="1" applyAlignment="1">
      <alignment/>
    </xf>
    <xf numFmtId="0" fontId="16" fillId="2" borderId="5" xfId="0" applyFont="1" applyFill="1" applyBorder="1" applyAlignment="1">
      <alignment/>
    </xf>
    <xf numFmtId="0" fontId="16" fillId="2" borderId="5" xfId="0" applyFont="1" applyFill="1" applyBorder="1" applyAlignment="1">
      <alignment/>
    </xf>
    <xf numFmtId="0" fontId="16" fillId="2" borderId="43" xfId="0" applyFont="1" applyFill="1" applyBorder="1" applyAlignment="1">
      <alignment/>
    </xf>
    <xf numFmtId="0" fontId="16" fillId="2" borderId="44" xfId="0" applyFont="1" applyFill="1" applyBorder="1" applyAlignment="1">
      <alignment wrapText="1"/>
    </xf>
    <xf numFmtId="0" fontId="16" fillId="2" borderId="45" xfId="0" applyFont="1" applyFill="1" applyBorder="1" applyAlignment="1">
      <alignment wrapText="1"/>
    </xf>
    <xf numFmtId="0" fontId="16" fillId="2" borderId="46" xfId="0" applyFont="1" applyFill="1" applyBorder="1" applyAlignment="1">
      <alignment wrapText="1"/>
    </xf>
    <xf numFmtId="0" fontId="16" fillId="2" borderId="24" xfId="0" applyFont="1" applyFill="1" applyBorder="1" applyAlignment="1">
      <alignment wrapText="1"/>
    </xf>
    <xf numFmtId="0" fontId="16" fillId="2" borderId="47" xfId="0" applyFont="1" applyFill="1" applyBorder="1" applyAlignment="1">
      <alignment wrapText="1"/>
    </xf>
    <xf numFmtId="0" fontId="0" fillId="0" borderId="31" xfId="0" applyFill="1" applyBorder="1" applyAlignment="1">
      <alignment/>
    </xf>
    <xf numFmtId="167" fontId="7" fillId="0" borderId="48" xfId="0" applyNumberFormat="1" applyFont="1" applyFill="1" applyBorder="1" applyAlignment="1">
      <alignment/>
    </xf>
    <xf numFmtId="3" fontId="9" fillId="7" borderId="27" xfId="0" applyNumberFormat="1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167" fontId="7" fillId="0" borderId="18" xfId="0" applyNumberFormat="1" applyFont="1" applyFill="1" applyBorder="1" applyAlignment="1">
      <alignment/>
    </xf>
    <xf numFmtId="175" fontId="7" fillId="0" borderId="49" xfId="0" applyNumberFormat="1" applyFont="1" applyFill="1" applyBorder="1" applyAlignment="1">
      <alignment/>
    </xf>
    <xf numFmtId="3" fontId="7" fillId="0" borderId="48" xfId="0" applyNumberFormat="1" applyFont="1" applyFill="1" applyBorder="1" applyAlignment="1">
      <alignment/>
    </xf>
    <xf numFmtId="175" fontId="7" fillId="0" borderId="27" xfId="0" applyNumberFormat="1" applyFont="1" applyFill="1" applyBorder="1" applyAlignment="1">
      <alignment/>
    </xf>
    <xf numFmtId="167" fontId="7" fillId="0" borderId="50" xfId="0" applyNumberFormat="1" applyFont="1" applyFill="1" applyBorder="1" applyAlignment="1">
      <alignment/>
    </xf>
    <xf numFmtId="3" fontId="9" fillId="7" borderId="23" xfId="0" applyNumberFormat="1" applyFont="1" applyFill="1" applyBorder="1" applyAlignment="1">
      <alignment/>
    </xf>
    <xf numFmtId="3" fontId="7" fillId="0" borderId="6" xfId="0" applyNumberFormat="1" applyFont="1" applyFill="1" applyBorder="1" applyAlignment="1">
      <alignment/>
    </xf>
    <xf numFmtId="167" fontId="7" fillId="0" borderId="7" xfId="0" applyNumberFormat="1" applyFont="1" applyFill="1" applyBorder="1" applyAlignment="1">
      <alignment/>
    </xf>
    <xf numFmtId="175" fontId="7" fillId="0" borderId="51" xfId="0" applyNumberFormat="1" applyFont="1" applyFill="1" applyBorder="1" applyAlignment="1">
      <alignment/>
    </xf>
    <xf numFmtId="3" fontId="7" fillId="0" borderId="50" xfId="0" applyNumberFormat="1" applyFont="1" applyFill="1" applyBorder="1" applyAlignment="1">
      <alignment/>
    </xf>
    <xf numFmtId="175" fontId="7" fillId="0" borderId="23" xfId="0" applyNumberFormat="1" applyFont="1" applyFill="1" applyBorder="1" applyAlignment="1">
      <alignment/>
    </xf>
    <xf numFmtId="0" fontId="0" fillId="0" borderId="40" xfId="0" applyFill="1" applyBorder="1" applyAlignment="1">
      <alignment/>
    </xf>
    <xf numFmtId="167" fontId="7" fillId="0" borderId="52" xfId="0" applyNumberFormat="1" applyFont="1" applyFill="1" applyBorder="1" applyAlignment="1">
      <alignment/>
    </xf>
    <xf numFmtId="3" fontId="9" fillId="7" borderId="25" xfId="0" applyNumberFormat="1" applyFont="1" applyFill="1" applyBorder="1" applyAlignment="1">
      <alignment/>
    </xf>
    <xf numFmtId="3" fontId="7" fillId="0" borderId="8" xfId="0" applyNumberFormat="1" applyFont="1" applyFill="1" applyBorder="1" applyAlignment="1">
      <alignment/>
    </xf>
    <xf numFmtId="167" fontId="7" fillId="0" borderId="9" xfId="0" applyNumberFormat="1" applyFont="1" applyFill="1" applyBorder="1" applyAlignment="1">
      <alignment/>
    </xf>
    <xf numFmtId="175" fontId="7" fillId="0" borderId="53" xfId="0" applyNumberFormat="1" applyFont="1" applyFill="1" applyBorder="1" applyAlignment="1">
      <alignment/>
    </xf>
    <xf numFmtId="3" fontId="7" fillId="0" borderId="52" xfId="0" applyNumberFormat="1" applyFont="1" applyFill="1" applyBorder="1" applyAlignment="1">
      <alignment/>
    </xf>
    <xf numFmtId="175" fontId="7" fillId="0" borderId="25" xfId="0" applyNumberFormat="1" applyFont="1" applyFill="1" applyBorder="1" applyAlignment="1">
      <alignment/>
    </xf>
    <xf numFmtId="0" fontId="16" fillId="2" borderId="54" xfId="0" applyFont="1" applyFill="1" applyBorder="1" applyAlignment="1">
      <alignment/>
    </xf>
    <xf numFmtId="167" fontId="9" fillId="2" borderId="19" xfId="0" applyNumberFormat="1" applyFont="1" applyFill="1" applyBorder="1" applyAlignment="1">
      <alignment/>
    </xf>
    <xf numFmtId="3" fontId="9" fillId="2" borderId="26" xfId="0" applyNumberFormat="1" applyFont="1" applyFill="1" applyBorder="1" applyAlignment="1">
      <alignment/>
    </xf>
    <xf numFmtId="3" fontId="9" fillId="2" borderId="19" xfId="0" applyNumberFormat="1" applyFont="1" applyFill="1" applyBorder="1" applyAlignment="1">
      <alignment/>
    </xf>
    <xf numFmtId="167" fontId="9" fillId="2" borderId="20" xfId="0" applyNumberFormat="1" applyFont="1" applyFill="1" applyBorder="1" applyAlignment="1">
      <alignment/>
    </xf>
    <xf numFmtId="175" fontId="9" fillId="2" borderId="21" xfId="0" applyNumberFormat="1" applyFont="1" applyFill="1" applyBorder="1" applyAlignment="1">
      <alignment/>
    </xf>
    <xf numFmtId="3" fontId="9" fillId="2" borderId="55" xfId="0" applyNumberFormat="1" applyFont="1" applyFill="1" applyBorder="1" applyAlignment="1">
      <alignment/>
    </xf>
    <xf numFmtId="175" fontId="9" fillId="2" borderId="26" xfId="0" applyNumberFormat="1" applyFont="1" applyFill="1" applyBorder="1" applyAlignment="1">
      <alignment/>
    </xf>
    <xf numFmtId="0" fontId="16" fillId="2" borderId="5" xfId="0" applyFont="1" applyFill="1" applyBorder="1" applyAlignment="1">
      <alignment wrapText="1"/>
    </xf>
    <xf numFmtId="0" fontId="0" fillId="0" borderId="30" xfId="0" applyFill="1" applyBorder="1" applyAlignment="1">
      <alignment/>
    </xf>
    <xf numFmtId="3" fontId="9" fillId="7" borderId="18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175" fontId="7" fillId="0" borderId="18" xfId="0" applyNumberFormat="1" applyFont="1" applyFill="1" applyBorder="1" applyAlignment="1">
      <alignment/>
    </xf>
    <xf numFmtId="3" fontId="9" fillId="7" borderId="7" xfId="0" applyNumberFormat="1" applyFont="1" applyFill="1" applyBorder="1" applyAlignment="1">
      <alignment/>
    </xf>
    <xf numFmtId="3" fontId="7" fillId="0" borderId="7" xfId="0" applyNumberFormat="1" applyFont="1" applyFill="1" applyBorder="1" applyAlignment="1">
      <alignment/>
    </xf>
    <xf numFmtId="175" fontId="7" fillId="0" borderId="7" xfId="0" applyNumberFormat="1" applyFont="1" applyFill="1" applyBorder="1" applyAlignment="1">
      <alignment/>
    </xf>
    <xf numFmtId="3" fontId="9" fillId="7" borderId="9" xfId="0" applyNumberFormat="1" applyFont="1" applyFill="1" applyBorder="1" applyAlignment="1">
      <alignment/>
    </xf>
    <xf numFmtId="3" fontId="7" fillId="0" borderId="9" xfId="0" applyNumberFormat="1" applyFont="1" applyFill="1" applyBorder="1" applyAlignment="1">
      <alignment/>
    </xf>
    <xf numFmtId="175" fontId="7" fillId="0" borderId="9" xfId="0" applyNumberFormat="1" applyFont="1" applyFill="1" applyBorder="1" applyAlignment="1">
      <alignment/>
    </xf>
    <xf numFmtId="0" fontId="16" fillId="2" borderId="33" xfId="0" applyFont="1" applyFill="1" applyBorder="1" applyAlignment="1">
      <alignment/>
    </xf>
    <xf numFmtId="3" fontId="9" fillId="2" borderId="4" xfId="0" applyNumberFormat="1" applyFont="1" applyFill="1" applyBorder="1" applyAlignment="1">
      <alignment/>
    </xf>
    <xf numFmtId="3" fontId="9" fillId="2" borderId="5" xfId="0" applyNumberFormat="1" applyFont="1" applyFill="1" applyBorder="1" applyAlignment="1">
      <alignment/>
    </xf>
    <xf numFmtId="167" fontId="9" fillId="2" borderId="5" xfId="0" applyNumberFormat="1" applyFont="1" applyFill="1" applyBorder="1" applyAlignment="1">
      <alignment/>
    </xf>
    <xf numFmtId="9" fontId="9" fillId="2" borderId="5" xfId="0" applyNumberFormat="1" applyFont="1" applyFill="1" applyBorder="1" applyAlignment="1">
      <alignment/>
    </xf>
    <xf numFmtId="175" fontId="9" fillId="2" borderId="5" xfId="0" applyNumberFormat="1" applyFont="1" applyFill="1" applyBorder="1" applyAlignment="1">
      <alignment/>
    </xf>
    <xf numFmtId="175" fontId="9" fillId="2" borderId="43" xfId="0" applyNumberFormat="1" applyFont="1" applyFill="1" applyBorder="1" applyAlignment="1">
      <alignment/>
    </xf>
    <xf numFmtId="0" fontId="16" fillId="2" borderId="32" xfId="0" applyFont="1" applyFill="1" applyBorder="1" applyAlignment="1">
      <alignment/>
    </xf>
    <xf numFmtId="3" fontId="9" fillId="2" borderId="8" xfId="0" applyNumberFormat="1" applyFont="1" applyFill="1" applyBorder="1" applyAlignment="1">
      <alignment/>
    </xf>
    <xf numFmtId="3" fontId="9" fillId="2" borderId="9" xfId="0" applyNumberFormat="1" applyFont="1" applyFill="1" applyBorder="1" applyAlignment="1">
      <alignment/>
    </xf>
    <xf numFmtId="167" fontId="9" fillId="2" borderId="9" xfId="0" applyNumberFormat="1" applyFont="1" applyFill="1" applyBorder="1" applyAlignment="1">
      <alignment/>
    </xf>
    <xf numFmtId="9" fontId="9" fillId="2" borderId="9" xfId="0" applyNumberFormat="1" applyFont="1" applyFill="1" applyBorder="1" applyAlignment="1">
      <alignment/>
    </xf>
    <xf numFmtId="175" fontId="9" fillId="2" borderId="9" xfId="0" applyNumberFormat="1" applyFont="1" applyFill="1" applyBorder="1" applyAlignment="1">
      <alignment/>
    </xf>
    <xf numFmtId="175" fontId="9" fillId="2" borderId="53" xfId="0" applyNumberFormat="1" applyFont="1" applyFill="1" applyBorder="1" applyAlignment="1">
      <alignment/>
    </xf>
    <xf numFmtId="0" fontId="16" fillId="0" borderId="29" xfId="0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3" fontId="9" fillId="7" borderId="20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167" fontId="7" fillId="0" borderId="20" xfId="0" applyNumberFormat="1" applyFont="1" applyFill="1" applyBorder="1" applyAlignment="1">
      <alignment/>
    </xf>
    <xf numFmtId="175" fontId="7" fillId="0" borderId="20" xfId="0" applyNumberFormat="1" applyFont="1" applyFill="1" applyBorder="1" applyAlignment="1">
      <alignment/>
    </xf>
    <xf numFmtId="175" fontId="7" fillId="0" borderId="21" xfId="0" applyNumberFormat="1" applyFont="1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16" fillId="2" borderId="42" xfId="0" applyFont="1" applyFill="1" applyBorder="1" applyAlignment="1">
      <alignment/>
    </xf>
    <xf numFmtId="0" fontId="16" fillId="2" borderId="10" xfId="0" applyFont="1" applyFill="1" applyBorder="1" applyAlignment="1">
      <alignment horizontal="center" wrapText="1"/>
    </xf>
    <xf numFmtId="0" fontId="16" fillId="2" borderId="3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/>
    </xf>
    <xf numFmtId="3" fontId="7" fillId="0" borderId="4" xfId="0" applyNumberFormat="1" applyFont="1" applyFill="1" applyBorder="1" applyAlignment="1">
      <alignment/>
    </xf>
    <xf numFmtId="3" fontId="7" fillId="0" borderId="5" xfId="0" applyNumberFormat="1" applyFont="1" applyFill="1" applyBorder="1" applyAlignment="1">
      <alignment/>
    </xf>
    <xf numFmtId="175" fontId="9" fillId="7" borderId="5" xfId="0" applyNumberFormat="1" applyFont="1" applyFill="1" applyBorder="1" applyAlignment="1">
      <alignment/>
    </xf>
    <xf numFmtId="175" fontId="9" fillId="7" borderId="43" xfId="0" applyNumberFormat="1" applyFont="1" applyFill="1" applyBorder="1" applyAlignment="1">
      <alignment/>
    </xf>
    <xf numFmtId="3" fontId="7" fillId="0" borderId="6" xfId="0" applyNumberFormat="1" applyFont="1" applyFill="1" applyBorder="1" applyAlignment="1">
      <alignment/>
    </xf>
    <xf numFmtId="3" fontId="7" fillId="0" borderId="7" xfId="0" applyNumberFormat="1" applyFont="1" applyFill="1" applyBorder="1" applyAlignment="1">
      <alignment/>
    </xf>
    <xf numFmtId="175" fontId="9" fillId="7" borderId="7" xfId="0" applyNumberFormat="1" applyFont="1" applyFill="1" applyBorder="1" applyAlignment="1">
      <alignment/>
    </xf>
    <xf numFmtId="175" fontId="9" fillId="7" borderId="51" xfId="0" applyNumberFormat="1" applyFont="1" applyFill="1" applyBorder="1" applyAlignment="1">
      <alignment/>
    </xf>
    <xf numFmtId="3" fontId="7" fillId="0" borderId="8" xfId="0" applyNumberFormat="1" applyFont="1" applyFill="1" applyBorder="1" applyAlignment="1">
      <alignment/>
    </xf>
    <xf numFmtId="3" fontId="7" fillId="0" borderId="9" xfId="0" applyNumberFormat="1" applyFont="1" applyFill="1" applyBorder="1" applyAlignment="1">
      <alignment/>
    </xf>
    <xf numFmtId="175" fontId="9" fillId="7" borderId="9" xfId="0" applyNumberFormat="1" applyFont="1" applyFill="1" applyBorder="1" applyAlignment="1">
      <alignment/>
    </xf>
    <xf numFmtId="175" fontId="9" fillId="7" borderId="53" xfId="0" applyNumberFormat="1" applyFont="1" applyFill="1" applyBorder="1" applyAlignment="1">
      <alignment/>
    </xf>
    <xf numFmtId="3" fontId="9" fillId="2" borderId="19" xfId="0" applyNumberFormat="1" applyFont="1" applyFill="1" applyBorder="1" applyAlignment="1">
      <alignment/>
    </xf>
    <xf numFmtId="3" fontId="9" fillId="2" borderId="20" xfId="0" applyNumberFormat="1" applyFont="1" applyFill="1" applyBorder="1" applyAlignment="1">
      <alignment/>
    </xf>
    <xf numFmtId="175" fontId="9" fillId="2" borderId="20" xfId="0" applyNumberFormat="1" applyFont="1" applyFill="1" applyBorder="1" applyAlignment="1">
      <alignment/>
    </xf>
    <xf numFmtId="175" fontId="9" fillId="2" borderId="21" xfId="0" applyNumberFormat="1" applyFont="1" applyFill="1" applyBorder="1" applyAlignment="1">
      <alignment/>
    </xf>
    <xf numFmtId="0" fontId="11" fillId="2" borderId="19" xfId="0" applyFont="1" applyFill="1" applyBorder="1" applyAlignment="1">
      <alignment horizontal="center" wrapText="1"/>
    </xf>
    <xf numFmtId="0" fontId="11" fillId="2" borderId="20" xfId="0" applyFont="1" applyFill="1" applyBorder="1" applyAlignment="1">
      <alignment horizontal="center" wrapText="1"/>
    </xf>
    <xf numFmtId="0" fontId="11" fillId="2" borderId="21" xfId="0" applyFont="1" applyFill="1" applyBorder="1" applyAlignment="1">
      <alignment horizontal="center" wrapText="1"/>
    </xf>
    <xf numFmtId="3" fontId="7" fillId="0" borderId="17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175" fontId="9" fillId="7" borderId="18" xfId="0" applyNumberFormat="1" applyFont="1" applyFill="1" applyBorder="1" applyAlignment="1">
      <alignment/>
    </xf>
    <xf numFmtId="175" fontId="9" fillId="7" borderId="49" xfId="0" applyNumberFormat="1" applyFont="1" applyFill="1" applyBorder="1" applyAlignment="1">
      <alignment/>
    </xf>
    <xf numFmtId="175" fontId="9" fillId="7" borderId="7" xfId="0" applyNumberFormat="1" applyFont="1" applyFill="1" applyBorder="1" applyAlignment="1">
      <alignment/>
    </xf>
    <xf numFmtId="175" fontId="9" fillId="7" borderId="51" xfId="0" applyNumberFormat="1" applyFont="1" applyFill="1" applyBorder="1" applyAlignment="1">
      <alignment/>
    </xf>
    <xf numFmtId="175" fontId="9" fillId="7" borderId="9" xfId="0" applyNumberFormat="1" applyFont="1" applyFill="1" applyBorder="1" applyAlignment="1">
      <alignment/>
    </xf>
    <xf numFmtId="175" fontId="9" fillId="7" borderId="53" xfId="0" applyNumberFormat="1" applyFont="1" applyFill="1" applyBorder="1" applyAlignment="1">
      <alignment/>
    </xf>
    <xf numFmtId="3" fontId="9" fillId="2" borderId="4" xfId="0" applyNumberFormat="1" applyFont="1" applyFill="1" applyBorder="1" applyAlignment="1">
      <alignment/>
    </xf>
    <xf numFmtId="3" fontId="9" fillId="2" borderId="5" xfId="0" applyNumberFormat="1" applyFont="1" applyFill="1" applyBorder="1" applyAlignment="1">
      <alignment/>
    </xf>
    <xf numFmtId="175" fontId="9" fillId="2" borderId="5" xfId="0" applyNumberFormat="1" applyFont="1" applyFill="1" applyBorder="1" applyAlignment="1">
      <alignment/>
    </xf>
    <xf numFmtId="175" fontId="9" fillId="2" borderId="43" xfId="0" applyNumberFormat="1" applyFont="1" applyFill="1" applyBorder="1" applyAlignment="1">
      <alignment/>
    </xf>
    <xf numFmtId="3" fontId="9" fillId="2" borderId="46" xfId="0" applyNumberFormat="1" applyFont="1" applyFill="1" applyBorder="1" applyAlignment="1">
      <alignment/>
    </xf>
    <xf numFmtId="3" fontId="9" fillId="2" borderId="24" xfId="0" applyNumberFormat="1" applyFont="1" applyFill="1" applyBorder="1" applyAlignment="1">
      <alignment/>
    </xf>
    <xf numFmtId="175" fontId="9" fillId="2" borderId="24" xfId="0" applyNumberFormat="1" applyFont="1" applyFill="1" applyBorder="1" applyAlignment="1">
      <alignment/>
    </xf>
    <xf numFmtId="175" fontId="9" fillId="2" borderId="47" xfId="0" applyNumberFormat="1" applyFont="1" applyFill="1" applyBorder="1" applyAlignment="1">
      <alignment/>
    </xf>
    <xf numFmtId="0" fontId="17" fillId="0" borderId="0" xfId="0" applyFont="1" applyAlignment="1">
      <alignment horizontal="center"/>
    </xf>
    <xf numFmtId="0" fontId="18" fillId="3" borderId="56" xfId="0" applyFont="1" applyFill="1" applyBorder="1" applyAlignment="1">
      <alignment horizontal="center"/>
    </xf>
    <xf numFmtId="0" fontId="18" fillId="3" borderId="57" xfId="0" applyFont="1" applyFill="1" applyBorder="1" applyAlignment="1">
      <alignment horizontal="center"/>
    </xf>
    <xf numFmtId="0" fontId="18" fillId="3" borderId="58" xfId="0" applyFont="1" applyFill="1" applyBorder="1" applyAlignment="1">
      <alignment horizontal="center"/>
    </xf>
    <xf numFmtId="0" fontId="18" fillId="3" borderId="59" xfId="0" applyFont="1" applyFill="1" applyBorder="1" applyAlignment="1">
      <alignment horizontal="center"/>
    </xf>
    <xf numFmtId="0" fontId="18" fillId="3" borderId="60" xfId="0" applyFont="1" applyFill="1" applyBorder="1" applyAlignment="1">
      <alignment horizontal="center"/>
    </xf>
    <xf numFmtId="0" fontId="18" fillId="3" borderId="61" xfId="0" applyFont="1" applyFill="1" applyBorder="1" applyAlignment="1">
      <alignment horizontal="center"/>
    </xf>
    <xf numFmtId="0" fontId="18" fillId="3" borderId="62" xfId="0" applyFont="1" applyFill="1" applyBorder="1" applyAlignment="1">
      <alignment horizontal="center"/>
    </xf>
    <xf numFmtId="0" fontId="18" fillId="3" borderId="63" xfId="0" applyFont="1" applyFill="1" applyBorder="1" applyAlignment="1">
      <alignment horizontal="center"/>
    </xf>
    <xf numFmtId="0" fontId="18" fillId="3" borderId="64" xfId="0" applyFont="1" applyFill="1" applyBorder="1" applyAlignment="1">
      <alignment horizontal="center"/>
    </xf>
    <xf numFmtId="0" fontId="18" fillId="3" borderId="65" xfId="0" applyFont="1" applyFill="1" applyBorder="1" applyAlignment="1">
      <alignment horizontal="center"/>
    </xf>
    <xf numFmtId="0" fontId="18" fillId="0" borderId="12" xfId="0" applyFont="1" applyBorder="1" applyAlignment="1">
      <alignment horizontal="left" vertical="center" wrapText="1"/>
    </xf>
    <xf numFmtId="3" fontId="18" fillId="0" borderId="66" xfId="0" applyNumberFormat="1" applyFont="1" applyBorder="1" applyAlignment="1">
      <alignment vertical="center" wrapText="1"/>
    </xf>
    <xf numFmtId="3" fontId="18" fillId="0" borderId="67" xfId="0" applyNumberFormat="1" applyFont="1" applyBorder="1" applyAlignment="1">
      <alignment vertical="center" wrapText="1"/>
    </xf>
    <xf numFmtId="3" fontId="18" fillId="0" borderId="68" xfId="0" applyNumberFormat="1" applyFont="1" applyBorder="1" applyAlignment="1">
      <alignment vertical="center" wrapText="1"/>
    </xf>
    <xf numFmtId="3" fontId="17" fillId="8" borderId="66" xfId="0" applyNumberFormat="1" applyFont="1" applyFill="1" applyBorder="1" applyAlignment="1">
      <alignment vertical="center" wrapText="1"/>
    </xf>
    <xf numFmtId="10" fontId="17" fillId="8" borderId="69" xfId="0" applyNumberFormat="1" applyFont="1" applyFill="1" applyBorder="1" applyAlignment="1">
      <alignment vertical="center" wrapText="1"/>
    </xf>
    <xf numFmtId="10" fontId="17" fillId="8" borderId="70" xfId="0" applyNumberFormat="1" applyFont="1" applyFill="1" applyBorder="1" applyAlignment="1">
      <alignment vertical="center" wrapText="1"/>
    </xf>
    <xf numFmtId="0" fontId="18" fillId="0" borderId="13" xfId="0" applyFont="1" applyBorder="1" applyAlignment="1">
      <alignment horizontal="left" vertical="center" wrapText="1"/>
    </xf>
    <xf numFmtId="3" fontId="18" fillId="0" borderId="2" xfId="0" applyNumberFormat="1" applyFont="1" applyBorder="1" applyAlignment="1">
      <alignment vertical="center" wrapText="1"/>
    </xf>
    <xf numFmtId="3" fontId="18" fillId="0" borderId="1" xfId="0" applyNumberFormat="1" applyFont="1" applyBorder="1" applyAlignment="1">
      <alignment vertical="center" wrapText="1"/>
    </xf>
    <xf numFmtId="3" fontId="18" fillId="0" borderId="69" xfId="0" applyNumberFormat="1" applyFont="1" applyBorder="1" applyAlignment="1">
      <alignment vertical="center" wrapText="1"/>
    </xf>
    <xf numFmtId="3" fontId="17" fillId="8" borderId="2" xfId="0" applyNumberFormat="1" applyFont="1" applyFill="1" applyBorder="1" applyAlignment="1">
      <alignment vertical="center" wrapText="1"/>
    </xf>
    <xf numFmtId="3" fontId="18" fillId="0" borderId="2" xfId="0" applyNumberFormat="1" applyFont="1" applyFill="1" applyBorder="1" applyAlignment="1">
      <alignment vertical="center" wrapText="1"/>
    </xf>
    <xf numFmtId="3" fontId="18" fillId="0" borderId="1" xfId="0" applyNumberFormat="1" applyFont="1" applyFill="1" applyBorder="1" applyAlignment="1">
      <alignment vertical="center" wrapText="1"/>
    </xf>
    <xf numFmtId="49" fontId="18" fillId="0" borderId="13" xfId="0" applyNumberFormat="1" applyFont="1" applyBorder="1" applyAlignment="1">
      <alignment horizontal="left" vertical="center" wrapText="1"/>
    </xf>
    <xf numFmtId="49" fontId="18" fillId="0" borderId="14" xfId="0" applyNumberFormat="1" applyFont="1" applyBorder="1" applyAlignment="1">
      <alignment horizontal="left" vertical="center" wrapText="1"/>
    </xf>
    <xf numFmtId="3" fontId="18" fillId="0" borderId="71" xfId="0" applyNumberFormat="1" applyFont="1" applyBorder="1" applyAlignment="1">
      <alignment vertical="center" wrapText="1"/>
    </xf>
    <xf numFmtId="3" fontId="18" fillId="0" borderId="72" xfId="0" applyNumberFormat="1" applyFont="1" applyBorder="1" applyAlignment="1">
      <alignment vertical="center" wrapText="1"/>
    </xf>
    <xf numFmtId="3" fontId="17" fillId="8" borderId="71" xfId="0" applyNumberFormat="1" applyFont="1" applyFill="1" applyBorder="1" applyAlignment="1">
      <alignment vertical="center" wrapText="1"/>
    </xf>
    <xf numFmtId="10" fontId="17" fillId="8" borderId="73" xfId="0" applyNumberFormat="1" applyFont="1" applyFill="1" applyBorder="1" applyAlignment="1">
      <alignment vertical="center" wrapText="1"/>
    </xf>
    <xf numFmtId="3" fontId="18" fillId="0" borderId="71" xfId="0" applyNumberFormat="1" applyFont="1" applyFill="1" applyBorder="1" applyAlignment="1">
      <alignment vertical="center" wrapText="1"/>
    </xf>
    <xf numFmtId="10" fontId="17" fillId="8" borderId="74" xfId="0" applyNumberFormat="1" applyFont="1" applyFill="1" applyBorder="1" applyAlignment="1">
      <alignment vertical="center" wrapText="1"/>
    </xf>
    <xf numFmtId="0" fontId="17" fillId="3" borderId="15" xfId="0" applyFont="1" applyFill="1" applyBorder="1" applyAlignment="1">
      <alignment horizontal="left" vertical="center" wrapText="1"/>
    </xf>
    <xf numFmtId="3" fontId="17" fillId="3" borderId="15" xfId="0" applyNumberFormat="1" applyFont="1" applyFill="1" applyBorder="1" applyAlignment="1">
      <alignment vertical="center" wrapText="1"/>
    </xf>
    <xf numFmtId="3" fontId="17" fillId="3" borderId="75" xfId="0" applyNumberFormat="1" applyFont="1" applyFill="1" applyBorder="1" applyAlignment="1">
      <alignment vertical="center" wrapText="1"/>
    </xf>
    <xf numFmtId="3" fontId="17" fillId="3" borderId="76" xfId="0" applyNumberFormat="1" applyFont="1" applyFill="1" applyBorder="1" applyAlignment="1">
      <alignment vertical="center" wrapText="1"/>
    </xf>
    <xf numFmtId="3" fontId="17" fillId="3" borderId="77" xfId="0" applyNumberFormat="1" applyFont="1" applyFill="1" applyBorder="1" applyAlignment="1">
      <alignment vertical="center" wrapText="1"/>
    </xf>
    <xf numFmtId="3" fontId="18" fillId="0" borderId="78" xfId="0" applyNumberFormat="1" applyFont="1" applyBorder="1" applyAlignment="1">
      <alignment vertical="center" wrapText="1"/>
    </xf>
    <xf numFmtId="3" fontId="18" fillId="0" borderId="79" xfId="0" applyNumberFormat="1" applyFont="1" applyBorder="1" applyAlignment="1">
      <alignment vertical="center" wrapText="1"/>
    </xf>
    <xf numFmtId="3" fontId="18" fillId="0" borderId="80" xfId="0" applyNumberFormat="1" applyFont="1" applyBorder="1" applyAlignment="1">
      <alignment vertical="center" wrapText="1"/>
    </xf>
    <xf numFmtId="3" fontId="18" fillId="0" borderId="81" xfId="0" applyNumberFormat="1" applyFont="1" applyBorder="1" applyAlignment="1">
      <alignment vertical="center" wrapText="1"/>
    </xf>
    <xf numFmtId="3" fontId="17" fillId="8" borderId="78" xfId="0" applyNumberFormat="1" applyFont="1" applyFill="1" applyBorder="1" applyAlignment="1">
      <alignment vertical="center" wrapText="1"/>
    </xf>
    <xf numFmtId="10" fontId="17" fillId="8" borderId="82" xfId="0" applyNumberFormat="1" applyFont="1" applyFill="1" applyBorder="1" applyAlignment="1">
      <alignment vertical="center" wrapText="1"/>
    </xf>
    <xf numFmtId="3" fontId="18" fillId="0" borderId="83" xfId="0" applyNumberFormat="1" applyFont="1" applyBorder="1" applyAlignment="1">
      <alignment vertical="center" wrapText="1"/>
    </xf>
    <xf numFmtId="3" fontId="18" fillId="0" borderId="84" xfId="0" applyNumberFormat="1" applyFont="1" applyBorder="1" applyAlignment="1">
      <alignment vertical="center" wrapText="1"/>
    </xf>
    <xf numFmtId="10" fontId="17" fillId="8" borderId="84" xfId="0" applyNumberFormat="1" applyFont="1" applyFill="1" applyBorder="1" applyAlignment="1">
      <alignment vertical="center" wrapText="1"/>
    </xf>
    <xf numFmtId="3" fontId="17" fillId="8" borderId="13" xfId="0" applyNumberFormat="1" applyFont="1" applyFill="1" applyBorder="1" applyAlignment="1">
      <alignment vertical="center" wrapText="1"/>
    </xf>
    <xf numFmtId="3" fontId="18" fillId="0" borderId="13" xfId="0" applyNumberFormat="1" applyFont="1" applyBorder="1" applyAlignment="1">
      <alignment vertical="center" wrapText="1"/>
    </xf>
    <xf numFmtId="0" fontId="18" fillId="0" borderId="13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3" fontId="18" fillId="0" borderId="56" xfId="0" applyNumberFormat="1" applyFont="1" applyBorder="1" applyAlignment="1">
      <alignment vertical="center" wrapText="1"/>
    </xf>
    <xf numFmtId="3" fontId="18" fillId="0" borderId="57" xfId="0" applyNumberFormat="1" applyFont="1" applyBorder="1" applyAlignment="1">
      <alignment vertical="center" wrapText="1"/>
    </xf>
    <xf numFmtId="3" fontId="17" fillId="8" borderId="56" xfId="0" applyNumberFormat="1" applyFont="1" applyFill="1" applyBorder="1" applyAlignment="1">
      <alignment vertical="center" wrapText="1"/>
    </xf>
    <xf numFmtId="10" fontId="17" fillId="8" borderId="59" xfId="0" applyNumberFormat="1" applyFont="1" applyFill="1" applyBorder="1" applyAlignment="1">
      <alignment vertical="center" wrapText="1"/>
    </xf>
    <xf numFmtId="3" fontId="18" fillId="0" borderId="60" xfId="0" applyNumberFormat="1" applyFont="1" applyBorder="1" applyAlignment="1">
      <alignment vertical="center" wrapText="1"/>
    </xf>
    <xf numFmtId="10" fontId="17" fillId="8" borderId="58" xfId="0" applyNumberFormat="1" applyFont="1" applyFill="1" applyBorder="1" applyAlignment="1">
      <alignment vertical="center" wrapText="1"/>
    </xf>
    <xf numFmtId="0" fontId="17" fillId="3" borderId="16" xfId="0" applyFont="1" applyFill="1" applyBorder="1" applyAlignment="1">
      <alignment horizontal="left" vertical="center" wrapText="1"/>
    </xf>
    <xf numFmtId="3" fontId="17" fillId="3" borderId="16" xfId="0" applyNumberFormat="1" applyFont="1" applyFill="1" applyBorder="1" applyAlignment="1">
      <alignment vertical="center" wrapText="1"/>
    </xf>
    <xf numFmtId="3" fontId="17" fillId="3" borderId="85" xfId="0" applyNumberFormat="1" applyFont="1" applyFill="1" applyBorder="1" applyAlignment="1">
      <alignment vertical="center" wrapText="1"/>
    </xf>
    <xf numFmtId="3" fontId="17" fillId="3" borderId="86" xfId="0" applyNumberFormat="1" applyFont="1" applyFill="1" applyBorder="1" applyAlignment="1">
      <alignment vertical="center" wrapText="1"/>
    </xf>
    <xf numFmtId="3" fontId="17" fillId="3" borderId="87" xfId="0" applyNumberFormat="1" applyFont="1" applyFill="1" applyBorder="1" applyAlignment="1">
      <alignment vertical="center" wrapText="1"/>
    </xf>
    <xf numFmtId="0" fontId="17" fillId="0" borderId="16" xfId="0" applyFont="1" applyFill="1" applyBorder="1" applyAlignment="1">
      <alignment horizontal="left" vertical="center" wrapText="1"/>
    </xf>
    <xf numFmtId="3" fontId="17" fillId="0" borderId="16" xfId="0" applyNumberFormat="1" applyFont="1" applyFill="1" applyBorder="1" applyAlignment="1">
      <alignment vertical="center" wrapText="1"/>
    </xf>
    <xf numFmtId="3" fontId="17" fillId="0" borderId="88" xfId="0" applyNumberFormat="1" applyFont="1" applyFill="1" applyBorder="1" applyAlignment="1">
      <alignment vertical="center" wrapText="1"/>
    </xf>
    <xf numFmtId="3" fontId="17" fillId="0" borderId="89" xfId="0" applyNumberFormat="1" applyFont="1" applyFill="1" applyBorder="1" applyAlignment="1">
      <alignment vertical="center" wrapText="1"/>
    </xf>
    <xf numFmtId="10" fontId="17" fillId="0" borderId="75" xfId="0" applyNumberFormat="1" applyFont="1" applyFill="1" applyBorder="1" applyAlignment="1">
      <alignment vertical="center" wrapText="1"/>
    </xf>
    <xf numFmtId="10" fontId="17" fillId="0" borderId="86" xfId="0" applyNumberFormat="1" applyFont="1" applyFill="1" applyBorder="1" applyAlignment="1">
      <alignment vertical="center" wrapText="1"/>
    </xf>
    <xf numFmtId="0" fontId="18" fillId="0" borderId="0" xfId="0" applyFont="1" applyAlignment="1">
      <alignment/>
    </xf>
    <xf numFmtId="0" fontId="17" fillId="0" borderId="0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10" fontId="17" fillId="0" borderId="0" xfId="0" applyNumberFormat="1" applyFont="1" applyFill="1" applyBorder="1" applyAlignment="1">
      <alignment vertical="center"/>
    </xf>
    <xf numFmtId="3" fontId="17" fillId="0" borderId="0" xfId="0" applyNumberFormat="1" applyFont="1" applyFill="1" applyBorder="1" applyAlignment="1">
      <alignment horizontal="left"/>
    </xf>
    <xf numFmtId="3" fontId="17" fillId="0" borderId="0" xfId="0" applyNumberFormat="1" applyFont="1" applyFill="1" applyBorder="1" applyAlignment="1">
      <alignment horizontal="right"/>
    </xf>
    <xf numFmtId="0" fontId="17" fillId="3" borderId="72" xfId="20" applyFont="1" applyFill="1" applyBorder="1" applyAlignment="1">
      <alignment horizontal="center" vertical="center"/>
      <protection/>
    </xf>
    <xf numFmtId="0" fontId="17" fillId="3" borderId="74" xfId="20" applyFont="1" applyFill="1" applyBorder="1" applyAlignment="1">
      <alignment horizontal="center" vertical="center"/>
      <protection/>
    </xf>
    <xf numFmtId="3" fontId="17" fillId="0" borderId="14" xfId="20" applyNumberFormat="1" applyFont="1" applyBorder="1" applyAlignment="1">
      <alignment horizontal="center" vertical="center"/>
      <protection/>
    </xf>
    <xf numFmtId="3" fontId="17" fillId="0" borderId="73" xfId="20" applyNumberFormat="1" applyFont="1" applyBorder="1" applyAlignment="1">
      <alignment horizontal="right" vertical="center"/>
      <protection/>
    </xf>
    <xf numFmtId="3" fontId="17" fillId="0" borderId="75" xfId="20" applyNumberFormat="1" applyFont="1" applyBorder="1" applyAlignment="1">
      <alignment horizontal="right" vertical="center"/>
      <protection/>
    </xf>
    <xf numFmtId="1" fontId="18" fillId="0" borderId="76" xfId="0" applyNumberFormat="1" applyFont="1" applyBorder="1" applyAlignment="1">
      <alignment/>
    </xf>
    <xf numFmtId="3" fontId="17" fillId="0" borderId="74" xfId="20" applyNumberFormat="1" applyFont="1" applyBorder="1" applyAlignment="1">
      <alignment horizontal="right" vertical="center"/>
      <protection/>
    </xf>
    <xf numFmtId="3" fontId="17" fillId="0" borderId="82" xfId="0" applyNumberFormat="1" applyFont="1" applyBorder="1" applyAlignment="1">
      <alignment/>
    </xf>
    <xf numFmtId="3" fontId="17" fillId="0" borderId="90" xfId="0" applyNumberFormat="1" applyFont="1" applyBorder="1" applyAlignment="1">
      <alignment/>
    </xf>
    <xf numFmtId="3" fontId="17" fillId="0" borderId="91" xfId="0" applyNumberFormat="1" applyFont="1" applyBorder="1" applyAlignment="1">
      <alignment horizontal="center"/>
    </xf>
    <xf numFmtId="3" fontId="17" fillId="0" borderId="69" xfId="0" applyNumberFormat="1" applyFont="1" applyBorder="1" applyAlignment="1">
      <alignment/>
    </xf>
    <xf numFmtId="3" fontId="17" fillId="0" borderId="92" xfId="0" applyNumberFormat="1" applyFont="1" applyBorder="1" applyAlignment="1">
      <alignment/>
    </xf>
    <xf numFmtId="3" fontId="17" fillId="0" borderId="93" xfId="0" applyNumberFormat="1" applyFont="1" applyBorder="1" applyAlignment="1">
      <alignment/>
    </xf>
    <xf numFmtId="3" fontId="17" fillId="0" borderId="13" xfId="0" applyNumberFormat="1" applyFont="1" applyBorder="1" applyAlignment="1">
      <alignment horizontal="center"/>
    </xf>
    <xf numFmtId="3" fontId="17" fillId="0" borderId="73" xfId="0" applyNumberFormat="1" applyFont="1" applyBorder="1" applyAlignment="1">
      <alignment/>
    </xf>
    <xf numFmtId="3" fontId="17" fillId="0" borderId="94" xfId="0" applyNumberFormat="1" applyFont="1" applyBorder="1" applyAlignment="1">
      <alignment/>
    </xf>
    <xf numFmtId="3" fontId="17" fillId="0" borderId="95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1" fontId="17" fillId="0" borderId="83" xfId="0" applyNumberFormat="1" applyFont="1" applyBorder="1" applyAlignment="1">
      <alignment horizontal="center"/>
    </xf>
    <xf numFmtId="1" fontId="17" fillId="0" borderId="71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3" fontId="18" fillId="0" borderId="0" xfId="0" applyNumberFormat="1" applyFont="1" applyAlignment="1">
      <alignment/>
    </xf>
    <xf numFmtId="3" fontId="17" fillId="0" borderId="0" xfId="0" applyNumberFormat="1" applyFont="1" applyFill="1" applyBorder="1" applyAlignment="1">
      <alignment horizontal="left" vertic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/>
    </xf>
    <xf numFmtId="0" fontId="18" fillId="3" borderId="67" xfId="0" applyFont="1" applyFill="1" applyBorder="1" applyAlignment="1">
      <alignment horizontal="center" vertical="center"/>
    </xf>
    <xf numFmtId="0" fontId="18" fillId="3" borderId="96" xfId="0" applyFont="1" applyFill="1" applyBorder="1" applyAlignment="1">
      <alignment horizontal="center" vertical="center"/>
    </xf>
    <xf numFmtId="0" fontId="18" fillId="0" borderId="1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1" xfId="0" applyFont="1" applyBorder="1" applyAlignment="1">
      <alignment vertical="center"/>
    </xf>
    <xf numFmtId="0" fontId="18" fillId="0" borderId="70" xfId="0" applyFont="1" applyBorder="1" applyAlignment="1">
      <alignment vertical="center"/>
    </xf>
    <xf numFmtId="3" fontId="18" fillId="0" borderId="1" xfId="0" applyNumberFormat="1" applyFont="1" applyBorder="1" applyAlignment="1">
      <alignment/>
    </xf>
    <xf numFmtId="3" fontId="18" fillId="0" borderId="70" xfId="0" applyNumberFormat="1" applyFont="1" applyBorder="1" applyAlignment="1">
      <alignment/>
    </xf>
    <xf numFmtId="0" fontId="18" fillId="0" borderId="71" xfId="0" applyFont="1" applyBorder="1" applyAlignment="1">
      <alignment/>
    </xf>
    <xf numFmtId="0" fontId="18" fillId="0" borderId="72" xfId="0" applyFont="1" applyBorder="1" applyAlignment="1">
      <alignment/>
    </xf>
    <xf numFmtId="3" fontId="18" fillId="0" borderId="72" xfId="0" applyNumberFormat="1" applyFont="1" applyBorder="1" applyAlignment="1">
      <alignment/>
    </xf>
    <xf numFmtId="3" fontId="18" fillId="0" borderId="74" xfId="0" applyNumberFormat="1" applyFont="1" applyBorder="1" applyAlignment="1">
      <alignment/>
    </xf>
    <xf numFmtId="3" fontId="17" fillId="0" borderId="0" xfId="0" applyNumberFormat="1" applyFont="1" applyFill="1" applyBorder="1" applyAlignment="1">
      <alignment/>
    </xf>
    <xf numFmtId="0" fontId="17" fillId="3" borderId="77" xfId="0" applyFont="1" applyFill="1" applyBorder="1" applyAlignment="1">
      <alignment horizontal="center" vertical="center" wrapText="1"/>
    </xf>
    <xf numFmtId="0" fontId="17" fillId="3" borderId="97" xfId="0" applyFont="1" applyFill="1" applyBorder="1" applyAlignment="1">
      <alignment horizontal="center" vertical="center" wrapText="1"/>
    </xf>
    <xf numFmtId="0" fontId="17" fillId="3" borderId="76" xfId="0" applyFont="1" applyFill="1" applyBorder="1" applyAlignment="1">
      <alignment horizontal="center" vertical="center" wrapText="1"/>
    </xf>
    <xf numFmtId="0" fontId="17" fillId="3" borderId="62" xfId="0" applyFont="1" applyFill="1" applyBorder="1" applyAlignment="1">
      <alignment horizontal="center" vertical="center" wrapText="1"/>
    </xf>
    <xf numFmtId="0" fontId="17" fillId="3" borderId="98" xfId="0" applyFont="1" applyFill="1" applyBorder="1" applyAlignment="1">
      <alignment horizontal="center" vertical="center" wrapText="1"/>
    </xf>
    <xf numFmtId="0" fontId="17" fillId="3" borderId="63" xfId="0" applyFont="1" applyFill="1" applyBorder="1" applyAlignment="1">
      <alignment horizontal="center" vertical="center" wrapText="1"/>
    </xf>
    <xf numFmtId="0" fontId="18" fillId="3" borderId="71" xfId="0" applyFont="1" applyFill="1" applyBorder="1" applyAlignment="1">
      <alignment horizontal="center" vertical="center"/>
    </xf>
    <xf numFmtId="0" fontId="17" fillId="3" borderId="72" xfId="0" applyFont="1" applyFill="1" applyBorder="1" applyAlignment="1">
      <alignment horizontal="center" vertical="center"/>
    </xf>
    <xf numFmtId="0" fontId="17" fillId="3" borderId="74" xfId="0" applyFont="1" applyFill="1" applyBorder="1" applyAlignment="1">
      <alignment horizontal="center" vertical="center"/>
    </xf>
    <xf numFmtId="0" fontId="18" fillId="0" borderId="90" xfId="0" applyFont="1" applyBorder="1" applyAlignment="1">
      <alignment/>
    </xf>
    <xf numFmtId="0" fontId="18" fillId="0" borderId="92" xfId="0" applyFont="1" applyBorder="1" applyAlignment="1">
      <alignment/>
    </xf>
    <xf numFmtId="0" fontId="18" fillId="0" borderId="94" xfId="0" applyFont="1" applyBorder="1" applyAlignment="1">
      <alignment/>
    </xf>
    <xf numFmtId="3" fontId="18" fillId="0" borderId="82" xfId="0" applyNumberFormat="1" applyFont="1" applyBorder="1" applyAlignment="1">
      <alignment/>
    </xf>
    <xf numFmtId="3" fontId="18" fillId="0" borderId="96" xfId="0" applyNumberFormat="1" applyFont="1" applyBorder="1" applyAlignment="1">
      <alignment/>
    </xf>
    <xf numFmtId="3" fontId="18" fillId="0" borderId="73" xfId="0" applyNumberFormat="1" applyFont="1" applyBorder="1" applyAlignment="1">
      <alignment/>
    </xf>
    <xf numFmtId="3" fontId="18" fillId="0" borderId="74" xfId="0" applyNumberFormat="1" applyFont="1" applyBorder="1" applyAlignment="1">
      <alignment/>
    </xf>
    <xf numFmtId="3" fontId="18" fillId="0" borderId="2" xfId="0" applyNumberFormat="1" applyFont="1" applyBorder="1" applyAlignment="1">
      <alignment horizontal="center"/>
    </xf>
    <xf numFmtId="3" fontId="18" fillId="0" borderId="1" xfId="0" applyNumberFormat="1" applyFont="1" applyBorder="1" applyAlignment="1">
      <alignment horizontal="center"/>
    </xf>
    <xf numFmtId="3" fontId="18" fillId="0" borderId="84" xfId="0" applyNumberFormat="1" applyFont="1" applyBorder="1" applyAlignment="1">
      <alignment horizontal="center"/>
    </xf>
    <xf numFmtId="3" fontId="18" fillId="0" borderId="2" xfId="0" applyNumberFormat="1" applyFont="1" applyBorder="1" applyAlignment="1">
      <alignment/>
    </xf>
    <xf numFmtId="3" fontId="18" fillId="0" borderId="13" xfId="0" applyNumberFormat="1" applyFont="1" applyBorder="1" applyAlignment="1">
      <alignment horizontal="center"/>
    </xf>
    <xf numFmtId="3" fontId="18" fillId="0" borderId="93" xfId="0" applyNumberFormat="1" applyFont="1" applyBorder="1" applyAlignment="1">
      <alignment horizontal="center"/>
    </xf>
    <xf numFmtId="3" fontId="18" fillId="0" borderId="71" xfId="0" applyNumberFormat="1" applyFont="1" applyBorder="1" applyAlignment="1">
      <alignment/>
    </xf>
    <xf numFmtId="3" fontId="18" fillId="0" borderId="66" xfId="0" applyNumberFormat="1" applyFont="1" applyBorder="1" applyAlignment="1">
      <alignment horizontal="center"/>
    </xf>
    <xf numFmtId="3" fontId="18" fillId="0" borderId="67" xfId="0" applyNumberFormat="1" applyFont="1" applyBorder="1" applyAlignment="1">
      <alignment horizontal="center"/>
    </xf>
    <xf numFmtId="3" fontId="18" fillId="0" borderId="96" xfId="0" applyNumberFormat="1" applyFont="1" applyBorder="1" applyAlignment="1">
      <alignment horizontal="center"/>
    </xf>
    <xf numFmtId="3" fontId="18" fillId="0" borderId="2" xfId="0" applyNumberFormat="1" applyFont="1" applyFill="1" applyBorder="1" applyAlignment="1">
      <alignment horizontal="right"/>
    </xf>
    <xf numFmtId="3" fontId="18" fillId="0" borderId="1" xfId="0" applyNumberFormat="1" applyFont="1" applyFill="1" applyBorder="1" applyAlignment="1">
      <alignment horizontal="right"/>
    </xf>
    <xf numFmtId="3" fontId="18" fillId="0" borderId="70" xfId="0" applyNumberFormat="1" applyFont="1" applyBorder="1" applyAlignment="1">
      <alignment horizontal="right"/>
    </xf>
    <xf numFmtId="3" fontId="18" fillId="0" borderId="75" xfId="20" applyNumberFormat="1" applyFont="1" applyBorder="1" applyAlignment="1">
      <alignment horizontal="right" vertical="center"/>
      <protection/>
    </xf>
    <xf numFmtId="3" fontId="18" fillId="0" borderId="99" xfId="20" applyNumberFormat="1" applyFont="1" applyBorder="1" applyAlignment="1">
      <alignment horizontal="right" vertical="center"/>
      <protection/>
    </xf>
    <xf numFmtId="3" fontId="19" fillId="0" borderId="0" xfId="0" applyNumberFormat="1" applyFont="1" applyFill="1" applyBorder="1" applyAlignment="1">
      <alignment horizontal="left"/>
    </xf>
    <xf numFmtId="3" fontId="17" fillId="9" borderId="15" xfId="0" applyNumberFormat="1" applyFont="1" applyFill="1" applyBorder="1" applyAlignment="1">
      <alignment vertical="center" wrapText="1"/>
    </xf>
    <xf numFmtId="10" fontId="17" fillId="9" borderId="75" xfId="0" applyNumberFormat="1" applyFont="1" applyFill="1" applyBorder="1" applyAlignment="1">
      <alignment vertical="center" wrapText="1"/>
    </xf>
    <xf numFmtId="10" fontId="17" fillId="9" borderId="76" xfId="0" applyNumberFormat="1" applyFont="1" applyFill="1" applyBorder="1" applyAlignment="1">
      <alignment vertical="center" wrapText="1"/>
    </xf>
    <xf numFmtId="3" fontId="17" fillId="9" borderId="16" xfId="0" applyNumberFormat="1" applyFont="1" applyFill="1" applyBorder="1" applyAlignment="1">
      <alignment vertical="center" wrapText="1"/>
    </xf>
    <xf numFmtId="10" fontId="17" fillId="9" borderId="85" xfId="0" applyNumberFormat="1" applyFont="1" applyFill="1" applyBorder="1" applyAlignment="1">
      <alignment vertical="center" wrapText="1"/>
    </xf>
    <xf numFmtId="10" fontId="17" fillId="9" borderId="86" xfId="0" applyNumberFormat="1" applyFont="1" applyFill="1" applyBorder="1" applyAlignment="1">
      <alignment vertical="center" wrapText="1"/>
    </xf>
    <xf numFmtId="3" fontId="17" fillId="9" borderId="88" xfId="0" applyNumberFormat="1" applyFont="1" applyFill="1" applyBorder="1" applyAlignment="1">
      <alignment vertical="center" wrapText="1"/>
    </xf>
    <xf numFmtId="10" fontId="17" fillId="8" borderId="68" xfId="0" applyNumberFormat="1" applyFont="1" applyFill="1" applyBorder="1" applyAlignment="1">
      <alignment vertical="center" wrapText="1"/>
    </xf>
    <xf numFmtId="10" fontId="17" fillId="8" borderId="96" xfId="0" applyNumberFormat="1" applyFont="1" applyFill="1" applyBorder="1" applyAlignment="1">
      <alignment vertical="center" wrapText="1"/>
    </xf>
    <xf numFmtId="3" fontId="17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90" xfId="0" applyFont="1" applyBorder="1" applyAlignment="1">
      <alignment/>
    </xf>
    <xf numFmtId="0" fontId="17" fillId="0" borderId="92" xfId="0" applyFont="1" applyBorder="1" applyAlignment="1">
      <alignment/>
    </xf>
    <xf numFmtId="0" fontId="17" fillId="0" borderId="94" xfId="0" applyFont="1" applyBorder="1" applyAlignment="1">
      <alignment/>
    </xf>
    <xf numFmtId="0" fontId="18" fillId="0" borderId="0" xfId="0" applyFont="1" applyFill="1" applyBorder="1" applyAlignment="1">
      <alignment horizontal="right"/>
    </xf>
    <xf numFmtId="3" fontId="17" fillId="0" borderId="15" xfId="0" applyNumberFormat="1" applyFont="1" applyFill="1" applyBorder="1" applyAlignment="1">
      <alignment vertical="center" wrapText="1"/>
    </xf>
    <xf numFmtId="3" fontId="17" fillId="0" borderId="100" xfId="0" applyNumberFormat="1" applyFont="1" applyFill="1" applyBorder="1" applyAlignment="1">
      <alignment vertical="center" wrapText="1"/>
    </xf>
    <xf numFmtId="3" fontId="17" fillId="0" borderId="101" xfId="0" applyNumberFormat="1" applyFont="1" applyFill="1" applyBorder="1" applyAlignment="1">
      <alignment vertical="center" wrapText="1"/>
    </xf>
    <xf numFmtId="10" fontId="17" fillId="0" borderId="76" xfId="0" applyNumberFormat="1" applyFont="1" applyFill="1" applyBorder="1" applyAlignment="1">
      <alignment vertical="center" wrapText="1"/>
    </xf>
    <xf numFmtId="3" fontId="18" fillId="0" borderId="7" xfId="0" applyNumberFormat="1" applyFont="1" applyBorder="1" applyAlignment="1">
      <alignment vertical="center" wrapText="1"/>
    </xf>
    <xf numFmtId="3" fontId="17" fillId="8" borderId="7" xfId="0" applyNumberFormat="1" applyFont="1" applyFill="1" applyBorder="1" applyAlignment="1">
      <alignment vertical="center" wrapText="1"/>
    </xf>
    <xf numFmtId="10" fontId="17" fillId="8" borderId="7" xfId="0" applyNumberFormat="1" applyFont="1" applyFill="1" applyBorder="1" applyAlignment="1">
      <alignment vertical="center" wrapText="1"/>
    </xf>
    <xf numFmtId="3" fontId="18" fillId="0" borderId="7" xfId="0" applyNumberFormat="1" applyFont="1" applyFill="1" applyBorder="1" applyAlignment="1">
      <alignment vertical="center" wrapText="1"/>
    </xf>
    <xf numFmtId="3" fontId="17" fillId="3" borderId="7" xfId="0" applyNumberFormat="1" applyFont="1" applyFill="1" applyBorder="1" applyAlignment="1">
      <alignment vertical="center" wrapText="1"/>
    </xf>
    <xf numFmtId="3" fontId="17" fillId="9" borderId="7" xfId="0" applyNumberFormat="1" applyFont="1" applyFill="1" applyBorder="1" applyAlignment="1">
      <alignment vertical="center" wrapText="1"/>
    </xf>
    <xf numFmtId="10" fontId="17" fillId="9" borderId="7" xfId="0" applyNumberFormat="1" applyFont="1" applyFill="1" applyBorder="1" applyAlignment="1">
      <alignment vertical="center" wrapText="1"/>
    </xf>
    <xf numFmtId="3" fontId="18" fillId="0" borderId="4" xfId="0" applyNumberFormat="1" applyFont="1" applyBorder="1" applyAlignment="1">
      <alignment vertical="center" wrapText="1"/>
    </xf>
    <xf numFmtId="3" fontId="18" fillId="0" borderId="5" xfId="0" applyNumberFormat="1" applyFont="1" applyBorder="1" applyAlignment="1">
      <alignment vertical="center" wrapText="1"/>
    </xf>
    <xf numFmtId="3" fontId="17" fillId="8" borderId="5" xfId="0" applyNumberFormat="1" applyFont="1" applyFill="1" applyBorder="1" applyAlignment="1">
      <alignment vertical="center" wrapText="1"/>
    </xf>
    <xf numFmtId="10" fontId="17" fillId="8" borderId="5" xfId="0" applyNumberFormat="1" applyFont="1" applyFill="1" applyBorder="1" applyAlignment="1">
      <alignment vertical="center" wrapText="1"/>
    </xf>
    <xf numFmtId="10" fontId="17" fillId="8" borderId="43" xfId="0" applyNumberFormat="1" applyFont="1" applyFill="1" applyBorder="1" applyAlignment="1">
      <alignment vertical="center" wrapText="1"/>
    </xf>
    <xf numFmtId="3" fontId="18" fillId="0" borderId="6" xfId="0" applyNumberFormat="1" applyFont="1" applyBorder="1" applyAlignment="1">
      <alignment vertical="center" wrapText="1"/>
    </xf>
    <xf numFmtId="10" fontId="17" fillId="8" borderId="51" xfId="0" applyNumberFormat="1" applyFont="1" applyFill="1" applyBorder="1" applyAlignment="1">
      <alignment vertical="center" wrapText="1"/>
    </xf>
    <xf numFmtId="3" fontId="17" fillId="3" borderId="6" xfId="0" applyNumberFormat="1" applyFont="1" applyFill="1" applyBorder="1" applyAlignment="1">
      <alignment vertical="center" wrapText="1"/>
    </xf>
    <xf numFmtId="10" fontId="17" fillId="9" borderId="51" xfId="0" applyNumberFormat="1" applyFont="1" applyFill="1" applyBorder="1" applyAlignment="1">
      <alignment vertical="center" wrapText="1"/>
    </xf>
    <xf numFmtId="3" fontId="17" fillId="3" borderId="46" xfId="0" applyNumberFormat="1" applyFont="1" applyFill="1" applyBorder="1" applyAlignment="1">
      <alignment vertical="center" wrapText="1"/>
    </xf>
    <xf numFmtId="3" fontId="17" fillId="3" borderId="24" xfId="0" applyNumberFormat="1" applyFont="1" applyFill="1" applyBorder="1" applyAlignment="1">
      <alignment vertical="center" wrapText="1"/>
    </xf>
    <xf numFmtId="3" fontId="17" fillId="9" borderId="24" xfId="0" applyNumberFormat="1" applyFont="1" applyFill="1" applyBorder="1" applyAlignment="1">
      <alignment vertical="center" wrapText="1"/>
    </xf>
    <xf numFmtId="10" fontId="17" fillId="9" borderId="24" xfId="0" applyNumberFormat="1" applyFont="1" applyFill="1" applyBorder="1" applyAlignment="1">
      <alignment vertical="center" wrapText="1"/>
    </xf>
    <xf numFmtId="10" fontId="17" fillId="9" borderId="47" xfId="0" applyNumberFormat="1" applyFont="1" applyFill="1" applyBorder="1" applyAlignment="1">
      <alignment vertical="center" wrapText="1"/>
    </xf>
    <xf numFmtId="3" fontId="18" fillId="0" borderId="22" xfId="0" applyNumberFormat="1" applyFont="1" applyBorder="1" applyAlignment="1">
      <alignment vertical="center" wrapText="1"/>
    </xf>
    <xf numFmtId="3" fontId="18" fillId="0" borderId="23" xfId="0" applyNumberFormat="1" applyFont="1" applyBorder="1" applyAlignment="1">
      <alignment vertical="center" wrapText="1"/>
    </xf>
    <xf numFmtId="3" fontId="17" fillId="3" borderId="23" xfId="0" applyNumberFormat="1" applyFont="1" applyFill="1" applyBorder="1" applyAlignment="1">
      <alignment vertical="center" wrapText="1"/>
    </xf>
    <xf numFmtId="3" fontId="17" fillId="3" borderId="45" xfId="0" applyNumberFormat="1" applyFont="1" applyFill="1" applyBorder="1" applyAlignment="1">
      <alignment vertical="center" wrapText="1"/>
    </xf>
    <xf numFmtId="3" fontId="17" fillId="8" borderId="102" xfId="0" applyNumberFormat="1" applyFont="1" applyFill="1" applyBorder="1" applyAlignment="1">
      <alignment vertical="center" wrapText="1"/>
    </xf>
    <xf numFmtId="3" fontId="17" fillId="8" borderId="50" xfId="0" applyNumberFormat="1" applyFont="1" applyFill="1" applyBorder="1" applyAlignment="1">
      <alignment vertical="center" wrapText="1"/>
    </xf>
    <xf numFmtId="3" fontId="17" fillId="9" borderId="50" xfId="0" applyNumberFormat="1" applyFont="1" applyFill="1" applyBorder="1" applyAlignment="1">
      <alignment vertical="center" wrapText="1"/>
    </xf>
    <xf numFmtId="3" fontId="17" fillId="9" borderId="44" xfId="0" applyNumberFormat="1" applyFont="1" applyFill="1" applyBorder="1" applyAlignment="1">
      <alignment vertical="center" wrapText="1"/>
    </xf>
    <xf numFmtId="3" fontId="18" fillId="0" borderId="43" xfId="0" applyNumberFormat="1" applyFont="1" applyBorder="1" applyAlignment="1">
      <alignment vertical="center" wrapText="1"/>
    </xf>
    <xf numFmtId="3" fontId="18" fillId="0" borderId="51" xfId="0" applyNumberFormat="1" applyFont="1" applyBorder="1" applyAlignment="1">
      <alignment vertical="center" wrapText="1"/>
    </xf>
    <xf numFmtId="3" fontId="17" fillId="3" borderId="51" xfId="0" applyNumberFormat="1" applyFont="1" applyFill="1" applyBorder="1" applyAlignment="1">
      <alignment vertical="center" wrapText="1"/>
    </xf>
    <xf numFmtId="3" fontId="17" fillId="3" borderId="47" xfId="0" applyNumberFormat="1" applyFont="1" applyFill="1" applyBorder="1" applyAlignment="1">
      <alignment vertical="center" wrapText="1"/>
    </xf>
    <xf numFmtId="10" fontId="17" fillId="8" borderId="22" xfId="0" applyNumberFormat="1" applyFont="1" applyFill="1" applyBorder="1" applyAlignment="1">
      <alignment vertical="center" wrapText="1"/>
    </xf>
    <xf numFmtId="10" fontId="17" fillId="8" borderId="23" xfId="0" applyNumberFormat="1" applyFont="1" applyFill="1" applyBorder="1" applyAlignment="1">
      <alignment vertical="center" wrapText="1"/>
    </xf>
    <xf numFmtId="10" fontId="17" fillId="9" borderId="23" xfId="0" applyNumberFormat="1" applyFont="1" applyFill="1" applyBorder="1" applyAlignment="1">
      <alignment vertical="center" wrapText="1"/>
    </xf>
    <xf numFmtId="10" fontId="17" fillId="9" borderId="45" xfId="0" applyNumberFormat="1" applyFont="1" applyFill="1" applyBorder="1" applyAlignment="1">
      <alignment vertical="center" wrapText="1"/>
    </xf>
    <xf numFmtId="3" fontId="18" fillId="0" borderId="6" xfId="0" applyNumberFormat="1" applyFont="1" applyFill="1" applyBorder="1" applyAlignment="1">
      <alignment vertical="center" wrapText="1"/>
    </xf>
    <xf numFmtId="3" fontId="17" fillId="0" borderId="0" xfId="0" applyNumberFormat="1" applyFont="1" applyFill="1" applyBorder="1" applyAlignment="1">
      <alignment horizontal="center"/>
    </xf>
    <xf numFmtId="3" fontId="17" fillId="0" borderId="31" xfId="0" applyNumberFormat="1" applyFont="1" applyBorder="1" applyAlignment="1">
      <alignment horizontal="right"/>
    </xf>
    <xf numFmtId="3" fontId="17" fillId="0" borderId="0" xfId="20" applyNumberFormat="1" applyFont="1" applyBorder="1" applyAlignment="1">
      <alignment horizontal="center" vertical="center"/>
      <protection/>
    </xf>
    <xf numFmtId="3" fontId="17" fillId="0" borderId="0" xfId="20" applyNumberFormat="1" applyFont="1" applyBorder="1" applyAlignment="1">
      <alignment horizontal="right" vertical="center"/>
      <protection/>
    </xf>
    <xf numFmtId="3" fontId="18" fillId="0" borderId="0" xfId="20" applyNumberFormat="1" applyFont="1" applyBorder="1" applyAlignment="1">
      <alignment horizontal="right" vertical="center"/>
      <protection/>
    </xf>
    <xf numFmtId="1" fontId="18" fillId="0" borderId="0" xfId="0" applyNumberFormat="1" applyFont="1" applyBorder="1" applyAlignment="1">
      <alignment/>
    </xf>
    <xf numFmtId="0" fontId="18" fillId="3" borderId="103" xfId="0" applyFont="1" applyFill="1" applyBorder="1" applyAlignment="1">
      <alignment horizontal="center" vertical="center"/>
    </xf>
    <xf numFmtId="0" fontId="18" fillId="3" borderId="104" xfId="0" applyFont="1" applyFill="1" applyBorder="1" applyAlignment="1">
      <alignment horizontal="center" vertical="center"/>
    </xf>
    <xf numFmtId="0" fontId="18" fillId="0" borderId="105" xfId="0" applyFont="1" applyBorder="1" applyAlignment="1">
      <alignment/>
    </xf>
    <xf numFmtId="0" fontId="18" fillId="0" borderId="106" xfId="0" applyFont="1" applyBorder="1" applyAlignment="1">
      <alignment vertical="center"/>
    </xf>
    <xf numFmtId="3" fontId="18" fillId="0" borderId="106" xfId="0" applyNumberFormat="1" applyFont="1" applyBorder="1" applyAlignment="1">
      <alignment/>
    </xf>
    <xf numFmtId="0" fontId="18" fillId="0" borderId="107" xfId="0" applyFont="1" applyBorder="1" applyAlignment="1">
      <alignment/>
    </xf>
    <xf numFmtId="0" fontId="18" fillId="0" borderId="108" xfId="0" applyFont="1" applyBorder="1" applyAlignment="1">
      <alignment/>
    </xf>
    <xf numFmtId="3" fontId="18" fillId="0" borderId="108" xfId="0" applyNumberFormat="1" applyFont="1" applyBorder="1" applyAlignment="1">
      <alignment/>
    </xf>
    <xf numFmtId="3" fontId="18" fillId="0" borderId="109" xfId="0" applyNumberFormat="1" applyFont="1" applyBorder="1" applyAlignment="1">
      <alignment/>
    </xf>
    <xf numFmtId="177" fontId="1" fillId="7" borderId="110" xfId="0" applyNumberFormat="1" applyFont="1" applyFill="1" applyBorder="1" applyAlignment="1">
      <alignment horizontal="right"/>
    </xf>
    <xf numFmtId="177" fontId="1" fillId="7" borderId="111" xfId="0" applyNumberFormat="1" applyFont="1" applyFill="1" applyBorder="1" applyAlignment="1">
      <alignment horizontal="right"/>
    </xf>
    <xf numFmtId="177" fontId="1" fillId="7" borderId="112" xfId="0" applyNumberFormat="1" applyFont="1" applyFill="1" applyBorder="1" applyAlignment="1">
      <alignment horizontal="right"/>
    </xf>
    <xf numFmtId="177" fontId="1" fillId="7" borderId="29" xfId="0" applyNumberFormat="1" applyFont="1" applyFill="1" applyBorder="1" applyAlignment="1">
      <alignment horizontal="right"/>
    </xf>
    <xf numFmtId="177" fontId="1" fillId="7" borderId="113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/>
    </xf>
    <xf numFmtId="0" fontId="18" fillId="3" borderId="114" xfId="0" applyFont="1" applyFill="1" applyBorder="1" applyAlignment="1">
      <alignment vertical="center"/>
    </xf>
    <xf numFmtId="0" fontId="18" fillId="3" borderId="115" xfId="0" applyFont="1" applyFill="1" applyBorder="1" applyAlignment="1">
      <alignment vertical="center"/>
    </xf>
    <xf numFmtId="0" fontId="18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0" fillId="0" borderId="0" xfId="0" applyFont="1" applyAlignment="1">
      <alignment/>
    </xf>
    <xf numFmtId="49" fontId="18" fillId="0" borderId="84" xfId="0" applyNumberFormat="1" applyFont="1" applyBorder="1" applyAlignment="1">
      <alignment horizontal="center"/>
    </xf>
    <xf numFmtId="3" fontId="18" fillId="0" borderId="70" xfId="0" applyNumberFormat="1" applyFont="1" applyBorder="1" applyAlignment="1">
      <alignment horizontal="center"/>
    </xf>
    <xf numFmtId="3" fontId="17" fillId="0" borderId="0" xfId="0" applyNumberFormat="1" applyFont="1" applyFill="1" applyBorder="1" applyAlignment="1">
      <alignment vertical="center"/>
    </xf>
    <xf numFmtId="0" fontId="18" fillId="3" borderId="72" xfId="20" applyFont="1" applyFill="1" applyBorder="1" applyAlignment="1">
      <alignment horizontal="center" vertical="center"/>
      <protection/>
    </xf>
    <xf numFmtId="0" fontId="18" fillId="3" borderId="74" xfId="20" applyFont="1" applyFill="1" applyBorder="1" applyAlignment="1">
      <alignment horizontal="center" vertical="center"/>
      <protection/>
    </xf>
    <xf numFmtId="3" fontId="17" fillId="0" borderId="0" xfId="0" applyNumberFormat="1" applyFont="1" applyFill="1" applyBorder="1" applyAlignment="1">
      <alignment/>
    </xf>
    <xf numFmtId="3" fontId="18" fillId="0" borderId="84" xfId="0" applyNumberFormat="1" applyFont="1" applyBorder="1" applyAlignment="1">
      <alignment horizontal="right"/>
    </xf>
    <xf numFmtId="3" fontId="18" fillId="0" borderId="74" xfId="0" applyNumberFormat="1" applyFont="1" applyFill="1" applyBorder="1" applyAlignment="1">
      <alignment/>
    </xf>
    <xf numFmtId="3" fontId="18" fillId="0" borderId="99" xfId="20" applyNumberFormat="1" applyFont="1" applyFill="1" applyBorder="1" applyAlignment="1">
      <alignment horizontal="right" vertical="center"/>
      <protection/>
    </xf>
    <xf numFmtId="3" fontId="18" fillId="0" borderId="75" xfId="20" applyNumberFormat="1" applyFont="1" applyFill="1" applyBorder="1" applyAlignment="1">
      <alignment horizontal="right" vertical="center"/>
      <protection/>
    </xf>
    <xf numFmtId="3" fontId="18" fillId="0" borderId="116" xfId="0" applyNumberFormat="1" applyFont="1" applyBorder="1" applyAlignment="1">
      <alignment vertical="center" wrapText="1"/>
    </xf>
    <xf numFmtId="3" fontId="18" fillId="0" borderId="117" xfId="0" applyNumberFormat="1" applyFont="1" applyBorder="1" applyAlignment="1">
      <alignment vertical="center" wrapText="1"/>
    </xf>
    <xf numFmtId="3" fontId="18" fillId="0" borderId="118" xfId="0" applyNumberFormat="1" applyFont="1" applyBorder="1" applyAlignment="1">
      <alignment vertical="center" wrapText="1"/>
    </xf>
    <xf numFmtId="3" fontId="18" fillId="0" borderId="118" xfId="0" applyNumberFormat="1" applyFont="1" applyFill="1" applyBorder="1" applyAlignment="1">
      <alignment vertical="center" wrapText="1"/>
    </xf>
    <xf numFmtId="3" fontId="18" fillId="0" borderId="119" xfId="0" applyNumberFormat="1" applyFont="1" applyFill="1" applyBorder="1" applyAlignment="1">
      <alignment vertical="center" wrapText="1"/>
    </xf>
    <xf numFmtId="3" fontId="17" fillId="3" borderId="97" xfId="0" applyNumberFormat="1" applyFont="1" applyFill="1" applyBorder="1" applyAlignment="1">
      <alignment vertical="center" wrapText="1"/>
    </xf>
    <xf numFmtId="3" fontId="18" fillId="0" borderId="120" xfId="0" applyNumberFormat="1" applyFont="1" applyBorder="1" applyAlignment="1">
      <alignment vertical="center" wrapText="1"/>
    </xf>
    <xf numFmtId="3" fontId="18" fillId="0" borderId="121" xfId="0" applyNumberFormat="1" applyFont="1" applyBorder="1" applyAlignment="1">
      <alignment vertical="center" wrapText="1"/>
    </xf>
    <xf numFmtId="3" fontId="17" fillId="3" borderId="122" xfId="0" applyNumberFormat="1" applyFont="1" applyFill="1" applyBorder="1" applyAlignment="1">
      <alignment vertical="center" wrapText="1"/>
    </xf>
    <xf numFmtId="3" fontId="17" fillId="8" borderId="4" xfId="0" applyNumberFormat="1" applyFont="1" applyFill="1" applyBorder="1" applyAlignment="1">
      <alignment vertical="center" wrapText="1"/>
    </xf>
    <xf numFmtId="3" fontId="17" fillId="8" borderId="6" xfId="0" applyNumberFormat="1" applyFont="1" applyFill="1" applyBorder="1" applyAlignment="1">
      <alignment vertical="center" wrapText="1"/>
    </xf>
    <xf numFmtId="3" fontId="17" fillId="9" borderId="6" xfId="0" applyNumberFormat="1" applyFont="1" applyFill="1" applyBorder="1" applyAlignment="1">
      <alignment vertical="center" wrapText="1"/>
    </xf>
    <xf numFmtId="3" fontId="17" fillId="9" borderId="46" xfId="0" applyNumberFormat="1" applyFont="1" applyFill="1" applyBorder="1" applyAlignment="1">
      <alignment vertical="center" wrapText="1"/>
    </xf>
    <xf numFmtId="3" fontId="18" fillId="0" borderId="82" xfId="0" applyNumberFormat="1" applyFont="1" applyBorder="1" applyAlignment="1">
      <alignment vertical="center" wrapText="1"/>
    </xf>
    <xf numFmtId="3" fontId="18" fillId="0" borderId="0" xfId="0" applyNumberFormat="1" applyFont="1" applyFill="1" applyBorder="1" applyAlignment="1">
      <alignment/>
    </xf>
    <xf numFmtId="3" fontId="17" fillId="3" borderId="34" xfId="0" applyNumberFormat="1" applyFont="1" applyFill="1" applyBorder="1" applyAlignment="1">
      <alignment horizontal="center" vertical="center"/>
    </xf>
    <xf numFmtId="3" fontId="17" fillId="3" borderId="123" xfId="0" applyNumberFormat="1" applyFont="1" applyFill="1" applyBorder="1" applyAlignment="1">
      <alignment vertical="center"/>
    </xf>
    <xf numFmtId="3" fontId="17" fillId="0" borderId="30" xfId="0" applyNumberFormat="1" applyFont="1" applyBorder="1" applyAlignment="1">
      <alignment horizontal="right"/>
    </xf>
    <xf numFmtId="3" fontId="17" fillId="0" borderId="40" xfId="0" applyNumberFormat="1" applyFont="1" applyBorder="1" applyAlignment="1">
      <alignment horizontal="right"/>
    </xf>
    <xf numFmtId="3" fontId="17" fillId="3" borderId="113" xfId="0" applyNumberFormat="1" applyFont="1" applyFill="1" applyBorder="1" applyAlignment="1">
      <alignment vertical="center"/>
    </xf>
    <xf numFmtId="3" fontId="18" fillId="0" borderId="43" xfId="0" applyNumberFormat="1" applyFont="1" applyBorder="1" applyAlignment="1">
      <alignment horizontal="right"/>
    </xf>
    <xf numFmtId="3" fontId="18" fillId="0" borderId="51" xfId="0" applyNumberFormat="1" applyFont="1" applyBorder="1" applyAlignment="1">
      <alignment horizontal="right"/>
    </xf>
    <xf numFmtId="3" fontId="18" fillId="0" borderId="47" xfId="0" applyNumberFormat="1" applyFont="1" applyBorder="1" applyAlignment="1">
      <alignment horizontal="right"/>
    </xf>
    <xf numFmtId="3" fontId="18" fillId="0" borderId="30" xfId="0" applyNumberFormat="1" applyFont="1" applyBorder="1" applyAlignment="1">
      <alignment horizontal="right"/>
    </xf>
    <xf numFmtId="3" fontId="18" fillId="0" borderId="31" xfId="0" applyNumberFormat="1" applyFont="1" applyBorder="1" applyAlignment="1">
      <alignment horizontal="right"/>
    </xf>
    <xf numFmtId="3" fontId="18" fillId="0" borderId="40" xfId="0" applyNumberFormat="1" applyFont="1" applyBorder="1" applyAlignment="1">
      <alignment horizontal="right"/>
    </xf>
    <xf numFmtId="0" fontId="17" fillId="0" borderId="78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14" xfId="0" applyFont="1" applyBorder="1" applyAlignment="1">
      <alignment/>
    </xf>
    <xf numFmtId="0" fontId="17" fillId="3" borderId="124" xfId="0" applyFont="1" applyFill="1" applyBorder="1" applyAlignment="1">
      <alignment horizontal="center" vertical="center" wrapText="1"/>
    </xf>
    <xf numFmtId="3" fontId="17" fillId="0" borderId="125" xfId="0" applyNumberFormat="1" applyFont="1" applyBorder="1" applyAlignment="1">
      <alignment/>
    </xf>
    <xf numFmtId="3" fontId="17" fillId="0" borderId="126" xfId="0" applyNumberFormat="1" applyFont="1" applyBorder="1" applyAlignment="1">
      <alignment/>
    </xf>
    <xf numFmtId="3" fontId="17" fillId="0" borderId="127" xfId="0" applyNumberFormat="1" applyFont="1" applyBorder="1" applyAlignment="1">
      <alignment/>
    </xf>
    <xf numFmtId="3" fontId="18" fillId="0" borderId="128" xfId="0" applyNumberFormat="1" applyFont="1" applyBorder="1" applyAlignment="1">
      <alignment/>
    </xf>
    <xf numFmtId="3" fontId="18" fillId="0" borderId="129" xfId="0" applyNumberFormat="1" applyFont="1" applyBorder="1" applyAlignment="1">
      <alignment/>
    </xf>
    <xf numFmtId="3" fontId="17" fillId="0" borderId="130" xfId="0" applyNumberFormat="1" applyFont="1" applyBorder="1" applyAlignment="1">
      <alignment/>
    </xf>
    <xf numFmtId="3" fontId="17" fillId="0" borderId="131" xfId="0" applyNumberFormat="1" applyFont="1" applyBorder="1" applyAlignment="1">
      <alignment/>
    </xf>
    <xf numFmtId="3" fontId="18" fillId="0" borderId="114" xfId="0" applyNumberFormat="1" applyFont="1" applyBorder="1" applyAlignment="1">
      <alignment horizontal="center"/>
    </xf>
    <xf numFmtId="3" fontId="18" fillId="0" borderId="103" xfId="0" applyNumberFormat="1" applyFont="1" applyBorder="1" applyAlignment="1">
      <alignment horizontal="center"/>
    </xf>
    <xf numFmtId="3" fontId="18" fillId="0" borderId="104" xfId="0" applyNumberFormat="1" applyFont="1" applyBorder="1" applyAlignment="1">
      <alignment horizontal="center"/>
    </xf>
    <xf numFmtId="3" fontId="18" fillId="0" borderId="105" xfId="0" applyNumberFormat="1" applyFont="1" applyBorder="1" applyAlignment="1">
      <alignment/>
    </xf>
    <xf numFmtId="3" fontId="18" fillId="0" borderId="105" xfId="0" applyNumberFormat="1" applyFont="1" applyFill="1" applyBorder="1" applyAlignment="1">
      <alignment horizontal="right"/>
    </xf>
    <xf numFmtId="3" fontId="18" fillId="0" borderId="126" xfId="0" applyNumberFormat="1" applyFont="1" applyBorder="1" applyAlignment="1">
      <alignment horizontal="center"/>
    </xf>
    <xf numFmtId="3" fontId="18" fillId="0" borderId="107" xfId="0" applyNumberFormat="1" applyFont="1" applyBorder="1" applyAlignment="1">
      <alignment/>
    </xf>
    <xf numFmtId="3" fontId="17" fillId="0" borderId="81" xfId="0" applyNumberFormat="1" applyFont="1" applyBorder="1" applyAlignment="1">
      <alignment/>
    </xf>
    <xf numFmtId="3" fontId="17" fillId="0" borderId="80" xfId="0" applyNumberFormat="1" applyFont="1" applyBorder="1" applyAlignment="1">
      <alignment/>
    </xf>
    <xf numFmtId="3" fontId="17" fillId="0" borderId="132" xfId="0" applyNumberFormat="1" applyFont="1" applyBorder="1" applyAlignment="1">
      <alignment/>
    </xf>
    <xf numFmtId="0" fontId="17" fillId="3" borderId="65" xfId="0" applyFont="1" applyFill="1" applyBorder="1" applyAlignment="1">
      <alignment horizontal="center" vertical="center" wrapText="1"/>
    </xf>
    <xf numFmtId="3" fontId="18" fillId="0" borderId="126" xfId="0" applyNumberFormat="1" applyFont="1" applyBorder="1" applyAlignment="1">
      <alignment horizontal="right"/>
    </xf>
    <xf numFmtId="3" fontId="18" fillId="0" borderId="114" xfId="0" applyNumberFormat="1" applyFont="1" applyBorder="1" applyAlignment="1">
      <alignment horizontal="right"/>
    </xf>
    <xf numFmtId="0" fontId="18" fillId="0" borderId="40" xfId="0" applyFont="1" applyBorder="1" applyAlignment="1">
      <alignment/>
    </xf>
    <xf numFmtId="3" fontId="18" fillId="0" borderId="133" xfId="0" applyNumberFormat="1" applyFont="1" applyBorder="1" applyAlignment="1">
      <alignment horizontal="center"/>
    </xf>
    <xf numFmtId="3" fontId="17" fillId="0" borderId="134" xfId="0" applyNumberFormat="1" applyFont="1" applyBorder="1" applyAlignment="1">
      <alignment/>
    </xf>
    <xf numFmtId="3" fontId="17" fillId="0" borderId="135" xfId="0" applyNumberFormat="1" applyFont="1" applyBorder="1" applyAlignment="1">
      <alignment horizontal="center"/>
    </xf>
    <xf numFmtId="3" fontId="18" fillId="0" borderId="115" xfId="0" applyNumberFormat="1" applyFont="1" applyBorder="1" applyAlignment="1">
      <alignment horizontal="center"/>
    </xf>
    <xf numFmtId="0" fontId="2" fillId="3" borderId="103" xfId="0" applyFont="1" applyFill="1" applyBorder="1" applyAlignment="1">
      <alignment horizontal="center" vertical="center"/>
    </xf>
    <xf numFmtId="0" fontId="2" fillId="3" borderId="104" xfId="0" applyFont="1" applyFill="1" applyBorder="1" applyAlignment="1">
      <alignment horizontal="center" vertical="center"/>
    </xf>
    <xf numFmtId="0" fontId="2" fillId="0" borderId="105" xfId="0" applyFont="1" applyBorder="1" applyAlignment="1">
      <alignment/>
    </xf>
    <xf numFmtId="0" fontId="0" fillId="0" borderId="106" xfId="0" applyFont="1" applyBorder="1" applyAlignment="1">
      <alignment vertical="center"/>
    </xf>
    <xf numFmtId="3" fontId="2" fillId="0" borderId="106" xfId="0" applyNumberFormat="1" applyFont="1" applyBorder="1" applyAlignment="1">
      <alignment/>
    </xf>
    <xf numFmtId="0" fontId="2" fillId="0" borderId="107" xfId="0" applyFont="1" applyBorder="1" applyAlignment="1">
      <alignment/>
    </xf>
    <xf numFmtId="0" fontId="2" fillId="0" borderId="108" xfId="0" applyFont="1" applyBorder="1" applyAlignment="1">
      <alignment/>
    </xf>
    <xf numFmtId="3" fontId="2" fillId="0" borderId="108" xfId="0" applyNumberFormat="1" applyFont="1" applyBorder="1" applyAlignment="1">
      <alignment/>
    </xf>
    <xf numFmtId="3" fontId="2" fillId="0" borderId="109" xfId="0" applyNumberFormat="1" applyFont="1" applyBorder="1" applyAlignment="1">
      <alignment/>
    </xf>
    <xf numFmtId="3" fontId="17" fillId="8" borderId="60" xfId="0" applyNumberFormat="1" applyFont="1" applyFill="1" applyBorder="1" applyAlignment="1">
      <alignment vertical="center" wrapText="1"/>
    </xf>
    <xf numFmtId="3" fontId="18" fillId="0" borderId="60" xfId="0" applyNumberFormat="1" applyFont="1" applyFill="1" applyBorder="1" applyAlignment="1">
      <alignment vertical="center" wrapText="1"/>
    </xf>
    <xf numFmtId="3" fontId="18" fillId="0" borderId="59" xfId="0" applyNumberFormat="1" applyFont="1" applyBorder="1" applyAlignment="1">
      <alignment vertical="center" wrapText="1"/>
    </xf>
    <xf numFmtId="3" fontId="17" fillId="9" borderId="42" xfId="0" applyNumberFormat="1" applyFont="1" applyFill="1" applyBorder="1" applyAlignment="1">
      <alignment vertical="center" wrapText="1"/>
    </xf>
    <xf numFmtId="10" fontId="17" fillId="9" borderId="136" xfId="0" applyNumberFormat="1" applyFont="1" applyFill="1" applyBorder="1" applyAlignment="1">
      <alignment vertical="center" wrapText="1"/>
    </xf>
    <xf numFmtId="3" fontId="17" fillId="3" borderId="137" xfId="0" applyNumberFormat="1" applyFont="1" applyFill="1" applyBorder="1" applyAlignment="1">
      <alignment vertical="center" wrapText="1"/>
    </xf>
    <xf numFmtId="3" fontId="17" fillId="3" borderId="136" xfId="0" applyNumberFormat="1" applyFont="1" applyFill="1" applyBorder="1" applyAlignment="1">
      <alignment vertical="center" wrapText="1"/>
    </xf>
    <xf numFmtId="3" fontId="17" fillId="3" borderId="138" xfId="0" applyNumberFormat="1" applyFont="1" applyFill="1" applyBorder="1" applyAlignment="1">
      <alignment vertical="center" wrapText="1"/>
    </xf>
    <xf numFmtId="3" fontId="17" fillId="9" borderId="139" xfId="0" applyNumberFormat="1" applyFont="1" applyFill="1" applyBorder="1" applyAlignment="1">
      <alignment vertical="center" wrapText="1"/>
    </xf>
    <xf numFmtId="10" fontId="17" fillId="9" borderId="140" xfId="0" applyNumberFormat="1" applyFont="1" applyFill="1" applyBorder="1" applyAlignment="1">
      <alignment vertical="center" wrapText="1"/>
    </xf>
    <xf numFmtId="10" fontId="17" fillId="8" borderId="89" xfId="0" applyNumberFormat="1" applyFont="1" applyFill="1" applyBorder="1" applyAlignment="1">
      <alignment vertical="center" wrapText="1"/>
    </xf>
    <xf numFmtId="3" fontId="18" fillId="0" borderId="63" xfId="0" applyNumberFormat="1" applyFont="1" applyBorder="1" applyAlignment="1">
      <alignment vertical="center" wrapText="1"/>
    </xf>
    <xf numFmtId="10" fontId="17" fillId="0" borderId="64" xfId="0" applyNumberFormat="1" applyFont="1" applyFill="1" applyBorder="1" applyAlignment="1">
      <alignment vertical="center" wrapText="1"/>
    </xf>
    <xf numFmtId="3" fontId="17" fillId="0" borderId="0" xfId="0" applyNumberFormat="1" applyFont="1" applyFill="1" applyBorder="1" applyAlignment="1">
      <alignment vertical="center" wrapText="1"/>
    </xf>
    <xf numFmtId="3" fontId="17" fillId="0" borderId="61" xfId="0" applyNumberFormat="1" applyFont="1" applyFill="1" applyBorder="1" applyAlignment="1">
      <alignment vertical="center" wrapText="1"/>
    </xf>
    <xf numFmtId="3" fontId="18" fillId="8" borderId="42" xfId="0" applyNumberFormat="1" applyFont="1" applyFill="1" applyBorder="1" applyAlignment="1">
      <alignment vertical="center" wrapText="1"/>
    </xf>
    <xf numFmtId="10" fontId="18" fillId="8" borderId="136" xfId="0" applyNumberFormat="1" applyFont="1" applyFill="1" applyBorder="1" applyAlignment="1">
      <alignment vertical="center" wrapText="1"/>
    </xf>
    <xf numFmtId="3" fontId="18" fillId="3" borderId="137" xfId="0" applyNumberFormat="1" applyFont="1" applyFill="1" applyBorder="1" applyAlignment="1">
      <alignment vertical="center" wrapText="1"/>
    </xf>
    <xf numFmtId="3" fontId="18" fillId="3" borderId="136" xfId="0" applyNumberFormat="1" applyFont="1" applyFill="1" applyBorder="1" applyAlignment="1">
      <alignment vertical="center" wrapText="1"/>
    </xf>
    <xf numFmtId="3" fontId="18" fillId="3" borderId="138" xfId="0" applyNumberFormat="1" applyFont="1" applyFill="1" applyBorder="1" applyAlignment="1">
      <alignment vertical="center" wrapText="1"/>
    </xf>
    <xf numFmtId="3" fontId="18" fillId="8" borderId="139" xfId="0" applyNumberFormat="1" applyFont="1" applyFill="1" applyBorder="1" applyAlignment="1">
      <alignment vertical="center" wrapText="1"/>
    </xf>
    <xf numFmtId="10" fontId="18" fillId="8" borderId="140" xfId="0" applyNumberFormat="1" applyFont="1" applyFill="1" applyBorder="1" applyAlignment="1">
      <alignment vertical="center" wrapText="1"/>
    </xf>
    <xf numFmtId="3" fontId="18" fillId="8" borderId="141" xfId="0" applyNumberFormat="1" applyFont="1" applyFill="1" applyBorder="1" applyAlignment="1">
      <alignment vertical="center" wrapText="1"/>
    </xf>
    <xf numFmtId="10" fontId="17" fillId="0" borderId="63" xfId="0" applyNumberFormat="1" applyFont="1" applyFill="1" applyBorder="1" applyAlignment="1">
      <alignment vertical="center" wrapText="1"/>
    </xf>
    <xf numFmtId="0" fontId="18" fillId="0" borderId="47" xfId="0" applyFont="1" applyFill="1" applyBorder="1" applyAlignment="1">
      <alignment/>
    </xf>
    <xf numFmtId="0" fontId="16" fillId="2" borderId="142" xfId="0" applyFont="1" applyFill="1" applyBorder="1" applyAlignment="1">
      <alignment horizontal="center"/>
    </xf>
    <xf numFmtId="0" fontId="16" fillId="2" borderId="30" xfId="0" applyFont="1" applyFill="1" applyBorder="1" applyAlignment="1">
      <alignment horizontal="center" wrapText="1"/>
    </xf>
    <xf numFmtId="0" fontId="16" fillId="2" borderId="4" xfId="0" applyFont="1" applyFill="1" applyBorder="1" applyAlignment="1">
      <alignment horizontal="center" wrapText="1"/>
    </xf>
    <xf numFmtId="0" fontId="16" fillId="2" borderId="34" xfId="0" applyFont="1" applyFill="1" applyBorder="1" applyAlignment="1">
      <alignment horizontal="center" wrapText="1"/>
    </xf>
    <xf numFmtId="0" fontId="21" fillId="0" borderId="0" xfId="0" applyFont="1" applyAlignment="1">
      <alignment/>
    </xf>
    <xf numFmtId="0" fontId="5" fillId="2" borderId="42" xfId="0" applyFont="1" applyFill="1" applyBorder="1" applyAlignment="1">
      <alignment horizontal="left" vertical="center" wrapText="1"/>
    </xf>
    <xf numFmtId="0" fontId="17" fillId="3" borderId="16" xfId="0" applyFont="1" applyFill="1" applyBorder="1" applyAlignment="1">
      <alignment horizontal="center" vertical="center" wrapText="1"/>
    </xf>
    <xf numFmtId="0" fontId="17" fillId="3" borderId="143" xfId="0" applyFont="1" applyFill="1" applyBorder="1" applyAlignment="1">
      <alignment horizontal="center"/>
    </xf>
    <xf numFmtId="3" fontId="18" fillId="0" borderId="74" xfId="0" applyNumberFormat="1" applyFont="1" applyBorder="1" applyAlignment="1">
      <alignment/>
    </xf>
    <xf numFmtId="0" fontId="17" fillId="3" borderId="89" xfId="0" applyFont="1" applyFill="1" applyBorder="1" applyAlignment="1">
      <alignment horizontal="center" vertical="center" wrapText="1"/>
    </xf>
    <xf numFmtId="0" fontId="17" fillId="3" borderId="144" xfId="0" applyFont="1" applyFill="1" applyBorder="1" applyAlignment="1">
      <alignment vertical="center"/>
    </xf>
    <xf numFmtId="0" fontId="0" fillId="0" borderId="42" xfId="0" applyBorder="1" applyAlignment="1">
      <alignment horizontal="center"/>
    </xf>
    <xf numFmtId="0" fontId="0" fillId="0" borderId="145" xfId="0" applyBorder="1" applyAlignment="1">
      <alignment horizontal="center"/>
    </xf>
    <xf numFmtId="0" fontId="0" fillId="0" borderId="145" xfId="0" applyBorder="1" applyAlignment="1">
      <alignment/>
    </xf>
    <xf numFmtId="0" fontId="0" fillId="0" borderId="146" xfId="0" applyBorder="1" applyAlignment="1">
      <alignment/>
    </xf>
    <xf numFmtId="0" fontId="16" fillId="2" borderId="37" xfId="0" applyFont="1" applyFill="1" applyBorder="1" applyAlignment="1">
      <alignment/>
    </xf>
    <xf numFmtId="0" fontId="16" fillId="2" borderId="39" xfId="0" applyFont="1" applyFill="1" applyBorder="1" applyAlignment="1">
      <alignment/>
    </xf>
    <xf numFmtId="0" fontId="16" fillId="2" borderId="42" xfId="0" applyFont="1" applyFill="1" applyBorder="1" applyAlignment="1">
      <alignment horizontal="center"/>
    </xf>
    <xf numFmtId="0" fontId="16" fillId="2" borderId="145" xfId="0" applyFont="1" applyFill="1" applyBorder="1" applyAlignment="1">
      <alignment horizontal="center"/>
    </xf>
    <xf numFmtId="0" fontId="16" fillId="2" borderId="146" xfId="0" applyFont="1" applyFill="1" applyBorder="1" applyAlignment="1">
      <alignment horizontal="center"/>
    </xf>
    <xf numFmtId="0" fontId="16" fillId="2" borderId="42" xfId="0" applyFont="1" applyFill="1" applyBorder="1" applyAlignment="1">
      <alignment horizontal="center" wrapText="1"/>
    </xf>
    <xf numFmtId="0" fontId="16" fillId="2" borderId="145" xfId="0" applyFont="1" applyFill="1" applyBorder="1" applyAlignment="1">
      <alignment horizontal="center" wrapText="1"/>
    </xf>
    <xf numFmtId="0" fontId="0" fillId="0" borderId="146" xfId="0" applyBorder="1" applyAlignment="1">
      <alignment wrapText="1"/>
    </xf>
    <xf numFmtId="0" fontId="16" fillId="2" borderId="22" xfId="0" applyFont="1" applyFill="1" applyBorder="1" applyAlignment="1">
      <alignment wrapText="1"/>
    </xf>
    <xf numFmtId="0" fontId="16" fillId="2" borderId="102" xfId="0" applyFont="1" applyFill="1" applyBorder="1" applyAlignment="1">
      <alignment wrapText="1"/>
    </xf>
    <xf numFmtId="0" fontId="0" fillId="0" borderId="147" xfId="0" applyBorder="1" applyAlignment="1">
      <alignment wrapText="1"/>
    </xf>
    <xf numFmtId="0" fontId="16" fillId="2" borderId="37" xfId="0" applyFont="1" applyFill="1" applyBorder="1" applyAlignment="1">
      <alignment/>
    </xf>
    <xf numFmtId="0" fontId="0" fillId="0" borderId="147" xfId="0" applyBorder="1" applyAlignment="1">
      <alignment/>
    </xf>
    <xf numFmtId="3" fontId="18" fillId="0" borderId="46" xfId="0" applyNumberFormat="1" applyFont="1" applyBorder="1" applyAlignment="1">
      <alignment horizontal="left"/>
    </xf>
    <xf numFmtId="3" fontId="18" fillId="0" borderId="45" xfId="0" applyNumberFormat="1" applyFont="1" applyBorder="1" applyAlignment="1">
      <alignment horizontal="left"/>
    </xf>
    <xf numFmtId="3" fontId="18" fillId="0" borderId="39" xfId="0" applyNumberFormat="1" applyFont="1" applyBorder="1" applyAlignment="1">
      <alignment horizontal="left"/>
    </xf>
    <xf numFmtId="0" fontId="0" fillId="0" borderId="148" xfId="0" applyBorder="1" applyAlignment="1">
      <alignment horizontal="left"/>
    </xf>
    <xf numFmtId="3" fontId="18" fillId="0" borderId="96" xfId="0" applyNumberFormat="1" applyFont="1" applyBorder="1" applyAlignment="1">
      <alignment/>
    </xf>
    <xf numFmtId="3" fontId="18" fillId="0" borderId="37" xfId="0" applyNumberFormat="1" applyFont="1" applyBorder="1" applyAlignment="1">
      <alignment horizontal="left"/>
    </xf>
    <xf numFmtId="0" fontId="0" fillId="0" borderId="149" xfId="0" applyBorder="1" applyAlignment="1">
      <alignment horizontal="left"/>
    </xf>
    <xf numFmtId="3" fontId="18" fillId="0" borderId="38" xfId="0" applyNumberFormat="1" applyFont="1" applyBorder="1" applyAlignment="1">
      <alignment horizontal="left"/>
    </xf>
    <xf numFmtId="0" fontId="0" fillId="0" borderId="150" xfId="0" applyBorder="1" applyAlignment="1">
      <alignment horizontal="left"/>
    </xf>
    <xf numFmtId="0" fontId="17" fillId="3" borderId="143" xfId="0" applyFont="1" applyFill="1" applyBorder="1" applyAlignment="1">
      <alignment horizontal="center" vertical="center"/>
    </xf>
    <xf numFmtId="3" fontId="17" fillId="3" borderId="151" xfId="0" applyNumberFormat="1" applyFont="1" applyFill="1" applyBorder="1" applyAlignment="1">
      <alignment horizontal="center" vertical="center"/>
    </xf>
    <xf numFmtId="0" fontId="17" fillId="3" borderId="144" xfId="0" applyFont="1" applyFill="1" applyBorder="1" applyAlignment="1">
      <alignment horizontal="center" vertical="center" wrapText="1"/>
    </xf>
    <xf numFmtId="0" fontId="17" fillId="3" borderId="74" xfId="0" applyFont="1" applyFill="1" applyBorder="1" applyAlignment="1">
      <alignment horizontal="center" vertical="center"/>
    </xf>
    <xf numFmtId="0" fontId="17" fillId="3" borderId="89" xfId="20" applyFont="1" applyFill="1" applyBorder="1" applyAlignment="1">
      <alignment horizontal="center" vertical="center" wrapText="1"/>
      <protection/>
    </xf>
    <xf numFmtId="0" fontId="18" fillId="3" borderId="114" xfId="0" applyFont="1" applyFill="1" applyBorder="1" applyAlignment="1">
      <alignment vertical="center"/>
    </xf>
    <xf numFmtId="0" fontId="18" fillId="3" borderId="115" xfId="0" applyFont="1" applyFill="1" applyBorder="1" applyAlignment="1">
      <alignment vertical="center"/>
    </xf>
    <xf numFmtId="0" fontId="17" fillId="3" borderId="71" xfId="20" applyFont="1" applyFill="1" applyBorder="1" applyAlignment="1">
      <alignment horizontal="center" vertical="center"/>
      <protection/>
    </xf>
    <xf numFmtId="0" fontId="17" fillId="3" borderId="70" xfId="20" applyFont="1" applyFill="1" applyBorder="1" applyAlignment="1">
      <alignment horizontal="center" vertical="center"/>
      <protection/>
    </xf>
    <xf numFmtId="3" fontId="17" fillId="3" borderId="16" xfId="0" applyNumberFormat="1" applyFont="1" applyFill="1" applyBorder="1" applyAlignment="1">
      <alignment horizontal="center" vertical="center" wrapText="1"/>
    </xf>
    <xf numFmtId="3" fontId="17" fillId="3" borderId="144" xfId="0" applyNumberFormat="1" applyFont="1" applyFill="1" applyBorder="1" applyAlignment="1">
      <alignment horizontal="center" vertical="center" wrapText="1"/>
    </xf>
    <xf numFmtId="0" fontId="17" fillId="3" borderId="16" xfId="20" applyFont="1" applyFill="1" applyBorder="1" applyAlignment="1">
      <alignment horizontal="center" vertical="center"/>
      <protection/>
    </xf>
    <xf numFmtId="0" fontId="17" fillId="3" borderId="85" xfId="20" applyFont="1" applyFill="1" applyBorder="1" applyAlignment="1">
      <alignment horizontal="center" vertical="center" wrapText="1"/>
      <protection/>
    </xf>
    <xf numFmtId="0" fontId="17" fillId="3" borderId="143" xfId="20" applyFont="1" applyFill="1" applyBorder="1" applyAlignment="1">
      <alignment horizontal="center" vertical="center"/>
      <protection/>
    </xf>
    <xf numFmtId="3" fontId="17" fillId="2" borderId="54" xfId="0" applyNumberFormat="1" applyFont="1" applyFill="1" applyBorder="1" applyAlignment="1">
      <alignment horizontal="left"/>
    </xf>
    <xf numFmtId="0" fontId="13" fillId="2" borderId="152" xfId="0" applyFont="1" applyFill="1" applyBorder="1" applyAlignment="1">
      <alignment horizontal="left"/>
    </xf>
    <xf numFmtId="3" fontId="17" fillId="3" borderId="142" xfId="0" applyNumberFormat="1" applyFont="1" applyFill="1" applyBorder="1" applyAlignment="1">
      <alignment horizontal="left" vertical="center"/>
    </xf>
    <xf numFmtId="0" fontId="0" fillId="0" borderId="153" xfId="0" applyBorder="1" applyAlignment="1">
      <alignment horizontal="left" vertical="center"/>
    </xf>
    <xf numFmtId="3" fontId="17" fillId="2" borderId="110" xfId="0" applyNumberFormat="1" applyFont="1" applyFill="1" applyBorder="1" applyAlignment="1">
      <alignment horizontal="left"/>
    </xf>
    <xf numFmtId="3" fontId="17" fillId="2" borderId="112" xfId="0" applyNumberFormat="1" applyFont="1" applyFill="1" applyBorder="1" applyAlignment="1">
      <alignment horizontal="left"/>
    </xf>
    <xf numFmtId="3" fontId="18" fillId="0" borderId="6" xfId="0" applyNumberFormat="1" applyFont="1" applyBorder="1" applyAlignment="1">
      <alignment horizontal="left"/>
    </xf>
    <xf numFmtId="3" fontId="18" fillId="0" borderId="23" xfId="0" applyNumberFormat="1" applyFont="1" applyBorder="1" applyAlignment="1">
      <alignment horizontal="left"/>
    </xf>
    <xf numFmtId="3" fontId="17" fillId="3" borderId="143" xfId="0" applyNumberFormat="1" applyFont="1" applyFill="1" applyBorder="1" applyAlignment="1">
      <alignment horizontal="center" vertical="center"/>
    </xf>
    <xf numFmtId="3" fontId="18" fillId="0" borderId="4" xfId="0" applyNumberFormat="1" applyFont="1" applyBorder="1" applyAlignment="1">
      <alignment horizontal="left"/>
    </xf>
    <xf numFmtId="3" fontId="18" fillId="0" borderId="22" xfId="0" applyNumberFormat="1" applyFont="1" applyBorder="1" applyAlignment="1">
      <alignment horizontal="left"/>
    </xf>
    <xf numFmtId="0" fontId="17" fillId="0" borderId="0" xfId="0" applyFont="1" applyBorder="1" applyAlignment="1">
      <alignment/>
    </xf>
    <xf numFmtId="0" fontId="17" fillId="3" borderId="154" xfId="0" applyFont="1" applyFill="1" applyBorder="1" applyAlignment="1">
      <alignment horizontal="center" vertical="center"/>
    </xf>
    <xf numFmtId="0" fontId="15" fillId="3" borderId="144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/>
    </xf>
    <xf numFmtId="3" fontId="17" fillId="3" borderId="43" xfId="0" applyNumberFormat="1" applyFont="1" applyFill="1" applyBorder="1" applyAlignment="1">
      <alignment horizontal="center" vertical="center"/>
    </xf>
    <xf numFmtId="3" fontId="17" fillId="3" borderId="53" xfId="0" applyNumberFormat="1" applyFont="1" applyFill="1" applyBorder="1" applyAlignment="1">
      <alignment horizontal="center" vertical="center"/>
    </xf>
    <xf numFmtId="0" fontId="18" fillId="0" borderId="24" xfId="0" applyFont="1" applyBorder="1" applyAlignment="1">
      <alignment horizontal="left"/>
    </xf>
    <xf numFmtId="0" fontId="18" fillId="0" borderId="7" xfId="0" applyFont="1" applyBorder="1" applyAlignment="1">
      <alignment horizontal="left"/>
    </xf>
    <xf numFmtId="0" fontId="18" fillId="3" borderId="66" xfId="0" applyFont="1" applyFill="1" applyBorder="1" applyAlignment="1">
      <alignment vertical="center"/>
    </xf>
    <xf numFmtId="0" fontId="18" fillId="0" borderId="5" xfId="0" applyFont="1" applyBorder="1" applyAlignment="1">
      <alignment horizontal="left"/>
    </xf>
    <xf numFmtId="0" fontId="17" fillId="3" borderId="110" xfId="0" applyFont="1" applyFill="1" applyBorder="1" applyAlignment="1">
      <alignment vertical="center"/>
    </xf>
    <xf numFmtId="0" fontId="18" fillId="0" borderId="111" xfId="0" applyFont="1" applyBorder="1" applyAlignment="1">
      <alignment vertical="center"/>
    </xf>
    <xf numFmtId="3" fontId="17" fillId="3" borderId="4" xfId="0" applyNumberFormat="1" applyFont="1" applyFill="1" applyBorder="1" applyAlignment="1">
      <alignment horizontal="left" vertical="center"/>
    </xf>
    <xf numFmtId="0" fontId="18" fillId="0" borderId="5" xfId="0" applyFont="1" applyBorder="1" applyAlignment="1">
      <alignment horizontal="left" vertical="center"/>
    </xf>
    <xf numFmtId="0" fontId="18" fillId="0" borderId="8" xfId="0" applyFont="1" applyBorder="1" applyAlignment="1">
      <alignment horizontal="left" vertical="center"/>
    </xf>
    <xf numFmtId="0" fontId="18" fillId="0" borderId="9" xfId="0" applyFont="1" applyBorder="1" applyAlignment="1">
      <alignment horizontal="left" vertical="center"/>
    </xf>
    <xf numFmtId="0" fontId="0" fillId="0" borderId="23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3" fontId="17" fillId="3" borderId="30" xfId="0" applyNumberFormat="1" applyFont="1" applyFill="1" applyBorder="1" applyAlignment="1">
      <alignment horizontal="center" vertical="center"/>
    </xf>
    <xf numFmtId="3" fontId="17" fillId="3" borderId="32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7" fillId="3" borderId="155" xfId="0" applyFont="1" applyFill="1" applyBorder="1" applyAlignment="1">
      <alignment vertical="center"/>
    </xf>
    <xf numFmtId="0" fontId="17" fillId="3" borderId="156" xfId="0" applyFont="1" applyFill="1" applyBorder="1" applyAlignment="1">
      <alignment vertical="center"/>
    </xf>
    <xf numFmtId="0" fontId="17" fillId="3" borderId="157" xfId="0" applyFont="1" applyFill="1" applyBorder="1" applyAlignment="1">
      <alignment horizontal="center" vertical="center" wrapText="1"/>
    </xf>
    <xf numFmtId="0" fontId="17" fillId="3" borderId="158" xfId="0" applyFont="1" applyFill="1" applyBorder="1" applyAlignment="1">
      <alignment horizontal="center" vertical="center" wrapText="1"/>
    </xf>
    <xf numFmtId="0" fontId="17" fillId="3" borderId="159" xfId="0" applyFont="1" applyFill="1" applyBorder="1" applyAlignment="1">
      <alignment horizontal="center"/>
    </xf>
    <xf numFmtId="0" fontId="17" fillId="3" borderId="135" xfId="0" applyFont="1" applyFill="1" applyBorder="1" applyAlignment="1">
      <alignment horizontal="center"/>
    </xf>
    <xf numFmtId="0" fontId="17" fillId="3" borderId="160" xfId="0" applyFont="1" applyFill="1" applyBorder="1" applyAlignment="1">
      <alignment horizontal="center"/>
    </xf>
    <xf numFmtId="0" fontId="0" fillId="0" borderId="45" xfId="0" applyFont="1" applyBorder="1" applyAlignment="1">
      <alignment horizontal="left"/>
    </xf>
    <xf numFmtId="0" fontId="0" fillId="0" borderId="112" xfId="0" applyBorder="1" applyAlignment="1">
      <alignment vertical="center"/>
    </xf>
    <xf numFmtId="0" fontId="0" fillId="0" borderId="24" xfId="0" applyFont="1" applyBorder="1" applyAlignment="1">
      <alignment horizontal="left"/>
    </xf>
    <xf numFmtId="0" fontId="0" fillId="0" borderId="111" xfId="0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5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17" fillId="3" borderId="161" xfId="0" applyFont="1" applyFill="1" applyBorder="1" applyAlignment="1">
      <alignment horizontal="center" vertical="center" wrapText="1"/>
    </xf>
    <xf numFmtId="0" fontId="17" fillId="3" borderId="162" xfId="0" applyFont="1" applyFill="1" applyBorder="1" applyAlignment="1">
      <alignment horizontal="center" vertical="center" wrapText="1"/>
    </xf>
    <xf numFmtId="0" fontId="17" fillId="3" borderId="159" xfId="0" applyFont="1" applyFill="1" applyBorder="1" applyAlignment="1">
      <alignment horizontal="center" vertical="center"/>
    </xf>
    <xf numFmtId="0" fontId="17" fillId="3" borderId="135" xfId="0" applyFont="1" applyFill="1" applyBorder="1" applyAlignment="1">
      <alignment horizontal="center" vertical="center"/>
    </xf>
    <xf numFmtId="0" fontId="17" fillId="3" borderId="163" xfId="0" applyFont="1" applyFill="1" applyBorder="1" applyAlignment="1">
      <alignment horizontal="center" vertical="center"/>
    </xf>
    <xf numFmtId="0" fontId="17" fillId="3" borderId="164" xfId="0" applyFont="1" applyFill="1" applyBorder="1" applyAlignment="1">
      <alignment horizontal="center" vertical="center" wrapText="1"/>
    </xf>
    <xf numFmtId="0" fontId="17" fillId="3" borderId="15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0" fontId="2" fillId="3" borderId="114" xfId="0" applyFont="1" applyFill="1" applyBorder="1" applyAlignment="1">
      <alignment vertical="center"/>
    </xf>
    <xf numFmtId="0" fontId="2" fillId="3" borderId="115" xfId="0" applyFont="1" applyFill="1" applyBorder="1" applyAlignment="1">
      <alignment vertical="center"/>
    </xf>
    <xf numFmtId="0" fontId="14" fillId="0" borderId="24" xfId="0" applyFont="1" applyBorder="1" applyAlignment="1">
      <alignment horizontal="left"/>
    </xf>
    <xf numFmtId="0" fontId="14" fillId="0" borderId="111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0" borderId="5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18" fillId="0" borderId="45" xfId="0" applyFont="1" applyBorder="1" applyAlignment="1">
      <alignment horizontal="left"/>
    </xf>
    <xf numFmtId="0" fontId="18" fillId="0" borderId="22" xfId="0" applyFont="1" applyBorder="1" applyAlignment="1">
      <alignment horizontal="left"/>
    </xf>
    <xf numFmtId="0" fontId="18" fillId="0" borderId="23" xfId="0" applyFont="1" applyBorder="1" applyAlignment="1">
      <alignment horizontal="left"/>
    </xf>
    <xf numFmtId="0" fontId="18" fillId="0" borderId="22" xfId="0" applyFont="1" applyBorder="1" applyAlignment="1">
      <alignment horizontal="left" vertical="center"/>
    </xf>
    <xf numFmtId="0" fontId="18" fillId="0" borderId="25" xfId="0" applyFont="1" applyBorder="1" applyAlignment="1">
      <alignment horizontal="left" vertical="center"/>
    </xf>
    <xf numFmtId="0" fontId="18" fillId="0" borderId="112" xfId="0" applyFont="1" applyBorder="1" applyAlignment="1">
      <alignment vertical="center"/>
    </xf>
    <xf numFmtId="3" fontId="18" fillId="3" borderId="139" xfId="0" applyNumberFormat="1" applyFont="1" applyFill="1" applyBorder="1" applyAlignment="1">
      <alignment horizontal="center" vertical="center" wrapText="1"/>
    </xf>
    <xf numFmtId="3" fontId="17" fillId="3" borderId="139" xfId="0" applyNumberFormat="1" applyFont="1" applyFill="1" applyBorder="1" applyAlignment="1">
      <alignment horizontal="center" vertical="center" wrapText="1"/>
    </xf>
    <xf numFmtId="0" fontId="17" fillId="3" borderId="54" xfId="0" applyFont="1" applyFill="1" applyBorder="1" applyAlignment="1">
      <alignment vertical="center"/>
    </xf>
    <xf numFmtId="0" fontId="18" fillId="0" borderId="152" xfId="0" applyFont="1" applyBorder="1" applyAlignment="1">
      <alignment vertical="center"/>
    </xf>
    <xf numFmtId="0" fontId="18" fillId="0" borderId="165" xfId="0" applyFont="1" applyBorder="1" applyAlignment="1">
      <alignment vertical="center"/>
    </xf>
    <xf numFmtId="3" fontId="18" fillId="0" borderId="7" xfId="0" applyNumberFormat="1" applyFont="1" applyBorder="1" applyAlignment="1">
      <alignment horizontal="left"/>
    </xf>
    <xf numFmtId="3" fontId="18" fillId="0" borderId="5" xfId="0" applyNumberFormat="1" applyFont="1" applyBorder="1" applyAlignment="1">
      <alignment horizontal="left"/>
    </xf>
    <xf numFmtId="3" fontId="18" fillId="0" borderId="24" xfId="0" applyNumberFormat="1" applyFont="1" applyBorder="1" applyAlignment="1">
      <alignment horizontal="left"/>
    </xf>
    <xf numFmtId="0" fontId="18" fillId="0" borderId="53" xfId="0" applyFont="1" applyBorder="1" applyAlignment="1">
      <alignment horizontal="center" vertical="center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RK Odpisový plán na rok 2002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98"/>
  <sheetViews>
    <sheetView tabSelected="1" zoomScale="70" zoomScaleNormal="70" workbookViewId="0" topLeftCell="A1">
      <pane xSplit="1" ySplit="1" topLeftCell="B11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A40" sqref="AA40"/>
    </sheetView>
  </sheetViews>
  <sheetFormatPr defaultColWidth="9.00390625" defaultRowHeight="12.75"/>
  <cols>
    <col min="1" max="1" width="48.25390625" style="5" customWidth="1"/>
    <col min="2" max="2" width="13.75390625" style="0" customWidth="1"/>
    <col min="3" max="3" width="11.25390625" style="0" customWidth="1"/>
    <col min="4" max="4" width="9.375" style="0" bestFit="1" customWidth="1"/>
    <col min="5" max="5" width="10.125" style="0" customWidth="1"/>
    <col min="6" max="6" width="10.875" style="0" bestFit="1" customWidth="1"/>
    <col min="7" max="7" width="9.75390625" style="0" bestFit="1" customWidth="1"/>
    <col min="8" max="9" width="10.125" style="0" bestFit="1" customWidth="1"/>
    <col min="10" max="10" width="9.75390625" style="0" bestFit="1" customWidth="1"/>
    <col min="11" max="11" width="11.25390625" style="0" customWidth="1"/>
    <col min="12" max="12" width="10.00390625" style="0" bestFit="1" customWidth="1"/>
    <col min="13" max="13" width="12.375" style="0" customWidth="1"/>
    <col min="14" max="14" width="11.125" style="0" customWidth="1"/>
    <col min="15" max="21" width="9.625" style="0" bestFit="1" customWidth="1"/>
    <col min="22" max="22" width="12.875" style="0" customWidth="1"/>
    <col min="23" max="23" width="10.375" style="0" customWidth="1"/>
    <col min="24" max="24" width="11.75390625" style="0" customWidth="1"/>
    <col min="25" max="25" width="11.875" style="0" customWidth="1"/>
    <col min="26" max="26" width="13.125" style="0" customWidth="1"/>
  </cols>
  <sheetData>
    <row r="2" spans="1:26" ht="15.75" thickBot="1">
      <c r="A2" s="564" t="s">
        <v>341</v>
      </c>
      <c r="M2" s="53"/>
      <c r="Z2" s="53" t="s">
        <v>12</v>
      </c>
    </row>
    <row r="3" spans="1:26" ht="101.25" customHeight="1" thickBot="1">
      <c r="A3" s="100" t="s">
        <v>132</v>
      </c>
      <c r="B3" s="6" t="s">
        <v>4</v>
      </c>
      <c r="C3" s="6" t="s">
        <v>245</v>
      </c>
      <c r="D3" s="49" t="s">
        <v>246</v>
      </c>
      <c r="E3" s="6" t="s">
        <v>247</v>
      </c>
      <c r="F3" s="6" t="s">
        <v>248</v>
      </c>
      <c r="G3" s="6" t="s">
        <v>249</v>
      </c>
      <c r="H3" s="6" t="s">
        <v>13</v>
      </c>
      <c r="I3" s="6" t="s">
        <v>20</v>
      </c>
      <c r="J3" s="6" t="s">
        <v>250</v>
      </c>
      <c r="K3" s="6" t="s">
        <v>18</v>
      </c>
      <c r="L3" s="6" t="s">
        <v>267</v>
      </c>
      <c r="M3" s="62" t="s">
        <v>5</v>
      </c>
      <c r="N3" s="63" t="s">
        <v>15</v>
      </c>
      <c r="O3" s="20" t="s">
        <v>252</v>
      </c>
      <c r="P3" s="6" t="s">
        <v>253</v>
      </c>
      <c r="Q3" s="6" t="s">
        <v>254</v>
      </c>
      <c r="R3" s="6" t="s">
        <v>255</v>
      </c>
      <c r="S3" s="6" t="s">
        <v>256</v>
      </c>
      <c r="T3" s="6" t="s">
        <v>257</v>
      </c>
      <c r="U3" s="6" t="s">
        <v>258</v>
      </c>
      <c r="V3" s="6" t="s">
        <v>259</v>
      </c>
      <c r="W3" s="21" t="s">
        <v>260</v>
      </c>
      <c r="X3" s="21" t="s">
        <v>261</v>
      </c>
      <c r="Y3" s="72" t="s">
        <v>16</v>
      </c>
      <c r="Z3" s="72" t="s">
        <v>17</v>
      </c>
    </row>
    <row r="4" spans="1:26" ht="19.5" customHeight="1">
      <c r="A4" s="25" t="s">
        <v>141</v>
      </c>
      <c r="B4" s="8">
        <f>'DD Havlíčkův Brod'!L7</f>
        <v>250</v>
      </c>
      <c r="C4" s="9">
        <f>'DD Ždírec'!L7</f>
        <v>0</v>
      </c>
      <c r="D4" s="36">
        <f>'DD Onšov'!L7</f>
        <v>0</v>
      </c>
      <c r="E4" s="22">
        <f>'DD Proseč Obořiště'!L7</f>
        <v>0</v>
      </c>
      <c r="F4" s="22">
        <f>'DD Proseč u Pošné'!L7</f>
        <v>0</v>
      </c>
      <c r="G4" s="22">
        <f>'DD Humpolec'!L7</f>
        <v>0</v>
      </c>
      <c r="H4" s="22">
        <f>'DD Třebíč Koutkova'!L7</f>
        <v>0</v>
      </c>
      <c r="I4" s="22">
        <f>'DD M.Curierových'!L7</f>
        <v>0</v>
      </c>
      <c r="J4" s="22">
        <f>'DD Velký Újezd'!L7</f>
        <v>0</v>
      </c>
      <c r="K4" s="22">
        <f>'DD Náměšť nad Os'!L7</f>
        <v>0</v>
      </c>
      <c r="L4" s="22">
        <f>'DD Mitrov'!L7</f>
        <v>0</v>
      </c>
      <c r="M4" s="57">
        <f>'DD Velké Meziříčí'!L7</f>
        <v>0</v>
      </c>
      <c r="N4" s="64">
        <f>SUM(B4:M4)</f>
        <v>250</v>
      </c>
      <c r="O4" s="8">
        <f>'ÚSP Lidmaň'!L7</f>
        <v>0</v>
      </c>
      <c r="P4" s="9">
        <f>'ÚSP Zboží'!L7</f>
        <v>264</v>
      </c>
      <c r="Q4" s="22">
        <f>'ÚSP Jinošov'!L7</f>
        <v>0</v>
      </c>
      <c r="R4" s="22">
        <f>'ÚSP Věž'!L7</f>
        <v>0</v>
      </c>
      <c r="S4" s="41">
        <f>'ÚSP Křižanov'!L7</f>
        <v>0</v>
      </c>
      <c r="T4" s="22">
        <f>'ÚSP Těchobuz'!L7</f>
        <v>0</v>
      </c>
      <c r="U4" s="22">
        <f>'ÚSP Nové Syrovice'!L7</f>
        <v>0</v>
      </c>
      <c r="V4" s="22">
        <f>'DÚSP Černovice'!L8</f>
        <v>31257</v>
      </c>
      <c r="W4" s="22">
        <f>'USP Ledeč nad Sázavou'!L7</f>
        <v>0</v>
      </c>
      <c r="X4" s="57">
        <f>'Psych.Jihl.'!L7</f>
        <v>0</v>
      </c>
      <c r="Y4" s="80">
        <f>SUM(O4:W4)</f>
        <v>31521</v>
      </c>
      <c r="Z4" s="69">
        <f>N4+X4+Y4</f>
        <v>31771</v>
      </c>
    </row>
    <row r="5" spans="1:26" ht="19.5" customHeight="1">
      <c r="A5" s="26" t="s">
        <v>142</v>
      </c>
      <c r="B5" s="12">
        <f>'DD Havlíčkův Brod'!L8</f>
        <v>11470</v>
      </c>
      <c r="C5" s="13">
        <f>'DD Ždírec'!L8</f>
        <v>12699</v>
      </c>
      <c r="D5" s="23">
        <f>'DD Onšov'!L8</f>
        <v>6980</v>
      </c>
      <c r="E5" s="23">
        <f>'DD Proseč Obořiště'!L8</f>
        <v>11222</v>
      </c>
      <c r="F5" s="23">
        <f>'DD Proseč u Pošné'!L8</f>
        <v>12359</v>
      </c>
      <c r="G5" s="23">
        <f>'DD Humpolec'!L8</f>
        <v>30980</v>
      </c>
      <c r="H5" s="23">
        <f>'DD Třebíč Koutkova'!L8</f>
        <v>28158</v>
      </c>
      <c r="I5" s="23">
        <f>'DD M.Curierových'!L8</f>
        <v>29969</v>
      </c>
      <c r="J5" s="23">
        <f>'DD Velký Újezd'!L8</f>
        <v>21700</v>
      </c>
      <c r="K5" s="23">
        <f>'DD Náměšť nad Os'!L8</f>
        <v>15755</v>
      </c>
      <c r="L5" s="23">
        <f>'DD Mitrov'!L8</f>
        <v>25200</v>
      </c>
      <c r="M5" s="58">
        <f>'DD Velké Meziříčí'!L8</f>
        <v>25218</v>
      </c>
      <c r="N5" s="65">
        <f aca="true" t="shared" si="0" ref="N5:N35">SUM(B5:M5)</f>
        <v>231710</v>
      </c>
      <c r="O5" s="12">
        <f>'ÚSP Lidmaň'!L8</f>
        <v>14445</v>
      </c>
      <c r="P5" s="13">
        <f>'ÚSP Zboží'!L8</f>
        <v>10194</v>
      </c>
      <c r="Q5" s="23">
        <f>'ÚSP Jinošov'!L8</f>
        <v>11450</v>
      </c>
      <c r="R5" s="23">
        <f>'ÚSP Věž'!L8</f>
        <v>11370</v>
      </c>
      <c r="S5" s="42">
        <f>'ÚSP Křižanov'!L8</f>
        <v>27696</v>
      </c>
      <c r="T5" s="23">
        <f>'ÚSP Těchobuz'!L8</f>
        <v>11120</v>
      </c>
      <c r="U5" s="23">
        <f>'ÚSP Nové Syrovice'!L8</f>
        <v>12000</v>
      </c>
      <c r="V5" s="23">
        <f>'DÚSP Černovice'!L9</f>
        <v>0</v>
      </c>
      <c r="W5" s="23">
        <f>'USP Ledeč nad Sázavou'!L8</f>
        <v>11847</v>
      </c>
      <c r="X5" s="58">
        <f>'Psych.Jihl.'!L8</f>
        <v>0</v>
      </c>
      <c r="Y5" s="81">
        <f aca="true" t="shared" si="1" ref="Y5:Y15">SUM(O5:W5)</f>
        <v>110122</v>
      </c>
      <c r="Z5" s="70">
        <f aca="true" t="shared" si="2" ref="Z5:Z15">N5+X5+Y5</f>
        <v>341832</v>
      </c>
    </row>
    <row r="6" spans="1:26" ht="19.5" customHeight="1">
      <c r="A6" s="26" t="s">
        <v>143</v>
      </c>
      <c r="B6" s="12">
        <f>'DD Havlíčkův Brod'!L9</f>
        <v>0</v>
      </c>
      <c r="C6" s="13">
        <f>'DD Ždírec'!L9</f>
        <v>0</v>
      </c>
      <c r="D6" s="23">
        <f>'DD Onšov'!L9</f>
        <v>0</v>
      </c>
      <c r="E6" s="23">
        <f>'DD Proseč Obořiště'!L9</f>
        <v>0</v>
      </c>
      <c r="F6" s="23">
        <f>'DD Proseč u Pošné'!L9</f>
        <v>0</v>
      </c>
      <c r="G6" s="23">
        <f>'DD Humpolec'!L9</f>
        <v>0</v>
      </c>
      <c r="H6" s="23">
        <f>'DD Třebíč Koutkova'!L9</f>
        <v>0</v>
      </c>
      <c r="I6" s="23">
        <f>'DD M.Curierových'!L9</f>
        <v>0</v>
      </c>
      <c r="J6" s="23">
        <f>'DD Velký Újezd'!L9</f>
        <v>0</v>
      </c>
      <c r="K6" s="23">
        <f>'DD Náměšť nad Os'!L9</f>
        <v>0</v>
      </c>
      <c r="L6" s="23">
        <f>'DD Mitrov'!L9</f>
        <v>0</v>
      </c>
      <c r="M6" s="58">
        <f>'DD Velké Meziříčí'!L9</f>
        <v>0</v>
      </c>
      <c r="N6" s="65">
        <f t="shared" si="0"/>
        <v>0</v>
      </c>
      <c r="O6" s="12">
        <f>'ÚSP Lidmaň'!L9</f>
        <v>0</v>
      </c>
      <c r="P6" s="13">
        <f>'ÚSP Zboží'!L9</f>
        <v>0</v>
      </c>
      <c r="Q6" s="23">
        <f>'ÚSP Jinošov'!L9</f>
        <v>0</v>
      </c>
      <c r="R6" s="23">
        <f>'ÚSP Věž'!L9</f>
        <v>0</v>
      </c>
      <c r="S6" s="42">
        <f>'ÚSP Křižanov'!L9</f>
        <v>0</v>
      </c>
      <c r="T6" s="23">
        <f>'ÚSP Těchobuz'!L9</f>
        <v>0</v>
      </c>
      <c r="U6" s="23">
        <f>'ÚSP Nové Syrovice'!L9</f>
        <v>0</v>
      </c>
      <c r="V6" s="23">
        <f>'DÚSP Černovice'!L10</f>
        <v>0</v>
      </c>
      <c r="W6" s="23">
        <f>'USP Ledeč nad Sázavou'!L9</f>
        <v>0</v>
      </c>
      <c r="X6" s="58">
        <f>'Psych.Jihl.'!L9</f>
        <v>0</v>
      </c>
      <c r="Y6" s="81">
        <f t="shared" si="1"/>
        <v>0</v>
      </c>
      <c r="Z6" s="70">
        <f t="shared" si="2"/>
        <v>0</v>
      </c>
    </row>
    <row r="7" spans="1:26" ht="19.5" customHeight="1">
      <c r="A7" s="26" t="s">
        <v>144</v>
      </c>
      <c r="B7" s="12">
        <f>'DD Havlíčkův Brod'!L10</f>
        <v>0</v>
      </c>
      <c r="C7" s="13">
        <f>'DD Ždírec'!L10</f>
        <v>0</v>
      </c>
      <c r="D7" s="23">
        <f>'DD Onšov'!L10</f>
        <v>0</v>
      </c>
      <c r="E7" s="23">
        <f>'DD Proseč Obořiště'!L10</f>
        <v>0</v>
      </c>
      <c r="F7" s="23">
        <f>'DD Proseč u Pošné'!L10</f>
        <v>0</v>
      </c>
      <c r="G7" s="23">
        <f>'DD Humpolec'!L10</f>
        <v>0</v>
      </c>
      <c r="H7" s="23">
        <f>'DD Třebíč Koutkova'!L10</f>
        <v>0</v>
      </c>
      <c r="I7" s="23">
        <f>'DD M.Curierových'!L10</f>
        <v>0</v>
      </c>
      <c r="J7" s="23">
        <f>'DD Velký Újezd'!L10</f>
        <v>0</v>
      </c>
      <c r="K7" s="23">
        <f>'DD Náměšť nad Os'!L10</f>
        <v>0</v>
      </c>
      <c r="L7" s="23">
        <f>'DD Mitrov'!L10</f>
        <v>0</v>
      </c>
      <c r="M7" s="58">
        <f>'DD Velké Meziříčí'!L10</f>
        <v>0</v>
      </c>
      <c r="N7" s="65">
        <f t="shared" si="0"/>
        <v>0</v>
      </c>
      <c r="O7" s="12">
        <f>'ÚSP Lidmaň'!L10</f>
        <v>0</v>
      </c>
      <c r="P7" s="13">
        <f>'ÚSP Zboží'!L10</f>
        <v>0</v>
      </c>
      <c r="Q7" s="23">
        <f>'ÚSP Jinošov'!L10</f>
        <v>0</v>
      </c>
      <c r="R7" s="23">
        <f>'ÚSP Věž'!L10</f>
        <v>0</v>
      </c>
      <c r="S7" s="42">
        <f>'ÚSP Křižanov'!L10</f>
        <v>0</v>
      </c>
      <c r="T7" s="23">
        <f>'ÚSP Těchobuz'!L10</f>
        <v>0</v>
      </c>
      <c r="U7" s="23">
        <f>'ÚSP Nové Syrovice'!L10</f>
        <v>0</v>
      </c>
      <c r="V7" s="23">
        <f>'DÚSP Černovice'!L11</f>
        <v>0</v>
      </c>
      <c r="W7" s="23">
        <f>'USP Ledeč nad Sázavou'!L10</f>
        <v>0</v>
      </c>
      <c r="X7" s="58">
        <f>'Psych.Jihl.'!L10</f>
        <v>0</v>
      </c>
      <c r="Y7" s="81">
        <f t="shared" si="1"/>
        <v>0</v>
      </c>
      <c r="Z7" s="70">
        <f t="shared" si="2"/>
        <v>0</v>
      </c>
    </row>
    <row r="8" spans="1:26" ht="19.5" customHeight="1">
      <c r="A8" s="26" t="s">
        <v>145</v>
      </c>
      <c r="B8" s="12">
        <f>'DD Havlíčkův Brod'!L11</f>
        <v>1</v>
      </c>
      <c r="C8" s="13">
        <f>'DD Ždírec'!L11</f>
        <v>47</v>
      </c>
      <c r="D8" s="23">
        <f>'DD Onšov'!L11</f>
        <v>0</v>
      </c>
      <c r="E8" s="23">
        <f>'DD Proseč Obořiště'!L11</f>
        <v>26</v>
      </c>
      <c r="F8" s="23">
        <f>'DD Proseč u Pošné'!L11</f>
        <v>120</v>
      </c>
      <c r="G8" s="23">
        <f>'DD Humpolec'!L11</f>
        <v>100</v>
      </c>
      <c r="H8" s="23">
        <f>'DD Třebíč Koutkova'!L11</f>
        <v>130</v>
      </c>
      <c r="I8" s="23">
        <f>'DD M.Curierových'!L11</f>
        <v>160</v>
      </c>
      <c r="J8" s="23">
        <f>'DD Velký Újezd'!L11</f>
        <v>140</v>
      </c>
      <c r="K8" s="23">
        <f>'DD Náměšť nad Os'!L11</f>
        <v>155</v>
      </c>
      <c r="L8" s="23">
        <f>'DD Mitrov'!L11</f>
        <v>1100</v>
      </c>
      <c r="M8" s="58">
        <f>'DD Velké Meziříčí'!L11</f>
        <v>600</v>
      </c>
      <c r="N8" s="65">
        <f t="shared" si="0"/>
        <v>2579</v>
      </c>
      <c r="O8" s="12">
        <f>'ÚSP Lidmaň'!L11</f>
        <v>410</v>
      </c>
      <c r="P8" s="13">
        <f>'ÚSP Zboží'!L11</f>
        <v>5</v>
      </c>
      <c r="Q8" s="23">
        <f>'ÚSP Jinošov'!L11</f>
        <v>20</v>
      </c>
      <c r="R8" s="23">
        <f>'ÚSP Věž'!L11</f>
        <v>100</v>
      </c>
      <c r="S8" s="42">
        <f>'ÚSP Křižanov'!L11</f>
        <v>490</v>
      </c>
      <c r="T8" s="23">
        <f>'ÚSP Těchobuz'!L11</f>
        <v>50</v>
      </c>
      <c r="U8" s="23">
        <f>'ÚSP Nové Syrovice'!L11</f>
        <v>130</v>
      </c>
      <c r="V8" s="23">
        <f>'DÚSP Černovice'!L12</f>
        <v>1211</v>
      </c>
      <c r="W8" s="23">
        <f>'USP Ledeč nad Sázavou'!L11</f>
        <v>296</v>
      </c>
      <c r="X8" s="58">
        <f>'Psych.Jihl.'!L11</f>
        <v>6</v>
      </c>
      <c r="Y8" s="81">
        <f t="shared" si="1"/>
        <v>2712</v>
      </c>
      <c r="Z8" s="70">
        <f t="shared" si="2"/>
        <v>5297</v>
      </c>
    </row>
    <row r="9" spans="1:26" ht="19.5" customHeight="1">
      <c r="A9" s="26" t="s">
        <v>146</v>
      </c>
      <c r="B9" s="12">
        <f>'DD Havlíčkův Brod'!L12</f>
        <v>0</v>
      </c>
      <c r="C9" s="13">
        <f>'DD Ždírec'!L12</f>
        <v>0</v>
      </c>
      <c r="D9" s="23">
        <f>'DD Onšov'!L12</f>
        <v>0</v>
      </c>
      <c r="E9" s="23">
        <f>'DD Proseč Obořiště'!L12</f>
        <v>0</v>
      </c>
      <c r="F9" s="23">
        <f>'DD Proseč u Pošné'!L12</f>
        <v>50</v>
      </c>
      <c r="G9" s="23">
        <f>'DD Humpolec'!L12</f>
        <v>50</v>
      </c>
      <c r="H9" s="23">
        <f>'DD Třebíč Koutkova'!L12</f>
        <v>100</v>
      </c>
      <c r="I9" s="23">
        <f>'DD M.Curierových'!L12</f>
        <v>139</v>
      </c>
      <c r="J9" s="23">
        <f>'DD Velký Újezd'!L12</f>
        <v>15</v>
      </c>
      <c r="K9" s="23">
        <f>'DD Náměšť nad Os'!L12</f>
        <v>25</v>
      </c>
      <c r="L9" s="23">
        <f>'DD Mitrov'!L12</f>
        <v>850</v>
      </c>
      <c r="M9" s="58">
        <f>'DD Velké Meziříčí'!L12</f>
        <v>480</v>
      </c>
      <c r="N9" s="65">
        <f t="shared" si="0"/>
        <v>1709</v>
      </c>
      <c r="O9" s="12">
        <f>'ÚSP Lidmaň'!L12</f>
        <v>410</v>
      </c>
      <c r="P9" s="13">
        <f>'ÚSP Zboží'!L12</f>
        <v>5</v>
      </c>
      <c r="Q9" s="23">
        <f>'ÚSP Jinošov'!L12</f>
        <v>0</v>
      </c>
      <c r="R9" s="23">
        <f>'ÚSP Věž'!L12</f>
        <v>90</v>
      </c>
      <c r="S9" s="42">
        <f>'ÚSP Křižanov'!L12</f>
        <v>300</v>
      </c>
      <c r="T9" s="23">
        <f>'ÚSP Těchobuz'!L12</f>
        <v>0</v>
      </c>
      <c r="U9" s="23">
        <f>'ÚSP Nové Syrovice'!L12</f>
        <v>100</v>
      </c>
      <c r="V9" s="23">
        <f>'DÚSP Černovice'!L13</f>
        <v>267</v>
      </c>
      <c r="W9" s="23">
        <f>'USP Ledeč nad Sázavou'!L12</f>
        <v>71</v>
      </c>
      <c r="X9" s="58">
        <f>'Psych.Jihl.'!L12</f>
        <v>0</v>
      </c>
      <c r="Y9" s="81">
        <f t="shared" si="1"/>
        <v>1243</v>
      </c>
      <c r="Z9" s="70">
        <f t="shared" si="2"/>
        <v>2952</v>
      </c>
    </row>
    <row r="10" spans="1:26" ht="19.5" customHeight="1">
      <c r="A10" s="26" t="s">
        <v>147</v>
      </c>
      <c r="B10" s="12">
        <f>'DD Havlíčkův Brod'!L13</f>
        <v>0</v>
      </c>
      <c r="C10" s="13">
        <f>'DD Ždírec'!L13</f>
        <v>0</v>
      </c>
      <c r="D10" s="23">
        <f>'DD Onšov'!L13</f>
        <v>0</v>
      </c>
      <c r="E10" s="23">
        <f>'DD Proseč Obořiště'!L13</f>
        <v>0</v>
      </c>
      <c r="F10" s="23">
        <f>'DD Proseč u Pošné'!L13</f>
        <v>0</v>
      </c>
      <c r="G10" s="23">
        <f>'DD Humpolec'!L13</f>
        <v>0</v>
      </c>
      <c r="H10" s="23">
        <f>'DD Třebíč Koutkova'!L13</f>
        <v>0</v>
      </c>
      <c r="I10" s="23">
        <f>'DD M.Curierových'!L13</f>
        <v>0</v>
      </c>
      <c r="J10" s="23">
        <f>'DD Velký Újezd'!L13</f>
        <v>0</v>
      </c>
      <c r="K10" s="23">
        <f>'DD Náměšť nad Os'!L13</f>
        <v>0</v>
      </c>
      <c r="L10" s="23">
        <f>'DD Mitrov'!L13</f>
        <v>0</v>
      </c>
      <c r="M10" s="58">
        <f>'DD Velké Meziříčí'!L13</f>
        <v>0</v>
      </c>
      <c r="N10" s="65">
        <f t="shared" si="0"/>
        <v>0</v>
      </c>
      <c r="O10" s="12">
        <f>'ÚSP Lidmaň'!L13</f>
        <v>0</v>
      </c>
      <c r="P10" s="13">
        <f>'ÚSP Zboží'!L13</f>
        <v>0</v>
      </c>
      <c r="Q10" s="23">
        <f>'ÚSP Jinošov'!L13</f>
        <v>0</v>
      </c>
      <c r="R10" s="23">
        <f>'ÚSP Věž'!L13</f>
        <v>0</v>
      </c>
      <c r="S10" s="42">
        <f>'ÚSP Křižanov'!L13</f>
        <v>0</v>
      </c>
      <c r="T10" s="23">
        <f>'ÚSP Těchobuz'!L13</f>
        <v>0</v>
      </c>
      <c r="U10" s="23">
        <f>'ÚSP Nové Syrovice'!L13</f>
        <v>0</v>
      </c>
      <c r="V10" s="23">
        <f>'DÚSP Černovice'!L14</f>
        <v>0</v>
      </c>
      <c r="W10" s="23">
        <f>'USP Ledeč nad Sázavou'!L13</f>
        <v>0</v>
      </c>
      <c r="X10" s="58">
        <f>'Psych.Jihl.'!L13</f>
        <v>0</v>
      </c>
      <c r="Y10" s="81">
        <f t="shared" si="1"/>
        <v>0</v>
      </c>
      <c r="Z10" s="70">
        <f t="shared" si="2"/>
        <v>0</v>
      </c>
    </row>
    <row r="11" spans="1:26" ht="28.5" customHeight="1">
      <c r="A11" s="26" t="s">
        <v>148</v>
      </c>
      <c r="B11" s="12">
        <f>'DD Havlíčkův Brod'!L14</f>
        <v>0</v>
      </c>
      <c r="C11" s="13">
        <f>'DD Ždírec'!L14</f>
        <v>0</v>
      </c>
      <c r="D11" s="23">
        <f>'DD Onšov'!L14</f>
        <v>0</v>
      </c>
      <c r="E11" s="23">
        <f>'DD Proseč Obořiště'!L14</f>
        <v>0</v>
      </c>
      <c r="F11" s="23">
        <f>'DD Proseč u Pošné'!L14</f>
        <v>0</v>
      </c>
      <c r="G11" s="23">
        <f>'DD Humpolec'!L14</f>
        <v>0</v>
      </c>
      <c r="H11" s="23">
        <f>'DD Třebíč Koutkova'!L14</f>
        <v>0</v>
      </c>
      <c r="I11" s="23">
        <f>'DD M.Curierových'!L14</f>
        <v>0</v>
      </c>
      <c r="J11" s="23">
        <f>'DD Velký Újezd'!L14</f>
        <v>0</v>
      </c>
      <c r="K11" s="23">
        <f>'DD Náměšť nad Os'!L14</f>
        <v>0</v>
      </c>
      <c r="L11" s="23">
        <f>'DD Mitrov'!L14</f>
        <v>0</v>
      </c>
      <c r="M11" s="58">
        <f>'DD Velké Meziříčí'!L14</f>
        <v>0</v>
      </c>
      <c r="N11" s="65">
        <f t="shared" si="0"/>
        <v>0</v>
      </c>
      <c r="O11" s="12">
        <f>'ÚSP Lidmaň'!L14</f>
        <v>0</v>
      </c>
      <c r="P11" s="13">
        <f>'ÚSP Zboží'!L14</f>
        <v>0</v>
      </c>
      <c r="Q11" s="23">
        <f>'ÚSP Jinošov'!L14</f>
        <v>0</v>
      </c>
      <c r="R11" s="23">
        <f>'ÚSP Věž'!L14</f>
        <v>0</v>
      </c>
      <c r="S11" s="42">
        <f>'ÚSP Křižanov'!L14</f>
        <v>0</v>
      </c>
      <c r="T11" s="23">
        <f>'ÚSP Těchobuz'!L14</f>
        <v>0</v>
      </c>
      <c r="U11" s="23">
        <f>'ÚSP Nové Syrovice'!L14</f>
        <v>0</v>
      </c>
      <c r="V11" s="23">
        <f>'DÚSP Černovice'!L15</f>
        <v>0</v>
      </c>
      <c r="W11" s="23">
        <f>'USP Ledeč nad Sázavou'!L14</f>
        <v>0</v>
      </c>
      <c r="X11" s="58">
        <f>'Psych.Jihl.'!L14</f>
        <v>0</v>
      </c>
      <c r="Y11" s="81">
        <f t="shared" si="1"/>
        <v>0</v>
      </c>
      <c r="Z11" s="70">
        <f t="shared" si="2"/>
        <v>0</v>
      </c>
    </row>
    <row r="12" spans="1:26" ht="19.5" customHeight="1">
      <c r="A12" s="26" t="s">
        <v>149</v>
      </c>
      <c r="B12" s="12">
        <f>'DD Havlíčkův Brod'!L15</f>
        <v>5043</v>
      </c>
      <c r="C12" s="13">
        <f>'DD Ždírec'!L15</f>
        <v>8739</v>
      </c>
      <c r="D12" s="23">
        <f>'DD Onšov'!L15</f>
        <v>2902</v>
      </c>
      <c r="E12" s="23">
        <f>'DD Proseč Obořiště'!L15</f>
        <v>4722</v>
      </c>
      <c r="F12" s="23">
        <f>'DD Proseč u Pošné'!L15</f>
        <v>5273</v>
      </c>
      <c r="G12" s="23">
        <f>'DD Humpolec'!L15</f>
        <v>13685</v>
      </c>
      <c r="H12" s="23">
        <f>'DD Třebíč Koutkova'!L15</f>
        <v>12775</v>
      </c>
      <c r="I12" s="23">
        <f>'DD M.Curierových'!L15</f>
        <v>14310</v>
      </c>
      <c r="J12" s="23">
        <f>'DD Velký Újezd'!L15</f>
        <v>8131</v>
      </c>
      <c r="K12" s="23">
        <f>'DD Náměšť nad Os'!L15</f>
        <v>6729</v>
      </c>
      <c r="L12" s="23">
        <f>'DD Mitrov'!L15</f>
        <v>10022</v>
      </c>
      <c r="M12" s="58">
        <f>'DD Velké Meziříčí'!L15</f>
        <v>11133</v>
      </c>
      <c r="N12" s="65">
        <f t="shared" si="0"/>
        <v>103464</v>
      </c>
      <c r="O12" s="12">
        <f>'ÚSP Lidmaň'!L15</f>
        <v>8533</v>
      </c>
      <c r="P12" s="13">
        <f>'ÚSP Zboží'!L15</f>
        <v>5037</v>
      </c>
      <c r="Q12" s="23">
        <f>'ÚSP Jinošov'!L15</f>
        <v>5896</v>
      </c>
      <c r="R12" s="23">
        <f>'ÚSP Věž'!L15</f>
        <v>5962</v>
      </c>
      <c r="S12" s="42">
        <f>'ÚSP Křižanov'!L15</f>
        <v>13601</v>
      </c>
      <c r="T12" s="23">
        <f>'ÚSP Těchobuz'!L15</f>
        <v>6379</v>
      </c>
      <c r="U12" s="23">
        <f>'ÚSP Nové Syrovice'!L15</f>
        <v>7063</v>
      </c>
      <c r="V12" s="23">
        <f>'DÚSP Černovice'!L16</f>
        <v>18190</v>
      </c>
      <c r="W12" s="23">
        <f>'USP Ledeč nad Sázavou'!L15</f>
        <v>6377</v>
      </c>
      <c r="X12" s="58">
        <f>'Psych.Jihl.'!L15</f>
        <v>7863</v>
      </c>
      <c r="Y12" s="81">
        <f t="shared" si="1"/>
        <v>77038</v>
      </c>
      <c r="Z12" s="70">
        <f t="shared" si="2"/>
        <v>188365</v>
      </c>
    </row>
    <row r="13" spans="1:26" ht="19.5" customHeight="1">
      <c r="A13" s="27" t="s">
        <v>223</v>
      </c>
      <c r="B13" s="12">
        <f>'DD Havlíčkův Brod'!L16</f>
        <v>1008</v>
      </c>
      <c r="C13" s="13">
        <f>'DD Ždírec'!L16</f>
        <v>1764</v>
      </c>
      <c r="D13" s="23">
        <f>'DD Onšov'!L16</f>
        <v>612</v>
      </c>
      <c r="E13" s="23">
        <f>'DD Proseč Obořiště'!L16</f>
        <v>1037</v>
      </c>
      <c r="F13" s="23">
        <f>'DD Proseč u Pošné'!L16</f>
        <v>1023</v>
      </c>
      <c r="G13" s="23">
        <f>'DD Humpolec'!L16</f>
        <v>3010</v>
      </c>
      <c r="H13" s="23">
        <f>'DD Třebíč Koutkova'!L16</f>
        <v>2550</v>
      </c>
      <c r="I13" s="23">
        <f>'DD M.Curierových'!L16</f>
        <v>2891</v>
      </c>
      <c r="J13" s="23">
        <f>'DD Velký Újezd'!L16</f>
        <v>2001</v>
      </c>
      <c r="K13" s="23">
        <f>'DD Náměšť nad Os'!L16</f>
        <v>1364</v>
      </c>
      <c r="L13" s="23">
        <f>'DD Mitrov'!L16</f>
        <v>1927</v>
      </c>
      <c r="M13" s="58">
        <f>'DD Velké Meziříčí'!L16</f>
        <v>2150</v>
      </c>
      <c r="N13" s="65">
        <f t="shared" si="0"/>
        <v>21337</v>
      </c>
      <c r="O13" s="12">
        <f>'ÚSP Lidmaň'!L16</f>
        <v>1728</v>
      </c>
      <c r="P13" s="13">
        <f>'ÚSP Zboží'!L16</f>
        <v>1037</v>
      </c>
      <c r="Q13" s="23">
        <f>'ÚSP Jinošov'!L16</f>
        <v>1261</v>
      </c>
      <c r="R13" s="23">
        <f>'ÚSP Věž'!L16</f>
        <v>1382</v>
      </c>
      <c r="S13" s="42">
        <f>'ÚSP Křižanov'!L16</f>
        <v>3186</v>
      </c>
      <c r="T13" s="23">
        <f>'ÚSP Těchobuz'!L16</f>
        <v>1244</v>
      </c>
      <c r="U13" s="23">
        <f>'ÚSP Nové Syrovice'!L16</f>
        <v>1728</v>
      </c>
      <c r="V13" s="23">
        <f>'DÚSP Černovice'!L17</f>
        <v>3394</v>
      </c>
      <c r="W13" s="23">
        <f>'USP Ledeč nad Sázavou'!L16</f>
        <v>1382</v>
      </c>
      <c r="X13" s="58">
        <f>'Psych.Jihl.'!L16</f>
        <v>1355</v>
      </c>
      <c r="Y13" s="81">
        <f t="shared" si="1"/>
        <v>16342</v>
      </c>
      <c r="Z13" s="70">
        <f t="shared" si="2"/>
        <v>39034</v>
      </c>
    </row>
    <row r="14" spans="1:26" ht="19.5" customHeight="1">
      <c r="A14" s="27" t="s">
        <v>224</v>
      </c>
      <c r="B14" s="12">
        <f>'DD Havlíčkův Brod'!L17</f>
        <v>4035</v>
      </c>
      <c r="C14" s="13">
        <f>'DD Ždírec'!L17</f>
        <v>6950</v>
      </c>
      <c r="D14" s="23">
        <f>'DD Onšov'!L17</f>
        <v>2290</v>
      </c>
      <c r="E14" s="23">
        <f>'DD Proseč Obořiště'!L17</f>
        <v>3585</v>
      </c>
      <c r="F14" s="23">
        <f>'DD Proseč u Pošné'!L17</f>
        <v>4250</v>
      </c>
      <c r="G14" s="23">
        <f>'DD Humpolec'!L17</f>
        <v>10675</v>
      </c>
      <c r="H14" s="23">
        <f>'DD Třebíč Koutkova'!L17</f>
        <v>10225</v>
      </c>
      <c r="I14" s="23">
        <f>'DD M.Curierových'!L17</f>
        <v>11419</v>
      </c>
      <c r="J14" s="23">
        <f>'DD Velký Újezd'!L17</f>
        <v>6130</v>
      </c>
      <c r="K14" s="23">
        <f>'DD Náměšť nad Os'!L17</f>
        <v>5365</v>
      </c>
      <c r="L14" s="23">
        <f>'DD Mitrov'!L17</f>
        <v>8095</v>
      </c>
      <c r="M14" s="58">
        <f>'DD Velké Meziříčí'!L17</f>
        <v>8810</v>
      </c>
      <c r="N14" s="65">
        <f t="shared" si="0"/>
        <v>81829</v>
      </c>
      <c r="O14" s="12">
        <f>'ÚSP Lidmaň'!L17</f>
        <v>6805</v>
      </c>
      <c r="P14" s="13">
        <f>'ÚSP Zboží'!L17</f>
        <v>4000</v>
      </c>
      <c r="Q14" s="23">
        <f>'ÚSP Jinošov'!L17</f>
        <v>4635</v>
      </c>
      <c r="R14" s="23">
        <f>'ÚSP Věž'!L17</f>
        <v>4580</v>
      </c>
      <c r="S14" s="42">
        <f>'ÚSP Křižanov'!L17</f>
        <v>10165</v>
      </c>
      <c r="T14" s="23">
        <f>'ÚSP Těchobuz'!L17</f>
        <v>5135</v>
      </c>
      <c r="U14" s="23">
        <f>'ÚSP Nové Syrovice'!L17</f>
        <v>5335</v>
      </c>
      <c r="V14" s="23">
        <f>'DÚSP Černovice'!L18</f>
        <v>14796</v>
      </c>
      <c r="W14" s="23">
        <f>'USP Ledeč nad Sázavou'!L17</f>
        <v>4995</v>
      </c>
      <c r="X14" s="58">
        <f>'Psych.Jihl.'!L17</f>
        <v>6508</v>
      </c>
      <c r="Y14" s="81">
        <f t="shared" si="1"/>
        <v>60446</v>
      </c>
      <c r="Z14" s="70">
        <f t="shared" si="2"/>
        <v>148783</v>
      </c>
    </row>
    <row r="15" spans="1:26" ht="19.5" customHeight="1" thickBot="1">
      <c r="A15" s="28" t="s">
        <v>262</v>
      </c>
      <c r="B15" s="16">
        <f>'DD Havlíčkův Brod'!L18</f>
        <v>0</v>
      </c>
      <c r="C15" s="17">
        <f>'DD Ždírec'!L18</f>
        <v>25</v>
      </c>
      <c r="D15" s="51">
        <f>'DD Onšov'!L18</f>
        <v>0</v>
      </c>
      <c r="E15" s="33">
        <f>'DD Proseč Obořiště'!L18</f>
        <v>100</v>
      </c>
      <c r="F15" s="33">
        <f>'DD Proseč u Pošné'!L18</f>
        <v>0</v>
      </c>
      <c r="G15" s="33">
        <f>'DD Humpolec'!L18</f>
        <v>0</v>
      </c>
      <c r="H15" s="33">
        <f>'DD Třebíč Koutkova'!L18</f>
        <v>0</v>
      </c>
      <c r="I15" s="33">
        <f>'DD M.Curierových'!L18</f>
        <v>0</v>
      </c>
      <c r="J15" s="33">
        <f>'DD Velký Újezd'!L18</f>
        <v>0</v>
      </c>
      <c r="K15" s="33">
        <f>'DD Náměšť nad Os'!L18</f>
        <v>0</v>
      </c>
      <c r="L15" s="33">
        <f>'DD Mitrov'!L18</f>
        <v>0</v>
      </c>
      <c r="M15" s="59">
        <f>'DD Velké Meziříčí'!L18</f>
        <v>173</v>
      </c>
      <c r="N15" s="66">
        <f t="shared" si="0"/>
        <v>298</v>
      </c>
      <c r="O15" s="16">
        <f>'ÚSP Lidmaň'!L18</f>
        <v>0</v>
      </c>
      <c r="P15" s="17">
        <f>'ÚSP Zboží'!L18</f>
        <v>0</v>
      </c>
      <c r="Q15" s="33">
        <f>'ÚSP Jinošov'!L18</f>
        <v>0</v>
      </c>
      <c r="R15" s="33">
        <f>'ÚSP Věž'!L18</f>
        <v>0</v>
      </c>
      <c r="S15" s="43">
        <f>'ÚSP Křižanov'!L18</f>
        <v>250</v>
      </c>
      <c r="T15" s="33">
        <f>'ÚSP Těchobuz'!L18</f>
        <v>0</v>
      </c>
      <c r="U15" s="33">
        <f>'ÚSP Nové Syrovice'!L18</f>
        <v>0</v>
      </c>
      <c r="V15" s="33">
        <f>'DÚSP Černovice'!L19</f>
        <v>0</v>
      </c>
      <c r="W15" s="33">
        <f>'USP Ledeč nad Sázavou'!L18</f>
        <v>0</v>
      </c>
      <c r="X15" s="59">
        <f>'Psych.Jihl.'!L18</f>
        <v>0</v>
      </c>
      <c r="Y15" s="82">
        <f t="shared" si="1"/>
        <v>250</v>
      </c>
      <c r="Z15" s="83">
        <f t="shared" si="2"/>
        <v>548</v>
      </c>
    </row>
    <row r="16" spans="1:26" ht="19.5" customHeight="1" thickBot="1">
      <c r="A16" s="29" t="s">
        <v>150</v>
      </c>
      <c r="B16" s="37">
        <f>'DD Havlíčkův Brod'!L19</f>
        <v>16764</v>
      </c>
      <c r="C16" s="38">
        <f>'DD Ždírec'!L19</f>
        <v>21485</v>
      </c>
      <c r="D16" s="39">
        <f>'DD Onšov'!L19</f>
        <v>9882</v>
      </c>
      <c r="E16" s="39">
        <f>'DD Proseč Obořiště'!L19</f>
        <v>15970</v>
      </c>
      <c r="F16" s="39">
        <f>'DD Proseč u Pošné'!L19</f>
        <v>17752</v>
      </c>
      <c r="G16" s="39">
        <f>'DD Humpolec'!L19</f>
        <v>44765</v>
      </c>
      <c r="H16" s="39">
        <f>'DD Třebíč Koutkova'!L19</f>
        <v>41063</v>
      </c>
      <c r="I16" s="39">
        <f>'DD M.Curierových'!L19</f>
        <v>44439</v>
      </c>
      <c r="J16" s="39">
        <f>'DD Velký Újezd'!L19</f>
        <v>29971</v>
      </c>
      <c r="K16" s="39">
        <f>'DD Náměšť nad Os'!L19</f>
        <v>22639</v>
      </c>
      <c r="L16" s="39">
        <f>'DD Mitrov'!L19</f>
        <v>36322</v>
      </c>
      <c r="M16" s="60">
        <f>'DD Velké Meziříčí'!L19</f>
        <v>36951</v>
      </c>
      <c r="N16" s="68">
        <f t="shared" si="0"/>
        <v>338003</v>
      </c>
      <c r="O16" s="37">
        <f>'ÚSP Lidmaň'!L19</f>
        <v>23388</v>
      </c>
      <c r="P16" s="38">
        <f>'ÚSP Zboží'!L19</f>
        <v>15500</v>
      </c>
      <c r="Q16" s="39">
        <f>'ÚSP Jinošov'!L19</f>
        <v>17366</v>
      </c>
      <c r="R16" s="39">
        <f>'ÚSP Věž'!L19</f>
        <v>17432</v>
      </c>
      <c r="S16" s="45">
        <f>'ÚSP Křižanov'!L19</f>
        <v>41787</v>
      </c>
      <c r="T16" s="39">
        <f>'ÚSP Těchobuz'!L19</f>
        <v>17549</v>
      </c>
      <c r="U16" s="39">
        <f>'ÚSP Nové Syrovice'!L19</f>
        <v>19193</v>
      </c>
      <c r="V16" s="39">
        <f>'DÚSP Černovice'!L20</f>
        <v>50658</v>
      </c>
      <c r="W16" s="39">
        <f>'USP Ledeč nad Sázavou'!L19</f>
        <v>17125</v>
      </c>
      <c r="X16" s="40">
        <f>'Psych.Jihl.'!L19</f>
        <v>7869</v>
      </c>
      <c r="Y16" s="73">
        <f>SUM(O16:W16)</f>
        <v>219998</v>
      </c>
      <c r="Z16" s="73">
        <f>N16+X16+Y16</f>
        <v>565870</v>
      </c>
    </row>
    <row r="17" spans="1:26" ht="19.5" customHeight="1">
      <c r="A17" s="25" t="s">
        <v>151</v>
      </c>
      <c r="B17" s="34">
        <f>'DD Havlíčkův Brod'!L20</f>
        <v>2750</v>
      </c>
      <c r="C17" s="35">
        <f>'DD Ždírec'!L20</f>
        <v>4227</v>
      </c>
      <c r="D17" s="36">
        <f>'DD Onšov'!L20</f>
        <v>1897</v>
      </c>
      <c r="E17" s="36">
        <f>'DD Proseč Obořiště'!L20</f>
        <v>2700</v>
      </c>
      <c r="F17" s="36">
        <f>'DD Proseč u Pošné'!L20</f>
        <v>3683</v>
      </c>
      <c r="G17" s="36">
        <f>'DD Humpolec'!L20</f>
        <v>8348</v>
      </c>
      <c r="H17" s="36">
        <f>'DD Třebíč Koutkova'!L20</f>
        <v>8590</v>
      </c>
      <c r="I17" s="36">
        <f>'DD M.Curierových'!L20</f>
        <v>7016</v>
      </c>
      <c r="J17" s="36">
        <f>'DD Velký Újezd'!L20</f>
        <v>7100</v>
      </c>
      <c r="K17" s="36">
        <f>'DD Náměšť nad Os'!L20</f>
        <v>4165</v>
      </c>
      <c r="L17" s="36">
        <f>'DD Mitrov'!L20</f>
        <v>5500</v>
      </c>
      <c r="M17" s="61">
        <f>'DD Velké Meziříčí'!L20</f>
        <v>6056</v>
      </c>
      <c r="N17" s="67">
        <f t="shared" si="0"/>
        <v>62032</v>
      </c>
      <c r="O17" s="34">
        <f>'ÚSP Lidmaň'!L20</f>
        <v>3490</v>
      </c>
      <c r="P17" s="35">
        <f>'ÚSP Zboží'!L20</f>
        <v>2809</v>
      </c>
      <c r="Q17" s="36">
        <f>'ÚSP Jinošov'!L20</f>
        <v>2582</v>
      </c>
      <c r="R17" s="36">
        <f>'ÚSP Věž'!L20</f>
        <v>4050</v>
      </c>
      <c r="S17" s="44">
        <f>'ÚSP Křižanov'!L20</f>
        <v>6730</v>
      </c>
      <c r="T17" s="36">
        <f>'ÚSP Těchobuz'!L20</f>
        <v>3581</v>
      </c>
      <c r="U17" s="36">
        <f>'ÚSP Nové Syrovice'!L20</f>
        <v>5000</v>
      </c>
      <c r="V17" s="36">
        <f>'DÚSP Černovice'!L21</f>
        <v>8401</v>
      </c>
      <c r="W17" s="36">
        <f>'USP Ledeč nad Sázavou'!L20</f>
        <v>1000</v>
      </c>
      <c r="X17" s="61">
        <f>'Psych.Jihl.'!L20</f>
        <v>259</v>
      </c>
      <c r="Y17" s="80">
        <f>SUM(O17:W17)</f>
        <v>37643</v>
      </c>
      <c r="Z17" s="69">
        <f>N17+X17+Y17</f>
        <v>99934</v>
      </c>
    </row>
    <row r="18" spans="1:26" ht="29.25" customHeight="1">
      <c r="A18" s="26" t="s">
        <v>152</v>
      </c>
      <c r="B18" s="12">
        <f>'DD Havlíčkův Brod'!L21</f>
        <v>0</v>
      </c>
      <c r="C18" s="13">
        <f>'DD Ždírec'!L21</f>
        <v>250</v>
      </c>
      <c r="D18" s="23">
        <f>'DD Onšov'!L21</f>
        <v>100</v>
      </c>
      <c r="E18" s="23">
        <f>'DD Proseč Obořiště'!L21</f>
        <v>200</v>
      </c>
      <c r="F18" s="23">
        <f>'DD Proseč u Pošné'!L21</f>
        <v>530</v>
      </c>
      <c r="G18" s="23">
        <f>'DD Humpolec'!L21</f>
        <v>1260</v>
      </c>
      <c r="H18" s="23">
        <f>'DD Třebíč Koutkova'!L21</f>
        <v>900</v>
      </c>
      <c r="I18" s="23">
        <f>'DD M.Curierových'!L21</f>
        <v>500</v>
      </c>
      <c r="J18" s="23">
        <f>'DD Velký Újezd'!L21</f>
        <v>800</v>
      </c>
      <c r="K18" s="23">
        <f>'DD Náměšť nad Os'!L21</f>
        <v>400</v>
      </c>
      <c r="L18" s="23">
        <f>'DD Mitrov'!L21</f>
        <v>500</v>
      </c>
      <c r="M18" s="58">
        <f>'DD Velké Meziříčí'!L21</f>
        <v>303</v>
      </c>
      <c r="N18" s="65">
        <f t="shared" si="0"/>
        <v>5743</v>
      </c>
      <c r="O18" s="12">
        <f>'ÚSP Lidmaň'!L21</f>
        <v>250</v>
      </c>
      <c r="P18" s="13">
        <f>'ÚSP Zboží'!L21</f>
        <v>150</v>
      </c>
      <c r="Q18" s="23">
        <f>'ÚSP Jinošov'!L21</f>
        <v>100</v>
      </c>
      <c r="R18" s="23">
        <f>'ÚSP Věž'!L21</f>
        <v>400</v>
      </c>
      <c r="S18" s="42">
        <f>'ÚSP Křižanov'!L21</f>
        <v>1500</v>
      </c>
      <c r="T18" s="23">
        <f>'ÚSP Těchobuz'!L21</f>
        <v>580</v>
      </c>
      <c r="U18" s="23">
        <f>'ÚSP Nové Syrovice'!L21</f>
        <v>1500</v>
      </c>
      <c r="V18" s="23">
        <f>'DÚSP Černovice'!L22</f>
        <v>1300</v>
      </c>
      <c r="W18" s="23">
        <f>'USP Ledeč nad Sázavou'!L21</f>
        <v>300</v>
      </c>
      <c r="X18" s="58">
        <f>'Psych.Jihl.'!L21</f>
        <v>128</v>
      </c>
      <c r="Y18" s="81">
        <f aca="true" t="shared" si="3" ref="Y18:Y34">SUM(O18:W18)</f>
        <v>6080</v>
      </c>
      <c r="Z18" s="70">
        <f aca="true" t="shared" si="4" ref="Z18:Z34">N18+X18+Y18</f>
        <v>11951</v>
      </c>
    </row>
    <row r="19" spans="1:26" ht="19.5" customHeight="1">
      <c r="A19" s="26" t="s">
        <v>153</v>
      </c>
      <c r="B19" s="12">
        <f>'DD Havlíčkův Brod'!L22</f>
        <v>952</v>
      </c>
      <c r="C19" s="13">
        <f>'DD Ždírec'!L22</f>
        <v>2046</v>
      </c>
      <c r="D19" s="23">
        <f>'DD Onšov'!L22</f>
        <v>954</v>
      </c>
      <c r="E19" s="23">
        <f>'DD Proseč Obořiště'!L22</f>
        <v>1272</v>
      </c>
      <c r="F19" s="23">
        <f>'DD Proseč u Pošné'!L22</f>
        <v>531</v>
      </c>
      <c r="G19" s="23">
        <f>'DD Humpolec'!L22</f>
        <v>3133</v>
      </c>
      <c r="H19" s="23">
        <f>'DD Třebíč Koutkova'!L22</f>
        <v>4120</v>
      </c>
      <c r="I19" s="23">
        <f>'DD M.Curierových'!L22</f>
        <v>3747</v>
      </c>
      <c r="J19" s="23">
        <f>'DD Velký Újezd'!L22</f>
        <v>1740.5</v>
      </c>
      <c r="K19" s="23">
        <f>'DD Náměšť nad Os'!L22</f>
        <v>2760</v>
      </c>
      <c r="L19" s="23">
        <f>'DD Mitrov'!L22</f>
        <v>2802</v>
      </c>
      <c r="M19" s="58">
        <f>'DD Velké Meziříčí'!L22</f>
        <v>2920.25</v>
      </c>
      <c r="N19" s="65">
        <f t="shared" si="0"/>
        <v>26977.75</v>
      </c>
      <c r="O19" s="12">
        <f>'ÚSP Lidmaň'!L22</f>
        <v>1832</v>
      </c>
      <c r="P19" s="13">
        <f>'ÚSP Zboží'!L22</f>
        <v>1296</v>
      </c>
      <c r="Q19" s="23">
        <f>'ÚSP Jinošov'!L22</f>
        <v>1075</v>
      </c>
      <c r="R19" s="23">
        <f>'ÚSP Věž'!L22</f>
        <v>1038</v>
      </c>
      <c r="S19" s="42">
        <f>'ÚSP Křižanov'!L22</f>
        <v>2510</v>
      </c>
      <c r="T19" s="23">
        <f>'ÚSP Těchobuz'!L22</f>
        <v>611</v>
      </c>
      <c r="U19" s="23">
        <f>'ÚSP Nové Syrovice'!L22</f>
        <v>2165</v>
      </c>
      <c r="V19" s="23">
        <f>'DÚSP Černovice'!L23</f>
        <v>3783</v>
      </c>
      <c r="W19" s="23">
        <f>'USP Ledeč nad Sázavou'!L22</f>
        <v>1679</v>
      </c>
      <c r="X19" s="58">
        <f>'Psych.Jihl.'!L22</f>
        <v>215</v>
      </c>
      <c r="Y19" s="81">
        <f t="shared" si="3"/>
        <v>15989</v>
      </c>
      <c r="Z19" s="70">
        <f t="shared" si="4"/>
        <v>43181.75</v>
      </c>
    </row>
    <row r="20" spans="1:26" ht="19.5" customHeight="1">
      <c r="A20" s="26" t="s">
        <v>154</v>
      </c>
      <c r="B20" s="12">
        <f>'DD Havlíčkův Brod'!L23</f>
        <v>0</v>
      </c>
      <c r="C20" s="13">
        <f>'DD Ždírec'!L23</f>
        <v>0</v>
      </c>
      <c r="D20" s="23">
        <f>'DD Onšov'!L23</f>
        <v>0</v>
      </c>
      <c r="E20" s="23">
        <f>'DD Proseč Obořiště'!L23</f>
        <v>70</v>
      </c>
      <c r="F20" s="23">
        <f>'DD Proseč u Pošné'!L23</f>
        <v>95</v>
      </c>
      <c r="G20" s="23">
        <f>'DD Humpolec'!L23</f>
        <v>0</v>
      </c>
      <c r="H20" s="23">
        <f>'DD Třebíč Koutkova'!L23</f>
        <v>0</v>
      </c>
      <c r="I20" s="23">
        <f>'DD M.Curierových'!L23</f>
        <v>0</v>
      </c>
      <c r="J20" s="23">
        <f>'DD Velký Újezd'!L23</f>
        <v>0</v>
      </c>
      <c r="K20" s="23">
        <f>'DD Náměšť nad Os'!L23</f>
        <v>0</v>
      </c>
      <c r="L20" s="23">
        <f>'DD Mitrov'!L23</f>
        <v>0</v>
      </c>
      <c r="M20" s="58">
        <f>'DD Velké Meziříčí'!L23</f>
        <v>0</v>
      </c>
      <c r="N20" s="65">
        <f t="shared" si="0"/>
        <v>165</v>
      </c>
      <c r="O20" s="12">
        <f>'ÚSP Lidmaň'!L23</f>
        <v>0</v>
      </c>
      <c r="P20" s="13">
        <f>'ÚSP Zboží'!L23</f>
        <v>0</v>
      </c>
      <c r="Q20" s="23">
        <f>'ÚSP Jinošov'!L23</f>
        <v>0</v>
      </c>
      <c r="R20" s="23">
        <f>'ÚSP Věž'!L23</f>
        <v>0</v>
      </c>
      <c r="S20" s="42">
        <f>'ÚSP Křižanov'!L23</f>
        <v>0</v>
      </c>
      <c r="T20" s="23">
        <f>'ÚSP Těchobuz'!L23</f>
        <v>0</v>
      </c>
      <c r="U20" s="23">
        <f>'ÚSP Nové Syrovice'!L23</f>
        <v>0</v>
      </c>
      <c r="V20" s="23">
        <f>'DÚSP Černovice'!L24</f>
        <v>0</v>
      </c>
      <c r="W20" s="23">
        <f>'USP Ledeč nad Sázavou'!L23</f>
        <v>0</v>
      </c>
      <c r="X20" s="58">
        <f>'Psych.Jihl.'!L23</f>
        <v>0</v>
      </c>
      <c r="Y20" s="81">
        <f t="shared" si="3"/>
        <v>0</v>
      </c>
      <c r="Z20" s="70">
        <f t="shared" si="4"/>
        <v>165</v>
      </c>
    </row>
    <row r="21" spans="1:26" ht="19.5" customHeight="1">
      <c r="A21" s="26" t="s">
        <v>220</v>
      </c>
      <c r="B21" s="12">
        <f>'DD Havlíčkův Brod'!L24</f>
        <v>50</v>
      </c>
      <c r="C21" s="13">
        <f>'DD Ždírec'!L24</f>
        <v>74</v>
      </c>
      <c r="D21" s="23">
        <f>'DD Onšov'!L24</f>
        <v>20</v>
      </c>
      <c r="E21" s="23">
        <f>'DD Proseč Obořiště'!L24</f>
        <v>40</v>
      </c>
      <c r="F21" s="23">
        <f>'DD Proseč u Pošné'!L24</f>
        <v>195</v>
      </c>
      <c r="G21" s="23">
        <f>'DD Humpolec'!L24</f>
        <v>120</v>
      </c>
      <c r="H21" s="23">
        <f>'DD Třebíč Koutkova'!L24</f>
        <v>40</v>
      </c>
      <c r="I21" s="23">
        <f>'DD M.Curierových'!L24</f>
        <v>50</v>
      </c>
      <c r="J21" s="23">
        <f>'DD Velký Újezd'!L24</f>
        <v>20</v>
      </c>
      <c r="K21" s="23">
        <f>'DD Náměšť nad Os'!L24</f>
        <v>20</v>
      </c>
      <c r="L21" s="23">
        <f>'DD Mitrov'!L24</f>
        <v>50</v>
      </c>
      <c r="M21" s="58">
        <f>'DD Velké Meziříčí'!L24</f>
        <v>50</v>
      </c>
      <c r="N21" s="65">
        <f t="shared" si="0"/>
        <v>729</v>
      </c>
      <c r="O21" s="12">
        <f>'ÚSP Lidmaň'!L24</f>
        <v>100</v>
      </c>
      <c r="P21" s="13">
        <f>'ÚSP Zboží'!L24</f>
        <v>20</v>
      </c>
      <c r="Q21" s="23">
        <f>'ÚSP Jinošov'!L24</f>
        <v>70</v>
      </c>
      <c r="R21" s="23">
        <f>'ÚSP Věž'!L24</f>
        <v>50</v>
      </c>
      <c r="S21" s="42">
        <f>'ÚSP Křižanov'!L24</f>
        <v>150</v>
      </c>
      <c r="T21" s="23">
        <f>'ÚSP Těchobuz'!L24</f>
        <v>100</v>
      </c>
      <c r="U21" s="23">
        <f>'ÚSP Nové Syrovice'!L24</f>
        <v>80</v>
      </c>
      <c r="V21" s="23">
        <f>'DÚSP Černovice'!L25</f>
        <v>131</v>
      </c>
      <c r="W21" s="23">
        <f>'USP Ledeč nad Sázavou'!L24</f>
        <v>70</v>
      </c>
      <c r="X21" s="58">
        <f>'Psych.Jihl.'!L24</f>
        <v>115</v>
      </c>
      <c r="Y21" s="81">
        <f t="shared" si="3"/>
        <v>771</v>
      </c>
      <c r="Z21" s="70">
        <f t="shared" si="4"/>
        <v>1615</v>
      </c>
    </row>
    <row r="22" spans="1:26" ht="19.5" customHeight="1">
      <c r="A22" s="26" t="s">
        <v>155</v>
      </c>
      <c r="B22" s="12">
        <f>'DD Havlíčkův Brod'!L25</f>
        <v>1320</v>
      </c>
      <c r="C22" s="13">
        <f>'DD Ždírec'!L25</f>
        <v>1167</v>
      </c>
      <c r="D22" s="23">
        <f>'DD Onšov'!L25</f>
        <v>700</v>
      </c>
      <c r="E22" s="23">
        <f>'DD Proseč Obořiště'!L25</f>
        <v>1270</v>
      </c>
      <c r="F22" s="23">
        <f>'DD Proseč u Pošné'!L25</f>
        <v>1640</v>
      </c>
      <c r="G22" s="23">
        <f>'DD Humpolec'!L25</f>
        <v>2733</v>
      </c>
      <c r="H22" s="23">
        <f>'DD Třebíč Koutkova'!L25</f>
        <v>2000</v>
      </c>
      <c r="I22" s="23">
        <f>'DD M.Curierových'!L25</f>
        <v>4700</v>
      </c>
      <c r="J22" s="23">
        <f>'DD Velký Újezd'!L25</f>
        <v>1600</v>
      </c>
      <c r="K22" s="23">
        <f>'DD Náměšť nad Os'!L25</f>
        <v>1110</v>
      </c>
      <c r="L22" s="23">
        <f>'DD Mitrov'!L25</f>
        <v>2578</v>
      </c>
      <c r="M22" s="58">
        <f>'DD Velké Meziříčí'!L25</f>
        <v>1647</v>
      </c>
      <c r="N22" s="65">
        <f t="shared" si="0"/>
        <v>22465</v>
      </c>
      <c r="O22" s="12">
        <f>'ÚSP Lidmaň'!L25</f>
        <v>1415</v>
      </c>
      <c r="P22" s="13">
        <f>'ÚSP Zboží'!L25</f>
        <v>1380</v>
      </c>
      <c r="Q22" s="23">
        <f>'ÚSP Jinošov'!L25</f>
        <v>2335</v>
      </c>
      <c r="R22" s="23">
        <f>'ÚSP Věž'!L25</f>
        <v>2000</v>
      </c>
      <c r="S22" s="42">
        <f>'ÚSP Křižanov'!L25</f>
        <v>1840</v>
      </c>
      <c r="T22" s="23">
        <f>'ÚSP Těchobuz'!L25</f>
        <v>2880</v>
      </c>
      <c r="U22" s="23">
        <f>'ÚSP Nové Syrovice'!L25</f>
        <v>1283</v>
      </c>
      <c r="V22" s="23">
        <f>'DÚSP Černovice'!L26</f>
        <v>2083</v>
      </c>
      <c r="W22" s="23">
        <f>'USP Ledeč nad Sázavou'!L25</f>
        <v>5670</v>
      </c>
      <c r="X22" s="58">
        <f>'Psych.Jihl.'!L25</f>
        <v>1040</v>
      </c>
      <c r="Y22" s="81">
        <f t="shared" si="3"/>
        <v>20886</v>
      </c>
      <c r="Z22" s="70">
        <f t="shared" si="4"/>
        <v>44391</v>
      </c>
    </row>
    <row r="23" spans="1:26" ht="19.5" customHeight="1">
      <c r="A23" s="26" t="s">
        <v>156</v>
      </c>
      <c r="B23" s="12">
        <f>'DD Havlíčkův Brod'!L26</f>
        <v>450</v>
      </c>
      <c r="C23" s="13">
        <f>'DD Ždírec'!L26</f>
        <v>102</v>
      </c>
      <c r="D23" s="23">
        <f>'DD Onšov'!L26</f>
        <v>200</v>
      </c>
      <c r="E23" s="23">
        <f>'DD Proseč Obořiště'!L26</f>
        <v>700</v>
      </c>
      <c r="F23" s="23">
        <f>'DD Proseč u Pošné'!L26</f>
        <v>690</v>
      </c>
      <c r="G23" s="23">
        <f>'DD Humpolec'!L26</f>
        <v>600</v>
      </c>
      <c r="H23" s="23">
        <f>'DD Třebíč Koutkova'!L26</f>
        <v>900</v>
      </c>
      <c r="I23" s="23">
        <f>'DD M.Curierových'!L26</f>
        <v>3700</v>
      </c>
      <c r="J23" s="23">
        <f>'DD Velký Újezd'!L26</f>
        <v>300</v>
      </c>
      <c r="K23" s="23">
        <f>'DD Náměšť nad Os'!L26</f>
        <v>400</v>
      </c>
      <c r="L23" s="23">
        <f>'DD Mitrov'!L26</f>
        <v>1578</v>
      </c>
      <c r="M23" s="58">
        <f>'DD Velké Meziříčí'!L26</f>
        <v>400</v>
      </c>
      <c r="N23" s="65">
        <f t="shared" si="0"/>
        <v>10020</v>
      </c>
      <c r="O23" s="12">
        <f>'ÚSP Lidmaň'!L26</f>
        <v>640</v>
      </c>
      <c r="P23" s="13">
        <f>'ÚSP Zboží'!L26</f>
        <v>200</v>
      </c>
      <c r="Q23" s="23">
        <f>'ÚSP Jinošov'!L26</f>
        <v>200</v>
      </c>
      <c r="R23" s="23">
        <f>'ÚSP Věž'!L26</f>
        <v>1000</v>
      </c>
      <c r="S23" s="42">
        <f>'ÚSP Křižanov'!L26</f>
        <v>400</v>
      </c>
      <c r="T23" s="23">
        <f>'ÚSP Těchobuz'!L26</f>
        <v>800</v>
      </c>
      <c r="U23" s="23">
        <f>'ÚSP Nové Syrovice'!L26</f>
        <v>200</v>
      </c>
      <c r="V23" s="23">
        <f>'DÚSP Černovice'!L27</f>
        <v>1072</v>
      </c>
      <c r="W23" s="23">
        <f>'USP Ledeč nad Sázavou'!L26</f>
        <v>620</v>
      </c>
      <c r="X23" s="58">
        <f>'Psych.Jihl.'!L26</f>
        <v>80</v>
      </c>
      <c r="Y23" s="81">
        <f t="shared" si="3"/>
        <v>5132</v>
      </c>
      <c r="Z23" s="70">
        <f t="shared" si="4"/>
        <v>15232</v>
      </c>
    </row>
    <row r="24" spans="1:26" ht="19.5" customHeight="1">
      <c r="A24" s="26" t="s">
        <v>157</v>
      </c>
      <c r="B24" s="12">
        <f>'DD Havlíčkův Brod'!L27</f>
        <v>870</v>
      </c>
      <c r="C24" s="13">
        <f>'DD Ždírec'!L27</f>
        <v>1065</v>
      </c>
      <c r="D24" s="23">
        <f>'DD Onšov'!L27</f>
        <v>500</v>
      </c>
      <c r="E24" s="23">
        <f>'DD Proseč Obořiště'!L27</f>
        <v>570</v>
      </c>
      <c r="F24" s="23">
        <f>'DD Proseč u Pošné'!L27</f>
        <v>950</v>
      </c>
      <c r="G24" s="23">
        <f>'DD Humpolec'!L27</f>
        <v>2133</v>
      </c>
      <c r="H24" s="23">
        <f>'DD Třebíč Koutkova'!L27</f>
        <v>1100</v>
      </c>
      <c r="I24" s="23">
        <f>'DD M.Curierových'!L27</f>
        <v>1000</v>
      </c>
      <c r="J24" s="23">
        <f>'DD Velký Újezd'!L27</f>
        <v>1300</v>
      </c>
      <c r="K24" s="23">
        <f>'DD Náměšť nad Os'!L27</f>
        <v>710</v>
      </c>
      <c r="L24" s="23">
        <f>'DD Mitrov'!L27</f>
        <v>1000</v>
      </c>
      <c r="M24" s="58">
        <f>'DD Velké Meziříčí'!L27</f>
        <v>1247</v>
      </c>
      <c r="N24" s="65">
        <f t="shared" si="0"/>
        <v>12445</v>
      </c>
      <c r="O24" s="12">
        <f>'ÚSP Lidmaň'!L27</f>
        <v>775</v>
      </c>
      <c r="P24" s="13">
        <f>'ÚSP Zboží'!L27</f>
        <v>1180</v>
      </c>
      <c r="Q24" s="23">
        <f>'ÚSP Jinošov'!L27</f>
        <v>2135</v>
      </c>
      <c r="R24" s="23">
        <f>'ÚSP Věž'!L27</f>
        <v>1000</v>
      </c>
      <c r="S24" s="42">
        <f>'ÚSP Křižanov'!L27</f>
        <v>1434</v>
      </c>
      <c r="T24" s="23">
        <f>'ÚSP Těchobuz'!L27</f>
        <v>2200</v>
      </c>
      <c r="U24" s="23">
        <f>'ÚSP Nové Syrovice'!L27</f>
        <v>1100</v>
      </c>
      <c r="V24" s="23">
        <f>'DÚSP Černovice'!L28</f>
        <v>1008</v>
      </c>
      <c r="W24" s="23">
        <f>'USP Ledeč nad Sázavou'!L27</f>
        <v>5050</v>
      </c>
      <c r="X24" s="58">
        <f>'Psych.Jihl.'!L27</f>
        <v>960</v>
      </c>
      <c r="Y24" s="81">
        <f t="shared" si="3"/>
        <v>15882</v>
      </c>
      <c r="Z24" s="70">
        <f t="shared" si="4"/>
        <v>29287</v>
      </c>
    </row>
    <row r="25" spans="1:26" ht="19.5" customHeight="1">
      <c r="A25" s="30" t="s">
        <v>158</v>
      </c>
      <c r="B25" s="12">
        <f>'DD Havlíčkův Brod'!L28</f>
        <v>12450.56</v>
      </c>
      <c r="C25" s="13">
        <f>'DD Ždírec'!L28</f>
        <v>19745.809999999998</v>
      </c>
      <c r="D25" s="23">
        <f>'DD Onšov'!L28</f>
        <v>6041.7</v>
      </c>
      <c r="E25" s="23">
        <f>'DD Proseč Obořiště'!L28</f>
        <v>9984.56</v>
      </c>
      <c r="F25" s="23">
        <f>'DD Proseč u Pošné'!L28</f>
        <v>12243.69</v>
      </c>
      <c r="G25" s="23">
        <f>'DD Humpolec'!L28</f>
        <v>28053.489999999998</v>
      </c>
      <c r="H25" s="23">
        <f>'DD Třebíč Koutkova'!L28</f>
        <v>28135.69</v>
      </c>
      <c r="I25" s="23">
        <f>'DD M.Curierových'!L28</f>
        <v>29113.87</v>
      </c>
      <c r="J25" s="23">
        <f>'DD Velký Újezd'!L28</f>
        <v>18331.97</v>
      </c>
      <c r="K25" s="23">
        <f>'DD Náměšť nad Os'!L28</f>
        <v>14765.86</v>
      </c>
      <c r="L25" s="23">
        <f>'DD Mitrov'!L28</f>
        <v>25013.46</v>
      </c>
      <c r="M25" s="58">
        <f>'DD Velké Meziříčí'!L28</f>
        <v>26825.97</v>
      </c>
      <c r="N25" s="65">
        <f t="shared" si="0"/>
        <v>230706.63</v>
      </c>
      <c r="O25" s="12">
        <f>'ÚSP Lidmaň'!L28</f>
        <v>18497.739999999998</v>
      </c>
      <c r="P25" s="13">
        <f>'ÚSP Zboží'!L28</f>
        <v>12883.48</v>
      </c>
      <c r="Q25" s="23">
        <f>'ÚSP Jinošov'!L28</f>
        <v>13895.91</v>
      </c>
      <c r="R25" s="23">
        <f>'ÚSP Věž'!L28</f>
        <v>13935.64</v>
      </c>
      <c r="S25" s="42">
        <f>'ÚSP Křižanov'!L28</f>
        <v>28030.2</v>
      </c>
      <c r="T25" s="23">
        <f>'ÚSP Těchobuz'!L28</f>
        <v>14594.61</v>
      </c>
      <c r="U25" s="23">
        <f>'ÚSP Nové Syrovice'!L28</f>
        <v>18316.9</v>
      </c>
      <c r="V25" s="23">
        <f>'DÚSP Černovice'!L29</f>
        <v>49769.36</v>
      </c>
      <c r="W25" s="23">
        <f>'USP Ledeč nad Sázavou'!L28</f>
        <v>12554.68</v>
      </c>
      <c r="X25" s="58">
        <f>'Psych.Jihl.'!L28</f>
        <v>6008</v>
      </c>
      <c r="Y25" s="81">
        <f t="shared" si="3"/>
        <v>182478.52000000002</v>
      </c>
      <c r="Z25" s="70">
        <f t="shared" si="4"/>
        <v>419193.15</v>
      </c>
    </row>
    <row r="26" spans="1:26" ht="19.5" customHeight="1">
      <c r="A26" s="26" t="s">
        <v>159</v>
      </c>
      <c r="B26" s="12">
        <f>'DD Havlíčkův Brod'!L29</f>
        <v>9088</v>
      </c>
      <c r="C26" s="13">
        <f>'DD Ždírec'!L29</f>
        <v>14413</v>
      </c>
      <c r="D26" s="23">
        <f>'DD Onšov'!L29</f>
        <v>4410</v>
      </c>
      <c r="E26" s="23">
        <f>'DD Proseč Obořiště'!L29</f>
        <v>7288</v>
      </c>
      <c r="F26" s="23">
        <f>'DD Proseč u Pošné'!L29</f>
        <v>8937</v>
      </c>
      <c r="G26" s="23">
        <f>'DD Humpolec'!L29</f>
        <v>20477</v>
      </c>
      <c r="H26" s="23">
        <f>'DD Třebíč Koutkova'!L29</f>
        <v>20537</v>
      </c>
      <c r="I26" s="23">
        <f>'DD M.Curierových'!L29</f>
        <v>21251</v>
      </c>
      <c r="J26" s="23">
        <f>'DD Velký Újezd'!L29</f>
        <v>13381</v>
      </c>
      <c r="K26" s="23">
        <f>'DD Náměšť nad Os'!L29</f>
        <v>10778</v>
      </c>
      <c r="L26" s="23">
        <f>'DD Mitrov'!L29</f>
        <v>18258</v>
      </c>
      <c r="M26" s="58">
        <f>'DD Velké Meziříčí'!L29</f>
        <v>19581</v>
      </c>
      <c r="N26" s="65">
        <f t="shared" si="0"/>
        <v>168399</v>
      </c>
      <c r="O26" s="12">
        <f>'ÚSP Lidmaň'!L29</f>
        <v>13502</v>
      </c>
      <c r="P26" s="13">
        <f>'ÚSP Zboží'!L29</f>
        <v>9404</v>
      </c>
      <c r="Q26" s="23">
        <f>'ÚSP Jinošov'!L29</f>
        <v>10143</v>
      </c>
      <c r="R26" s="23">
        <f>'ÚSP Věž'!L29</f>
        <v>10172</v>
      </c>
      <c r="S26" s="42">
        <f>'ÚSP Křižanov'!L29</f>
        <v>20460</v>
      </c>
      <c r="T26" s="23">
        <f>'ÚSP Těchobuz'!L29</f>
        <v>10653</v>
      </c>
      <c r="U26" s="23">
        <f>'ÚSP Nové Syrovice'!L29</f>
        <v>13370</v>
      </c>
      <c r="V26" s="23">
        <f>'DÚSP Černovice'!L30</f>
        <v>36328</v>
      </c>
      <c r="W26" s="23">
        <f>'USP Ledeč nad Sázavou'!L29</f>
        <v>9164</v>
      </c>
      <c r="X26" s="58">
        <f>'Psych.Jihl.'!L29</f>
        <v>4385</v>
      </c>
      <c r="Y26" s="81">
        <f t="shared" si="3"/>
        <v>133196</v>
      </c>
      <c r="Z26" s="70">
        <f t="shared" si="4"/>
        <v>305980</v>
      </c>
    </row>
    <row r="27" spans="1:26" ht="19.5" customHeight="1">
      <c r="A27" s="30" t="s">
        <v>160</v>
      </c>
      <c r="B27" s="12">
        <f>'DD Havlíčkův Brod'!L30</f>
        <v>8703</v>
      </c>
      <c r="C27" s="13">
        <f>'DD Ždírec'!L30</f>
        <v>14313</v>
      </c>
      <c r="D27" s="23">
        <f>'DD Onšov'!L30</f>
        <v>4380</v>
      </c>
      <c r="E27" s="23">
        <f>'DD Proseč Obořiště'!L30</f>
        <v>7268</v>
      </c>
      <c r="F27" s="23">
        <f>'DD Proseč u Pošné'!L30</f>
        <v>8914</v>
      </c>
      <c r="G27" s="23">
        <f>'DD Humpolec'!L30</f>
        <v>20367</v>
      </c>
      <c r="H27" s="23">
        <f>'DD Třebíč Koutkova'!L30</f>
        <v>20511</v>
      </c>
      <c r="I27" s="23">
        <f>'DD M.Curierových'!L30</f>
        <v>21251</v>
      </c>
      <c r="J27" s="23">
        <f>'DD Velký Újezd'!L30</f>
        <v>13377</v>
      </c>
      <c r="K27" s="23">
        <f>'DD Náměšť nad Os'!L30</f>
        <v>10768</v>
      </c>
      <c r="L27" s="23">
        <f>'DD Mitrov'!L30</f>
        <v>18158</v>
      </c>
      <c r="M27" s="58">
        <f>'DD Velké Meziříčí'!L30</f>
        <v>19431</v>
      </c>
      <c r="N27" s="65">
        <f t="shared" si="0"/>
        <v>167441</v>
      </c>
      <c r="O27" s="12">
        <f>'ÚSP Lidmaň'!L30</f>
        <v>13290</v>
      </c>
      <c r="P27" s="13">
        <f>'ÚSP Zboží'!L30</f>
        <v>9394</v>
      </c>
      <c r="Q27" s="23">
        <f>'ÚSP Jinošov'!L30</f>
        <v>10107</v>
      </c>
      <c r="R27" s="23">
        <f>'ÚSP Věž'!L30</f>
        <v>9872</v>
      </c>
      <c r="S27" s="42">
        <f>'ÚSP Křižanov'!L30</f>
        <v>20210</v>
      </c>
      <c r="T27" s="23">
        <f>'ÚSP Těchobuz'!L30</f>
        <v>10403</v>
      </c>
      <c r="U27" s="23">
        <f>'ÚSP Nové Syrovice'!L30</f>
        <v>13170</v>
      </c>
      <c r="V27" s="23">
        <f>'DÚSP Černovice'!L31</f>
        <v>36078</v>
      </c>
      <c r="W27" s="23">
        <f>'USP Ledeč nad Sázavou'!L30</f>
        <v>9034</v>
      </c>
      <c r="X27" s="58">
        <f>'Psych.Jihl.'!L30</f>
        <v>4218</v>
      </c>
      <c r="Y27" s="81">
        <f t="shared" si="3"/>
        <v>131558</v>
      </c>
      <c r="Z27" s="70">
        <f t="shared" si="4"/>
        <v>303217</v>
      </c>
    </row>
    <row r="28" spans="1:26" ht="19.5" customHeight="1">
      <c r="A28" s="26" t="s">
        <v>161</v>
      </c>
      <c r="B28" s="12">
        <f>'DD Havlíčkův Brod'!L31</f>
        <v>385</v>
      </c>
      <c r="C28" s="13">
        <f>'DD Ždírec'!L31</f>
        <v>100</v>
      </c>
      <c r="D28" s="23">
        <f>'DD Onšov'!L31</f>
        <v>30</v>
      </c>
      <c r="E28" s="23">
        <f>'DD Proseč Obořiště'!L31</f>
        <v>20</v>
      </c>
      <c r="F28" s="23">
        <f>'DD Proseč u Pošné'!L31</f>
        <v>23</v>
      </c>
      <c r="G28" s="23">
        <f>'DD Humpolec'!L31</f>
        <v>110</v>
      </c>
      <c r="H28" s="23">
        <f>'DD Třebíč Koutkova'!L31</f>
        <v>26</v>
      </c>
      <c r="I28" s="23">
        <f>'DD M.Curierových'!L31</f>
        <v>0</v>
      </c>
      <c r="J28" s="23">
        <f>'DD Velký Újezd'!L31</f>
        <v>4</v>
      </c>
      <c r="K28" s="23">
        <f>'DD Náměšť nad Os'!L31</f>
        <v>10</v>
      </c>
      <c r="L28" s="23">
        <f>'DD Mitrov'!L31</f>
        <v>100</v>
      </c>
      <c r="M28" s="58">
        <f>'DD Velké Meziříčí'!L31</f>
        <v>150</v>
      </c>
      <c r="N28" s="65">
        <f t="shared" si="0"/>
        <v>958</v>
      </c>
      <c r="O28" s="12">
        <f>'ÚSP Lidmaň'!L31</f>
        <v>212</v>
      </c>
      <c r="P28" s="13">
        <f>'ÚSP Zboží'!L31</f>
        <v>10</v>
      </c>
      <c r="Q28" s="23">
        <f>'ÚSP Jinošov'!L31</f>
        <v>36</v>
      </c>
      <c r="R28" s="23">
        <f>'ÚSP Věž'!L31</f>
        <v>300</v>
      </c>
      <c r="S28" s="42">
        <f>'ÚSP Křižanov'!L31</f>
        <v>250</v>
      </c>
      <c r="T28" s="23">
        <f>'ÚSP Těchobuz'!L31</f>
        <v>250</v>
      </c>
      <c r="U28" s="23">
        <f>'ÚSP Nové Syrovice'!L31</f>
        <v>200</v>
      </c>
      <c r="V28" s="23">
        <f>'DÚSP Černovice'!L32</f>
        <v>250</v>
      </c>
      <c r="W28" s="23">
        <f>'USP Ledeč nad Sázavou'!L31</f>
        <v>130</v>
      </c>
      <c r="X28" s="58">
        <f>'Psych.Jihl.'!L31</f>
        <v>167</v>
      </c>
      <c r="Y28" s="81">
        <f t="shared" si="3"/>
        <v>1638</v>
      </c>
      <c r="Z28" s="70">
        <f t="shared" si="4"/>
        <v>2763</v>
      </c>
    </row>
    <row r="29" spans="1:26" ht="19.5" customHeight="1">
      <c r="A29" s="26" t="s">
        <v>162</v>
      </c>
      <c r="B29" s="12">
        <f>'DD Havlíčkův Brod'!L32</f>
        <v>3362.56</v>
      </c>
      <c r="C29" s="13">
        <f>'DD Ždírec'!L32</f>
        <v>5332.8099999999995</v>
      </c>
      <c r="D29" s="23">
        <f>'DD Onšov'!L32</f>
        <v>1631.7</v>
      </c>
      <c r="E29" s="23">
        <f>'DD Proseč Obořiště'!L32</f>
        <v>2696.56</v>
      </c>
      <c r="F29" s="23">
        <f>'DD Proseč u Pošné'!L32</f>
        <v>3306.69</v>
      </c>
      <c r="G29" s="23">
        <f>'DD Humpolec'!L32</f>
        <v>7576.49</v>
      </c>
      <c r="H29" s="23">
        <f>'DD Třebíč Koutkova'!L32</f>
        <v>7598.69</v>
      </c>
      <c r="I29" s="23">
        <f>'DD M.Curierových'!L32</f>
        <v>7862.87</v>
      </c>
      <c r="J29" s="23">
        <f>'DD Velký Újezd'!L32</f>
        <v>4950.97</v>
      </c>
      <c r="K29" s="23">
        <f>'DD Náměšť nad Os'!L32</f>
        <v>3987.86</v>
      </c>
      <c r="L29" s="23">
        <f>'DD Mitrov'!L32</f>
        <v>6755.46</v>
      </c>
      <c r="M29" s="58">
        <f>'DD Velké Meziříčí'!L32</f>
        <v>7244.97</v>
      </c>
      <c r="N29" s="65">
        <f t="shared" si="0"/>
        <v>62307.63</v>
      </c>
      <c r="O29" s="12">
        <f>'ÚSP Lidmaň'!L32</f>
        <v>4995.74</v>
      </c>
      <c r="P29" s="13">
        <f>'ÚSP Zboží'!L32</f>
        <v>3479.48</v>
      </c>
      <c r="Q29" s="23">
        <f>'ÚSP Jinošov'!L32</f>
        <v>3752.91</v>
      </c>
      <c r="R29" s="23">
        <f>'ÚSP Věž'!L32</f>
        <v>3763.64</v>
      </c>
      <c r="S29" s="42">
        <f>'ÚSP Křižanov'!L32</f>
        <v>7570.2</v>
      </c>
      <c r="T29" s="23">
        <f>'ÚSP Těchobuz'!L32</f>
        <v>3941.61</v>
      </c>
      <c r="U29" s="23">
        <f>'ÚSP Nové Syrovice'!L32</f>
        <v>4946.9</v>
      </c>
      <c r="V29" s="23">
        <f>'DÚSP Černovice'!L33</f>
        <v>13441.36</v>
      </c>
      <c r="W29" s="23">
        <f>'USP Ledeč nad Sázavou'!L32</f>
        <v>3390.68</v>
      </c>
      <c r="X29" s="58">
        <f>'Psych.Jihl.'!L32</f>
        <v>1623</v>
      </c>
      <c r="Y29" s="81">
        <f t="shared" si="3"/>
        <v>49282.52</v>
      </c>
      <c r="Z29" s="70">
        <f t="shared" si="4"/>
        <v>113213.15</v>
      </c>
    </row>
    <row r="30" spans="1:26" ht="19.5" customHeight="1">
      <c r="A30" s="30" t="s">
        <v>163</v>
      </c>
      <c r="B30" s="12">
        <f>'DD Havlíčkův Brod'!L33</f>
        <v>1</v>
      </c>
      <c r="C30" s="13">
        <f>'DD Ždírec'!L33</f>
        <v>0</v>
      </c>
      <c r="D30" s="23">
        <f>'DD Onšov'!L33</f>
        <v>0</v>
      </c>
      <c r="E30" s="23">
        <f>'DD Proseč Obořiště'!L33</f>
        <v>0</v>
      </c>
      <c r="F30" s="23">
        <f>'DD Proseč u Pošné'!L33</f>
        <v>0</v>
      </c>
      <c r="G30" s="23">
        <f>'DD Humpolec'!L33</f>
        <v>10</v>
      </c>
      <c r="H30" s="23">
        <f>'DD Třebíč Koutkova'!L33</f>
        <v>0</v>
      </c>
      <c r="I30" s="23">
        <f>'DD M.Curierových'!L33</f>
        <v>0</v>
      </c>
      <c r="J30" s="23">
        <f>'DD Velký Újezd'!L33</f>
        <v>0</v>
      </c>
      <c r="K30" s="23">
        <f>'DD Náměšť nad Os'!L33</f>
        <v>5</v>
      </c>
      <c r="L30" s="23">
        <f>'DD Mitrov'!L33</f>
        <v>0</v>
      </c>
      <c r="M30" s="58">
        <f>'DD Velké Meziříčí'!L33</f>
        <v>0</v>
      </c>
      <c r="N30" s="65">
        <f t="shared" si="0"/>
        <v>16</v>
      </c>
      <c r="O30" s="12">
        <f>'ÚSP Lidmaň'!L33</f>
        <v>0</v>
      </c>
      <c r="P30" s="13">
        <f>'ÚSP Zboží'!L33</f>
        <v>2</v>
      </c>
      <c r="Q30" s="23">
        <f>'ÚSP Jinošov'!L33</f>
        <v>1</v>
      </c>
      <c r="R30" s="23">
        <f>'ÚSP Věž'!L33</f>
        <v>20</v>
      </c>
      <c r="S30" s="42">
        <f>'ÚSP Křižanov'!L33</f>
        <v>0</v>
      </c>
      <c r="T30" s="23">
        <f>'ÚSP Těchobuz'!L33</f>
        <v>5</v>
      </c>
      <c r="U30" s="23">
        <f>'ÚSP Nové Syrovice'!L33</f>
        <v>1</v>
      </c>
      <c r="V30" s="23">
        <f>'DÚSP Černovice'!L34</f>
        <v>31</v>
      </c>
      <c r="W30" s="23">
        <f>'USP Ledeč nad Sázavou'!L33</f>
        <v>1</v>
      </c>
      <c r="X30" s="58">
        <f>'Psych.Jihl.'!L33</f>
        <v>0</v>
      </c>
      <c r="Y30" s="81">
        <f t="shared" si="3"/>
        <v>61</v>
      </c>
      <c r="Z30" s="70">
        <f t="shared" si="4"/>
        <v>77</v>
      </c>
    </row>
    <row r="31" spans="1:26" ht="19.5" customHeight="1">
      <c r="A31" s="30" t="s">
        <v>164</v>
      </c>
      <c r="B31" s="12">
        <f>'DD Havlíčkův Brod'!L34</f>
        <v>130</v>
      </c>
      <c r="C31" s="13">
        <f>'DD Ždírec'!L34</f>
        <v>169</v>
      </c>
      <c r="D31" s="23">
        <f>'DD Onšov'!L34</f>
        <v>70</v>
      </c>
      <c r="E31" s="23">
        <f>'DD Proseč Obořiště'!L34</f>
        <v>150</v>
      </c>
      <c r="F31" s="23">
        <f>'DD Proseč u Pošné'!L34</f>
        <v>130</v>
      </c>
      <c r="G31" s="23">
        <f>'DD Humpolec'!L34</f>
        <v>217</v>
      </c>
      <c r="H31" s="23">
        <f>'DD Třebíč Koutkova'!L34</f>
        <v>190</v>
      </c>
      <c r="I31" s="23">
        <f>'DD M.Curierových'!L34</f>
        <v>240</v>
      </c>
      <c r="J31" s="23">
        <f>'DD Velký Újezd'!L34</f>
        <v>120</v>
      </c>
      <c r="K31" s="23">
        <f>'DD Náměšť nad Os'!L34</f>
        <v>125</v>
      </c>
      <c r="L31" s="23">
        <f>'DD Mitrov'!L34</f>
        <v>300</v>
      </c>
      <c r="M31" s="58">
        <f>'DD Velké Meziříčí'!L34</f>
        <v>360</v>
      </c>
      <c r="N31" s="65">
        <f t="shared" si="0"/>
        <v>2201</v>
      </c>
      <c r="O31" s="12">
        <f>'ÚSP Lidmaň'!L34</f>
        <v>210</v>
      </c>
      <c r="P31" s="13">
        <f>'ÚSP Zboží'!L34</f>
        <v>135</v>
      </c>
      <c r="Q31" s="23">
        <f>'ÚSP Jinošov'!L34</f>
        <v>60</v>
      </c>
      <c r="R31" s="23">
        <f>'ÚSP Věž'!L34</f>
        <v>100</v>
      </c>
      <c r="S31" s="42">
        <f>'ÚSP Křižanov'!L34</f>
        <v>480</v>
      </c>
      <c r="T31" s="23">
        <f>'ÚSP Těchobuz'!L34</f>
        <v>210</v>
      </c>
      <c r="U31" s="23">
        <f>'ÚSP Nové Syrovice'!L34</f>
        <v>200</v>
      </c>
      <c r="V31" s="23">
        <f>'DÚSP Černovice'!L35</f>
        <v>1396</v>
      </c>
      <c r="W31" s="23">
        <f>'USP Ledeč nad Sázavou'!L34</f>
        <v>150</v>
      </c>
      <c r="X31" s="58">
        <f>'Psych.Jihl.'!L34</f>
        <v>68</v>
      </c>
      <c r="Y31" s="81">
        <f t="shared" si="3"/>
        <v>2941</v>
      </c>
      <c r="Z31" s="70">
        <f t="shared" si="4"/>
        <v>5210</v>
      </c>
    </row>
    <row r="32" spans="1:26" ht="19.5" customHeight="1">
      <c r="A32" s="26" t="s">
        <v>165</v>
      </c>
      <c r="B32" s="12">
        <f>'DD Havlíčkův Brod'!L35</f>
        <v>550</v>
      </c>
      <c r="C32" s="13">
        <f>'DD Ždírec'!L35</f>
        <v>647</v>
      </c>
      <c r="D32" s="23">
        <f>'DD Onšov'!L35</f>
        <v>260</v>
      </c>
      <c r="E32" s="23">
        <f>'DD Proseč Obořiště'!L35</f>
        <v>575</v>
      </c>
      <c r="F32" s="23">
        <f>'DD Proseč u Pošné'!L35</f>
        <v>608</v>
      </c>
      <c r="G32" s="23">
        <f>'DD Humpolec'!L35</f>
        <v>800</v>
      </c>
      <c r="H32" s="23">
        <f>'DD Třebíč Koutkova'!L35</f>
        <v>2401</v>
      </c>
      <c r="I32" s="23">
        <f>'DD M.Curierových'!L35</f>
        <v>1152</v>
      </c>
      <c r="J32" s="23">
        <f>'DD Velký Újezd'!L35</f>
        <v>250</v>
      </c>
      <c r="K32" s="23">
        <f>'DD Náměšť nad Os'!L35</f>
        <v>1990</v>
      </c>
      <c r="L32" s="23">
        <f>'DD Mitrov'!L35</f>
        <v>1035</v>
      </c>
      <c r="M32" s="58">
        <f>'DD Velké Meziříčí'!L35</f>
        <v>618</v>
      </c>
      <c r="N32" s="65">
        <f t="shared" si="0"/>
        <v>10886</v>
      </c>
      <c r="O32" s="12">
        <f>'ÚSP Lidmaň'!L35</f>
        <v>623</v>
      </c>
      <c r="P32" s="13">
        <f>'ÚSP Zboží'!L35</f>
        <v>391</v>
      </c>
      <c r="Q32" s="23">
        <f>'ÚSP Jinošov'!L35</f>
        <v>513</v>
      </c>
      <c r="R32" s="23">
        <f>'ÚSP Věž'!L35</f>
        <v>344</v>
      </c>
      <c r="S32" s="42">
        <f>'ÚSP Křižanov'!L35</f>
        <v>1484</v>
      </c>
      <c r="T32" s="23">
        <f>'ÚSP Těchobuz'!L35</f>
        <v>757</v>
      </c>
      <c r="U32" s="23">
        <f>'ÚSP Nové Syrovice'!L35</f>
        <v>471</v>
      </c>
      <c r="V32" s="23">
        <f>'DÚSP Černovice'!L36</f>
        <v>2534</v>
      </c>
      <c r="W32" s="23">
        <f>'USP Ledeč nad Sázavou'!L35</f>
        <v>840</v>
      </c>
      <c r="X32" s="58">
        <f>'Psych.Jihl.'!L35</f>
        <v>164</v>
      </c>
      <c r="Y32" s="81">
        <f t="shared" si="3"/>
        <v>7957</v>
      </c>
      <c r="Z32" s="70">
        <f t="shared" si="4"/>
        <v>19007</v>
      </c>
    </row>
    <row r="33" spans="1:26" ht="28.5" customHeight="1">
      <c r="A33" s="26" t="s">
        <v>166</v>
      </c>
      <c r="B33" s="108">
        <f>'DD Havlíčkův Brod'!L36</f>
        <v>550</v>
      </c>
      <c r="C33" s="109">
        <f>'DD Ždírec'!L36</f>
        <v>647</v>
      </c>
      <c r="D33" s="109">
        <f>'DD Onšov'!L36</f>
        <v>260</v>
      </c>
      <c r="E33" s="109">
        <f>'DD Proseč Obořiště'!L36</f>
        <v>575</v>
      </c>
      <c r="F33" s="109">
        <f>'DD Proseč u Pošné'!L36</f>
        <v>608</v>
      </c>
      <c r="G33" s="109">
        <f>'DD Humpolec'!L36</f>
        <v>800</v>
      </c>
      <c r="H33" s="109">
        <f>'DD Třebíč Koutkova'!L36</f>
        <v>2401</v>
      </c>
      <c r="I33" s="109">
        <f>'DD M.Curierových'!L36</f>
        <v>1152</v>
      </c>
      <c r="J33" s="109">
        <f>'DD Velký Újezd'!L36</f>
        <v>235</v>
      </c>
      <c r="K33" s="109">
        <f>'DD Náměšť nad Os'!L36</f>
        <v>0</v>
      </c>
      <c r="L33" s="109">
        <f>'DD Mitrov'!L36</f>
        <v>1035</v>
      </c>
      <c r="M33" s="110">
        <f>'DD Velké Meziříčí'!L36</f>
        <v>618</v>
      </c>
      <c r="N33" s="79">
        <f t="shared" si="0"/>
        <v>8881</v>
      </c>
      <c r="O33" s="108">
        <f>'ÚSP Lidmaň'!L36</f>
        <v>623</v>
      </c>
      <c r="P33" s="109">
        <f>'ÚSP Zboží'!L36</f>
        <v>391</v>
      </c>
      <c r="Q33" s="109">
        <f>'ÚSP Jinošov'!L36</f>
        <v>513</v>
      </c>
      <c r="R33" s="109">
        <f>'ÚSP Věž'!L36</f>
        <v>344</v>
      </c>
      <c r="S33" s="111">
        <f>'ÚSP Křižanov'!L36</f>
        <v>1484</v>
      </c>
      <c r="T33" s="109">
        <f>'ÚSP Těchobuz'!L36</f>
        <v>757</v>
      </c>
      <c r="U33" s="109">
        <f>'ÚSP Nové Syrovice'!L36</f>
        <v>471</v>
      </c>
      <c r="V33" s="109">
        <f>'DÚSP Černovice'!L37</f>
        <v>2534</v>
      </c>
      <c r="W33" s="109">
        <f>'USP Ledeč nad Sázavou'!L36</f>
        <v>840</v>
      </c>
      <c r="X33" s="110">
        <f>'Psych.Jihl.'!L36</f>
        <v>164</v>
      </c>
      <c r="Y33" s="112">
        <f t="shared" si="3"/>
        <v>7957</v>
      </c>
      <c r="Z33" s="113">
        <f t="shared" si="4"/>
        <v>17002</v>
      </c>
    </row>
    <row r="34" spans="1:26" ht="19.5" customHeight="1" thickBot="1">
      <c r="A34" s="31" t="s">
        <v>167</v>
      </c>
      <c r="B34" s="16">
        <f>'DD Havlíčkův Brod'!L37</f>
        <v>0</v>
      </c>
      <c r="C34" s="17">
        <f>'DD Ždírec'!L37</f>
        <v>0</v>
      </c>
      <c r="D34" s="51">
        <f>'DD Onšov'!L37</f>
        <v>0</v>
      </c>
      <c r="E34" s="33">
        <f>'DD Proseč Obořiště'!L37</f>
        <v>0</v>
      </c>
      <c r="F34" s="33">
        <f>'DD Proseč u Pošné'!L37</f>
        <v>0</v>
      </c>
      <c r="G34" s="33">
        <f>'DD Humpolec'!L37</f>
        <v>0</v>
      </c>
      <c r="H34" s="33">
        <f>'DD Třebíč Koutkova'!L37</f>
        <v>0</v>
      </c>
      <c r="I34" s="33">
        <f>'DD M.Curierových'!L37</f>
        <v>0</v>
      </c>
      <c r="J34" s="33">
        <f>'DD Velký Újezd'!L37</f>
        <v>0</v>
      </c>
      <c r="K34" s="33">
        <f>'DD Náměšť nad Os'!L37</f>
        <v>0</v>
      </c>
      <c r="L34" s="33">
        <f>'DD Mitrov'!L37</f>
        <v>0</v>
      </c>
      <c r="M34" s="59">
        <f>'DD Velké Meziříčí'!L37</f>
        <v>0</v>
      </c>
      <c r="N34" s="66">
        <f t="shared" si="0"/>
        <v>0</v>
      </c>
      <c r="O34" s="16">
        <f>'ÚSP Lidmaň'!L37</f>
        <v>0</v>
      </c>
      <c r="P34" s="17">
        <f>'ÚSP Zboží'!L37</f>
        <v>0</v>
      </c>
      <c r="Q34" s="33">
        <f>'ÚSP Jinošov'!L37</f>
        <v>0</v>
      </c>
      <c r="R34" s="33">
        <f>'ÚSP Věž'!L37</f>
        <v>0</v>
      </c>
      <c r="S34" s="43">
        <f>'ÚSP Křižanov'!L37</f>
        <v>0</v>
      </c>
      <c r="T34" s="33">
        <f>'ÚSP Těchobuz'!L37</f>
        <v>0</v>
      </c>
      <c r="U34" s="33">
        <f>'ÚSP Nové Syrovice'!L37</f>
        <v>0</v>
      </c>
      <c r="V34" s="33">
        <f>'DÚSP Černovice'!L38</f>
        <v>0</v>
      </c>
      <c r="W34" s="33">
        <f>'USP Ledeč nad Sázavou'!L37</f>
        <v>0</v>
      </c>
      <c r="X34" s="59">
        <f>'Psych.Jihl.'!L37</f>
        <v>0</v>
      </c>
      <c r="Y34" s="82">
        <f t="shared" si="3"/>
        <v>0</v>
      </c>
      <c r="Z34" s="83">
        <f t="shared" si="4"/>
        <v>0</v>
      </c>
    </row>
    <row r="35" spans="1:26" ht="19.5" customHeight="1" thickBot="1">
      <c r="A35" s="32" t="s">
        <v>168</v>
      </c>
      <c r="B35" s="37">
        <f>'DD Havlíčkův Brod'!L38</f>
        <v>18203.559999999998</v>
      </c>
      <c r="C35" s="38">
        <f>'DD Ždírec'!L38</f>
        <v>28075.809999999998</v>
      </c>
      <c r="D35" s="39">
        <f>'DD Onšov'!L38</f>
        <v>9942.7</v>
      </c>
      <c r="E35" s="39">
        <f>'DD Proseč Obořiště'!L38</f>
        <v>16061.56</v>
      </c>
      <c r="F35" s="39">
        <f>'DD Proseč u Pošné'!L38</f>
        <v>19125.690000000002</v>
      </c>
      <c r="G35" s="39">
        <f>'DD Humpolec'!L38</f>
        <v>43414.49</v>
      </c>
      <c r="H35" s="39">
        <f>'DD Třebíč Koutkova'!L38</f>
        <v>45476.69</v>
      </c>
      <c r="I35" s="39">
        <f>'DD M.Curierových'!L38</f>
        <v>46018.869999999995</v>
      </c>
      <c r="J35" s="39">
        <f>'DD Velký Újezd'!L38</f>
        <v>29162.47</v>
      </c>
      <c r="K35" s="39">
        <f>'DD Náměšť nad Os'!L38</f>
        <v>24940.86</v>
      </c>
      <c r="L35" s="39">
        <f>'DD Mitrov'!L38</f>
        <v>37278.46</v>
      </c>
      <c r="M35" s="60">
        <f>'DD Velké Meziříčí'!L38</f>
        <v>38477.22</v>
      </c>
      <c r="N35" s="68">
        <f t="shared" si="0"/>
        <v>356178.38</v>
      </c>
      <c r="O35" s="37">
        <f>'ÚSP Lidmaň'!L38</f>
        <v>26767</v>
      </c>
      <c r="P35" s="38">
        <f>'ÚSP Zboží'!L38</f>
        <v>18916.48</v>
      </c>
      <c r="Q35" s="39">
        <f>'ÚSP Jinošov'!L38</f>
        <v>20531.91</v>
      </c>
      <c r="R35" s="39">
        <f>'ÚSP Věž'!L38</f>
        <v>21537.64</v>
      </c>
      <c r="S35" s="45">
        <f>'ÚSP Křižanov'!L38</f>
        <v>41224.2</v>
      </c>
      <c r="T35" s="39">
        <f>'ÚSP Těchobuz'!L38</f>
        <v>22738.61</v>
      </c>
      <c r="U35" s="39">
        <f>'ÚSP Nové Syrovice'!L38</f>
        <v>27516.9</v>
      </c>
      <c r="V35" s="39">
        <f>'DÚSP Černovice'!L39</f>
        <v>68128.36</v>
      </c>
      <c r="W35" s="39">
        <f>'USP Ledeč nad Sázavou'!L38</f>
        <v>22267</v>
      </c>
      <c r="X35" s="40">
        <f>'Psych.Jihl.'!L38</f>
        <v>7869</v>
      </c>
      <c r="Y35" s="74">
        <f>SUM(O35:W35)</f>
        <v>269628.1</v>
      </c>
      <c r="Z35" s="74">
        <f>N35+X35+Y35</f>
        <v>633675.48</v>
      </c>
    </row>
    <row r="36" spans="1:26" ht="19.5" customHeight="1" thickBot="1">
      <c r="A36" s="32" t="s">
        <v>169</v>
      </c>
      <c r="B36" s="448">
        <f>B16-B35</f>
        <v>-1439.5599999999977</v>
      </c>
      <c r="C36" s="449">
        <f aca="true" t="shared" si="5" ref="C36:M36">C16-C35</f>
        <v>-6590.809999999998</v>
      </c>
      <c r="D36" s="449">
        <f t="shared" si="5"/>
        <v>-60.70000000000073</v>
      </c>
      <c r="E36" s="449">
        <f t="shared" si="5"/>
        <v>-91.55999999999949</v>
      </c>
      <c r="F36" s="449">
        <f t="shared" si="5"/>
        <v>-1373.6900000000023</v>
      </c>
      <c r="G36" s="449">
        <f t="shared" si="5"/>
        <v>1350.510000000002</v>
      </c>
      <c r="H36" s="449">
        <f t="shared" si="5"/>
        <v>-4413.690000000002</v>
      </c>
      <c r="I36" s="449">
        <f t="shared" si="5"/>
        <v>-1579.8699999999953</v>
      </c>
      <c r="J36" s="449">
        <f>J16-J35</f>
        <v>808.5299999999988</v>
      </c>
      <c r="K36" s="449">
        <f t="shared" si="5"/>
        <v>-2301.8600000000006</v>
      </c>
      <c r="L36" s="449">
        <f t="shared" si="5"/>
        <v>-956.4599999999991</v>
      </c>
      <c r="M36" s="450">
        <f t="shared" si="5"/>
        <v>-1526.2200000000012</v>
      </c>
      <c r="N36" s="451">
        <f>M36+L36+K36+I36+H36+F36+E36+D36+C36+B36</f>
        <v>-20334.42</v>
      </c>
      <c r="O36" s="448">
        <f>O16-O35</f>
        <v>-3379</v>
      </c>
      <c r="P36" s="449">
        <f aca="true" t="shared" si="6" ref="P36:X36">P16-P35</f>
        <v>-3416.4799999999996</v>
      </c>
      <c r="Q36" s="449">
        <f t="shared" si="6"/>
        <v>-3165.91</v>
      </c>
      <c r="R36" s="449">
        <f t="shared" si="6"/>
        <v>-4105.639999999999</v>
      </c>
      <c r="S36" s="449">
        <f t="shared" si="6"/>
        <v>562.8000000000029</v>
      </c>
      <c r="T36" s="449">
        <f t="shared" si="6"/>
        <v>-5189.610000000001</v>
      </c>
      <c r="U36" s="449">
        <f t="shared" si="6"/>
        <v>-8323.900000000001</v>
      </c>
      <c r="V36" s="449">
        <f t="shared" si="6"/>
        <v>-17470.36</v>
      </c>
      <c r="W36" s="449">
        <f t="shared" si="6"/>
        <v>-5142</v>
      </c>
      <c r="X36" s="452">
        <f t="shared" si="6"/>
        <v>0</v>
      </c>
      <c r="Y36" s="451">
        <f>W36+V36+U36+T36+R36+Q36+P36+O36</f>
        <v>-50192.899999999994</v>
      </c>
      <c r="Z36" s="451">
        <f>N36+Y36</f>
        <v>-70527.31999999999</v>
      </c>
    </row>
    <row r="37" spans="2:26" ht="16.5" thickBot="1"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t="s">
        <v>344</v>
      </c>
      <c r="X37" s="5" t="s">
        <v>186</v>
      </c>
      <c r="Y37" s="75" t="s">
        <v>344</v>
      </c>
      <c r="Z37" s="75" t="s">
        <v>344</v>
      </c>
    </row>
    <row r="38" spans="1:26" ht="29.25" customHeight="1" thickBot="1">
      <c r="A38" s="114" t="s">
        <v>131</v>
      </c>
      <c r="B38" s="99">
        <v>68</v>
      </c>
      <c r="C38" s="54">
        <v>119</v>
      </c>
      <c r="D38" s="54">
        <v>45</v>
      </c>
      <c r="E38" s="54">
        <v>70</v>
      </c>
      <c r="F38" s="54">
        <v>69</v>
      </c>
      <c r="G38" s="54">
        <v>203</v>
      </c>
      <c r="H38" s="54">
        <v>172</v>
      </c>
      <c r="I38" s="54">
        <v>195</v>
      </c>
      <c r="J38" s="54">
        <v>130</v>
      </c>
      <c r="K38" s="54">
        <v>92</v>
      </c>
      <c r="L38" s="54">
        <v>130</v>
      </c>
      <c r="M38" s="76">
        <v>145</v>
      </c>
      <c r="N38" s="78">
        <f>SUM(B38:M38)</f>
        <v>1438</v>
      </c>
      <c r="O38" s="77">
        <v>100</v>
      </c>
      <c r="P38" s="55">
        <v>60</v>
      </c>
      <c r="Q38" s="55">
        <v>70</v>
      </c>
      <c r="R38" s="55">
        <v>80</v>
      </c>
      <c r="S38" s="55">
        <v>152</v>
      </c>
      <c r="T38" s="55">
        <v>72</v>
      </c>
      <c r="U38" s="55">
        <v>90</v>
      </c>
      <c r="V38" s="55">
        <v>172</v>
      </c>
      <c r="W38" s="55">
        <v>80</v>
      </c>
      <c r="X38" s="71" t="s">
        <v>283</v>
      </c>
      <c r="Y38" s="64">
        <f>SUM(O38:W38)</f>
        <v>876</v>
      </c>
      <c r="Z38" s="84">
        <f>N38+Y38</f>
        <v>2314</v>
      </c>
    </row>
    <row r="39" spans="2:26" ht="19.5" customHeight="1" thickBot="1">
      <c r="B39" s="571" t="s">
        <v>12</v>
      </c>
      <c r="C39" s="572"/>
      <c r="D39" s="572"/>
      <c r="E39" s="572"/>
      <c r="F39" s="572"/>
      <c r="G39" s="572"/>
      <c r="H39" s="572"/>
      <c r="I39" s="572"/>
      <c r="J39" s="572"/>
      <c r="K39" s="572"/>
      <c r="L39" s="572"/>
      <c r="M39" s="572"/>
      <c r="N39" s="573"/>
      <c r="O39" s="573"/>
      <c r="P39" s="573"/>
      <c r="Q39" s="573"/>
      <c r="R39" s="573"/>
      <c r="S39" s="573"/>
      <c r="T39" s="573"/>
      <c r="U39" s="573"/>
      <c r="V39" s="573"/>
      <c r="W39" s="573"/>
      <c r="X39" s="574"/>
      <c r="Y39" s="53" t="s">
        <v>12</v>
      </c>
      <c r="Z39" s="52"/>
    </row>
    <row r="40" spans="1:24" s="7" customFormat="1" ht="125.25" customHeight="1" thickBot="1">
      <c r="A40" s="565" t="s">
        <v>342</v>
      </c>
      <c r="B40" s="48" t="s">
        <v>4</v>
      </c>
      <c r="C40" s="49" t="s">
        <v>245</v>
      </c>
      <c r="D40" s="49" t="s">
        <v>246</v>
      </c>
      <c r="E40" s="49" t="s">
        <v>247</v>
      </c>
      <c r="F40" s="49" t="s">
        <v>248</v>
      </c>
      <c r="G40" s="49" t="s">
        <v>249</v>
      </c>
      <c r="H40" s="49" t="s">
        <v>13</v>
      </c>
      <c r="I40" s="49" t="s">
        <v>20</v>
      </c>
      <c r="J40" s="49" t="s">
        <v>250</v>
      </c>
      <c r="K40" s="49" t="s">
        <v>19</v>
      </c>
      <c r="L40" s="49" t="s">
        <v>267</v>
      </c>
      <c r="M40" s="49" t="s">
        <v>5</v>
      </c>
      <c r="N40" s="50" t="s">
        <v>251</v>
      </c>
      <c r="O40" s="20" t="s">
        <v>252</v>
      </c>
      <c r="P40" s="6" t="s">
        <v>253</v>
      </c>
      <c r="Q40" s="6" t="s">
        <v>254</v>
      </c>
      <c r="R40" s="6" t="s">
        <v>255</v>
      </c>
      <c r="S40" s="6" t="s">
        <v>256</v>
      </c>
      <c r="T40" s="6" t="s">
        <v>257</v>
      </c>
      <c r="U40" s="6" t="s">
        <v>258</v>
      </c>
      <c r="V40" s="6" t="s">
        <v>259</v>
      </c>
      <c r="W40" s="6" t="s">
        <v>260</v>
      </c>
      <c r="X40" s="21" t="s">
        <v>251</v>
      </c>
    </row>
    <row r="41" spans="1:24" ht="19.5" customHeight="1">
      <c r="A41" s="25" t="s">
        <v>141</v>
      </c>
      <c r="B41" s="10">
        <f aca="true" t="shared" si="7" ref="B41:B71">B4/$B$38</f>
        <v>3.676470588235294</v>
      </c>
      <c r="C41" s="11">
        <f aca="true" t="shared" si="8" ref="C41:C71">C4/$C$38</f>
        <v>0</v>
      </c>
      <c r="D41" s="11">
        <f aca="true" t="shared" si="9" ref="D41:D71">D4/$D$38</f>
        <v>0</v>
      </c>
      <c r="E41" s="11">
        <f aca="true" t="shared" si="10" ref="E41:E71">E4/$E$38</f>
        <v>0</v>
      </c>
      <c r="F41" s="11">
        <f aca="true" t="shared" si="11" ref="F41:F71">F4/$F$38</f>
        <v>0</v>
      </c>
      <c r="G41" s="11">
        <f aca="true" t="shared" si="12" ref="G41:G71">G4/$G$38</f>
        <v>0</v>
      </c>
      <c r="H41" s="11">
        <f aca="true" t="shared" si="13" ref="H41:H71">H4/$H$38</f>
        <v>0</v>
      </c>
      <c r="I41" s="11">
        <f aca="true" t="shared" si="14" ref="I41:I71">I4/$I$38</f>
        <v>0</v>
      </c>
      <c r="J41" s="11">
        <f aca="true" t="shared" si="15" ref="J41:J71">J4/$J$38</f>
        <v>0</v>
      </c>
      <c r="K41" s="11">
        <f aca="true" t="shared" si="16" ref="K41:K71">K4/$K$38</f>
        <v>0</v>
      </c>
      <c r="L41" s="11">
        <f aca="true" t="shared" si="17" ref="L41:L71">L4/$L$38</f>
        <v>0</v>
      </c>
      <c r="M41" s="46">
        <f aca="true" t="shared" si="18" ref="M41:M71">M4/$M$38</f>
        <v>0</v>
      </c>
      <c r="N41" s="95">
        <f aca="true" t="shared" si="19" ref="N41:N71">(B4+C4+D4+E4+F4+G4+H4+I4+J4+K4+L4+M4)/$N$74</f>
        <v>0.17385257301808066</v>
      </c>
      <c r="O41" s="10">
        <f aca="true" t="shared" si="20" ref="O41:O71">O4/$O$38</f>
        <v>0</v>
      </c>
      <c r="P41" s="11">
        <f aca="true" t="shared" si="21" ref="P41:P71">P4/$P$38</f>
        <v>4.4</v>
      </c>
      <c r="Q41" s="11">
        <f aca="true" t="shared" si="22" ref="Q41:Q71">Q4/$Q$38</f>
        <v>0</v>
      </c>
      <c r="R41" s="11">
        <f aca="true" t="shared" si="23" ref="R41:R71">R4/$R$38</f>
        <v>0</v>
      </c>
      <c r="S41" s="11">
        <f aca="true" t="shared" si="24" ref="S41:S71">S4/$S$38</f>
        <v>0</v>
      </c>
      <c r="T41" s="11">
        <f aca="true" t="shared" si="25" ref="T41:T71">T4/$T$38</f>
        <v>0</v>
      </c>
      <c r="U41" s="11">
        <f aca="true" t="shared" si="26" ref="U41:U71">U4/$U$38</f>
        <v>0</v>
      </c>
      <c r="V41" s="11">
        <f aca="true" t="shared" si="27" ref="V41:V71">V4/$V$38</f>
        <v>181.72674418604652</v>
      </c>
      <c r="W41" s="46">
        <f aca="true" t="shared" si="28" ref="W41:W71">W4/$W$38</f>
        <v>0</v>
      </c>
      <c r="X41" s="95">
        <f>(O4+P4+Q4+R4+S4+T4+U4+V4+W4)/$Y$38</f>
        <v>35.98287671232877</v>
      </c>
    </row>
    <row r="42" spans="1:24" ht="19.5" customHeight="1">
      <c r="A42" s="26" t="s">
        <v>142</v>
      </c>
      <c r="B42" s="14">
        <f t="shared" si="7"/>
        <v>168.6764705882353</v>
      </c>
      <c r="C42" s="15">
        <f t="shared" si="8"/>
        <v>106.71428571428571</v>
      </c>
      <c r="D42" s="15">
        <f t="shared" si="9"/>
        <v>155.11111111111111</v>
      </c>
      <c r="E42" s="15">
        <f t="shared" si="10"/>
        <v>160.31428571428572</v>
      </c>
      <c r="F42" s="15">
        <f t="shared" si="11"/>
        <v>179.1159420289855</v>
      </c>
      <c r="G42" s="15">
        <f t="shared" si="12"/>
        <v>152.61083743842366</v>
      </c>
      <c r="H42" s="15">
        <f t="shared" si="13"/>
        <v>163.7093023255814</v>
      </c>
      <c r="I42" s="15">
        <f t="shared" si="14"/>
        <v>153.6871794871795</v>
      </c>
      <c r="J42" s="15">
        <f t="shared" si="15"/>
        <v>166.92307692307693</v>
      </c>
      <c r="K42" s="15">
        <f t="shared" si="16"/>
        <v>171.25</v>
      </c>
      <c r="L42" s="15">
        <f t="shared" si="17"/>
        <v>193.84615384615384</v>
      </c>
      <c r="M42" s="47">
        <f t="shared" si="18"/>
        <v>173.91724137931035</v>
      </c>
      <c r="N42" s="96">
        <f t="shared" si="19"/>
        <v>161.1335187760779</v>
      </c>
      <c r="O42" s="14">
        <f t="shared" si="20"/>
        <v>144.45</v>
      </c>
      <c r="P42" s="15">
        <f t="shared" si="21"/>
        <v>169.9</v>
      </c>
      <c r="Q42" s="15">
        <f t="shared" si="22"/>
        <v>163.57142857142858</v>
      </c>
      <c r="R42" s="15">
        <f t="shared" si="23"/>
        <v>142.125</v>
      </c>
      <c r="S42" s="15">
        <f t="shared" si="24"/>
        <v>182.21052631578948</v>
      </c>
      <c r="T42" s="15">
        <f t="shared" si="25"/>
        <v>154.44444444444446</v>
      </c>
      <c r="U42" s="15">
        <f t="shared" si="26"/>
        <v>133.33333333333334</v>
      </c>
      <c r="V42" s="15">
        <f t="shared" si="27"/>
        <v>0</v>
      </c>
      <c r="W42" s="47">
        <f t="shared" si="28"/>
        <v>148.0875</v>
      </c>
      <c r="X42" s="96">
        <f>(O5+P5+Q5+R5+S5+T5+U5+V5+W5)/$Y$38</f>
        <v>125.71004566210046</v>
      </c>
    </row>
    <row r="43" spans="1:24" ht="19.5" customHeight="1">
      <c r="A43" s="26" t="s">
        <v>143</v>
      </c>
      <c r="B43" s="14">
        <f t="shared" si="7"/>
        <v>0</v>
      </c>
      <c r="C43" s="15">
        <f t="shared" si="8"/>
        <v>0</v>
      </c>
      <c r="D43" s="15">
        <f t="shared" si="9"/>
        <v>0</v>
      </c>
      <c r="E43" s="15">
        <f t="shared" si="10"/>
        <v>0</v>
      </c>
      <c r="F43" s="15">
        <f t="shared" si="11"/>
        <v>0</v>
      </c>
      <c r="G43" s="15">
        <f t="shared" si="12"/>
        <v>0</v>
      </c>
      <c r="H43" s="15">
        <f t="shared" si="13"/>
        <v>0</v>
      </c>
      <c r="I43" s="15">
        <f t="shared" si="14"/>
        <v>0</v>
      </c>
      <c r="J43" s="15">
        <f t="shared" si="15"/>
        <v>0</v>
      </c>
      <c r="K43" s="15">
        <f t="shared" si="16"/>
        <v>0</v>
      </c>
      <c r="L43" s="15">
        <f t="shared" si="17"/>
        <v>0</v>
      </c>
      <c r="M43" s="47">
        <f t="shared" si="18"/>
        <v>0</v>
      </c>
      <c r="N43" s="96">
        <f t="shared" si="19"/>
        <v>0</v>
      </c>
      <c r="O43" s="14">
        <f t="shared" si="20"/>
        <v>0</v>
      </c>
      <c r="P43" s="15">
        <f t="shared" si="21"/>
        <v>0</v>
      </c>
      <c r="Q43" s="15">
        <f t="shared" si="22"/>
        <v>0</v>
      </c>
      <c r="R43" s="15">
        <f t="shared" si="23"/>
        <v>0</v>
      </c>
      <c r="S43" s="15">
        <f t="shared" si="24"/>
        <v>0</v>
      </c>
      <c r="T43" s="15">
        <f t="shared" si="25"/>
        <v>0</v>
      </c>
      <c r="U43" s="15">
        <f t="shared" si="26"/>
        <v>0</v>
      </c>
      <c r="V43" s="15">
        <f t="shared" si="27"/>
        <v>0</v>
      </c>
      <c r="W43" s="47">
        <f t="shared" si="28"/>
        <v>0</v>
      </c>
      <c r="X43" s="96">
        <f aca="true" t="shared" si="29" ref="X43:X71">(O6+P6+Q6+R6+S6+T6+U6+V6+W6)/$Y$38</f>
        <v>0</v>
      </c>
    </row>
    <row r="44" spans="1:24" ht="19.5" customHeight="1">
      <c r="A44" s="26" t="s">
        <v>144</v>
      </c>
      <c r="B44" s="14">
        <f t="shared" si="7"/>
        <v>0</v>
      </c>
      <c r="C44" s="15">
        <f t="shared" si="8"/>
        <v>0</v>
      </c>
      <c r="D44" s="15">
        <f t="shared" si="9"/>
        <v>0</v>
      </c>
      <c r="E44" s="15">
        <f t="shared" si="10"/>
        <v>0</v>
      </c>
      <c r="F44" s="15">
        <f t="shared" si="11"/>
        <v>0</v>
      </c>
      <c r="G44" s="15">
        <f t="shared" si="12"/>
        <v>0</v>
      </c>
      <c r="H44" s="15">
        <f t="shared" si="13"/>
        <v>0</v>
      </c>
      <c r="I44" s="15">
        <f t="shared" si="14"/>
        <v>0</v>
      </c>
      <c r="J44" s="15">
        <f t="shared" si="15"/>
        <v>0</v>
      </c>
      <c r="K44" s="15">
        <f t="shared" si="16"/>
        <v>0</v>
      </c>
      <c r="L44" s="15">
        <f t="shared" si="17"/>
        <v>0</v>
      </c>
      <c r="M44" s="47">
        <f t="shared" si="18"/>
        <v>0</v>
      </c>
      <c r="N44" s="96">
        <f t="shared" si="19"/>
        <v>0</v>
      </c>
      <c r="O44" s="14">
        <f t="shared" si="20"/>
        <v>0</v>
      </c>
      <c r="P44" s="15">
        <f t="shared" si="21"/>
        <v>0</v>
      </c>
      <c r="Q44" s="15">
        <f t="shared" si="22"/>
        <v>0</v>
      </c>
      <c r="R44" s="15">
        <f t="shared" si="23"/>
        <v>0</v>
      </c>
      <c r="S44" s="15">
        <f t="shared" si="24"/>
        <v>0</v>
      </c>
      <c r="T44" s="15">
        <f t="shared" si="25"/>
        <v>0</v>
      </c>
      <c r="U44" s="15">
        <f t="shared" si="26"/>
        <v>0</v>
      </c>
      <c r="V44" s="15">
        <f t="shared" si="27"/>
        <v>0</v>
      </c>
      <c r="W44" s="47">
        <f t="shared" si="28"/>
        <v>0</v>
      </c>
      <c r="X44" s="96">
        <f t="shared" si="29"/>
        <v>0</v>
      </c>
    </row>
    <row r="45" spans="1:24" ht="19.5" customHeight="1">
      <c r="A45" s="26" t="s">
        <v>145</v>
      </c>
      <c r="B45" s="14">
        <f t="shared" si="7"/>
        <v>0.014705882352941176</v>
      </c>
      <c r="C45" s="15">
        <f t="shared" si="8"/>
        <v>0.3949579831932773</v>
      </c>
      <c r="D45" s="15">
        <f t="shared" si="9"/>
        <v>0</v>
      </c>
      <c r="E45" s="15">
        <f t="shared" si="10"/>
        <v>0.37142857142857144</v>
      </c>
      <c r="F45" s="15">
        <f t="shared" si="11"/>
        <v>1.7391304347826086</v>
      </c>
      <c r="G45" s="15">
        <f t="shared" si="12"/>
        <v>0.49261083743842365</v>
      </c>
      <c r="H45" s="15">
        <f t="shared" si="13"/>
        <v>0.7558139534883721</v>
      </c>
      <c r="I45" s="15">
        <f t="shared" si="14"/>
        <v>0.8205128205128205</v>
      </c>
      <c r="J45" s="15">
        <f t="shared" si="15"/>
        <v>1.0769230769230769</v>
      </c>
      <c r="K45" s="15">
        <f t="shared" si="16"/>
        <v>1.684782608695652</v>
      </c>
      <c r="L45" s="15">
        <f t="shared" si="17"/>
        <v>8.461538461538462</v>
      </c>
      <c r="M45" s="47">
        <f t="shared" si="18"/>
        <v>4.137931034482759</v>
      </c>
      <c r="N45" s="96">
        <f t="shared" si="19"/>
        <v>1.7934631432545203</v>
      </c>
      <c r="O45" s="14">
        <f t="shared" si="20"/>
        <v>4.1</v>
      </c>
      <c r="P45" s="15">
        <f t="shared" si="21"/>
        <v>0.08333333333333333</v>
      </c>
      <c r="Q45" s="15">
        <f t="shared" si="22"/>
        <v>0.2857142857142857</v>
      </c>
      <c r="R45" s="15">
        <f t="shared" si="23"/>
        <v>1.25</v>
      </c>
      <c r="S45" s="15">
        <f t="shared" si="24"/>
        <v>3.223684210526316</v>
      </c>
      <c r="T45" s="15">
        <f t="shared" si="25"/>
        <v>0.6944444444444444</v>
      </c>
      <c r="U45" s="15">
        <f t="shared" si="26"/>
        <v>1.4444444444444444</v>
      </c>
      <c r="V45" s="15">
        <f t="shared" si="27"/>
        <v>7.040697674418604</v>
      </c>
      <c r="W45" s="47">
        <f t="shared" si="28"/>
        <v>3.7</v>
      </c>
      <c r="X45" s="96">
        <f t="shared" si="29"/>
        <v>3.095890410958904</v>
      </c>
    </row>
    <row r="46" spans="1:24" ht="19.5" customHeight="1">
      <c r="A46" s="26" t="s">
        <v>146</v>
      </c>
      <c r="B46" s="14">
        <f t="shared" si="7"/>
        <v>0</v>
      </c>
      <c r="C46" s="15">
        <f t="shared" si="8"/>
        <v>0</v>
      </c>
      <c r="D46" s="15">
        <f t="shared" si="9"/>
        <v>0</v>
      </c>
      <c r="E46" s="15">
        <f t="shared" si="10"/>
        <v>0</v>
      </c>
      <c r="F46" s="15">
        <f t="shared" si="11"/>
        <v>0.7246376811594203</v>
      </c>
      <c r="G46" s="15">
        <f t="shared" si="12"/>
        <v>0.24630541871921183</v>
      </c>
      <c r="H46" s="15">
        <f t="shared" si="13"/>
        <v>0.5813953488372093</v>
      </c>
      <c r="I46" s="15">
        <f t="shared" si="14"/>
        <v>0.7128205128205128</v>
      </c>
      <c r="J46" s="15">
        <f t="shared" si="15"/>
        <v>0.11538461538461539</v>
      </c>
      <c r="K46" s="15">
        <f t="shared" si="16"/>
        <v>0.2717391304347826</v>
      </c>
      <c r="L46" s="15">
        <f t="shared" si="17"/>
        <v>6.538461538461538</v>
      </c>
      <c r="M46" s="47">
        <f t="shared" si="18"/>
        <v>3.310344827586207</v>
      </c>
      <c r="N46" s="96">
        <f t="shared" si="19"/>
        <v>1.1884561891515995</v>
      </c>
      <c r="O46" s="14">
        <f t="shared" si="20"/>
        <v>4.1</v>
      </c>
      <c r="P46" s="15">
        <f t="shared" si="21"/>
        <v>0.08333333333333333</v>
      </c>
      <c r="Q46" s="15">
        <f t="shared" si="22"/>
        <v>0</v>
      </c>
      <c r="R46" s="15">
        <f t="shared" si="23"/>
        <v>1.125</v>
      </c>
      <c r="S46" s="15">
        <f t="shared" si="24"/>
        <v>1.9736842105263157</v>
      </c>
      <c r="T46" s="15">
        <f t="shared" si="25"/>
        <v>0</v>
      </c>
      <c r="U46" s="15">
        <f t="shared" si="26"/>
        <v>1.1111111111111112</v>
      </c>
      <c r="V46" s="15">
        <f t="shared" si="27"/>
        <v>1.552325581395349</v>
      </c>
      <c r="W46" s="47">
        <f t="shared" si="28"/>
        <v>0.8875</v>
      </c>
      <c r="X46" s="96">
        <f t="shared" si="29"/>
        <v>1.4189497716894977</v>
      </c>
    </row>
    <row r="47" spans="1:24" ht="19.5" customHeight="1">
      <c r="A47" s="26" t="s">
        <v>147</v>
      </c>
      <c r="B47" s="14">
        <f t="shared" si="7"/>
        <v>0</v>
      </c>
      <c r="C47" s="15">
        <f t="shared" si="8"/>
        <v>0</v>
      </c>
      <c r="D47" s="15">
        <f t="shared" si="9"/>
        <v>0</v>
      </c>
      <c r="E47" s="15">
        <f t="shared" si="10"/>
        <v>0</v>
      </c>
      <c r="F47" s="15">
        <f t="shared" si="11"/>
        <v>0</v>
      </c>
      <c r="G47" s="15">
        <f t="shared" si="12"/>
        <v>0</v>
      </c>
      <c r="H47" s="15">
        <f t="shared" si="13"/>
        <v>0</v>
      </c>
      <c r="I47" s="15">
        <f t="shared" si="14"/>
        <v>0</v>
      </c>
      <c r="J47" s="15">
        <f t="shared" si="15"/>
        <v>0</v>
      </c>
      <c r="K47" s="15">
        <f t="shared" si="16"/>
        <v>0</v>
      </c>
      <c r="L47" s="15">
        <f t="shared" si="17"/>
        <v>0</v>
      </c>
      <c r="M47" s="47">
        <f t="shared" si="18"/>
        <v>0</v>
      </c>
      <c r="N47" s="96">
        <f t="shared" si="19"/>
        <v>0</v>
      </c>
      <c r="O47" s="14">
        <f t="shared" si="20"/>
        <v>0</v>
      </c>
      <c r="P47" s="15">
        <f t="shared" si="21"/>
        <v>0</v>
      </c>
      <c r="Q47" s="15">
        <f t="shared" si="22"/>
        <v>0</v>
      </c>
      <c r="R47" s="15">
        <f t="shared" si="23"/>
        <v>0</v>
      </c>
      <c r="S47" s="15">
        <f t="shared" si="24"/>
        <v>0</v>
      </c>
      <c r="T47" s="15">
        <f t="shared" si="25"/>
        <v>0</v>
      </c>
      <c r="U47" s="15">
        <f t="shared" si="26"/>
        <v>0</v>
      </c>
      <c r="V47" s="15">
        <f t="shared" si="27"/>
        <v>0</v>
      </c>
      <c r="W47" s="47">
        <f t="shared" si="28"/>
        <v>0</v>
      </c>
      <c r="X47" s="96">
        <f t="shared" si="29"/>
        <v>0</v>
      </c>
    </row>
    <row r="48" spans="1:24" ht="28.5" customHeight="1">
      <c r="A48" s="26" t="s">
        <v>148</v>
      </c>
      <c r="B48" s="14">
        <f t="shared" si="7"/>
        <v>0</v>
      </c>
      <c r="C48" s="15">
        <f t="shared" si="8"/>
        <v>0</v>
      </c>
      <c r="D48" s="15">
        <f t="shared" si="9"/>
        <v>0</v>
      </c>
      <c r="E48" s="15">
        <f t="shared" si="10"/>
        <v>0</v>
      </c>
      <c r="F48" s="15">
        <f t="shared" si="11"/>
        <v>0</v>
      </c>
      <c r="G48" s="15">
        <f t="shared" si="12"/>
        <v>0</v>
      </c>
      <c r="H48" s="15">
        <f t="shared" si="13"/>
        <v>0</v>
      </c>
      <c r="I48" s="15">
        <f t="shared" si="14"/>
        <v>0</v>
      </c>
      <c r="J48" s="15">
        <f t="shared" si="15"/>
        <v>0</v>
      </c>
      <c r="K48" s="15">
        <f t="shared" si="16"/>
        <v>0</v>
      </c>
      <c r="L48" s="15">
        <f t="shared" si="17"/>
        <v>0</v>
      </c>
      <c r="M48" s="47">
        <f t="shared" si="18"/>
        <v>0</v>
      </c>
      <c r="N48" s="96">
        <f t="shared" si="19"/>
        <v>0</v>
      </c>
      <c r="O48" s="14">
        <f t="shared" si="20"/>
        <v>0</v>
      </c>
      <c r="P48" s="15">
        <f t="shared" si="21"/>
        <v>0</v>
      </c>
      <c r="Q48" s="15">
        <f t="shared" si="22"/>
        <v>0</v>
      </c>
      <c r="R48" s="15">
        <f t="shared" si="23"/>
        <v>0</v>
      </c>
      <c r="S48" s="15">
        <f t="shared" si="24"/>
        <v>0</v>
      </c>
      <c r="T48" s="15">
        <f t="shared" si="25"/>
        <v>0</v>
      </c>
      <c r="U48" s="15">
        <f t="shared" si="26"/>
        <v>0</v>
      </c>
      <c r="V48" s="15">
        <f t="shared" si="27"/>
        <v>0</v>
      </c>
      <c r="W48" s="47">
        <f t="shared" si="28"/>
        <v>0</v>
      </c>
      <c r="X48" s="96">
        <f t="shared" si="29"/>
        <v>0</v>
      </c>
    </row>
    <row r="49" spans="1:24" ht="19.5" customHeight="1">
      <c r="A49" s="26" t="s">
        <v>149</v>
      </c>
      <c r="B49" s="14">
        <f t="shared" si="7"/>
        <v>74.16176470588235</v>
      </c>
      <c r="C49" s="15">
        <f t="shared" si="8"/>
        <v>73.43697478991596</v>
      </c>
      <c r="D49" s="15">
        <f t="shared" si="9"/>
        <v>64.4888888888889</v>
      </c>
      <c r="E49" s="15">
        <f t="shared" si="10"/>
        <v>67.45714285714286</v>
      </c>
      <c r="F49" s="15">
        <f t="shared" si="11"/>
        <v>76.42028985507247</v>
      </c>
      <c r="G49" s="15">
        <f t="shared" si="12"/>
        <v>67.41379310344827</v>
      </c>
      <c r="H49" s="15">
        <f t="shared" si="13"/>
        <v>74.27325581395348</v>
      </c>
      <c r="I49" s="15">
        <f t="shared" si="14"/>
        <v>73.38461538461539</v>
      </c>
      <c r="J49" s="15">
        <f t="shared" si="15"/>
        <v>62.54615384615385</v>
      </c>
      <c r="K49" s="15">
        <f t="shared" si="16"/>
        <v>73.1413043478261</v>
      </c>
      <c r="L49" s="15">
        <f t="shared" si="17"/>
        <v>77.0923076923077</v>
      </c>
      <c r="M49" s="47">
        <f t="shared" si="18"/>
        <v>76.77931034482759</v>
      </c>
      <c r="N49" s="96">
        <f t="shared" si="19"/>
        <v>71.9499304589708</v>
      </c>
      <c r="O49" s="14">
        <f t="shared" si="20"/>
        <v>85.33</v>
      </c>
      <c r="P49" s="15">
        <f t="shared" si="21"/>
        <v>83.95</v>
      </c>
      <c r="Q49" s="15">
        <f t="shared" si="22"/>
        <v>84.22857142857143</v>
      </c>
      <c r="R49" s="15">
        <f t="shared" si="23"/>
        <v>74.525</v>
      </c>
      <c r="S49" s="15">
        <f t="shared" si="24"/>
        <v>89.48026315789474</v>
      </c>
      <c r="T49" s="15">
        <f t="shared" si="25"/>
        <v>88.59722222222223</v>
      </c>
      <c r="U49" s="15">
        <f t="shared" si="26"/>
        <v>78.47777777777777</v>
      </c>
      <c r="V49" s="15">
        <f t="shared" si="27"/>
        <v>105.75581395348837</v>
      </c>
      <c r="W49" s="47">
        <f t="shared" si="28"/>
        <v>79.7125</v>
      </c>
      <c r="X49" s="96">
        <f t="shared" si="29"/>
        <v>87.94292237442923</v>
      </c>
    </row>
    <row r="50" spans="1:24" ht="19.5" customHeight="1">
      <c r="A50" s="27" t="s">
        <v>223</v>
      </c>
      <c r="B50" s="14">
        <f t="shared" si="7"/>
        <v>14.823529411764707</v>
      </c>
      <c r="C50" s="15">
        <f t="shared" si="8"/>
        <v>14.823529411764707</v>
      </c>
      <c r="D50" s="15">
        <f t="shared" si="9"/>
        <v>13.6</v>
      </c>
      <c r="E50" s="15">
        <f t="shared" si="10"/>
        <v>14.814285714285715</v>
      </c>
      <c r="F50" s="15">
        <f t="shared" si="11"/>
        <v>14.826086956521738</v>
      </c>
      <c r="G50" s="15">
        <f t="shared" si="12"/>
        <v>14.827586206896552</v>
      </c>
      <c r="H50" s="15">
        <f t="shared" si="13"/>
        <v>14.825581395348838</v>
      </c>
      <c r="I50" s="15">
        <f t="shared" si="14"/>
        <v>14.825641025641026</v>
      </c>
      <c r="J50" s="15">
        <f t="shared" si="15"/>
        <v>15.392307692307693</v>
      </c>
      <c r="K50" s="15">
        <f t="shared" si="16"/>
        <v>14.826086956521738</v>
      </c>
      <c r="L50" s="15">
        <f t="shared" si="17"/>
        <v>14.823076923076924</v>
      </c>
      <c r="M50" s="47">
        <f t="shared" si="18"/>
        <v>14.827586206896552</v>
      </c>
      <c r="N50" s="96">
        <f t="shared" si="19"/>
        <v>14.837969401947149</v>
      </c>
      <c r="O50" s="14">
        <f t="shared" si="20"/>
        <v>17.28</v>
      </c>
      <c r="P50" s="15">
        <f t="shared" si="21"/>
        <v>17.283333333333335</v>
      </c>
      <c r="Q50" s="15">
        <f t="shared" si="22"/>
        <v>18.014285714285716</v>
      </c>
      <c r="R50" s="15">
        <f t="shared" si="23"/>
        <v>17.275</v>
      </c>
      <c r="S50" s="15">
        <f t="shared" si="24"/>
        <v>20.960526315789473</v>
      </c>
      <c r="T50" s="15">
        <f t="shared" si="25"/>
        <v>17.27777777777778</v>
      </c>
      <c r="U50" s="15">
        <f t="shared" si="26"/>
        <v>19.2</v>
      </c>
      <c r="V50" s="15">
        <f t="shared" si="27"/>
        <v>19.732558139534884</v>
      </c>
      <c r="W50" s="47">
        <f t="shared" si="28"/>
        <v>17.275</v>
      </c>
      <c r="X50" s="96">
        <f t="shared" si="29"/>
        <v>18.65525114155251</v>
      </c>
    </row>
    <row r="51" spans="1:24" ht="19.5" customHeight="1">
      <c r="A51" s="27" t="s">
        <v>224</v>
      </c>
      <c r="B51" s="14">
        <f t="shared" si="7"/>
        <v>59.338235294117645</v>
      </c>
      <c r="C51" s="15">
        <f t="shared" si="8"/>
        <v>58.403361344537814</v>
      </c>
      <c r="D51" s="15">
        <f t="shared" si="9"/>
        <v>50.888888888888886</v>
      </c>
      <c r="E51" s="15">
        <f t="shared" si="10"/>
        <v>51.214285714285715</v>
      </c>
      <c r="F51" s="15">
        <f t="shared" si="11"/>
        <v>61.594202898550726</v>
      </c>
      <c r="G51" s="15">
        <f t="shared" si="12"/>
        <v>52.58620689655172</v>
      </c>
      <c r="H51" s="15">
        <f t="shared" si="13"/>
        <v>59.44767441860465</v>
      </c>
      <c r="I51" s="15">
        <f t="shared" si="14"/>
        <v>58.55897435897436</v>
      </c>
      <c r="J51" s="15">
        <f t="shared" si="15"/>
        <v>47.15384615384615</v>
      </c>
      <c r="K51" s="15">
        <f t="shared" si="16"/>
        <v>58.31521739130435</v>
      </c>
      <c r="L51" s="15">
        <f t="shared" si="17"/>
        <v>62.26923076923077</v>
      </c>
      <c r="M51" s="47">
        <f t="shared" si="18"/>
        <v>60.758620689655174</v>
      </c>
      <c r="N51" s="96">
        <f t="shared" si="19"/>
        <v>56.904728789986095</v>
      </c>
      <c r="O51" s="14">
        <f t="shared" si="20"/>
        <v>68.05</v>
      </c>
      <c r="P51" s="15">
        <f t="shared" si="21"/>
        <v>66.66666666666667</v>
      </c>
      <c r="Q51" s="15">
        <f t="shared" si="22"/>
        <v>66.21428571428571</v>
      </c>
      <c r="R51" s="15">
        <f t="shared" si="23"/>
        <v>57.25</v>
      </c>
      <c r="S51" s="15">
        <f t="shared" si="24"/>
        <v>66.875</v>
      </c>
      <c r="T51" s="15">
        <f t="shared" si="25"/>
        <v>71.31944444444444</v>
      </c>
      <c r="U51" s="15">
        <f t="shared" si="26"/>
        <v>59.27777777777778</v>
      </c>
      <c r="V51" s="15">
        <f t="shared" si="27"/>
        <v>86.02325581395348</v>
      </c>
      <c r="W51" s="47">
        <f t="shared" si="28"/>
        <v>62.4375</v>
      </c>
      <c r="X51" s="96">
        <f t="shared" si="29"/>
        <v>69.00228310502283</v>
      </c>
    </row>
    <row r="52" spans="1:24" ht="19.5" customHeight="1" thickBot="1">
      <c r="A52" s="28" t="s">
        <v>262</v>
      </c>
      <c r="B52" s="85">
        <f t="shared" si="7"/>
        <v>0</v>
      </c>
      <c r="C52" s="86">
        <f t="shared" si="8"/>
        <v>0.21008403361344538</v>
      </c>
      <c r="D52" s="86">
        <f t="shared" si="9"/>
        <v>0</v>
      </c>
      <c r="E52" s="86">
        <f t="shared" si="10"/>
        <v>1.4285714285714286</v>
      </c>
      <c r="F52" s="86">
        <f t="shared" si="11"/>
        <v>0</v>
      </c>
      <c r="G52" s="86">
        <f t="shared" si="12"/>
        <v>0</v>
      </c>
      <c r="H52" s="86">
        <f t="shared" si="13"/>
        <v>0</v>
      </c>
      <c r="I52" s="86">
        <f t="shared" si="14"/>
        <v>0</v>
      </c>
      <c r="J52" s="86">
        <f t="shared" si="15"/>
        <v>0</v>
      </c>
      <c r="K52" s="86">
        <f t="shared" si="16"/>
        <v>0</v>
      </c>
      <c r="L52" s="86">
        <f t="shared" si="17"/>
        <v>0</v>
      </c>
      <c r="M52" s="87">
        <f t="shared" si="18"/>
        <v>1.193103448275862</v>
      </c>
      <c r="N52" s="97">
        <f t="shared" si="19"/>
        <v>0.20723226703755215</v>
      </c>
      <c r="O52" s="85">
        <f t="shared" si="20"/>
        <v>0</v>
      </c>
      <c r="P52" s="86">
        <f t="shared" si="21"/>
        <v>0</v>
      </c>
      <c r="Q52" s="86">
        <f t="shared" si="22"/>
        <v>0</v>
      </c>
      <c r="R52" s="86">
        <f t="shared" si="23"/>
        <v>0</v>
      </c>
      <c r="S52" s="86">
        <f t="shared" si="24"/>
        <v>1.644736842105263</v>
      </c>
      <c r="T52" s="86">
        <f t="shared" si="25"/>
        <v>0</v>
      </c>
      <c r="U52" s="86">
        <f t="shared" si="26"/>
        <v>0</v>
      </c>
      <c r="V52" s="86">
        <f t="shared" si="27"/>
        <v>0</v>
      </c>
      <c r="W52" s="87">
        <f t="shared" si="28"/>
        <v>0</v>
      </c>
      <c r="X52" s="97">
        <f t="shared" si="29"/>
        <v>0.2853881278538813</v>
      </c>
    </row>
    <row r="53" spans="1:24" ht="19.5" customHeight="1" thickBot="1">
      <c r="A53" s="29" t="s">
        <v>150</v>
      </c>
      <c r="B53" s="88">
        <f t="shared" si="7"/>
        <v>246.52941176470588</v>
      </c>
      <c r="C53" s="89">
        <f t="shared" si="8"/>
        <v>180.54621848739495</v>
      </c>
      <c r="D53" s="89">
        <f t="shared" si="9"/>
        <v>219.6</v>
      </c>
      <c r="E53" s="89">
        <f t="shared" si="10"/>
        <v>228.14285714285714</v>
      </c>
      <c r="F53" s="89">
        <f t="shared" si="11"/>
        <v>257.27536231884056</v>
      </c>
      <c r="G53" s="89">
        <f t="shared" si="12"/>
        <v>220.51724137931035</v>
      </c>
      <c r="H53" s="89">
        <f t="shared" si="13"/>
        <v>238.73837209302326</v>
      </c>
      <c r="I53" s="89">
        <f t="shared" si="14"/>
        <v>227.8923076923077</v>
      </c>
      <c r="J53" s="89">
        <f t="shared" si="15"/>
        <v>230.54615384615386</v>
      </c>
      <c r="K53" s="89">
        <f t="shared" si="16"/>
        <v>246.07608695652175</v>
      </c>
      <c r="L53" s="89">
        <f t="shared" si="17"/>
        <v>279.4</v>
      </c>
      <c r="M53" s="90">
        <f t="shared" si="18"/>
        <v>254.83448275862068</v>
      </c>
      <c r="N53" s="91">
        <f t="shared" si="19"/>
        <v>235.05076495132127</v>
      </c>
      <c r="O53" s="88">
        <f t="shared" si="20"/>
        <v>233.88</v>
      </c>
      <c r="P53" s="89">
        <f t="shared" si="21"/>
        <v>258.3333333333333</v>
      </c>
      <c r="Q53" s="89">
        <f t="shared" si="22"/>
        <v>248.0857142857143</v>
      </c>
      <c r="R53" s="89">
        <f t="shared" si="23"/>
        <v>217.9</v>
      </c>
      <c r="S53" s="89">
        <f t="shared" si="24"/>
        <v>274.9144736842105</v>
      </c>
      <c r="T53" s="89">
        <f t="shared" si="25"/>
        <v>243.73611111111111</v>
      </c>
      <c r="U53" s="89">
        <f t="shared" si="26"/>
        <v>213.25555555555556</v>
      </c>
      <c r="V53" s="89">
        <f t="shared" si="27"/>
        <v>294.5232558139535</v>
      </c>
      <c r="W53" s="90">
        <f t="shared" si="28"/>
        <v>214.0625</v>
      </c>
      <c r="X53" s="91">
        <f t="shared" si="29"/>
        <v>251.13926940639269</v>
      </c>
    </row>
    <row r="54" spans="1:24" ht="19.5" customHeight="1">
      <c r="A54" s="25" t="s">
        <v>151</v>
      </c>
      <c r="B54" s="92">
        <f t="shared" si="7"/>
        <v>40.44117647058823</v>
      </c>
      <c r="C54" s="93">
        <f t="shared" si="8"/>
        <v>35.52100840336134</v>
      </c>
      <c r="D54" s="93">
        <f t="shared" si="9"/>
        <v>42.15555555555556</v>
      </c>
      <c r="E54" s="93">
        <f t="shared" si="10"/>
        <v>38.57142857142857</v>
      </c>
      <c r="F54" s="93">
        <f t="shared" si="11"/>
        <v>53.3768115942029</v>
      </c>
      <c r="G54" s="93">
        <f t="shared" si="12"/>
        <v>41.12315270935961</v>
      </c>
      <c r="H54" s="93">
        <f t="shared" si="13"/>
        <v>49.94186046511628</v>
      </c>
      <c r="I54" s="93">
        <f t="shared" si="14"/>
        <v>35.97948717948718</v>
      </c>
      <c r="J54" s="93">
        <f t="shared" si="15"/>
        <v>54.61538461538461</v>
      </c>
      <c r="K54" s="93">
        <f t="shared" si="16"/>
        <v>45.27173913043478</v>
      </c>
      <c r="L54" s="93">
        <f t="shared" si="17"/>
        <v>42.30769230769231</v>
      </c>
      <c r="M54" s="94">
        <f t="shared" si="18"/>
        <v>41.765517241379314</v>
      </c>
      <c r="N54" s="98">
        <f t="shared" si="19"/>
        <v>43.13769123783032</v>
      </c>
      <c r="O54" s="92">
        <f t="shared" si="20"/>
        <v>34.9</v>
      </c>
      <c r="P54" s="93">
        <f t="shared" si="21"/>
        <v>46.81666666666667</v>
      </c>
      <c r="Q54" s="93">
        <f t="shared" si="22"/>
        <v>36.885714285714286</v>
      </c>
      <c r="R54" s="93">
        <f t="shared" si="23"/>
        <v>50.625</v>
      </c>
      <c r="S54" s="93">
        <f t="shared" si="24"/>
        <v>44.276315789473685</v>
      </c>
      <c r="T54" s="93">
        <f t="shared" si="25"/>
        <v>49.736111111111114</v>
      </c>
      <c r="U54" s="93">
        <f t="shared" si="26"/>
        <v>55.55555555555556</v>
      </c>
      <c r="V54" s="93">
        <f t="shared" si="27"/>
        <v>48.843023255813954</v>
      </c>
      <c r="W54" s="94">
        <f t="shared" si="28"/>
        <v>12.5</v>
      </c>
      <c r="X54" s="98">
        <f t="shared" si="29"/>
        <v>42.971461187214615</v>
      </c>
    </row>
    <row r="55" spans="1:24" ht="24.75" customHeight="1">
      <c r="A55" s="26" t="s">
        <v>152</v>
      </c>
      <c r="B55" s="14">
        <f t="shared" si="7"/>
        <v>0</v>
      </c>
      <c r="C55" s="15">
        <f t="shared" si="8"/>
        <v>2.100840336134454</v>
      </c>
      <c r="D55" s="15">
        <f t="shared" si="9"/>
        <v>2.2222222222222223</v>
      </c>
      <c r="E55" s="15">
        <f t="shared" si="10"/>
        <v>2.857142857142857</v>
      </c>
      <c r="F55" s="15">
        <f t="shared" si="11"/>
        <v>7.681159420289855</v>
      </c>
      <c r="G55" s="15">
        <f t="shared" si="12"/>
        <v>6.206896551724138</v>
      </c>
      <c r="H55" s="15">
        <f t="shared" si="13"/>
        <v>5.232558139534884</v>
      </c>
      <c r="I55" s="15">
        <f t="shared" si="14"/>
        <v>2.5641025641025643</v>
      </c>
      <c r="J55" s="15">
        <f t="shared" si="15"/>
        <v>6.153846153846154</v>
      </c>
      <c r="K55" s="15">
        <f t="shared" si="16"/>
        <v>4.3478260869565215</v>
      </c>
      <c r="L55" s="15">
        <f t="shared" si="17"/>
        <v>3.8461538461538463</v>
      </c>
      <c r="M55" s="47">
        <f t="shared" si="18"/>
        <v>2.089655172413793</v>
      </c>
      <c r="N55" s="96">
        <f t="shared" si="19"/>
        <v>3.9937413073713492</v>
      </c>
      <c r="O55" s="14">
        <f t="shared" si="20"/>
        <v>2.5</v>
      </c>
      <c r="P55" s="15">
        <f t="shared" si="21"/>
        <v>2.5</v>
      </c>
      <c r="Q55" s="15">
        <f t="shared" si="22"/>
        <v>1.4285714285714286</v>
      </c>
      <c r="R55" s="15">
        <f t="shared" si="23"/>
        <v>5</v>
      </c>
      <c r="S55" s="15">
        <f t="shared" si="24"/>
        <v>9.868421052631579</v>
      </c>
      <c r="T55" s="15">
        <f t="shared" si="25"/>
        <v>8.055555555555555</v>
      </c>
      <c r="U55" s="15">
        <f t="shared" si="26"/>
        <v>16.666666666666668</v>
      </c>
      <c r="V55" s="15">
        <f t="shared" si="27"/>
        <v>7.558139534883721</v>
      </c>
      <c r="W55" s="47">
        <f t="shared" si="28"/>
        <v>3.75</v>
      </c>
      <c r="X55" s="96">
        <f t="shared" si="29"/>
        <v>6.940639269406392</v>
      </c>
    </row>
    <row r="56" spans="1:24" ht="19.5" customHeight="1">
      <c r="A56" s="26" t="s">
        <v>153</v>
      </c>
      <c r="B56" s="14">
        <f t="shared" si="7"/>
        <v>14</v>
      </c>
      <c r="C56" s="15">
        <f t="shared" si="8"/>
        <v>17.19327731092437</v>
      </c>
      <c r="D56" s="15">
        <f t="shared" si="9"/>
        <v>21.2</v>
      </c>
      <c r="E56" s="15">
        <f t="shared" si="10"/>
        <v>18.17142857142857</v>
      </c>
      <c r="F56" s="15">
        <f t="shared" si="11"/>
        <v>7.695652173913044</v>
      </c>
      <c r="G56" s="15">
        <f t="shared" si="12"/>
        <v>15.433497536945813</v>
      </c>
      <c r="H56" s="15">
        <f t="shared" si="13"/>
        <v>23.953488372093023</v>
      </c>
      <c r="I56" s="15">
        <f t="shared" si="14"/>
        <v>19.215384615384615</v>
      </c>
      <c r="J56" s="15">
        <f t="shared" si="15"/>
        <v>13.388461538461538</v>
      </c>
      <c r="K56" s="15">
        <f t="shared" si="16"/>
        <v>30</v>
      </c>
      <c r="L56" s="15">
        <f t="shared" si="17"/>
        <v>21.553846153846155</v>
      </c>
      <c r="M56" s="47">
        <f t="shared" si="18"/>
        <v>20.139655172413793</v>
      </c>
      <c r="N56" s="96">
        <f t="shared" si="19"/>
        <v>18.7606050069541</v>
      </c>
      <c r="O56" s="14">
        <f t="shared" si="20"/>
        <v>18.32</v>
      </c>
      <c r="P56" s="15">
        <f t="shared" si="21"/>
        <v>21.6</v>
      </c>
      <c r="Q56" s="15">
        <f t="shared" si="22"/>
        <v>15.357142857142858</v>
      </c>
      <c r="R56" s="15">
        <f t="shared" si="23"/>
        <v>12.975</v>
      </c>
      <c r="S56" s="15">
        <f t="shared" si="24"/>
        <v>16.513157894736842</v>
      </c>
      <c r="T56" s="15">
        <f t="shared" si="25"/>
        <v>8.48611111111111</v>
      </c>
      <c r="U56" s="15">
        <f t="shared" si="26"/>
        <v>24.055555555555557</v>
      </c>
      <c r="V56" s="15">
        <f t="shared" si="27"/>
        <v>21.99418604651163</v>
      </c>
      <c r="W56" s="47">
        <f t="shared" si="28"/>
        <v>20.9875</v>
      </c>
      <c r="X56" s="96">
        <f t="shared" si="29"/>
        <v>18.25228310502283</v>
      </c>
    </row>
    <row r="57" spans="1:24" ht="24.75" customHeight="1">
      <c r="A57" s="26" t="s">
        <v>154</v>
      </c>
      <c r="B57" s="14">
        <f t="shared" si="7"/>
        <v>0</v>
      </c>
      <c r="C57" s="15">
        <f t="shared" si="8"/>
        <v>0</v>
      </c>
      <c r="D57" s="15">
        <f t="shared" si="9"/>
        <v>0</v>
      </c>
      <c r="E57" s="15">
        <f t="shared" si="10"/>
        <v>1</v>
      </c>
      <c r="F57" s="15">
        <f t="shared" si="11"/>
        <v>1.3768115942028984</v>
      </c>
      <c r="G57" s="15">
        <f t="shared" si="12"/>
        <v>0</v>
      </c>
      <c r="H57" s="15">
        <f t="shared" si="13"/>
        <v>0</v>
      </c>
      <c r="I57" s="15">
        <f t="shared" si="14"/>
        <v>0</v>
      </c>
      <c r="J57" s="15">
        <f t="shared" si="15"/>
        <v>0</v>
      </c>
      <c r="K57" s="15">
        <f t="shared" si="16"/>
        <v>0</v>
      </c>
      <c r="L57" s="15">
        <f t="shared" si="17"/>
        <v>0</v>
      </c>
      <c r="M57" s="47">
        <f t="shared" si="18"/>
        <v>0</v>
      </c>
      <c r="N57" s="96">
        <f t="shared" si="19"/>
        <v>0.11474269819193324</v>
      </c>
      <c r="O57" s="14">
        <f t="shared" si="20"/>
        <v>0</v>
      </c>
      <c r="P57" s="15">
        <f t="shared" si="21"/>
        <v>0</v>
      </c>
      <c r="Q57" s="15">
        <f t="shared" si="22"/>
        <v>0</v>
      </c>
      <c r="R57" s="15">
        <f t="shared" si="23"/>
        <v>0</v>
      </c>
      <c r="S57" s="15">
        <f t="shared" si="24"/>
        <v>0</v>
      </c>
      <c r="T57" s="15">
        <f t="shared" si="25"/>
        <v>0</v>
      </c>
      <c r="U57" s="15">
        <f t="shared" si="26"/>
        <v>0</v>
      </c>
      <c r="V57" s="15">
        <f t="shared" si="27"/>
        <v>0</v>
      </c>
      <c r="W57" s="47">
        <f t="shared" si="28"/>
        <v>0</v>
      </c>
      <c r="X57" s="96">
        <f t="shared" si="29"/>
        <v>0</v>
      </c>
    </row>
    <row r="58" spans="1:24" ht="19.5" customHeight="1">
      <c r="A58" s="26" t="s">
        <v>220</v>
      </c>
      <c r="B58" s="14">
        <f t="shared" si="7"/>
        <v>0.7352941176470589</v>
      </c>
      <c r="C58" s="15">
        <f t="shared" si="8"/>
        <v>0.6218487394957983</v>
      </c>
      <c r="D58" s="15">
        <f t="shared" si="9"/>
        <v>0.4444444444444444</v>
      </c>
      <c r="E58" s="15">
        <f t="shared" si="10"/>
        <v>0.5714285714285714</v>
      </c>
      <c r="F58" s="15">
        <f t="shared" si="11"/>
        <v>2.8260869565217392</v>
      </c>
      <c r="G58" s="15">
        <f t="shared" si="12"/>
        <v>0.5911330049261084</v>
      </c>
      <c r="H58" s="15">
        <f t="shared" si="13"/>
        <v>0.23255813953488372</v>
      </c>
      <c r="I58" s="15">
        <f t="shared" si="14"/>
        <v>0.2564102564102564</v>
      </c>
      <c r="J58" s="15">
        <f t="shared" si="15"/>
        <v>0.15384615384615385</v>
      </c>
      <c r="K58" s="15">
        <f t="shared" si="16"/>
        <v>0.21739130434782608</v>
      </c>
      <c r="L58" s="15">
        <f t="shared" si="17"/>
        <v>0.38461538461538464</v>
      </c>
      <c r="M58" s="47">
        <f t="shared" si="18"/>
        <v>0.3448275862068966</v>
      </c>
      <c r="N58" s="96">
        <f t="shared" si="19"/>
        <v>0.5069541029207232</v>
      </c>
      <c r="O58" s="14">
        <f t="shared" si="20"/>
        <v>1</v>
      </c>
      <c r="P58" s="15">
        <f t="shared" si="21"/>
        <v>0.3333333333333333</v>
      </c>
      <c r="Q58" s="15">
        <f t="shared" si="22"/>
        <v>1</v>
      </c>
      <c r="R58" s="15">
        <f t="shared" si="23"/>
        <v>0.625</v>
      </c>
      <c r="S58" s="15">
        <f t="shared" si="24"/>
        <v>0.9868421052631579</v>
      </c>
      <c r="T58" s="15">
        <f t="shared" si="25"/>
        <v>1.3888888888888888</v>
      </c>
      <c r="U58" s="15">
        <f t="shared" si="26"/>
        <v>0.8888888888888888</v>
      </c>
      <c r="V58" s="15">
        <f t="shared" si="27"/>
        <v>0.7616279069767442</v>
      </c>
      <c r="W58" s="47">
        <f t="shared" si="28"/>
        <v>0.875</v>
      </c>
      <c r="X58" s="96">
        <f t="shared" si="29"/>
        <v>0.8801369863013698</v>
      </c>
    </row>
    <row r="59" spans="1:24" ht="19.5" customHeight="1">
      <c r="A59" s="26" t="s">
        <v>155</v>
      </c>
      <c r="B59" s="14">
        <f t="shared" si="7"/>
        <v>19.41176470588235</v>
      </c>
      <c r="C59" s="15">
        <f t="shared" si="8"/>
        <v>9.806722689075631</v>
      </c>
      <c r="D59" s="15">
        <f t="shared" si="9"/>
        <v>15.555555555555555</v>
      </c>
      <c r="E59" s="15">
        <f t="shared" si="10"/>
        <v>18.142857142857142</v>
      </c>
      <c r="F59" s="15">
        <f t="shared" si="11"/>
        <v>23.768115942028984</v>
      </c>
      <c r="G59" s="15">
        <f t="shared" si="12"/>
        <v>13.463054187192117</v>
      </c>
      <c r="H59" s="15">
        <f t="shared" si="13"/>
        <v>11.627906976744185</v>
      </c>
      <c r="I59" s="15">
        <f t="shared" si="14"/>
        <v>24.102564102564102</v>
      </c>
      <c r="J59" s="15">
        <f t="shared" si="15"/>
        <v>12.307692307692308</v>
      </c>
      <c r="K59" s="15">
        <f t="shared" si="16"/>
        <v>12.065217391304348</v>
      </c>
      <c r="L59" s="15">
        <f t="shared" si="17"/>
        <v>19.83076923076923</v>
      </c>
      <c r="M59" s="47">
        <f t="shared" si="18"/>
        <v>11.358620689655172</v>
      </c>
      <c r="N59" s="96">
        <f t="shared" si="19"/>
        <v>15.622392211404728</v>
      </c>
      <c r="O59" s="14">
        <f t="shared" si="20"/>
        <v>14.15</v>
      </c>
      <c r="P59" s="15">
        <f t="shared" si="21"/>
        <v>23</v>
      </c>
      <c r="Q59" s="15">
        <f t="shared" si="22"/>
        <v>33.357142857142854</v>
      </c>
      <c r="R59" s="15">
        <f t="shared" si="23"/>
        <v>25</v>
      </c>
      <c r="S59" s="15">
        <f t="shared" si="24"/>
        <v>12.105263157894736</v>
      </c>
      <c r="T59" s="15">
        <f t="shared" si="25"/>
        <v>40</v>
      </c>
      <c r="U59" s="15">
        <f t="shared" si="26"/>
        <v>14.255555555555556</v>
      </c>
      <c r="V59" s="15">
        <f t="shared" si="27"/>
        <v>12.11046511627907</v>
      </c>
      <c r="W59" s="47">
        <f t="shared" si="28"/>
        <v>70.875</v>
      </c>
      <c r="X59" s="96">
        <f t="shared" si="29"/>
        <v>23.84246575342466</v>
      </c>
    </row>
    <row r="60" spans="1:24" ht="19.5" customHeight="1">
      <c r="A60" s="26" t="s">
        <v>156</v>
      </c>
      <c r="B60" s="14">
        <f t="shared" si="7"/>
        <v>6.617647058823529</v>
      </c>
      <c r="C60" s="15">
        <f t="shared" si="8"/>
        <v>0.8571428571428571</v>
      </c>
      <c r="D60" s="15">
        <f t="shared" si="9"/>
        <v>4.444444444444445</v>
      </c>
      <c r="E60" s="15">
        <f t="shared" si="10"/>
        <v>10</v>
      </c>
      <c r="F60" s="15">
        <f t="shared" si="11"/>
        <v>10</v>
      </c>
      <c r="G60" s="15">
        <f t="shared" si="12"/>
        <v>2.955665024630542</v>
      </c>
      <c r="H60" s="15">
        <f t="shared" si="13"/>
        <v>5.232558139534884</v>
      </c>
      <c r="I60" s="15">
        <f t="shared" si="14"/>
        <v>18.974358974358974</v>
      </c>
      <c r="J60" s="15">
        <f t="shared" si="15"/>
        <v>2.3076923076923075</v>
      </c>
      <c r="K60" s="15">
        <f t="shared" si="16"/>
        <v>4.3478260869565215</v>
      </c>
      <c r="L60" s="15">
        <f t="shared" si="17"/>
        <v>12.138461538461538</v>
      </c>
      <c r="M60" s="47">
        <f t="shared" si="18"/>
        <v>2.7586206896551726</v>
      </c>
      <c r="N60" s="96">
        <f t="shared" si="19"/>
        <v>6.968011126564673</v>
      </c>
      <c r="O60" s="14">
        <f t="shared" si="20"/>
        <v>6.4</v>
      </c>
      <c r="P60" s="15">
        <f t="shared" si="21"/>
        <v>3.3333333333333335</v>
      </c>
      <c r="Q60" s="15">
        <f t="shared" si="22"/>
        <v>2.857142857142857</v>
      </c>
      <c r="R60" s="15">
        <f t="shared" si="23"/>
        <v>12.5</v>
      </c>
      <c r="S60" s="15">
        <f t="shared" si="24"/>
        <v>2.6315789473684212</v>
      </c>
      <c r="T60" s="15">
        <f t="shared" si="25"/>
        <v>11.11111111111111</v>
      </c>
      <c r="U60" s="15">
        <f t="shared" si="26"/>
        <v>2.2222222222222223</v>
      </c>
      <c r="V60" s="15">
        <f t="shared" si="27"/>
        <v>6.232558139534884</v>
      </c>
      <c r="W60" s="47">
        <f t="shared" si="28"/>
        <v>7.75</v>
      </c>
      <c r="X60" s="96">
        <f t="shared" si="29"/>
        <v>5.858447488584475</v>
      </c>
    </row>
    <row r="61" spans="1:24" ht="19.5" customHeight="1">
      <c r="A61" s="26" t="s">
        <v>157</v>
      </c>
      <c r="B61" s="14">
        <f t="shared" si="7"/>
        <v>12.794117647058824</v>
      </c>
      <c r="C61" s="15">
        <f t="shared" si="8"/>
        <v>8.949579831932773</v>
      </c>
      <c r="D61" s="15">
        <f t="shared" si="9"/>
        <v>11.11111111111111</v>
      </c>
      <c r="E61" s="15">
        <f t="shared" si="10"/>
        <v>8.142857142857142</v>
      </c>
      <c r="F61" s="15">
        <f t="shared" si="11"/>
        <v>13.768115942028986</v>
      </c>
      <c r="G61" s="15">
        <f t="shared" si="12"/>
        <v>10.507389162561577</v>
      </c>
      <c r="H61" s="15">
        <f t="shared" si="13"/>
        <v>6.395348837209302</v>
      </c>
      <c r="I61" s="15">
        <f t="shared" si="14"/>
        <v>5.128205128205129</v>
      </c>
      <c r="J61" s="15">
        <f t="shared" si="15"/>
        <v>10</v>
      </c>
      <c r="K61" s="15">
        <f t="shared" si="16"/>
        <v>7.717391304347826</v>
      </c>
      <c r="L61" s="15">
        <f t="shared" si="17"/>
        <v>7.6923076923076925</v>
      </c>
      <c r="M61" s="47">
        <f t="shared" si="18"/>
        <v>8.6</v>
      </c>
      <c r="N61" s="96">
        <f t="shared" si="19"/>
        <v>8.654381084840056</v>
      </c>
      <c r="O61" s="14">
        <f t="shared" si="20"/>
        <v>7.75</v>
      </c>
      <c r="P61" s="15">
        <f t="shared" si="21"/>
        <v>19.666666666666668</v>
      </c>
      <c r="Q61" s="15">
        <f t="shared" si="22"/>
        <v>30.5</v>
      </c>
      <c r="R61" s="15">
        <f t="shared" si="23"/>
        <v>12.5</v>
      </c>
      <c r="S61" s="15">
        <f t="shared" si="24"/>
        <v>9.43421052631579</v>
      </c>
      <c r="T61" s="15">
        <f t="shared" si="25"/>
        <v>30.555555555555557</v>
      </c>
      <c r="U61" s="15">
        <f t="shared" si="26"/>
        <v>12.222222222222221</v>
      </c>
      <c r="V61" s="15">
        <f t="shared" si="27"/>
        <v>5.8604651162790695</v>
      </c>
      <c r="W61" s="47">
        <f t="shared" si="28"/>
        <v>63.125</v>
      </c>
      <c r="X61" s="96">
        <f t="shared" si="29"/>
        <v>18.13013698630137</v>
      </c>
    </row>
    <row r="62" spans="1:24" ht="19.5" customHeight="1">
      <c r="A62" s="30" t="s">
        <v>158</v>
      </c>
      <c r="B62" s="14">
        <f t="shared" si="7"/>
        <v>183.0964705882353</v>
      </c>
      <c r="C62" s="15">
        <f t="shared" si="8"/>
        <v>165.9311764705882</v>
      </c>
      <c r="D62" s="15">
        <f t="shared" si="9"/>
        <v>134.26</v>
      </c>
      <c r="E62" s="15">
        <f t="shared" si="10"/>
        <v>142.63657142857141</v>
      </c>
      <c r="F62" s="15">
        <f t="shared" si="11"/>
        <v>177.44478260869565</v>
      </c>
      <c r="G62" s="15">
        <f t="shared" si="12"/>
        <v>138.1945320197044</v>
      </c>
      <c r="H62" s="15">
        <f t="shared" si="13"/>
        <v>163.5795930232558</v>
      </c>
      <c r="I62" s="15">
        <f t="shared" si="14"/>
        <v>149.30189743589744</v>
      </c>
      <c r="J62" s="15">
        <f t="shared" si="15"/>
        <v>141.01515384615385</v>
      </c>
      <c r="K62" s="15">
        <f t="shared" si="16"/>
        <v>160.49847826086958</v>
      </c>
      <c r="L62" s="15">
        <f t="shared" si="17"/>
        <v>192.41123076923077</v>
      </c>
      <c r="M62" s="47">
        <f t="shared" si="18"/>
        <v>185.0066896551724</v>
      </c>
      <c r="N62" s="96">
        <f t="shared" si="19"/>
        <v>160.4357649513213</v>
      </c>
      <c r="O62" s="14">
        <f t="shared" si="20"/>
        <v>184.9774</v>
      </c>
      <c r="P62" s="15">
        <f t="shared" si="21"/>
        <v>214.72466666666665</v>
      </c>
      <c r="Q62" s="15">
        <f t="shared" si="22"/>
        <v>198.513</v>
      </c>
      <c r="R62" s="15">
        <f t="shared" si="23"/>
        <v>174.19549999999998</v>
      </c>
      <c r="S62" s="15">
        <f t="shared" si="24"/>
        <v>184.4092105263158</v>
      </c>
      <c r="T62" s="15">
        <f t="shared" si="25"/>
        <v>202.70291666666668</v>
      </c>
      <c r="U62" s="15">
        <f t="shared" si="26"/>
        <v>203.52111111111114</v>
      </c>
      <c r="V62" s="15">
        <f t="shared" si="27"/>
        <v>289.3567441860465</v>
      </c>
      <c r="W62" s="47">
        <f t="shared" si="28"/>
        <v>156.9335</v>
      </c>
      <c r="X62" s="96">
        <f t="shared" si="29"/>
        <v>208.30881278538814</v>
      </c>
    </row>
    <row r="63" spans="1:24" ht="19.5" customHeight="1">
      <c r="A63" s="26" t="s">
        <v>159</v>
      </c>
      <c r="B63" s="14">
        <f t="shared" si="7"/>
        <v>133.64705882352942</v>
      </c>
      <c r="C63" s="15">
        <f t="shared" si="8"/>
        <v>121.11764705882354</v>
      </c>
      <c r="D63" s="15">
        <f t="shared" si="9"/>
        <v>98</v>
      </c>
      <c r="E63" s="15">
        <f t="shared" si="10"/>
        <v>104.11428571428571</v>
      </c>
      <c r="F63" s="15">
        <f t="shared" si="11"/>
        <v>129.52173913043478</v>
      </c>
      <c r="G63" s="15">
        <f t="shared" si="12"/>
        <v>100.87192118226601</v>
      </c>
      <c r="H63" s="15">
        <f t="shared" si="13"/>
        <v>119.40116279069767</v>
      </c>
      <c r="I63" s="15">
        <f t="shared" si="14"/>
        <v>108.97948717948718</v>
      </c>
      <c r="J63" s="15">
        <f t="shared" si="15"/>
        <v>102.93076923076923</v>
      </c>
      <c r="K63" s="15">
        <f t="shared" si="16"/>
        <v>117.15217391304348</v>
      </c>
      <c r="L63" s="15">
        <f t="shared" si="17"/>
        <v>140.44615384615383</v>
      </c>
      <c r="M63" s="47">
        <f t="shared" si="18"/>
        <v>135.04137931034484</v>
      </c>
      <c r="N63" s="96">
        <f t="shared" si="19"/>
        <v>117.10639777468707</v>
      </c>
      <c r="O63" s="14">
        <f t="shared" si="20"/>
        <v>135.02</v>
      </c>
      <c r="P63" s="15">
        <f t="shared" si="21"/>
        <v>156.73333333333332</v>
      </c>
      <c r="Q63" s="15">
        <f t="shared" si="22"/>
        <v>144.9</v>
      </c>
      <c r="R63" s="15">
        <f t="shared" si="23"/>
        <v>127.15</v>
      </c>
      <c r="S63" s="15">
        <f t="shared" si="24"/>
        <v>134.60526315789474</v>
      </c>
      <c r="T63" s="15">
        <f t="shared" si="25"/>
        <v>147.95833333333334</v>
      </c>
      <c r="U63" s="15">
        <f t="shared" si="26"/>
        <v>148.55555555555554</v>
      </c>
      <c r="V63" s="15">
        <f t="shared" si="27"/>
        <v>211.2093023255814</v>
      </c>
      <c r="W63" s="47">
        <f t="shared" si="28"/>
        <v>114.55</v>
      </c>
      <c r="X63" s="96">
        <f t="shared" si="29"/>
        <v>152.0502283105023</v>
      </c>
    </row>
    <row r="64" spans="1:24" ht="19.5" customHeight="1">
      <c r="A64" s="30" t="s">
        <v>160</v>
      </c>
      <c r="B64" s="14">
        <f t="shared" si="7"/>
        <v>127.98529411764706</v>
      </c>
      <c r="C64" s="15">
        <f t="shared" si="8"/>
        <v>120.27731092436974</v>
      </c>
      <c r="D64" s="15">
        <f t="shared" si="9"/>
        <v>97.33333333333333</v>
      </c>
      <c r="E64" s="15">
        <f t="shared" si="10"/>
        <v>103.82857142857142</v>
      </c>
      <c r="F64" s="15">
        <f t="shared" si="11"/>
        <v>129.18840579710144</v>
      </c>
      <c r="G64" s="15">
        <f t="shared" si="12"/>
        <v>100.33004926108374</v>
      </c>
      <c r="H64" s="15">
        <f t="shared" si="13"/>
        <v>119.25</v>
      </c>
      <c r="I64" s="15">
        <f t="shared" si="14"/>
        <v>108.97948717948718</v>
      </c>
      <c r="J64" s="15">
        <f t="shared" si="15"/>
        <v>102.9</v>
      </c>
      <c r="K64" s="15">
        <f t="shared" si="16"/>
        <v>117.04347826086956</v>
      </c>
      <c r="L64" s="15">
        <f t="shared" si="17"/>
        <v>139.6769230769231</v>
      </c>
      <c r="M64" s="47">
        <f t="shared" si="18"/>
        <v>134.00689655172414</v>
      </c>
      <c r="N64" s="96">
        <f t="shared" si="19"/>
        <v>116.44019471488178</v>
      </c>
      <c r="O64" s="14">
        <f t="shared" si="20"/>
        <v>132.9</v>
      </c>
      <c r="P64" s="15">
        <f t="shared" si="21"/>
        <v>156.56666666666666</v>
      </c>
      <c r="Q64" s="15">
        <f t="shared" si="22"/>
        <v>144.38571428571427</v>
      </c>
      <c r="R64" s="15">
        <f t="shared" si="23"/>
        <v>123.4</v>
      </c>
      <c r="S64" s="15">
        <f t="shared" si="24"/>
        <v>132.96052631578948</v>
      </c>
      <c r="T64" s="15">
        <f t="shared" si="25"/>
        <v>144.48611111111111</v>
      </c>
      <c r="U64" s="15">
        <f t="shared" si="26"/>
        <v>146.33333333333334</v>
      </c>
      <c r="V64" s="15">
        <f t="shared" si="27"/>
        <v>209.75581395348837</v>
      </c>
      <c r="W64" s="47">
        <f t="shared" si="28"/>
        <v>112.925</v>
      </c>
      <c r="X64" s="96">
        <f t="shared" si="29"/>
        <v>150.18036529680364</v>
      </c>
    </row>
    <row r="65" spans="1:24" ht="19.5" customHeight="1">
      <c r="A65" s="26" t="s">
        <v>161</v>
      </c>
      <c r="B65" s="14">
        <f t="shared" si="7"/>
        <v>5.661764705882353</v>
      </c>
      <c r="C65" s="15">
        <f t="shared" si="8"/>
        <v>0.8403361344537815</v>
      </c>
      <c r="D65" s="15">
        <f t="shared" si="9"/>
        <v>0.6666666666666666</v>
      </c>
      <c r="E65" s="15">
        <f t="shared" si="10"/>
        <v>0.2857142857142857</v>
      </c>
      <c r="F65" s="15">
        <f t="shared" si="11"/>
        <v>0.3333333333333333</v>
      </c>
      <c r="G65" s="15">
        <f t="shared" si="12"/>
        <v>0.541871921182266</v>
      </c>
      <c r="H65" s="15">
        <f t="shared" si="13"/>
        <v>0.1511627906976744</v>
      </c>
      <c r="I65" s="15">
        <f t="shared" si="14"/>
        <v>0</v>
      </c>
      <c r="J65" s="15">
        <f t="shared" si="15"/>
        <v>0.03076923076923077</v>
      </c>
      <c r="K65" s="15">
        <f t="shared" si="16"/>
        <v>0.10869565217391304</v>
      </c>
      <c r="L65" s="15">
        <f t="shared" si="17"/>
        <v>0.7692307692307693</v>
      </c>
      <c r="M65" s="47">
        <f t="shared" si="18"/>
        <v>1.0344827586206897</v>
      </c>
      <c r="N65" s="96">
        <f t="shared" si="19"/>
        <v>0.6662030598052852</v>
      </c>
      <c r="O65" s="14">
        <f t="shared" si="20"/>
        <v>2.12</v>
      </c>
      <c r="P65" s="15">
        <f t="shared" si="21"/>
        <v>0.16666666666666666</v>
      </c>
      <c r="Q65" s="15">
        <f t="shared" si="22"/>
        <v>0.5142857142857142</v>
      </c>
      <c r="R65" s="15">
        <f t="shared" si="23"/>
        <v>3.75</v>
      </c>
      <c r="S65" s="15">
        <f t="shared" si="24"/>
        <v>1.644736842105263</v>
      </c>
      <c r="T65" s="15">
        <f t="shared" si="25"/>
        <v>3.4722222222222223</v>
      </c>
      <c r="U65" s="15">
        <f t="shared" si="26"/>
        <v>2.2222222222222223</v>
      </c>
      <c r="V65" s="15">
        <f t="shared" si="27"/>
        <v>1.4534883720930232</v>
      </c>
      <c r="W65" s="47">
        <f t="shared" si="28"/>
        <v>1.625</v>
      </c>
      <c r="X65" s="96">
        <f t="shared" si="29"/>
        <v>1.86986301369863</v>
      </c>
    </row>
    <row r="66" spans="1:24" ht="19.5" customHeight="1">
      <c r="A66" s="26" t="s">
        <v>162</v>
      </c>
      <c r="B66" s="14">
        <f t="shared" si="7"/>
        <v>49.44941176470588</v>
      </c>
      <c r="C66" s="15">
        <f t="shared" si="8"/>
        <v>44.813529411764705</v>
      </c>
      <c r="D66" s="15">
        <f t="shared" si="9"/>
        <v>36.26</v>
      </c>
      <c r="E66" s="15">
        <f t="shared" si="10"/>
        <v>38.522285714285715</v>
      </c>
      <c r="F66" s="15">
        <f t="shared" si="11"/>
        <v>47.92304347826087</v>
      </c>
      <c r="G66" s="15">
        <f t="shared" si="12"/>
        <v>37.322610837438425</v>
      </c>
      <c r="H66" s="15">
        <f t="shared" si="13"/>
        <v>44.178430232558135</v>
      </c>
      <c r="I66" s="15">
        <f t="shared" si="14"/>
        <v>40.32241025641026</v>
      </c>
      <c r="J66" s="15">
        <f t="shared" si="15"/>
        <v>38.084384615384614</v>
      </c>
      <c r="K66" s="15">
        <f t="shared" si="16"/>
        <v>43.34630434782609</v>
      </c>
      <c r="L66" s="15">
        <f t="shared" si="17"/>
        <v>51.96507692307692</v>
      </c>
      <c r="M66" s="47">
        <f t="shared" si="18"/>
        <v>49.965310344827586</v>
      </c>
      <c r="N66" s="96">
        <f t="shared" si="19"/>
        <v>43.329367176634214</v>
      </c>
      <c r="O66" s="14">
        <f t="shared" si="20"/>
        <v>49.9574</v>
      </c>
      <c r="P66" s="15">
        <f t="shared" si="21"/>
        <v>57.99133333333334</v>
      </c>
      <c r="Q66" s="15">
        <f t="shared" si="22"/>
        <v>53.613</v>
      </c>
      <c r="R66" s="15">
        <f t="shared" si="23"/>
        <v>47.0455</v>
      </c>
      <c r="S66" s="15">
        <f t="shared" si="24"/>
        <v>49.80394736842105</v>
      </c>
      <c r="T66" s="15">
        <f t="shared" si="25"/>
        <v>54.74458333333334</v>
      </c>
      <c r="U66" s="15">
        <f t="shared" si="26"/>
        <v>54.965555555555554</v>
      </c>
      <c r="V66" s="15">
        <f t="shared" si="27"/>
        <v>78.14744186046512</v>
      </c>
      <c r="W66" s="47">
        <f t="shared" si="28"/>
        <v>42.3835</v>
      </c>
      <c r="X66" s="96">
        <f t="shared" si="29"/>
        <v>56.25858447488584</v>
      </c>
    </row>
    <row r="67" spans="1:24" ht="19.5" customHeight="1">
      <c r="A67" s="30" t="s">
        <v>163</v>
      </c>
      <c r="B67" s="14">
        <f t="shared" si="7"/>
        <v>0.014705882352941176</v>
      </c>
      <c r="C67" s="15">
        <f t="shared" si="8"/>
        <v>0</v>
      </c>
      <c r="D67" s="15">
        <f t="shared" si="9"/>
        <v>0</v>
      </c>
      <c r="E67" s="15">
        <f t="shared" si="10"/>
        <v>0</v>
      </c>
      <c r="F67" s="15">
        <f t="shared" si="11"/>
        <v>0</v>
      </c>
      <c r="G67" s="15">
        <f t="shared" si="12"/>
        <v>0.04926108374384237</v>
      </c>
      <c r="H67" s="15">
        <f t="shared" si="13"/>
        <v>0</v>
      </c>
      <c r="I67" s="15">
        <f t="shared" si="14"/>
        <v>0</v>
      </c>
      <c r="J67" s="15">
        <f t="shared" si="15"/>
        <v>0</v>
      </c>
      <c r="K67" s="15">
        <f t="shared" si="16"/>
        <v>0.05434782608695652</v>
      </c>
      <c r="L67" s="15">
        <f t="shared" si="17"/>
        <v>0</v>
      </c>
      <c r="M67" s="47">
        <f t="shared" si="18"/>
        <v>0</v>
      </c>
      <c r="N67" s="96">
        <f t="shared" si="19"/>
        <v>0.011126564673157162</v>
      </c>
      <c r="O67" s="14">
        <f t="shared" si="20"/>
        <v>0</v>
      </c>
      <c r="P67" s="15">
        <f t="shared" si="21"/>
        <v>0.03333333333333333</v>
      </c>
      <c r="Q67" s="15">
        <f t="shared" si="22"/>
        <v>0.014285714285714285</v>
      </c>
      <c r="R67" s="15">
        <f t="shared" si="23"/>
        <v>0.25</v>
      </c>
      <c r="S67" s="15">
        <f t="shared" si="24"/>
        <v>0</v>
      </c>
      <c r="T67" s="15">
        <f t="shared" si="25"/>
        <v>0.06944444444444445</v>
      </c>
      <c r="U67" s="15">
        <f t="shared" si="26"/>
        <v>0.011111111111111112</v>
      </c>
      <c r="V67" s="15">
        <f t="shared" si="27"/>
        <v>0.18023255813953487</v>
      </c>
      <c r="W67" s="47">
        <f t="shared" si="28"/>
        <v>0.0125</v>
      </c>
      <c r="X67" s="96">
        <f t="shared" si="29"/>
        <v>0.06963470319634703</v>
      </c>
    </row>
    <row r="68" spans="1:24" ht="19.5" customHeight="1">
      <c r="A68" s="30" t="s">
        <v>164</v>
      </c>
      <c r="B68" s="14">
        <f t="shared" si="7"/>
        <v>1.911764705882353</v>
      </c>
      <c r="C68" s="15">
        <f t="shared" si="8"/>
        <v>1.4201680672268908</v>
      </c>
      <c r="D68" s="15">
        <f t="shared" si="9"/>
        <v>1.5555555555555556</v>
      </c>
      <c r="E68" s="15">
        <f t="shared" si="10"/>
        <v>2.142857142857143</v>
      </c>
      <c r="F68" s="15">
        <f t="shared" si="11"/>
        <v>1.8840579710144927</v>
      </c>
      <c r="G68" s="15">
        <f t="shared" si="12"/>
        <v>1.0689655172413792</v>
      </c>
      <c r="H68" s="15">
        <f t="shared" si="13"/>
        <v>1.1046511627906976</v>
      </c>
      <c r="I68" s="15">
        <f t="shared" si="14"/>
        <v>1.2307692307692308</v>
      </c>
      <c r="J68" s="15">
        <f t="shared" si="15"/>
        <v>0.9230769230769231</v>
      </c>
      <c r="K68" s="15">
        <f t="shared" si="16"/>
        <v>1.358695652173913</v>
      </c>
      <c r="L68" s="15">
        <f t="shared" si="17"/>
        <v>2.3076923076923075</v>
      </c>
      <c r="M68" s="47">
        <f t="shared" si="18"/>
        <v>2.4827586206896552</v>
      </c>
      <c r="N68" s="96">
        <f t="shared" si="19"/>
        <v>1.5305980528511822</v>
      </c>
      <c r="O68" s="14">
        <f t="shared" si="20"/>
        <v>2.1</v>
      </c>
      <c r="P68" s="15">
        <f t="shared" si="21"/>
        <v>2.25</v>
      </c>
      <c r="Q68" s="15">
        <f t="shared" si="22"/>
        <v>0.8571428571428571</v>
      </c>
      <c r="R68" s="15">
        <f t="shared" si="23"/>
        <v>1.25</v>
      </c>
      <c r="S68" s="15">
        <f t="shared" si="24"/>
        <v>3.1578947368421053</v>
      </c>
      <c r="T68" s="15">
        <f t="shared" si="25"/>
        <v>2.9166666666666665</v>
      </c>
      <c r="U68" s="15">
        <f t="shared" si="26"/>
        <v>2.2222222222222223</v>
      </c>
      <c r="V68" s="15">
        <f t="shared" si="27"/>
        <v>8.116279069767442</v>
      </c>
      <c r="W68" s="47">
        <f t="shared" si="28"/>
        <v>1.875</v>
      </c>
      <c r="X68" s="96">
        <f t="shared" si="29"/>
        <v>3.3573059360730593</v>
      </c>
    </row>
    <row r="69" spans="1:24" ht="19.5" customHeight="1">
      <c r="A69" s="26" t="s">
        <v>165</v>
      </c>
      <c r="B69" s="14">
        <f t="shared" si="7"/>
        <v>8.088235294117647</v>
      </c>
      <c r="C69" s="15">
        <f t="shared" si="8"/>
        <v>5.436974789915967</v>
      </c>
      <c r="D69" s="15">
        <f t="shared" si="9"/>
        <v>5.777777777777778</v>
      </c>
      <c r="E69" s="15">
        <f t="shared" si="10"/>
        <v>8.214285714285714</v>
      </c>
      <c r="F69" s="15">
        <f t="shared" si="11"/>
        <v>8.81159420289855</v>
      </c>
      <c r="G69" s="15">
        <f t="shared" si="12"/>
        <v>3.9408866995073892</v>
      </c>
      <c r="H69" s="15">
        <f t="shared" si="13"/>
        <v>13.959302325581396</v>
      </c>
      <c r="I69" s="15">
        <f t="shared" si="14"/>
        <v>5.907692307692308</v>
      </c>
      <c r="J69" s="15">
        <f t="shared" si="15"/>
        <v>1.9230769230769231</v>
      </c>
      <c r="K69" s="15">
        <f t="shared" si="16"/>
        <v>21.630434782608695</v>
      </c>
      <c r="L69" s="15">
        <f t="shared" si="17"/>
        <v>7.961538461538462</v>
      </c>
      <c r="M69" s="47">
        <f t="shared" si="18"/>
        <v>4.2620689655172415</v>
      </c>
      <c r="N69" s="96">
        <f t="shared" si="19"/>
        <v>7.570236439499305</v>
      </c>
      <c r="O69" s="14">
        <f t="shared" si="20"/>
        <v>6.23</v>
      </c>
      <c r="P69" s="15">
        <f t="shared" si="21"/>
        <v>6.516666666666667</v>
      </c>
      <c r="Q69" s="15">
        <f t="shared" si="22"/>
        <v>7.328571428571428</v>
      </c>
      <c r="R69" s="15">
        <f t="shared" si="23"/>
        <v>4.3</v>
      </c>
      <c r="S69" s="15">
        <f t="shared" si="24"/>
        <v>9.763157894736842</v>
      </c>
      <c r="T69" s="15">
        <f t="shared" si="25"/>
        <v>10.51388888888889</v>
      </c>
      <c r="U69" s="15">
        <f t="shared" si="26"/>
        <v>5.233333333333333</v>
      </c>
      <c r="V69" s="15">
        <f t="shared" si="27"/>
        <v>14.732558139534884</v>
      </c>
      <c r="W69" s="47">
        <f t="shared" si="28"/>
        <v>10.5</v>
      </c>
      <c r="X69" s="96">
        <f t="shared" si="29"/>
        <v>9.083333333333334</v>
      </c>
    </row>
    <row r="70" spans="1:24" ht="30" customHeight="1">
      <c r="A70" s="26" t="s">
        <v>166</v>
      </c>
      <c r="B70" s="14">
        <f t="shared" si="7"/>
        <v>8.088235294117647</v>
      </c>
      <c r="C70" s="15">
        <f t="shared" si="8"/>
        <v>5.436974789915967</v>
      </c>
      <c r="D70" s="15">
        <f t="shared" si="9"/>
        <v>5.777777777777778</v>
      </c>
      <c r="E70" s="15">
        <f t="shared" si="10"/>
        <v>8.214285714285714</v>
      </c>
      <c r="F70" s="15">
        <f t="shared" si="11"/>
        <v>8.81159420289855</v>
      </c>
      <c r="G70" s="15">
        <f t="shared" si="12"/>
        <v>3.9408866995073892</v>
      </c>
      <c r="H70" s="15">
        <f t="shared" si="13"/>
        <v>13.959302325581396</v>
      </c>
      <c r="I70" s="15">
        <f t="shared" si="14"/>
        <v>5.907692307692308</v>
      </c>
      <c r="J70" s="15">
        <f t="shared" si="15"/>
        <v>1.8076923076923077</v>
      </c>
      <c r="K70" s="15">
        <f t="shared" si="16"/>
        <v>0</v>
      </c>
      <c r="L70" s="15">
        <f t="shared" si="17"/>
        <v>7.961538461538462</v>
      </c>
      <c r="M70" s="47">
        <f t="shared" si="18"/>
        <v>4.2620689655172415</v>
      </c>
      <c r="N70" s="96">
        <f t="shared" si="19"/>
        <v>6.175938803894297</v>
      </c>
      <c r="O70" s="14">
        <f t="shared" si="20"/>
        <v>6.23</v>
      </c>
      <c r="P70" s="15">
        <f t="shared" si="21"/>
        <v>6.516666666666667</v>
      </c>
      <c r="Q70" s="15">
        <f t="shared" si="22"/>
        <v>7.328571428571428</v>
      </c>
      <c r="R70" s="15">
        <f t="shared" si="23"/>
        <v>4.3</v>
      </c>
      <c r="S70" s="15">
        <f t="shared" si="24"/>
        <v>9.763157894736842</v>
      </c>
      <c r="T70" s="15">
        <f t="shared" si="25"/>
        <v>10.51388888888889</v>
      </c>
      <c r="U70" s="15">
        <f t="shared" si="26"/>
        <v>5.233333333333333</v>
      </c>
      <c r="V70" s="15">
        <f t="shared" si="27"/>
        <v>14.732558139534884</v>
      </c>
      <c r="W70" s="47">
        <f t="shared" si="28"/>
        <v>10.5</v>
      </c>
      <c r="X70" s="96">
        <f t="shared" si="29"/>
        <v>9.083333333333334</v>
      </c>
    </row>
    <row r="71" spans="1:24" ht="19.5" customHeight="1" thickBot="1">
      <c r="A71" s="31" t="s">
        <v>167</v>
      </c>
      <c r="B71" s="85">
        <f t="shared" si="7"/>
        <v>0</v>
      </c>
      <c r="C71" s="86">
        <f t="shared" si="8"/>
        <v>0</v>
      </c>
      <c r="D71" s="86">
        <f t="shared" si="9"/>
        <v>0</v>
      </c>
      <c r="E71" s="86">
        <f t="shared" si="10"/>
        <v>0</v>
      </c>
      <c r="F71" s="86">
        <f t="shared" si="11"/>
        <v>0</v>
      </c>
      <c r="G71" s="86">
        <f t="shared" si="12"/>
        <v>0</v>
      </c>
      <c r="H71" s="86">
        <f t="shared" si="13"/>
        <v>0</v>
      </c>
      <c r="I71" s="86">
        <f t="shared" si="14"/>
        <v>0</v>
      </c>
      <c r="J71" s="86">
        <f t="shared" si="15"/>
        <v>0</v>
      </c>
      <c r="K71" s="86">
        <f t="shared" si="16"/>
        <v>0</v>
      </c>
      <c r="L71" s="86">
        <f t="shared" si="17"/>
        <v>0</v>
      </c>
      <c r="M71" s="87">
        <f t="shared" si="18"/>
        <v>0</v>
      </c>
      <c r="N71" s="97">
        <f t="shared" si="19"/>
        <v>0</v>
      </c>
      <c r="O71" s="85">
        <f t="shared" si="20"/>
        <v>0</v>
      </c>
      <c r="P71" s="86">
        <f t="shared" si="21"/>
        <v>0</v>
      </c>
      <c r="Q71" s="86">
        <f t="shared" si="22"/>
        <v>0</v>
      </c>
      <c r="R71" s="86">
        <f t="shared" si="23"/>
        <v>0</v>
      </c>
      <c r="S71" s="86">
        <f t="shared" si="24"/>
        <v>0</v>
      </c>
      <c r="T71" s="86">
        <f t="shared" si="25"/>
        <v>0</v>
      </c>
      <c r="U71" s="86">
        <f t="shared" si="26"/>
        <v>0</v>
      </c>
      <c r="V71" s="86">
        <f t="shared" si="27"/>
        <v>0</v>
      </c>
      <c r="W71" s="87">
        <f t="shared" si="28"/>
        <v>0</v>
      </c>
      <c r="X71" s="97">
        <f t="shared" si="29"/>
        <v>0</v>
      </c>
    </row>
    <row r="72" spans="1:24" ht="19.5" customHeight="1" thickBot="1">
      <c r="A72" s="32" t="s">
        <v>346</v>
      </c>
      <c r="B72" s="88">
        <f aca="true" t="shared" si="30" ref="B72:M72">(B35-B32)/B38</f>
        <v>259.6111764705882</v>
      </c>
      <c r="C72" s="89">
        <f t="shared" si="30"/>
        <v>230.49420168067226</v>
      </c>
      <c r="D72" s="89">
        <f t="shared" si="30"/>
        <v>215.17111111111112</v>
      </c>
      <c r="E72" s="89">
        <f t="shared" si="30"/>
        <v>221.2365714285714</v>
      </c>
      <c r="F72" s="89">
        <f t="shared" si="30"/>
        <v>268.37231884057974</v>
      </c>
      <c r="G72" s="89">
        <f t="shared" si="30"/>
        <v>209.9235960591133</v>
      </c>
      <c r="H72" s="89">
        <f t="shared" si="30"/>
        <v>250.4400581395349</v>
      </c>
      <c r="I72" s="89">
        <f t="shared" si="30"/>
        <v>230.0865128205128</v>
      </c>
      <c r="J72" s="89">
        <f t="shared" si="30"/>
        <v>222.4036153846154</v>
      </c>
      <c r="K72" s="89">
        <f t="shared" si="30"/>
        <v>249.4658695652174</v>
      </c>
      <c r="L72" s="89">
        <f t="shared" si="30"/>
        <v>278.7958461538461</v>
      </c>
      <c r="M72" s="90">
        <f t="shared" si="30"/>
        <v>261.09806896551726</v>
      </c>
      <c r="N72" s="91">
        <f>((B35+C35+D35+E35+F35+G35+H35+I35+J35+K35+L35+M35)-(B32+C32+D32+E32+F32+G32+H32+I32+J32+K32+L32+M32))/N74</f>
        <v>240.11987482614742</v>
      </c>
      <c r="O72" s="88">
        <f aca="true" t="shared" si="31" ref="O72:W72">(O35-O32)/O38</f>
        <v>261.44</v>
      </c>
      <c r="P72" s="89">
        <f t="shared" si="31"/>
        <v>308.758</v>
      </c>
      <c r="Q72" s="89">
        <f t="shared" si="31"/>
        <v>285.98442857142857</v>
      </c>
      <c r="R72" s="89">
        <f t="shared" si="31"/>
        <v>264.9205</v>
      </c>
      <c r="S72" s="89">
        <f t="shared" si="31"/>
        <v>261.4486842105263</v>
      </c>
      <c r="T72" s="89">
        <f t="shared" si="31"/>
        <v>305.3001388888889</v>
      </c>
      <c r="U72" s="89">
        <f t="shared" si="31"/>
        <v>300.51</v>
      </c>
      <c r="V72" s="89">
        <f t="shared" si="31"/>
        <v>381.3625581395349</v>
      </c>
      <c r="W72" s="90">
        <f t="shared" si="31"/>
        <v>267.8375</v>
      </c>
      <c r="X72" s="91">
        <f>((O35+P35+Q35+R35+S35+T35+U35+V35+W35)-(O32+P32+Q32+R32+S32+T32+U32+V32+W32))/$Y$38</f>
        <v>298.711301369863</v>
      </c>
    </row>
    <row r="73" ht="14.25">
      <c r="N73" s="18"/>
    </row>
    <row r="74" ht="22.5" customHeight="1">
      <c r="N74" s="56">
        <f>SUM(B38:M38)</f>
        <v>1438</v>
      </c>
    </row>
    <row r="75" ht="15">
      <c r="A75" s="106"/>
    </row>
    <row r="76" spans="1:26" ht="15" customHeight="1">
      <c r="A76" s="101"/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</row>
    <row r="77" spans="1:26" ht="15">
      <c r="A77" s="101"/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53"/>
    </row>
    <row r="78" spans="1:26" ht="22.5" customHeight="1" hidden="1" thickBot="1">
      <c r="A78" s="107"/>
      <c r="B78" s="102" t="e">
        <f>#REF!*#REF!</f>
        <v>#REF!</v>
      </c>
      <c r="C78" s="102" t="e">
        <f>#REF!*#REF!</f>
        <v>#REF!</v>
      </c>
      <c r="D78" s="102" t="e">
        <f>#REF!*#REF!</f>
        <v>#REF!</v>
      </c>
      <c r="E78" s="102" t="e">
        <f>#REF!*#REF!</f>
        <v>#REF!</v>
      </c>
      <c r="F78" s="102" t="e">
        <f>#REF!*#REF!</f>
        <v>#REF!</v>
      </c>
      <c r="G78" s="102" t="e">
        <f>#REF!*#REF!</f>
        <v>#REF!</v>
      </c>
      <c r="H78" s="102"/>
      <c r="I78" s="102" t="e">
        <f>#REF!*#REF!</f>
        <v>#REF!</v>
      </c>
      <c r="J78" s="102" t="e">
        <f>#REF!*#REF!</f>
        <v>#REF!</v>
      </c>
      <c r="K78" s="102"/>
      <c r="L78" s="102" t="e">
        <f>#REF!*#REF!</f>
        <v>#REF!</v>
      </c>
      <c r="M78" s="102" t="e">
        <f>#REF!*#REF!</f>
        <v>#REF!</v>
      </c>
      <c r="N78" s="103" t="e">
        <f>B78+C78+D78+E78+F78+G78+J78+L78+M78</f>
        <v>#REF!</v>
      </c>
      <c r="O78" s="102" t="e">
        <f>#REF!*#REF!</f>
        <v>#REF!</v>
      </c>
      <c r="P78" s="102" t="e">
        <f>#REF!*#REF!</f>
        <v>#REF!</v>
      </c>
      <c r="Q78" s="102" t="e">
        <f>#REF!*#REF!</f>
        <v>#REF!</v>
      </c>
      <c r="R78" s="102" t="e">
        <f>#REF!*#REF!</f>
        <v>#REF!</v>
      </c>
      <c r="S78" s="102" t="e">
        <f>#REF!*#REF!</f>
        <v>#REF!</v>
      </c>
      <c r="T78" s="102" t="e">
        <f>#REF!*#REF!</f>
        <v>#REF!</v>
      </c>
      <c r="U78" s="102" t="e">
        <f>#REF!*#REF!</f>
        <v>#REF!</v>
      </c>
      <c r="V78" s="102" t="e">
        <f>#REF!*#REF!</f>
        <v>#REF!</v>
      </c>
      <c r="W78" s="102" t="e">
        <f>#REF!*#REF!</f>
        <v>#REF!</v>
      </c>
      <c r="X78" s="102" t="e">
        <f>#REF!*#REF!</f>
        <v>#REF!</v>
      </c>
      <c r="Y78" s="104" t="e">
        <f>O78+P78+Q78+R78+S78+T78+U78+V78+W78</f>
        <v>#REF!</v>
      </c>
      <c r="Z78" s="105" t="e">
        <f>N78+X78+Y78</f>
        <v>#REF!</v>
      </c>
    </row>
    <row r="79" ht="15">
      <c r="A79" s="106"/>
    </row>
    <row r="80" ht="15">
      <c r="A80" s="106"/>
    </row>
    <row r="81" ht="15">
      <c r="A81" s="106"/>
    </row>
    <row r="82" ht="15">
      <c r="A82" s="106"/>
    </row>
    <row r="83" ht="15">
      <c r="A83" s="106"/>
    </row>
    <row r="84" ht="15">
      <c r="A84" s="106"/>
    </row>
    <row r="85" ht="15">
      <c r="A85" s="106"/>
    </row>
    <row r="86" ht="15">
      <c r="A86" s="106"/>
    </row>
    <row r="87" ht="15">
      <c r="A87" s="106"/>
    </row>
    <row r="88" ht="15">
      <c r="A88" s="106"/>
    </row>
    <row r="89" ht="15">
      <c r="A89" s="106"/>
    </row>
    <row r="90" ht="15">
      <c r="A90" s="106"/>
    </row>
    <row r="91" ht="15">
      <c r="A91" s="106"/>
    </row>
    <row r="92" ht="15">
      <c r="A92" s="106"/>
    </row>
    <row r="93" ht="15">
      <c r="A93" s="106"/>
    </row>
    <row r="94" ht="15">
      <c r="A94" s="106"/>
    </row>
    <row r="95" ht="15">
      <c r="A95" s="106"/>
    </row>
    <row r="96" ht="15">
      <c r="A96" s="106"/>
    </row>
    <row r="97" ht="15">
      <c r="A97" s="106"/>
    </row>
    <row r="98" ht="15">
      <c r="A98" s="106"/>
    </row>
  </sheetData>
  <mergeCells count="1">
    <mergeCell ref="B39:X39"/>
  </mergeCells>
  <printOptions/>
  <pageMargins left="0.75" right="0.75" top="1" bottom="1" header="0.4921259845" footer="0.4921259845"/>
  <pageSetup fitToHeight="2" horizontalDpi="600" verticalDpi="600" orientation="landscape" paperSize="8" scale="61" r:id="rId1"/>
  <headerFooter alignWithMargins="0">
    <oddHeader>&amp;R&amp;"Arial CE,tučné"&amp;11RK-17-2009-18, př. 1
počet stran: 26&amp;"Arial CE,obyčejné"&amp;10
</oddHeader>
    <oddFooter>&amp;C&amp;P</oddFooter>
  </headerFooter>
  <rowBreaks count="1" manualBreakCount="1">
    <brk id="3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N78"/>
  <sheetViews>
    <sheetView view="pageBreakPreview" zoomScaleNormal="90" zoomScaleSheetLayoutView="100" workbookViewId="0" topLeftCell="A43">
      <selection activeCell="J28" sqref="J28"/>
    </sheetView>
  </sheetViews>
  <sheetFormatPr defaultColWidth="9.00390625" defaultRowHeight="12.75"/>
  <cols>
    <col min="1" max="1" width="28.125" style="298" customWidth="1"/>
    <col min="2" max="7" width="9.75390625" style="298" customWidth="1"/>
    <col min="8" max="8" width="8.125" style="298" customWidth="1"/>
    <col min="9" max="9" width="8.875" style="298" customWidth="1"/>
    <col min="10" max="10" width="9.125" style="298" customWidth="1"/>
    <col min="11" max="11" width="9.25390625" style="298" customWidth="1"/>
    <col min="12" max="12" width="8.625" style="298" customWidth="1"/>
    <col min="13" max="16384" width="9.125" style="298" customWidth="1"/>
  </cols>
  <sheetData>
    <row r="1" spans="1:14" ht="11.25">
      <c r="A1" s="622"/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</row>
    <row r="2" spans="1:14" ht="15.75" thickBot="1">
      <c r="A2" s="626" t="s">
        <v>323</v>
      </c>
      <c r="B2" s="626"/>
      <c r="C2" s="626"/>
      <c r="D2" s="626"/>
      <c r="E2" s="626"/>
      <c r="F2" s="626"/>
      <c r="G2" s="626"/>
      <c r="H2" s="230"/>
      <c r="L2" s="324"/>
      <c r="N2" s="325" t="s">
        <v>222</v>
      </c>
    </row>
    <row r="3" spans="1:14" ht="24" customHeight="1" thickBot="1">
      <c r="A3" s="623" t="s">
        <v>133</v>
      </c>
      <c r="B3" s="624" t="s">
        <v>232</v>
      </c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4"/>
    </row>
    <row r="4" spans="1:14" ht="12" thickBot="1">
      <c r="A4" s="623"/>
      <c r="B4" s="597" t="s">
        <v>263</v>
      </c>
      <c r="C4" s="597"/>
      <c r="D4" s="597"/>
      <c r="E4" s="597" t="s">
        <v>21</v>
      </c>
      <c r="F4" s="597"/>
      <c r="G4" s="597"/>
      <c r="H4" s="625" t="s">
        <v>264</v>
      </c>
      <c r="I4" s="625"/>
      <c r="J4" s="597" t="s">
        <v>22</v>
      </c>
      <c r="K4" s="597"/>
      <c r="L4" s="597"/>
      <c r="M4" s="597" t="s">
        <v>23</v>
      </c>
      <c r="N4" s="597"/>
    </row>
    <row r="5" spans="1:14" ht="12" thickBot="1">
      <c r="A5" s="623"/>
      <c r="B5" s="231" t="s">
        <v>134</v>
      </c>
      <c r="C5" s="232" t="s">
        <v>135</v>
      </c>
      <c r="D5" s="233" t="s">
        <v>136</v>
      </c>
      <c r="E5" s="231" t="s">
        <v>134</v>
      </c>
      <c r="F5" s="232" t="s">
        <v>135</v>
      </c>
      <c r="G5" s="233" t="s">
        <v>136</v>
      </c>
      <c r="H5" s="234" t="s">
        <v>136</v>
      </c>
      <c r="I5" s="234" t="s">
        <v>137</v>
      </c>
      <c r="J5" s="235" t="s">
        <v>134</v>
      </c>
      <c r="K5" s="232" t="s">
        <v>135</v>
      </c>
      <c r="L5" s="233" t="s">
        <v>136</v>
      </c>
      <c r="M5" s="234" t="s">
        <v>136</v>
      </c>
      <c r="N5" s="233" t="s">
        <v>137</v>
      </c>
    </row>
    <row r="6" spans="1:14" ht="12" thickBot="1">
      <c r="A6" s="623"/>
      <c r="B6" s="236" t="s">
        <v>138</v>
      </c>
      <c r="C6" s="237" t="s">
        <v>138</v>
      </c>
      <c r="D6" s="238"/>
      <c r="E6" s="236" t="s">
        <v>138</v>
      </c>
      <c r="F6" s="237" t="s">
        <v>138</v>
      </c>
      <c r="G6" s="238"/>
      <c r="H6" s="239" t="s">
        <v>139</v>
      </c>
      <c r="I6" s="239" t="s">
        <v>140</v>
      </c>
      <c r="J6" s="240" t="s">
        <v>138</v>
      </c>
      <c r="K6" s="237" t="s">
        <v>138</v>
      </c>
      <c r="L6" s="238"/>
      <c r="M6" s="239" t="s">
        <v>139</v>
      </c>
      <c r="N6" s="238" t="s">
        <v>140</v>
      </c>
    </row>
    <row r="7" spans="1:14" ht="13.5" customHeight="1">
      <c r="A7" s="241" t="s">
        <v>141</v>
      </c>
      <c r="B7" s="402"/>
      <c r="C7" s="403"/>
      <c r="D7" s="403">
        <f aca="true" t="shared" si="0" ref="D7:D18">SUM(B7:C7)</f>
        <v>0</v>
      </c>
      <c r="E7" s="403"/>
      <c r="F7" s="403"/>
      <c r="G7" s="403">
        <f aca="true" t="shared" si="1" ref="G7:G18">SUM(E7:F7)</f>
        <v>0</v>
      </c>
      <c r="H7" s="404">
        <f aca="true" t="shared" si="2" ref="H7:H38">+G7-D7</f>
        <v>0</v>
      </c>
      <c r="I7" s="405"/>
      <c r="J7" s="403"/>
      <c r="K7" s="403"/>
      <c r="L7" s="403">
        <f aca="true" t="shared" si="3" ref="L7:L18">SUM(J7:K7)</f>
        <v>0</v>
      </c>
      <c r="M7" s="404">
        <f aca="true" t="shared" si="4" ref="M7:M38">+L7-G7</f>
        <v>0</v>
      </c>
      <c r="N7" s="406"/>
    </row>
    <row r="8" spans="1:14" ht="13.5" customHeight="1">
      <c r="A8" s="248" t="s">
        <v>142</v>
      </c>
      <c r="B8" s="407">
        <v>9905</v>
      </c>
      <c r="C8" s="395"/>
      <c r="D8" s="395">
        <f t="shared" si="0"/>
        <v>9905</v>
      </c>
      <c r="E8" s="395">
        <v>10354</v>
      </c>
      <c r="F8" s="395"/>
      <c r="G8" s="395">
        <f t="shared" si="1"/>
        <v>10354</v>
      </c>
      <c r="H8" s="396">
        <f t="shared" si="2"/>
        <v>449</v>
      </c>
      <c r="I8" s="397">
        <f aca="true" t="shared" si="5" ref="I8:I38">+G8/D8</f>
        <v>1.0453306410903584</v>
      </c>
      <c r="J8" s="395">
        <v>11450</v>
      </c>
      <c r="K8" s="395"/>
      <c r="L8" s="395">
        <f t="shared" si="3"/>
        <v>11450</v>
      </c>
      <c r="M8" s="396">
        <f t="shared" si="4"/>
        <v>1096</v>
      </c>
      <c r="N8" s="408">
        <f aca="true" t="shared" si="6" ref="N8:N38">+L8/G8</f>
        <v>1.1058528105080163</v>
      </c>
    </row>
    <row r="9" spans="1:14" ht="13.5" customHeight="1">
      <c r="A9" s="248" t="s">
        <v>143</v>
      </c>
      <c r="B9" s="407"/>
      <c r="C9" s="395"/>
      <c r="D9" s="395">
        <f t="shared" si="0"/>
        <v>0</v>
      </c>
      <c r="E9" s="395"/>
      <c r="F9" s="395"/>
      <c r="G9" s="395">
        <f t="shared" si="1"/>
        <v>0</v>
      </c>
      <c r="H9" s="396">
        <f t="shared" si="2"/>
        <v>0</v>
      </c>
      <c r="I9" s="397"/>
      <c r="J9" s="395"/>
      <c r="K9" s="395"/>
      <c r="L9" s="395">
        <f t="shared" si="3"/>
        <v>0</v>
      </c>
      <c r="M9" s="396">
        <f t="shared" si="4"/>
        <v>0</v>
      </c>
      <c r="N9" s="408"/>
    </row>
    <row r="10" spans="1:14" ht="13.5" customHeight="1">
      <c r="A10" s="248" t="s">
        <v>144</v>
      </c>
      <c r="B10" s="407"/>
      <c r="C10" s="395"/>
      <c r="D10" s="395">
        <f t="shared" si="0"/>
        <v>0</v>
      </c>
      <c r="E10" s="395"/>
      <c r="F10" s="395"/>
      <c r="G10" s="395">
        <f t="shared" si="1"/>
        <v>0</v>
      </c>
      <c r="H10" s="396">
        <f t="shared" si="2"/>
        <v>0</v>
      </c>
      <c r="I10" s="397"/>
      <c r="J10" s="395"/>
      <c r="K10" s="395"/>
      <c r="L10" s="395">
        <f t="shared" si="3"/>
        <v>0</v>
      </c>
      <c r="M10" s="396">
        <f t="shared" si="4"/>
        <v>0</v>
      </c>
      <c r="N10" s="408"/>
    </row>
    <row r="11" spans="1:14" ht="13.5" customHeight="1">
      <c r="A11" s="248" t="s">
        <v>145</v>
      </c>
      <c r="B11" s="407">
        <v>69</v>
      </c>
      <c r="C11" s="395"/>
      <c r="D11" s="395">
        <f t="shared" si="0"/>
        <v>69</v>
      </c>
      <c r="E11" s="395">
        <v>48</v>
      </c>
      <c r="F11" s="395"/>
      <c r="G11" s="395">
        <f t="shared" si="1"/>
        <v>48</v>
      </c>
      <c r="H11" s="396">
        <f t="shared" si="2"/>
        <v>-21</v>
      </c>
      <c r="I11" s="397">
        <f t="shared" si="5"/>
        <v>0.6956521739130435</v>
      </c>
      <c r="J11" s="395">
        <v>20</v>
      </c>
      <c r="K11" s="395"/>
      <c r="L11" s="395">
        <f t="shared" si="3"/>
        <v>20</v>
      </c>
      <c r="M11" s="396">
        <f t="shared" si="4"/>
        <v>-28</v>
      </c>
      <c r="N11" s="408">
        <f t="shared" si="6"/>
        <v>0.4166666666666667</v>
      </c>
    </row>
    <row r="12" spans="1:14" ht="13.5" customHeight="1">
      <c r="A12" s="248" t="s">
        <v>146</v>
      </c>
      <c r="B12" s="407"/>
      <c r="C12" s="395"/>
      <c r="D12" s="395">
        <f t="shared" si="0"/>
        <v>0</v>
      </c>
      <c r="E12" s="395">
        <v>24</v>
      </c>
      <c r="F12" s="395"/>
      <c r="G12" s="395">
        <f t="shared" si="1"/>
        <v>24</v>
      </c>
      <c r="H12" s="396">
        <f t="shared" si="2"/>
        <v>24</v>
      </c>
      <c r="I12" s="397"/>
      <c r="J12" s="395"/>
      <c r="K12" s="395"/>
      <c r="L12" s="395">
        <f t="shared" si="3"/>
        <v>0</v>
      </c>
      <c r="M12" s="396">
        <f t="shared" si="4"/>
        <v>-24</v>
      </c>
      <c r="N12" s="408">
        <f t="shared" si="6"/>
        <v>0</v>
      </c>
    </row>
    <row r="13" spans="1:14" ht="13.5" customHeight="1">
      <c r="A13" s="248" t="s">
        <v>147</v>
      </c>
      <c r="B13" s="407"/>
      <c r="C13" s="395"/>
      <c r="D13" s="395">
        <f t="shared" si="0"/>
        <v>0</v>
      </c>
      <c r="E13" s="395"/>
      <c r="F13" s="395"/>
      <c r="G13" s="395">
        <f t="shared" si="1"/>
        <v>0</v>
      </c>
      <c r="H13" s="396">
        <f t="shared" si="2"/>
        <v>0</v>
      </c>
      <c r="I13" s="397"/>
      <c r="J13" s="395"/>
      <c r="K13" s="395"/>
      <c r="L13" s="395">
        <f t="shared" si="3"/>
        <v>0</v>
      </c>
      <c r="M13" s="396">
        <f t="shared" si="4"/>
        <v>0</v>
      </c>
      <c r="N13" s="408"/>
    </row>
    <row r="14" spans="1:14" ht="23.25" customHeight="1">
      <c r="A14" s="248" t="s">
        <v>148</v>
      </c>
      <c r="B14" s="407"/>
      <c r="C14" s="395"/>
      <c r="D14" s="395">
        <f t="shared" si="0"/>
        <v>0</v>
      </c>
      <c r="E14" s="395"/>
      <c r="F14" s="395"/>
      <c r="G14" s="395">
        <f t="shared" si="1"/>
        <v>0</v>
      </c>
      <c r="H14" s="396">
        <f t="shared" si="2"/>
        <v>0</v>
      </c>
      <c r="I14" s="397"/>
      <c r="J14" s="395"/>
      <c r="K14" s="395"/>
      <c r="L14" s="395">
        <f t="shared" si="3"/>
        <v>0</v>
      </c>
      <c r="M14" s="396">
        <f t="shared" si="4"/>
        <v>0</v>
      </c>
      <c r="N14" s="408"/>
    </row>
    <row r="15" spans="1:14" ht="13.5" customHeight="1">
      <c r="A15" s="248" t="s">
        <v>149</v>
      </c>
      <c r="B15" s="407">
        <v>10157</v>
      </c>
      <c r="C15" s="395"/>
      <c r="D15" s="395">
        <f t="shared" si="0"/>
        <v>10157</v>
      </c>
      <c r="E15" s="395">
        <v>9328</v>
      </c>
      <c r="F15" s="395"/>
      <c r="G15" s="395">
        <f t="shared" si="1"/>
        <v>9328</v>
      </c>
      <c r="H15" s="396">
        <f t="shared" si="2"/>
        <v>-829</v>
      </c>
      <c r="I15" s="397">
        <f t="shared" si="5"/>
        <v>0.918381411834203</v>
      </c>
      <c r="J15" s="398">
        <f>J16+J17</f>
        <v>5896</v>
      </c>
      <c r="K15" s="398"/>
      <c r="L15" s="395">
        <f t="shared" si="3"/>
        <v>5896</v>
      </c>
      <c r="M15" s="396">
        <f t="shared" si="4"/>
        <v>-3432</v>
      </c>
      <c r="N15" s="408">
        <f t="shared" si="6"/>
        <v>0.6320754716981132</v>
      </c>
    </row>
    <row r="16" spans="1:14" ht="13.5" customHeight="1">
      <c r="A16" s="255" t="s">
        <v>223</v>
      </c>
      <c r="B16" s="407">
        <v>2398</v>
      </c>
      <c r="C16" s="395"/>
      <c r="D16" s="395">
        <f t="shared" si="0"/>
        <v>2398</v>
      </c>
      <c r="E16" s="395">
        <v>2785</v>
      </c>
      <c r="F16" s="395"/>
      <c r="G16" s="395">
        <f t="shared" si="1"/>
        <v>2785</v>
      </c>
      <c r="H16" s="396">
        <f t="shared" si="2"/>
        <v>387</v>
      </c>
      <c r="I16" s="397">
        <f t="shared" si="5"/>
        <v>1.1613844870725605</v>
      </c>
      <c r="J16" s="398">
        <v>1261</v>
      </c>
      <c r="K16" s="395"/>
      <c r="L16" s="395">
        <f t="shared" si="3"/>
        <v>1261</v>
      </c>
      <c r="M16" s="396">
        <f t="shared" si="4"/>
        <v>-1524</v>
      </c>
      <c r="N16" s="408">
        <f t="shared" si="6"/>
        <v>0.4527827648114901</v>
      </c>
    </row>
    <row r="17" spans="1:14" ht="13.5" customHeight="1">
      <c r="A17" s="255" t="s">
        <v>224</v>
      </c>
      <c r="B17" s="407">
        <v>7759</v>
      </c>
      <c r="C17" s="395"/>
      <c r="D17" s="395">
        <f t="shared" si="0"/>
        <v>7759</v>
      </c>
      <c r="E17" s="395">
        <v>6543</v>
      </c>
      <c r="F17" s="395"/>
      <c r="G17" s="395">
        <f t="shared" si="1"/>
        <v>6543</v>
      </c>
      <c r="H17" s="396">
        <f t="shared" si="2"/>
        <v>-1216</v>
      </c>
      <c r="I17" s="397">
        <f t="shared" si="5"/>
        <v>0.8432787730377626</v>
      </c>
      <c r="J17" s="398">
        <v>4635</v>
      </c>
      <c r="K17" s="395"/>
      <c r="L17" s="395">
        <f t="shared" si="3"/>
        <v>4635</v>
      </c>
      <c r="M17" s="396">
        <f t="shared" si="4"/>
        <v>-1908</v>
      </c>
      <c r="N17" s="408">
        <f t="shared" si="6"/>
        <v>0.7083906464924347</v>
      </c>
    </row>
    <row r="18" spans="1:14" ht="13.5" customHeight="1" thickBot="1">
      <c r="A18" s="256" t="s">
        <v>262</v>
      </c>
      <c r="B18" s="407"/>
      <c r="C18" s="395"/>
      <c r="D18" s="395">
        <f t="shared" si="0"/>
        <v>0</v>
      </c>
      <c r="E18" s="395"/>
      <c r="F18" s="395"/>
      <c r="G18" s="395">
        <f t="shared" si="1"/>
        <v>0</v>
      </c>
      <c r="H18" s="396">
        <f t="shared" si="2"/>
        <v>0</v>
      </c>
      <c r="I18" s="397"/>
      <c r="J18" s="398"/>
      <c r="K18" s="395"/>
      <c r="L18" s="395">
        <f t="shared" si="3"/>
        <v>0</v>
      </c>
      <c r="M18" s="396">
        <f t="shared" si="4"/>
        <v>0</v>
      </c>
      <c r="N18" s="408"/>
    </row>
    <row r="19" spans="1:14" ht="13.5" customHeight="1" thickBot="1">
      <c r="A19" s="263" t="s">
        <v>150</v>
      </c>
      <c r="B19" s="409">
        <f aca="true" t="shared" si="7" ref="B19:G19">SUM(B7+B8+B9+B10+B11+B13+B15)</f>
        <v>20131</v>
      </c>
      <c r="C19" s="399">
        <f t="shared" si="7"/>
        <v>0</v>
      </c>
      <c r="D19" s="399">
        <f t="shared" si="7"/>
        <v>20131</v>
      </c>
      <c r="E19" s="399">
        <f t="shared" si="7"/>
        <v>19730</v>
      </c>
      <c r="F19" s="399">
        <f t="shared" si="7"/>
        <v>0</v>
      </c>
      <c r="G19" s="399">
        <f t="shared" si="7"/>
        <v>19730</v>
      </c>
      <c r="H19" s="400">
        <f t="shared" si="2"/>
        <v>-401</v>
      </c>
      <c r="I19" s="401">
        <f t="shared" si="5"/>
        <v>0.9800804729024887</v>
      </c>
      <c r="J19" s="399">
        <f>SUM(J7+J8+J9+J10+J11+J13+J15)</f>
        <v>17366</v>
      </c>
      <c r="K19" s="399">
        <f>SUM(K7+K8+K9+K10+K11+K13+K15)</f>
        <v>0</v>
      </c>
      <c r="L19" s="399">
        <f>SUM(L7+L8+L9+L10+L11+L13+L15)</f>
        <v>17366</v>
      </c>
      <c r="M19" s="400">
        <f t="shared" si="4"/>
        <v>-2364</v>
      </c>
      <c r="N19" s="410">
        <f t="shared" si="6"/>
        <v>0.880182463253928</v>
      </c>
    </row>
    <row r="20" spans="1:14" ht="13.5" customHeight="1">
      <c r="A20" s="241" t="s">
        <v>151</v>
      </c>
      <c r="B20" s="407">
        <v>2705</v>
      </c>
      <c r="C20" s="395"/>
      <c r="D20" s="395">
        <f aca="true" t="shared" si="8" ref="D20:D37">SUM(B20:C20)</f>
        <v>2705</v>
      </c>
      <c r="E20" s="395">
        <v>2801</v>
      </c>
      <c r="F20" s="395"/>
      <c r="G20" s="395">
        <f aca="true" t="shared" si="9" ref="G20:G37">SUM(E20:F20)</f>
        <v>2801</v>
      </c>
      <c r="H20" s="396">
        <f t="shared" si="2"/>
        <v>96</v>
      </c>
      <c r="I20" s="397">
        <f t="shared" si="5"/>
        <v>1.035489833641405</v>
      </c>
      <c r="J20" s="395">
        <v>2582</v>
      </c>
      <c r="K20" s="395"/>
      <c r="L20" s="395">
        <f aca="true" t="shared" si="10" ref="L20:L37">SUM(J20:K20)</f>
        <v>2582</v>
      </c>
      <c r="M20" s="396">
        <f t="shared" si="4"/>
        <v>-219</v>
      </c>
      <c r="N20" s="408">
        <f t="shared" si="6"/>
        <v>0.9218136379864335</v>
      </c>
    </row>
    <row r="21" spans="1:14" ht="21" customHeight="1">
      <c r="A21" s="248" t="s">
        <v>152</v>
      </c>
      <c r="B21" s="407">
        <v>303</v>
      </c>
      <c r="C21" s="395"/>
      <c r="D21" s="395">
        <f t="shared" si="8"/>
        <v>303</v>
      </c>
      <c r="E21" s="395">
        <v>579</v>
      </c>
      <c r="F21" s="395"/>
      <c r="G21" s="395">
        <f t="shared" si="9"/>
        <v>579</v>
      </c>
      <c r="H21" s="396">
        <f t="shared" si="2"/>
        <v>276</v>
      </c>
      <c r="I21" s="397">
        <f t="shared" si="5"/>
        <v>1.9108910891089108</v>
      </c>
      <c r="J21" s="395">
        <v>100</v>
      </c>
      <c r="K21" s="395"/>
      <c r="L21" s="395">
        <f t="shared" si="10"/>
        <v>100</v>
      </c>
      <c r="M21" s="396">
        <f t="shared" si="4"/>
        <v>-479</v>
      </c>
      <c r="N21" s="408">
        <f t="shared" si="6"/>
        <v>0.17271157167530224</v>
      </c>
    </row>
    <row r="22" spans="1:14" ht="13.5" customHeight="1">
      <c r="A22" s="248" t="s">
        <v>153</v>
      </c>
      <c r="B22" s="407">
        <v>1147</v>
      </c>
      <c r="C22" s="395"/>
      <c r="D22" s="395">
        <f t="shared" si="8"/>
        <v>1147</v>
      </c>
      <c r="E22" s="395">
        <v>1075</v>
      </c>
      <c r="F22" s="395"/>
      <c r="G22" s="395">
        <f t="shared" si="9"/>
        <v>1075</v>
      </c>
      <c r="H22" s="396">
        <f t="shared" si="2"/>
        <v>-72</v>
      </c>
      <c r="I22" s="397">
        <f t="shared" si="5"/>
        <v>0.937227550130776</v>
      </c>
      <c r="J22" s="395">
        <f>G22</f>
        <v>1075</v>
      </c>
      <c r="K22" s="395"/>
      <c r="L22" s="395">
        <f t="shared" si="10"/>
        <v>1075</v>
      </c>
      <c r="M22" s="396">
        <f t="shared" si="4"/>
        <v>0</v>
      </c>
      <c r="N22" s="408">
        <f t="shared" si="6"/>
        <v>1</v>
      </c>
    </row>
    <row r="23" spans="1:14" ht="21" customHeight="1">
      <c r="A23" s="248" t="s">
        <v>154</v>
      </c>
      <c r="B23" s="407"/>
      <c r="C23" s="395"/>
      <c r="D23" s="395">
        <f t="shared" si="8"/>
        <v>0</v>
      </c>
      <c r="E23" s="395"/>
      <c r="F23" s="395"/>
      <c r="G23" s="395">
        <f t="shared" si="9"/>
        <v>0</v>
      </c>
      <c r="H23" s="396">
        <f t="shared" si="2"/>
        <v>0</v>
      </c>
      <c r="I23" s="397"/>
      <c r="J23" s="395"/>
      <c r="K23" s="395"/>
      <c r="L23" s="395">
        <f t="shared" si="10"/>
        <v>0</v>
      </c>
      <c r="M23" s="396">
        <f t="shared" si="4"/>
        <v>0</v>
      </c>
      <c r="N23" s="408"/>
    </row>
    <row r="24" spans="1:14" ht="13.5" customHeight="1">
      <c r="A24" s="248" t="s">
        <v>220</v>
      </c>
      <c r="B24" s="407">
        <v>29</v>
      </c>
      <c r="C24" s="395"/>
      <c r="D24" s="395">
        <f t="shared" si="8"/>
        <v>29</v>
      </c>
      <c r="E24" s="395">
        <v>105</v>
      </c>
      <c r="F24" s="395"/>
      <c r="G24" s="395">
        <f t="shared" si="9"/>
        <v>105</v>
      </c>
      <c r="H24" s="396">
        <f t="shared" si="2"/>
        <v>76</v>
      </c>
      <c r="I24" s="397">
        <f t="shared" si="5"/>
        <v>3.6206896551724137</v>
      </c>
      <c r="J24" s="395">
        <v>70</v>
      </c>
      <c r="K24" s="395"/>
      <c r="L24" s="395">
        <f t="shared" si="10"/>
        <v>70</v>
      </c>
      <c r="M24" s="396">
        <f t="shared" si="4"/>
        <v>-35</v>
      </c>
      <c r="N24" s="408">
        <f t="shared" si="6"/>
        <v>0.6666666666666666</v>
      </c>
    </row>
    <row r="25" spans="1:14" ht="13.5" customHeight="1">
      <c r="A25" s="248" t="s">
        <v>155</v>
      </c>
      <c r="B25" s="407">
        <v>2776</v>
      </c>
      <c r="C25" s="395"/>
      <c r="D25" s="395">
        <f t="shared" si="8"/>
        <v>2776</v>
      </c>
      <c r="E25" s="395">
        <v>1649</v>
      </c>
      <c r="F25" s="395"/>
      <c r="G25" s="395">
        <f t="shared" si="9"/>
        <v>1649</v>
      </c>
      <c r="H25" s="396">
        <f t="shared" si="2"/>
        <v>-1127</v>
      </c>
      <c r="I25" s="397">
        <f t="shared" si="5"/>
        <v>0.5940201729106628</v>
      </c>
      <c r="J25" s="395">
        <v>2335</v>
      </c>
      <c r="K25" s="395"/>
      <c r="L25" s="395">
        <f t="shared" si="10"/>
        <v>2335</v>
      </c>
      <c r="M25" s="396">
        <f t="shared" si="4"/>
        <v>686</v>
      </c>
      <c r="N25" s="408">
        <f t="shared" si="6"/>
        <v>1.4160097028502123</v>
      </c>
    </row>
    <row r="26" spans="1:14" ht="21" customHeight="1">
      <c r="A26" s="248" t="s">
        <v>156</v>
      </c>
      <c r="B26" s="407">
        <v>2223</v>
      </c>
      <c r="C26" s="395"/>
      <c r="D26" s="395">
        <f t="shared" si="8"/>
        <v>2223</v>
      </c>
      <c r="E26" s="395">
        <v>268</v>
      </c>
      <c r="F26" s="395"/>
      <c r="G26" s="395">
        <f t="shared" si="9"/>
        <v>268</v>
      </c>
      <c r="H26" s="396">
        <f t="shared" si="2"/>
        <v>-1955</v>
      </c>
      <c r="I26" s="397">
        <f t="shared" si="5"/>
        <v>0.12055780476833108</v>
      </c>
      <c r="J26" s="398">
        <v>200</v>
      </c>
      <c r="K26" s="395"/>
      <c r="L26" s="395">
        <v>200</v>
      </c>
      <c r="M26" s="396">
        <f t="shared" si="4"/>
        <v>-68</v>
      </c>
      <c r="N26" s="408">
        <f t="shared" si="6"/>
        <v>0.746268656716418</v>
      </c>
    </row>
    <row r="27" spans="1:14" ht="13.5" customHeight="1">
      <c r="A27" s="248" t="s">
        <v>157</v>
      </c>
      <c r="B27" s="407">
        <v>547</v>
      </c>
      <c r="C27" s="395"/>
      <c r="D27" s="395">
        <f t="shared" si="8"/>
        <v>547</v>
      </c>
      <c r="E27" s="395">
        <v>1379</v>
      </c>
      <c r="F27" s="395"/>
      <c r="G27" s="395">
        <f t="shared" si="9"/>
        <v>1379</v>
      </c>
      <c r="H27" s="396">
        <f t="shared" si="2"/>
        <v>832</v>
      </c>
      <c r="I27" s="397">
        <f t="shared" si="5"/>
        <v>2.5210237659963437</v>
      </c>
      <c r="J27" s="398">
        <v>2135</v>
      </c>
      <c r="K27" s="395"/>
      <c r="L27" s="395">
        <f t="shared" si="10"/>
        <v>2135</v>
      </c>
      <c r="M27" s="396">
        <f t="shared" si="4"/>
        <v>756</v>
      </c>
      <c r="N27" s="408">
        <f t="shared" si="6"/>
        <v>1.5482233502538072</v>
      </c>
    </row>
    <row r="28" spans="1:14" ht="13.5" customHeight="1">
      <c r="A28" s="279" t="s">
        <v>158</v>
      </c>
      <c r="B28" s="407">
        <v>12759</v>
      </c>
      <c r="C28" s="395"/>
      <c r="D28" s="395">
        <f t="shared" si="8"/>
        <v>12759</v>
      </c>
      <c r="E28" s="395">
        <v>13421</v>
      </c>
      <c r="F28" s="395"/>
      <c r="G28" s="395">
        <f t="shared" si="9"/>
        <v>13421</v>
      </c>
      <c r="H28" s="396">
        <f t="shared" si="2"/>
        <v>662</v>
      </c>
      <c r="I28" s="397">
        <f t="shared" si="5"/>
        <v>1.0518849439611255</v>
      </c>
      <c r="J28" s="395">
        <f>J29+J32</f>
        <v>13895.91</v>
      </c>
      <c r="K28" s="395"/>
      <c r="L28" s="395">
        <f t="shared" si="10"/>
        <v>13895.91</v>
      </c>
      <c r="M28" s="396">
        <f t="shared" si="4"/>
        <v>474.90999999999985</v>
      </c>
      <c r="N28" s="408">
        <f t="shared" si="6"/>
        <v>1.0353855897474107</v>
      </c>
    </row>
    <row r="29" spans="1:14" ht="13.5" customHeight="1">
      <c r="A29" s="248" t="s">
        <v>159</v>
      </c>
      <c r="B29" s="407">
        <v>9318</v>
      </c>
      <c r="C29" s="395"/>
      <c r="D29" s="395">
        <f t="shared" si="8"/>
        <v>9318</v>
      </c>
      <c r="E29" s="395">
        <v>9818</v>
      </c>
      <c r="F29" s="395"/>
      <c r="G29" s="395">
        <f t="shared" si="9"/>
        <v>9818</v>
      </c>
      <c r="H29" s="396">
        <f t="shared" si="2"/>
        <v>500</v>
      </c>
      <c r="I29" s="397">
        <f t="shared" si="5"/>
        <v>1.0536595836016311</v>
      </c>
      <c r="J29" s="398">
        <f>J30+J31</f>
        <v>10143</v>
      </c>
      <c r="K29" s="398"/>
      <c r="L29" s="395">
        <f t="shared" si="10"/>
        <v>10143</v>
      </c>
      <c r="M29" s="396">
        <f t="shared" si="4"/>
        <v>325</v>
      </c>
      <c r="N29" s="408">
        <f t="shared" si="6"/>
        <v>1.0331024648604603</v>
      </c>
    </row>
    <row r="30" spans="1:14" ht="13.5" customHeight="1">
      <c r="A30" s="279" t="s">
        <v>160</v>
      </c>
      <c r="B30" s="407">
        <v>9259</v>
      </c>
      <c r="C30" s="395"/>
      <c r="D30" s="395">
        <f t="shared" si="8"/>
        <v>9259</v>
      </c>
      <c r="E30" s="395">
        <v>9685</v>
      </c>
      <c r="F30" s="395"/>
      <c r="G30" s="395">
        <f t="shared" si="9"/>
        <v>9685</v>
      </c>
      <c r="H30" s="396">
        <f t="shared" si="2"/>
        <v>426</v>
      </c>
      <c r="I30" s="397">
        <f t="shared" si="5"/>
        <v>1.0460092882600713</v>
      </c>
      <c r="J30" s="395">
        <v>10107</v>
      </c>
      <c r="K30" s="395"/>
      <c r="L30" s="395">
        <f t="shared" si="10"/>
        <v>10107</v>
      </c>
      <c r="M30" s="396">
        <f t="shared" si="4"/>
        <v>422</v>
      </c>
      <c r="N30" s="408">
        <f t="shared" si="6"/>
        <v>1.0435725348477027</v>
      </c>
    </row>
    <row r="31" spans="1:14" ht="13.5" customHeight="1">
      <c r="A31" s="248" t="s">
        <v>161</v>
      </c>
      <c r="B31" s="407">
        <v>59</v>
      </c>
      <c r="C31" s="395"/>
      <c r="D31" s="395">
        <f t="shared" si="8"/>
        <v>59</v>
      </c>
      <c r="E31" s="395">
        <v>133</v>
      </c>
      <c r="F31" s="395"/>
      <c r="G31" s="395">
        <f t="shared" si="9"/>
        <v>133</v>
      </c>
      <c r="H31" s="396">
        <f t="shared" si="2"/>
        <v>74</v>
      </c>
      <c r="I31" s="397">
        <f t="shared" si="5"/>
        <v>2.2542372881355934</v>
      </c>
      <c r="J31" s="395">
        <v>36</v>
      </c>
      <c r="K31" s="395"/>
      <c r="L31" s="395">
        <f t="shared" si="10"/>
        <v>36</v>
      </c>
      <c r="M31" s="396">
        <f t="shared" si="4"/>
        <v>-97</v>
      </c>
      <c r="N31" s="408">
        <f t="shared" si="6"/>
        <v>0.2706766917293233</v>
      </c>
    </row>
    <row r="32" spans="1:14" ht="13.5" customHeight="1">
      <c r="A32" s="248" t="s">
        <v>162</v>
      </c>
      <c r="B32" s="407">
        <v>3441</v>
      </c>
      <c r="C32" s="395"/>
      <c r="D32" s="395">
        <f t="shared" si="8"/>
        <v>3441</v>
      </c>
      <c r="E32" s="395">
        <v>3603</v>
      </c>
      <c r="F32" s="395"/>
      <c r="G32" s="395">
        <f t="shared" si="9"/>
        <v>3603</v>
      </c>
      <c r="H32" s="396">
        <f t="shared" si="2"/>
        <v>162</v>
      </c>
      <c r="I32" s="397">
        <f t="shared" si="5"/>
        <v>1.047079337401918</v>
      </c>
      <c r="J32" s="395">
        <f>J29*0.37</f>
        <v>3752.91</v>
      </c>
      <c r="K32" s="395"/>
      <c r="L32" s="395">
        <f t="shared" si="10"/>
        <v>3752.91</v>
      </c>
      <c r="M32" s="396">
        <f t="shared" si="4"/>
        <v>149.90999999999985</v>
      </c>
      <c r="N32" s="408">
        <f t="shared" si="6"/>
        <v>1.0416069941715236</v>
      </c>
    </row>
    <row r="33" spans="1:14" ht="13.5" customHeight="1">
      <c r="A33" s="279" t="s">
        <v>163</v>
      </c>
      <c r="B33" s="407">
        <v>1</v>
      </c>
      <c r="C33" s="395"/>
      <c r="D33" s="395">
        <f t="shared" si="8"/>
        <v>1</v>
      </c>
      <c r="E33" s="395">
        <v>1</v>
      </c>
      <c r="F33" s="395"/>
      <c r="G33" s="395">
        <f t="shared" si="9"/>
        <v>1</v>
      </c>
      <c r="H33" s="396">
        <f t="shared" si="2"/>
        <v>0</v>
      </c>
      <c r="I33" s="397">
        <f t="shared" si="5"/>
        <v>1</v>
      </c>
      <c r="J33" s="395">
        <v>1</v>
      </c>
      <c r="K33" s="395"/>
      <c r="L33" s="395">
        <f t="shared" si="10"/>
        <v>1</v>
      </c>
      <c r="M33" s="396">
        <f t="shared" si="4"/>
        <v>0</v>
      </c>
      <c r="N33" s="408">
        <f t="shared" si="6"/>
        <v>1</v>
      </c>
    </row>
    <row r="34" spans="1:14" ht="13.5" customHeight="1">
      <c r="A34" s="279" t="s">
        <v>164</v>
      </c>
      <c r="B34" s="407">
        <v>120</v>
      </c>
      <c r="C34" s="395"/>
      <c r="D34" s="395">
        <f t="shared" si="8"/>
        <v>120</v>
      </c>
      <c r="E34" s="395">
        <v>105</v>
      </c>
      <c r="F34" s="395"/>
      <c r="G34" s="395">
        <f t="shared" si="9"/>
        <v>105</v>
      </c>
      <c r="H34" s="396">
        <f t="shared" si="2"/>
        <v>-15</v>
      </c>
      <c r="I34" s="397">
        <f t="shared" si="5"/>
        <v>0.875</v>
      </c>
      <c r="J34" s="395">
        <v>60</v>
      </c>
      <c r="K34" s="395"/>
      <c r="L34" s="395">
        <f t="shared" si="10"/>
        <v>60</v>
      </c>
      <c r="M34" s="396">
        <f t="shared" si="4"/>
        <v>-45</v>
      </c>
      <c r="N34" s="408">
        <f t="shared" si="6"/>
        <v>0.5714285714285714</v>
      </c>
    </row>
    <row r="35" spans="1:14" ht="13.5" customHeight="1">
      <c r="A35" s="248" t="s">
        <v>165</v>
      </c>
      <c r="B35" s="407">
        <v>533</v>
      </c>
      <c r="C35" s="395"/>
      <c r="D35" s="395">
        <f t="shared" si="8"/>
        <v>533</v>
      </c>
      <c r="E35" s="395">
        <v>491</v>
      </c>
      <c r="F35" s="395"/>
      <c r="G35" s="395">
        <f t="shared" si="9"/>
        <v>491</v>
      </c>
      <c r="H35" s="396">
        <f t="shared" si="2"/>
        <v>-42</v>
      </c>
      <c r="I35" s="397">
        <f t="shared" si="5"/>
        <v>0.9212007504690432</v>
      </c>
      <c r="J35" s="398">
        <v>513</v>
      </c>
      <c r="K35" s="395"/>
      <c r="L35" s="395">
        <f t="shared" si="10"/>
        <v>513</v>
      </c>
      <c r="M35" s="396">
        <f t="shared" si="4"/>
        <v>22</v>
      </c>
      <c r="N35" s="408">
        <f t="shared" si="6"/>
        <v>1.044806517311609</v>
      </c>
    </row>
    <row r="36" spans="1:14" ht="22.5" customHeight="1">
      <c r="A36" s="248" t="s">
        <v>166</v>
      </c>
      <c r="B36" s="407">
        <v>533</v>
      </c>
      <c r="C36" s="395"/>
      <c r="D36" s="395">
        <f t="shared" si="8"/>
        <v>533</v>
      </c>
      <c r="E36" s="395">
        <v>491</v>
      </c>
      <c r="F36" s="395"/>
      <c r="G36" s="395">
        <f t="shared" si="9"/>
        <v>491</v>
      </c>
      <c r="H36" s="396">
        <f t="shared" si="2"/>
        <v>-42</v>
      </c>
      <c r="I36" s="397">
        <f t="shared" si="5"/>
        <v>0.9212007504690432</v>
      </c>
      <c r="J36" s="398">
        <v>513</v>
      </c>
      <c r="K36" s="395"/>
      <c r="L36" s="395">
        <f t="shared" si="10"/>
        <v>513</v>
      </c>
      <c r="M36" s="396">
        <f t="shared" si="4"/>
        <v>22</v>
      </c>
      <c r="N36" s="408">
        <f t="shared" si="6"/>
        <v>1.044806517311609</v>
      </c>
    </row>
    <row r="37" spans="1:14" ht="13.5" customHeight="1" thickBot="1">
      <c r="A37" s="280" t="s">
        <v>167</v>
      </c>
      <c r="B37" s="407"/>
      <c r="C37" s="395"/>
      <c r="D37" s="395">
        <f t="shared" si="8"/>
        <v>0</v>
      </c>
      <c r="E37" s="395"/>
      <c r="F37" s="395"/>
      <c r="G37" s="395">
        <f t="shared" si="9"/>
        <v>0</v>
      </c>
      <c r="H37" s="396">
        <f t="shared" si="2"/>
        <v>0</v>
      </c>
      <c r="I37" s="397"/>
      <c r="J37" s="395"/>
      <c r="K37" s="395"/>
      <c r="L37" s="395">
        <f t="shared" si="10"/>
        <v>0</v>
      </c>
      <c r="M37" s="396">
        <f t="shared" si="4"/>
        <v>0</v>
      </c>
      <c r="N37" s="408"/>
    </row>
    <row r="38" spans="1:14" ht="13.5" customHeight="1" thickBot="1">
      <c r="A38" s="287" t="s">
        <v>168</v>
      </c>
      <c r="B38" s="411">
        <f aca="true" t="shared" si="11" ref="B38:G38">SUM(B20+B22+B23+B24+B25+B28+B33+B34+B35+B37)</f>
        <v>20070</v>
      </c>
      <c r="C38" s="412">
        <f t="shared" si="11"/>
        <v>0</v>
      </c>
      <c r="D38" s="412">
        <f t="shared" si="11"/>
        <v>20070</v>
      </c>
      <c r="E38" s="412">
        <f t="shared" si="11"/>
        <v>19648</v>
      </c>
      <c r="F38" s="412">
        <f t="shared" si="11"/>
        <v>0</v>
      </c>
      <c r="G38" s="412">
        <f t="shared" si="11"/>
        <v>19648</v>
      </c>
      <c r="H38" s="413">
        <f t="shared" si="2"/>
        <v>-422</v>
      </c>
      <c r="I38" s="414">
        <f t="shared" si="5"/>
        <v>0.9789735924265073</v>
      </c>
      <c r="J38" s="412">
        <f>SUM(J20+J22+J23+J24+J25+J28+J33+J34+J35+J37)</f>
        <v>20531.91</v>
      </c>
      <c r="K38" s="412">
        <f>SUM(K20+K22+K23+K24+K25+K28+K33+K34+K35+K37)</f>
        <v>0</v>
      </c>
      <c r="L38" s="412">
        <f>SUM(L20+L22+L23+L24+L25+L28+L33+L34+L35+L37)</f>
        <v>20531.91</v>
      </c>
      <c r="M38" s="413">
        <f t="shared" si="4"/>
        <v>883.9099999999999</v>
      </c>
      <c r="N38" s="415">
        <f t="shared" si="6"/>
        <v>1.0449872760586318</v>
      </c>
    </row>
    <row r="39" spans="1:14" ht="13.5" customHeight="1" thickBot="1">
      <c r="A39" s="292"/>
      <c r="B39" s="391"/>
      <c r="C39" s="392"/>
      <c r="D39" s="393"/>
      <c r="E39" s="391"/>
      <c r="F39" s="392"/>
      <c r="G39" s="393"/>
      <c r="H39" s="392"/>
      <c r="I39" s="296"/>
      <c r="J39" s="391"/>
      <c r="K39" s="392"/>
      <c r="L39" s="392"/>
      <c r="M39" s="391"/>
      <c r="N39" s="394"/>
    </row>
    <row r="40" spans="1:14" ht="13.5" customHeight="1" thickBot="1">
      <c r="A40" s="287" t="s">
        <v>169</v>
      </c>
      <c r="B40" s="607">
        <v>61</v>
      </c>
      <c r="C40" s="607"/>
      <c r="D40" s="607"/>
      <c r="E40" s="607">
        <v>82</v>
      </c>
      <c r="F40" s="607"/>
      <c r="G40" s="607"/>
      <c r="H40" s="382"/>
      <c r="I40" s="377"/>
      <c r="J40" s="606">
        <f>L19-L38</f>
        <v>-3165.91</v>
      </c>
      <c r="K40" s="606"/>
      <c r="L40" s="606"/>
      <c r="M40" s="379"/>
      <c r="N40" s="381"/>
    </row>
    <row r="41" spans="1:7" ht="20.25" customHeight="1" thickBot="1">
      <c r="A41" s="287" t="s">
        <v>170</v>
      </c>
      <c r="B41" s="607"/>
      <c r="C41" s="607"/>
      <c r="D41" s="607"/>
      <c r="E41" s="607"/>
      <c r="F41" s="607"/>
      <c r="G41" s="607"/>
    </row>
    <row r="42" ht="14.25" customHeight="1">
      <c r="D42" s="326"/>
    </row>
    <row r="43" spans="1:7" ht="12" thickBot="1">
      <c r="A43" s="386"/>
      <c r="B43" s="386"/>
      <c r="C43" s="385"/>
      <c r="D43" s="386"/>
      <c r="E43" s="386"/>
      <c r="F43" s="386"/>
      <c r="G43" s="385"/>
    </row>
    <row r="44" spans="1:9" ht="11.25">
      <c r="A44" s="635" t="s">
        <v>24</v>
      </c>
      <c r="B44" s="643"/>
      <c r="C44" s="641" t="s">
        <v>171</v>
      </c>
      <c r="D44" s="327"/>
      <c r="E44" s="635" t="s">
        <v>31</v>
      </c>
      <c r="F44" s="657"/>
      <c r="G44" s="657"/>
      <c r="H44" s="657"/>
      <c r="I44" s="627" t="s">
        <v>171</v>
      </c>
    </row>
    <row r="45" spans="1:9" ht="12" thickBot="1">
      <c r="A45" s="644"/>
      <c r="B45" s="645"/>
      <c r="C45" s="642"/>
      <c r="D45" s="327"/>
      <c r="E45" s="644"/>
      <c r="F45" s="658"/>
      <c r="G45" s="658"/>
      <c r="H45" s="658"/>
      <c r="I45" s="628"/>
    </row>
    <row r="46" spans="1:14" ht="12.75">
      <c r="A46" s="620" t="s">
        <v>197</v>
      </c>
      <c r="B46" s="640"/>
      <c r="C46" s="494">
        <v>170</v>
      </c>
      <c r="D46" s="302"/>
      <c r="E46" s="620" t="s">
        <v>204</v>
      </c>
      <c r="F46" s="659"/>
      <c r="G46" s="659"/>
      <c r="H46" s="659"/>
      <c r="I46" s="491">
        <v>50</v>
      </c>
      <c r="K46" s="669" t="s">
        <v>173</v>
      </c>
      <c r="L46" s="670"/>
      <c r="M46" s="526">
        <v>2007</v>
      </c>
      <c r="N46" s="527">
        <v>2008</v>
      </c>
    </row>
    <row r="47" spans="1:14" ht="12.75">
      <c r="A47" s="617" t="s">
        <v>268</v>
      </c>
      <c r="B47" s="639"/>
      <c r="C47" s="495">
        <v>350</v>
      </c>
      <c r="D47" s="302"/>
      <c r="E47" s="617" t="s">
        <v>277</v>
      </c>
      <c r="F47" s="660"/>
      <c r="G47" s="660"/>
      <c r="H47" s="660"/>
      <c r="I47" s="492">
        <v>40</v>
      </c>
      <c r="K47" s="528" t="s">
        <v>213</v>
      </c>
      <c r="L47" s="2"/>
      <c r="M47" s="3"/>
      <c r="N47" s="529"/>
    </row>
    <row r="48" spans="1:14" ht="12.75">
      <c r="A48" s="617"/>
      <c r="B48" s="639"/>
      <c r="C48" s="495"/>
      <c r="D48" s="302"/>
      <c r="E48" s="617" t="s">
        <v>233</v>
      </c>
      <c r="F48" s="660"/>
      <c r="G48" s="660"/>
      <c r="H48" s="660"/>
      <c r="I48" s="492">
        <v>110</v>
      </c>
      <c r="K48" s="528" t="s">
        <v>174</v>
      </c>
      <c r="L48" s="1"/>
      <c r="M48" s="4">
        <v>0</v>
      </c>
      <c r="N48" s="530">
        <v>0</v>
      </c>
    </row>
    <row r="49" spans="1:14" ht="13.5" thickBot="1">
      <c r="A49" s="617"/>
      <c r="B49" s="639"/>
      <c r="C49" s="495"/>
      <c r="D49" s="302"/>
      <c r="E49" s="617"/>
      <c r="F49" s="660"/>
      <c r="G49" s="660"/>
      <c r="H49" s="660"/>
      <c r="I49" s="492"/>
      <c r="K49" s="531" t="s">
        <v>175</v>
      </c>
      <c r="L49" s="532"/>
      <c r="M49" s="533">
        <v>0</v>
      </c>
      <c r="N49" s="534">
        <v>0</v>
      </c>
    </row>
    <row r="50" spans="1:9" ht="12.75">
      <c r="A50" s="617"/>
      <c r="B50" s="639"/>
      <c r="C50" s="495"/>
      <c r="D50" s="302"/>
      <c r="E50" s="617"/>
      <c r="F50" s="660"/>
      <c r="G50" s="660"/>
      <c r="H50" s="660"/>
      <c r="I50" s="492"/>
    </row>
    <row r="51" spans="1:9" ht="12.75">
      <c r="A51" s="617"/>
      <c r="B51" s="639"/>
      <c r="C51" s="495"/>
      <c r="D51" s="302"/>
      <c r="E51" s="617"/>
      <c r="F51" s="660"/>
      <c r="G51" s="660"/>
      <c r="H51" s="660"/>
      <c r="I51" s="492"/>
    </row>
    <row r="52" spans="1:14" ht="13.5" thickBot="1">
      <c r="A52" s="588"/>
      <c r="B52" s="653"/>
      <c r="C52" s="496"/>
      <c r="D52" s="302"/>
      <c r="E52" s="588"/>
      <c r="F52" s="655"/>
      <c r="G52" s="655"/>
      <c r="H52" s="655"/>
      <c r="I52" s="493"/>
      <c r="M52" s="300"/>
      <c r="N52" s="300"/>
    </row>
    <row r="53" spans="1:9" s="328" customFormat="1" ht="13.5" customHeight="1" thickBot="1">
      <c r="A53" s="633" t="s">
        <v>136</v>
      </c>
      <c r="B53" s="654"/>
      <c r="C53" s="487">
        <f>SUM(C46:C52)</f>
        <v>520</v>
      </c>
      <c r="D53" s="299"/>
      <c r="E53" s="633" t="s">
        <v>136</v>
      </c>
      <c r="F53" s="656"/>
      <c r="G53" s="656"/>
      <c r="H53" s="656"/>
      <c r="I53" s="490">
        <f>SUM(I46:I53)</f>
        <v>200</v>
      </c>
    </row>
    <row r="54" spans="1:4" ht="11.25">
      <c r="A54" s="386"/>
      <c r="B54" s="386"/>
      <c r="C54" s="385"/>
      <c r="D54" s="386"/>
    </row>
    <row r="55" spans="1:7" ht="11.25">
      <c r="A55" s="386"/>
      <c r="B55" s="386"/>
      <c r="C55" s="385"/>
      <c r="D55" s="386"/>
      <c r="E55" s="386"/>
      <c r="F55" s="386"/>
      <c r="G55" s="385"/>
    </row>
    <row r="56" spans="1:12" s="328" customFormat="1" ht="15.75" thickBot="1">
      <c r="A56" s="375" t="s">
        <v>324</v>
      </c>
      <c r="B56" s="329"/>
      <c r="C56" s="329"/>
      <c r="D56" s="329"/>
      <c r="E56" s="303"/>
      <c r="F56" s="330"/>
      <c r="G56" s="330"/>
      <c r="H56" s="302"/>
      <c r="I56" s="329"/>
      <c r="J56" s="329" t="s">
        <v>222</v>
      </c>
      <c r="K56" s="329"/>
      <c r="L56" s="303"/>
    </row>
    <row r="57" spans="1:14" s="328" customFormat="1" ht="12" thickBot="1">
      <c r="A57" s="608" t="s">
        <v>185</v>
      </c>
      <c r="B57" s="609" t="s">
        <v>34</v>
      </c>
      <c r="C57" s="610" t="s">
        <v>35</v>
      </c>
      <c r="D57" s="610"/>
      <c r="E57" s="610"/>
      <c r="F57" s="610"/>
      <c r="G57" s="610"/>
      <c r="H57" s="610"/>
      <c r="I57" s="610"/>
      <c r="J57" s="601" t="s">
        <v>36</v>
      </c>
      <c r="K57" s="298"/>
      <c r="L57" s="668"/>
      <c r="M57" s="668"/>
      <c r="N57" s="454"/>
    </row>
    <row r="58" spans="1:14" s="328" customFormat="1" ht="12" thickBot="1">
      <c r="A58" s="608"/>
      <c r="B58" s="609"/>
      <c r="C58" s="604" t="s">
        <v>186</v>
      </c>
      <c r="D58" s="605" t="s">
        <v>187</v>
      </c>
      <c r="E58" s="605"/>
      <c r="F58" s="605"/>
      <c r="G58" s="605"/>
      <c r="H58" s="605"/>
      <c r="I58" s="605"/>
      <c r="J58" s="601"/>
      <c r="K58" s="298"/>
      <c r="N58" s="453"/>
    </row>
    <row r="59" spans="1:14" s="328" customFormat="1" ht="12" thickBot="1">
      <c r="A59" s="608"/>
      <c r="B59" s="609"/>
      <c r="C59" s="604"/>
      <c r="D59" s="304">
        <v>1</v>
      </c>
      <c r="E59" s="304">
        <v>2</v>
      </c>
      <c r="F59" s="304">
        <v>3</v>
      </c>
      <c r="G59" s="304">
        <v>4</v>
      </c>
      <c r="H59" s="304">
        <v>5</v>
      </c>
      <c r="I59" s="305">
        <v>6</v>
      </c>
      <c r="J59" s="601"/>
      <c r="K59" s="298"/>
      <c r="N59" s="455"/>
    </row>
    <row r="60" spans="1:14" s="328" customFormat="1" ht="12" thickBot="1">
      <c r="A60" s="306">
        <v>22703</v>
      </c>
      <c r="B60" s="307">
        <v>6807</v>
      </c>
      <c r="C60" s="308">
        <f>SUM(D60:I60)</f>
        <v>513</v>
      </c>
      <c r="D60" s="374">
        <v>7</v>
      </c>
      <c r="E60" s="374">
        <v>284</v>
      </c>
      <c r="F60" s="374">
        <v>52</v>
      </c>
      <c r="G60" s="374"/>
      <c r="H60" s="373">
        <v>170</v>
      </c>
      <c r="I60" s="309"/>
      <c r="J60" s="310">
        <f>SUM(A60-B60-C60)</f>
        <v>15383</v>
      </c>
      <c r="K60" s="298"/>
      <c r="N60" s="455"/>
    </row>
    <row r="61" spans="1:12" s="328" customFormat="1" ht="11.25">
      <c r="A61" s="302"/>
      <c r="B61" s="329"/>
      <c r="C61" s="329"/>
      <c r="D61" s="329"/>
      <c r="E61" s="303"/>
      <c r="F61" s="343"/>
      <c r="G61" s="330"/>
      <c r="H61" s="302"/>
      <c r="I61" s="329"/>
      <c r="J61" s="329"/>
      <c r="K61" s="329"/>
      <c r="L61" s="303"/>
    </row>
    <row r="62" spans="1:12" s="328" customFormat="1" ht="11.25">
      <c r="A62" s="302"/>
      <c r="B62" s="329"/>
      <c r="C62" s="329"/>
      <c r="D62" s="329"/>
      <c r="E62" s="303"/>
      <c r="F62" s="343"/>
      <c r="G62" s="330"/>
      <c r="H62" s="302"/>
      <c r="I62" s="329"/>
      <c r="J62" s="329"/>
      <c r="K62" s="329"/>
      <c r="L62" s="303"/>
    </row>
    <row r="63" spans="1:12" s="328" customFormat="1" ht="15.75" thickBot="1">
      <c r="A63" s="375" t="s">
        <v>325</v>
      </c>
      <c r="B63" s="329"/>
      <c r="C63" s="329"/>
      <c r="D63" s="329"/>
      <c r="E63" s="303"/>
      <c r="F63" s="343"/>
      <c r="G63" s="330"/>
      <c r="H63" s="302"/>
      <c r="I63" s="329"/>
      <c r="J63" s="329"/>
      <c r="K63" s="329"/>
      <c r="L63" s="329" t="s">
        <v>222</v>
      </c>
    </row>
    <row r="64" spans="1:12" s="328" customFormat="1" ht="12" thickBot="1">
      <c r="A64" s="570" t="s">
        <v>201</v>
      </c>
      <c r="B64" s="566" t="s">
        <v>37</v>
      </c>
      <c r="C64" s="567" t="s">
        <v>38</v>
      </c>
      <c r="D64" s="567"/>
      <c r="E64" s="567"/>
      <c r="F64" s="567"/>
      <c r="G64" s="599" t="s">
        <v>39</v>
      </c>
      <c r="H64" s="569" t="s">
        <v>188</v>
      </c>
      <c r="I64" s="597" t="s">
        <v>40</v>
      </c>
      <c r="J64" s="597"/>
      <c r="K64" s="597"/>
      <c r="L64" s="597"/>
    </row>
    <row r="65" spans="1:12" s="328" customFormat="1" ht="34.5" thickBot="1">
      <c r="A65" s="570"/>
      <c r="B65" s="566"/>
      <c r="C65" s="518" t="s">
        <v>265</v>
      </c>
      <c r="D65" s="348" t="s">
        <v>189</v>
      </c>
      <c r="E65" s="348" t="s">
        <v>190</v>
      </c>
      <c r="F65" s="349" t="s">
        <v>266</v>
      </c>
      <c r="G65" s="667"/>
      <c r="H65" s="666"/>
      <c r="I65" s="347" t="s">
        <v>41</v>
      </c>
      <c r="J65" s="348" t="s">
        <v>189</v>
      </c>
      <c r="K65" s="348" t="s">
        <v>190</v>
      </c>
      <c r="L65" s="349" t="s">
        <v>42</v>
      </c>
    </row>
    <row r="66" spans="1:12" s="328" customFormat="1" ht="11.25">
      <c r="A66" s="387" t="s">
        <v>191</v>
      </c>
      <c r="B66" s="311">
        <v>662</v>
      </c>
      <c r="C66" s="508" t="s">
        <v>192</v>
      </c>
      <c r="D66" s="509" t="s">
        <v>192</v>
      </c>
      <c r="E66" s="509" t="s">
        <v>192</v>
      </c>
      <c r="F66" s="522"/>
      <c r="G66" s="523">
        <v>1680</v>
      </c>
      <c r="H66" s="524" t="s">
        <v>192</v>
      </c>
      <c r="I66" s="525" t="s">
        <v>192</v>
      </c>
      <c r="J66" s="509" t="s">
        <v>192</v>
      </c>
      <c r="K66" s="509" t="s">
        <v>192</v>
      </c>
      <c r="L66" s="510" t="s">
        <v>192</v>
      </c>
    </row>
    <row r="67" spans="1:12" s="328" customFormat="1" ht="11.25">
      <c r="A67" s="388" t="s">
        <v>67</v>
      </c>
      <c r="B67" s="314"/>
      <c r="C67" s="511">
        <v>23</v>
      </c>
      <c r="D67" s="337"/>
      <c r="E67" s="337"/>
      <c r="F67" s="338">
        <f>C67+D67-E67</f>
        <v>23</v>
      </c>
      <c r="G67" s="315"/>
      <c r="H67" s="316">
        <f>+G67-F67</f>
        <v>-23</v>
      </c>
      <c r="I67" s="363">
        <v>23</v>
      </c>
      <c r="J67" s="337"/>
      <c r="K67" s="337">
        <v>0</v>
      </c>
      <c r="L67" s="443">
        <f>I67+J67-K67</f>
        <v>23</v>
      </c>
    </row>
    <row r="68" spans="1:12" s="328" customFormat="1" ht="11.25">
      <c r="A68" s="388" t="s">
        <v>194</v>
      </c>
      <c r="B68" s="314"/>
      <c r="C68" s="511">
        <v>37</v>
      </c>
      <c r="D68" s="337">
        <v>97</v>
      </c>
      <c r="E68" s="337">
        <v>44</v>
      </c>
      <c r="F68" s="338">
        <f>C68+D68-E68</f>
        <v>90</v>
      </c>
      <c r="G68" s="315"/>
      <c r="H68" s="316">
        <f>+G68-F68</f>
        <v>-90</v>
      </c>
      <c r="I68" s="363">
        <v>90</v>
      </c>
      <c r="J68" s="337">
        <v>82</v>
      </c>
      <c r="K68" s="337"/>
      <c r="L68" s="443">
        <f>I68+J68-K68</f>
        <v>172</v>
      </c>
    </row>
    <row r="69" spans="1:12" s="328" customFormat="1" ht="11.25">
      <c r="A69" s="388" t="s">
        <v>202</v>
      </c>
      <c r="B69" s="314"/>
      <c r="C69" s="511">
        <v>567</v>
      </c>
      <c r="D69" s="337">
        <v>491</v>
      </c>
      <c r="E69" s="337">
        <v>170</v>
      </c>
      <c r="F69" s="338">
        <f>C69+D69-E69</f>
        <v>888</v>
      </c>
      <c r="G69" s="315"/>
      <c r="H69" s="316">
        <f>+G69-F69</f>
        <v>-888</v>
      </c>
      <c r="I69" s="370">
        <v>888</v>
      </c>
      <c r="J69" s="371">
        <v>513</v>
      </c>
      <c r="K69" s="371">
        <v>520</v>
      </c>
      <c r="L69" s="443">
        <f>I69+J69-K69</f>
        <v>881</v>
      </c>
    </row>
    <row r="70" spans="1:12" s="328" customFormat="1" ht="11.25">
      <c r="A70" s="388" t="s">
        <v>195</v>
      </c>
      <c r="B70" s="314">
        <v>662</v>
      </c>
      <c r="C70" s="513" t="s">
        <v>192</v>
      </c>
      <c r="D70" s="361" t="s">
        <v>192</v>
      </c>
      <c r="E70" s="365" t="s">
        <v>192</v>
      </c>
      <c r="F70" s="338"/>
      <c r="G70" s="315">
        <v>1680</v>
      </c>
      <c r="H70" s="317" t="s">
        <v>192</v>
      </c>
      <c r="I70" s="364" t="s">
        <v>192</v>
      </c>
      <c r="J70" s="361" t="s">
        <v>192</v>
      </c>
      <c r="K70" s="365" t="s">
        <v>192</v>
      </c>
      <c r="L70" s="443"/>
    </row>
    <row r="71" spans="1:12" s="328" customFormat="1" ht="12" thickBot="1">
      <c r="A71" s="389" t="s">
        <v>196</v>
      </c>
      <c r="B71" s="318">
        <v>123</v>
      </c>
      <c r="C71" s="514">
        <v>135</v>
      </c>
      <c r="D71" s="446">
        <v>194</v>
      </c>
      <c r="E71" s="446">
        <v>208</v>
      </c>
      <c r="F71" s="505">
        <f>C71+D71-E71</f>
        <v>121</v>
      </c>
      <c r="G71" s="506">
        <v>126</v>
      </c>
      <c r="H71" s="507">
        <f>+G71-F71</f>
        <v>5</v>
      </c>
      <c r="I71" s="504">
        <v>121</v>
      </c>
      <c r="J71" s="446">
        <v>194</v>
      </c>
      <c r="K71" s="446">
        <v>295</v>
      </c>
      <c r="L71" s="447">
        <f>I71+J71-K71</f>
        <v>20</v>
      </c>
    </row>
    <row r="72" spans="1:12" s="328" customFormat="1" ht="11.25">
      <c r="A72" s="302"/>
      <c r="B72" s="329"/>
      <c r="C72" s="329"/>
      <c r="D72" s="329"/>
      <c r="E72" s="303"/>
      <c r="F72" s="343"/>
      <c r="G72" s="330"/>
      <c r="H72" s="302"/>
      <c r="I72" s="329"/>
      <c r="J72" s="329"/>
      <c r="K72" s="329"/>
      <c r="L72" s="303"/>
    </row>
    <row r="73" spans="1:12" s="328" customFormat="1" ht="11.25">
      <c r="A73" s="302"/>
      <c r="B73" s="329"/>
      <c r="C73" s="329"/>
      <c r="D73" s="329"/>
      <c r="E73" s="303"/>
      <c r="F73" s="343"/>
      <c r="G73" s="330"/>
      <c r="H73" s="302"/>
      <c r="I73" s="329"/>
      <c r="J73" s="329"/>
      <c r="K73" s="329"/>
      <c r="L73" s="303"/>
    </row>
    <row r="74" spans="1:11" ht="15.75" thickBot="1">
      <c r="A74" s="375" t="s">
        <v>326</v>
      </c>
      <c r="K74" s="329" t="s">
        <v>222</v>
      </c>
    </row>
    <row r="75" spans="1:11" ht="11.25">
      <c r="A75" s="619" t="s">
        <v>180</v>
      </c>
      <c r="B75" s="619"/>
      <c r="C75" s="619"/>
      <c r="D75" s="321"/>
      <c r="E75" s="619" t="s">
        <v>181</v>
      </c>
      <c r="F75" s="619"/>
      <c r="G75" s="619"/>
      <c r="I75" s="598" t="s">
        <v>176</v>
      </c>
      <c r="J75" s="598"/>
      <c r="K75" s="598"/>
    </row>
    <row r="76" spans="1:11" ht="12" thickBot="1">
      <c r="A76" s="350" t="s">
        <v>182</v>
      </c>
      <c r="B76" s="351" t="s">
        <v>183</v>
      </c>
      <c r="C76" s="352" t="s">
        <v>178</v>
      </c>
      <c r="D76" s="321"/>
      <c r="E76" s="350"/>
      <c r="F76" s="600" t="s">
        <v>184</v>
      </c>
      <c r="G76" s="600"/>
      <c r="I76" s="350"/>
      <c r="J76" s="351" t="s">
        <v>177</v>
      </c>
      <c r="K76" s="352" t="s">
        <v>178</v>
      </c>
    </row>
    <row r="77" spans="1:11" ht="11.25">
      <c r="A77" s="322">
        <v>2008</v>
      </c>
      <c r="B77" s="356">
        <v>48</v>
      </c>
      <c r="C77" s="357">
        <v>47</v>
      </c>
      <c r="D77" s="321"/>
      <c r="E77" s="322">
        <v>2008</v>
      </c>
      <c r="F77" s="592">
        <v>70</v>
      </c>
      <c r="G77" s="592"/>
      <c r="I77" s="322">
        <v>2008</v>
      </c>
      <c r="J77" s="356">
        <v>9685</v>
      </c>
      <c r="K77" s="357">
        <f>G30</f>
        <v>9685</v>
      </c>
    </row>
    <row r="78" spans="1:11" ht="12" thickBot="1">
      <c r="A78" s="323">
        <v>2009</v>
      </c>
      <c r="B78" s="358">
        <v>48</v>
      </c>
      <c r="C78" s="359"/>
      <c r="D78" s="321"/>
      <c r="E78" s="323">
        <v>2009</v>
      </c>
      <c r="F78" s="568">
        <v>70</v>
      </c>
      <c r="G78" s="568"/>
      <c r="I78" s="323">
        <v>2009</v>
      </c>
      <c r="J78" s="358">
        <f>L30</f>
        <v>10107</v>
      </c>
      <c r="K78" s="359"/>
    </row>
  </sheetData>
  <mergeCells count="54">
    <mergeCell ref="A47:B47"/>
    <mergeCell ref="A53:B53"/>
    <mergeCell ref="E46:H46"/>
    <mergeCell ref="E47:H47"/>
    <mergeCell ref="E48:H48"/>
    <mergeCell ref="E49:H49"/>
    <mergeCell ref="E50:H50"/>
    <mergeCell ref="E51:H51"/>
    <mergeCell ref="E52:H52"/>
    <mergeCell ref="E53:H53"/>
    <mergeCell ref="A2:G2"/>
    <mergeCell ref="K46:L46"/>
    <mergeCell ref="A44:B45"/>
    <mergeCell ref="C44:C45"/>
    <mergeCell ref="E44:H45"/>
    <mergeCell ref="I44:I45"/>
    <mergeCell ref="J40:L40"/>
    <mergeCell ref="B41:D41"/>
    <mergeCell ref="E41:G41"/>
    <mergeCell ref="A46:B46"/>
    <mergeCell ref="A48:B48"/>
    <mergeCell ref="A49:B49"/>
    <mergeCell ref="A50:B50"/>
    <mergeCell ref="A52:B52"/>
    <mergeCell ref="A51:B51"/>
    <mergeCell ref="A1:N1"/>
    <mergeCell ref="B40:D40"/>
    <mergeCell ref="E40:G40"/>
    <mergeCell ref="A3:A6"/>
    <mergeCell ref="B3:N3"/>
    <mergeCell ref="M4:N4"/>
    <mergeCell ref="B4:D4"/>
    <mergeCell ref="E4:G4"/>
    <mergeCell ref="J4:L4"/>
    <mergeCell ref="H4:I4"/>
    <mergeCell ref="F78:G78"/>
    <mergeCell ref="F76:G76"/>
    <mergeCell ref="F77:G77"/>
    <mergeCell ref="J57:J59"/>
    <mergeCell ref="H64:H65"/>
    <mergeCell ref="I64:L64"/>
    <mergeCell ref="L57:M57"/>
    <mergeCell ref="C64:F64"/>
    <mergeCell ref="G64:G65"/>
    <mergeCell ref="A57:A59"/>
    <mergeCell ref="B57:B59"/>
    <mergeCell ref="C57:I57"/>
    <mergeCell ref="A75:C75"/>
    <mergeCell ref="E75:G75"/>
    <mergeCell ref="I75:K75"/>
    <mergeCell ref="C58:C59"/>
    <mergeCell ref="D58:I58"/>
    <mergeCell ref="A64:A65"/>
    <mergeCell ref="B64:B65"/>
  </mergeCells>
  <printOptions horizontalCentered="1"/>
  <pageMargins left="0.15748031496062992" right="0.15748031496062992" top="0.76" bottom="0.16" header="0.57" footer="0.15748031496062992"/>
  <pageSetup horizontalDpi="600" verticalDpi="600" orientation="portrait" paperSize="9" scale="64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view="pageBreakPreview" zoomScaleSheetLayoutView="100" workbookViewId="0" topLeftCell="A46">
      <selection activeCell="J28" sqref="J28"/>
    </sheetView>
  </sheetViews>
  <sheetFormatPr defaultColWidth="9.00390625" defaultRowHeight="12.75"/>
  <cols>
    <col min="1" max="1" width="28.125" style="298" customWidth="1"/>
    <col min="2" max="7" width="9.75390625" style="298" customWidth="1"/>
    <col min="8" max="8" width="8.125" style="298" customWidth="1"/>
    <col min="9" max="9" width="8.875" style="298" customWidth="1"/>
    <col min="10" max="10" width="9.125" style="298" customWidth="1"/>
    <col min="11" max="11" width="9.25390625" style="298" customWidth="1"/>
    <col min="12" max="12" width="9.375" style="298" customWidth="1"/>
    <col min="13" max="16384" width="9.125" style="298" customWidth="1"/>
  </cols>
  <sheetData>
    <row r="1" spans="1:14" ht="11.25">
      <c r="A1" s="622"/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</row>
    <row r="2" spans="1:14" ht="15.75" thickBot="1">
      <c r="A2" s="626" t="s">
        <v>323</v>
      </c>
      <c r="B2" s="626"/>
      <c r="C2" s="626"/>
      <c r="D2" s="626"/>
      <c r="E2" s="626"/>
      <c r="F2" s="626"/>
      <c r="G2" s="626"/>
      <c r="H2" s="230"/>
      <c r="L2" s="324"/>
      <c r="N2" s="325" t="s">
        <v>222</v>
      </c>
    </row>
    <row r="3" spans="1:14" ht="24" customHeight="1" thickBot="1">
      <c r="A3" s="623" t="s">
        <v>133</v>
      </c>
      <c r="B3" s="624" t="s">
        <v>311</v>
      </c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4"/>
    </row>
    <row r="4" spans="1:14" ht="12" thickBot="1">
      <c r="A4" s="623"/>
      <c r="B4" s="597" t="s">
        <v>263</v>
      </c>
      <c r="C4" s="597"/>
      <c r="D4" s="597"/>
      <c r="E4" s="597" t="s">
        <v>21</v>
      </c>
      <c r="F4" s="597"/>
      <c r="G4" s="597"/>
      <c r="H4" s="625" t="s">
        <v>264</v>
      </c>
      <c r="I4" s="625"/>
      <c r="J4" s="597" t="s">
        <v>22</v>
      </c>
      <c r="K4" s="597"/>
      <c r="L4" s="597"/>
      <c r="M4" s="597" t="s">
        <v>23</v>
      </c>
      <c r="N4" s="597"/>
    </row>
    <row r="5" spans="1:14" ht="12" thickBot="1">
      <c r="A5" s="623"/>
      <c r="B5" s="231" t="s">
        <v>134</v>
      </c>
      <c r="C5" s="232" t="s">
        <v>135</v>
      </c>
      <c r="D5" s="233" t="s">
        <v>136</v>
      </c>
      <c r="E5" s="231" t="s">
        <v>134</v>
      </c>
      <c r="F5" s="232" t="s">
        <v>135</v>
      </c>
      <c r="G5" s="233" t="s">
        <v>136</v>
      </c>
      <c r="H5" s="234" t="s">
        <v>136</v>
      </c>
      <c r="I5" s="234" t="s">
        <v>137</v>
      </c>
      <c r="J5" s="235" t="s">
        <v>134</v>
      </c>
      <c r="K5" s="232" t="s">
        <v>135</v>
      </c>
      <c r="L5" s="233" t="s">
        <v>136</v>
      </c>
      <c r="M5" s="234" t="s">
        <v>136</v>
      </c>
      <c r="N5" s="233" t="s">
        <v>137</v>
      </c>
    </row>
    <row r="6" spans="1:14" ht="12" thickBot="1">
      <c r="A6" s="623"/>
      <c r="B6" s="236" t="s">
        <v>138</v>
      </c>
      <c r="C6" s="237" t="s">
        <v>138</v>
      </c>
      <c r="D6" s="238"/>
      <c r="E6" s="236" t="s">
        <v>138</v>
      </c>
      <c r="F6" s="237" t="s">
        <v>138</v>
      </c>
      <c r="G6" s="238"/>
      <c r="H6" s="239" t="s">
        <v>139</v>
      </c>
      <c r="I6" s="239" t="s">
        <v>140</v>
      </c>
      <c r="J6" s="240" t="s">
        <v>138</v>
      </c>
      <c r="K6" s="237" t="s">
        <v>138</v>
      </c>
      <c r="L6" s="238"/>
      <c r="M6" s="239" t="s">
        <v>139</v>
      </c>
      <c r="N6" s="238" t="s">
        <v>140</v>
      </c>
    </row>
    <row r="7" spans="1:14" ht="13.5" customHeight="1">
      <c r="A7" s="241" t="s">
        <v>141</v>
      </c>
      <c r="B7" s="242">
        <v>0</v>
      </c>
      <c r="C7" s="243"/>
      <c r="D7" s="244">
        <f aca="true" t="shared" si="0" ref="D7:D18">SUM(B7:C7)</f>
        <v>0</v>
      </c>
      <c r="E7" s="242">
        <v>0</v>
      </c>
      <c r="F7" s="243"/>
      <c r="G7" s="244">
        <f aca="true" t="shared" si="1" ref="G7:G18">SUM(E7:F7)</f>
        <v>0</v>
      </c>
      <c r="H7" s="245">
        <f aca="true" t="shared" si="2" ref="H7:H38">+G7-D7</f>
        <v>0</v>
      </c>
      <c r="I7" s="383"/>
      <c r="J7" s="242"/>
      <c r="K7" s="243"/>
      <c r="L7" s="244">
        <f aca="true" t="shared" si="3" ref="L7:L18">SUM(J7:K7)</f>
        <v>0</v>
      </c>
      <c r="M7" s="245">
        <f aca="true" t="shared" si="4" ref="M7:M38">+L7-G7</f>
        <v>0</v>
      </c>
      <c r="N7" s="384"/>
    </row>
    <row r="8" spans="1:14" ht="13.5" customHeight="1">
      <c r="A8" s="248" t="s">
        <v>142</v>
      </c>
      <c r="B8" s="249">
        <v>11989</v>
      </c>
      <c r="C8" s="250"/>
      <c r="D8" s="251">
        <f t="shared" si="0"/>
        <v>11989</v>
      </c>
      <c r="E8" s="249">
        <v>13141.17</v>
      </c>
      <c r="F8" s="250"/>
      <c r="G8" s="251">
        <f t="shared" si="1"/>
        <v>13141.17</v>
      </c>
      <c r="H8" s="252">
        <f t="shared" si="2"/>
        <v>1152.17</v>
      </c>
      <c r="I8" s="246">
        <f aca="true" t="shared" si="5" ref="I8:I22">+G8/D8</f>
        <v>1.0961022604053716</v>
      </c>
      <c r="J8" s="249">
        <v>12000</v>
      </c>
      <c r="K8" s="250"/>
      <c r="L8" s="251">
        <f t="shared" si="3"/>
        <v>12000</v>
      </c>
      <c r="M8" s="252">
        <f t="shared" si="4"/>
        <v>-1141.17</v>
      </c>
      <c r="N8" s="247">
        <f aca="true" t="shared" si="6" ref="N8:N22">+L8/G8</f>
        <v>0.913160700302941</v>
      </c>
    </row>
    <row r="9" spans="1:14" ht="13.5" customHeight="1">
      <c r="A9" s="248" t="s">
        <v>143</v>
      </c>
      <c r="B9" s="249">
        <v>0</v>
      </c>
      <c r="C9" s="250"/>
      <c r="D9" s="251">
        <f t="shared" si="0"/>
        <v>0</v>
      </c>
      <c r="E9" s="249">
        <v>0</v>
      </c>
      <c r="F9" s="250"/>
      <c r="G9" s="251">
        <f t="shared" si="1"/>
        <v>0</v>
      </c>
      <c r="H9" s="252">
        <f t="shared" si="2"/>
        <v>0</v>
      </c>
      <c r="I9" s="246"/>
      <c r="J9" s="249">
        <v>0</v>
      </c>
      <c r="K9" s="250"/>
      <c r="L9" s="251">
        <f t="shared" si="3"/>
        <v>0</v>
      </c>
      <c r="M9" s="252">
        <f t="shared" si="4"/>
        <v>0</v>
      </c>
      <c r="N9" s="247"/>
    </row>
    <row r="10" spans="1:14" ht="13.5" customHeight="1">
      <c r="A10" s="248" t="s">
        <v>144</v>
      </c>
      <c r="B10" s="249">
        <v>0</v>
      </c>
      <c r="C10" s="250"/>
      <c r="D10" s="251">
        <f t="shared" si="0"/>
        <v>0</v>
      </c>
      <c r="E10" s="249">
        <v>0</v>
      </c>
      <c r="F10" s="250"/>
      <c r="G10" s="251">
        <f t="shared" si="1"/>
        <v>0</v>
      </c>
      <c r="H10" s="252">
        <f t="shared" si="2"/>
        <v>0</v>
      </c>
      <c r="I10" s="246"/>
      <c r="J10" s="249">
        <v>0</v>
      </c>
      <c r="K10" s="250"/>
      <c r="L10" s="251">
        <f t="shared" si="3"/>
        <v>0</v>
      </c>
      <c r="M10" s="252">
        <f t="shared" si="4"/>
        <v>0</v>
      </c>
      <c r="N10" s="247"/>
    </row>
    <row r="11" spans="1:14" ht="13.5" customHeight="1">
      <c r="A11" s="248" t="s">
        <v>145</v>
      </c>
      <c r="B11" s="249">
        <v>201</v>
      </c>
      <c r="C11" s="250"/>
      <c r="D11" s="251">
        <f t="shared" si="0"/>
        <v>201</v>
      </c>
      <c r="E11" s="249">
        <v>123.15</v>
      </c>
      <c r="F11" s="250"/>
      <c r="G11" s="251">
        <f t="shared" si="1"/>
        <v>123.15</v>
      </c>
      <c r="H11" s="252">
        <f t="shared" si="2"/>
        <v>-77.85</v>
      </c>
      <c r="I11" s="246">
        <f t="shared" si="5"/>
        <v>0.6126865671641791</v>
      </c>
      <c r="J11" s="249">
        <v>130</v>
      </c>
      <c r="K11" s="250"/>
      <c r="L11" s="251">
        <f t="shared" si="3"/>
        <v>130</v>
      </c>
      <c r="M11" s="252">
        <f t="shared" si="4"/>
        <v>6.849999999999994</v>
      </c>
      <c r="N11" s="247">
        <f t="shared" si="6"/>
        <v>1.0556232237109215</v>
      </c>
    </row>
    <row r="12" spans="1:14" ht="13.5" customHeight="1">
      <c r="A12" s="248" t="s">
        <v>146</v>
      </c>
      <c r="B12" s="249">
        <v>102</v>
      </c>
      <c r="C12" s="250"/>
      <c r="D12" s="251">
        <f t="shared" si="0"/>
        <v>102</v>
      </c>
      <c r="E12" s="249">
        <v>61.43</v>
      </c>
      <c r="F12" s="250"/>
      <c r="G12" s="251">
        <f t="shared" si="1"/>
        <v>61.43</v>
      </c>
      <c r="H12" s="252">
        <f t="shared" si="2"/>
        <v>-40.57</v>
      </c>
      <c r="I12" s="246">
        <f t="shared" si="5"/>
        <v>0.6022549019607844</v>
      </c>
      <c r="J12" s="249">
        <v>100</v>
      </c>
      <c r="K12" s="250"/>
      <c r="L12" s="251">
        <f t="shared" si="3"/>
        <v>100</v>
      </c>
      <c r="M12" s="252">
        <f t="shared" si="4"/>
        <v>38.57</v>
      </c>
      <c r="N12" s="247">
        <f t="shared" si="6"/>
        <v>1.6278691193228065</v>
      </c>
    </row>
    <row r="13" spans="1:14" ht="13.5" customHeight="1">
      <c r="A13" s="248" t="s">
        <v>147</v>
      </c>
      <c r="B13" s="249">
        <v>0</v>
      </c>
      <c r="C13" s="250"/>
      <c r="D13" s="251">
        <f t="shared" si="0"/>
        <v>0</v>
      </c>
      <c r="E13" s="249">
        <v>0</v>
      </c>
      <c r="F13" s="250"/>
      <c r="G13" s="251">
        <f t="shared" si="1"/>
        <v>0</v>
      </c>
      <c r="H13" s="252">
        <f t="shared" si="2"/>
        <v>0</v>
      </c>
      <c r="I13" s="246" t="e">
        <f t="shared" si="5"/>
        <v>#DIV/0!</v>
      </c>
      <c r="J13" s="249">
        <v>0</v>
      </c>
      <c r="K13" s="250"/>
      <c r="L13" s="251">
        <f t="shared" si="3"/>
        <v>0</v>
      </c>
      <c r="M13" s="252">
        <f t="shared" si="4"/>
        <v>0</v>
      </c>
      <c r="N13" s="247"/>
    </row>
    <row r="14" spans="1:14" ht="23.25" customHeight="1">
      <c r="A14" s="248" t="s">
        <v>148</v>
      </c>
      <c r="B14" s="249">
        <v>0</v>
      </c>
      <c r="C14" s="250"/>
      <c r="D14" s="251">
        <f t="shared" si="0"/>
        <v>0</v>
      </c>
      <c r="E14" s="249"/>
      <c r="F14" s="250"/>
      <c r="G14" s="251">
        <f t="shared" si="1"/>
        <v>0</v>
      </c>
      <c r="H14" s="252">
        <f t="shared" si="2"/>
        <v>0</v>
      </c>
      <c r="I14" s="246"/>
      <c r="J14" s="249">
        <v>0</v>
      </c>
      <c r="K14" s="250"/>
      <c r="L14" s="251">
        <f t="shared" si="3"/>
        <v>0</v>
      </c>
      <c r="M14" s="252">
        <f t="shared" si="4"/>
        <v>0</v>
      </c>
      <c r="N14" s="247"/>
    </row>
    <row r="15" spans="1:14" ht="13.5" customHeight="1">
      <c r="A15" s="248" t="s">
        <v>149</v>
      </c>
      <c r="B15" s="249">
        <v>11508</v>
      </c>
      <c r="C15" s="250"/>
      <c r="D15" s="251">
        <f t="shared" si="0"/>
        <v>11508</v>
      </c>
      <c r="E15" s="249">
        <v>13860</v>
      </c>
      <c r="F15" s="250"/>
      <c r="G15" s="251">
        <f t="shared" si="1"/>
        <v>13860</v>
      </c>
      <c r="H15" s="252">
        <f t="shared" si="2"/>
        <v>2352</v>
      </c>
      <c r="I15" s="246">
        <f t="shared" si="5"/>
        <v>1.2043795620437956</v>
      </c>
      <c r="J15" s="253">
        <f>J16+J17</f>
        <v>7063</v>
      </c>
      <c r="K15" s="254"/>
      <c r="L15" s="251">
        <f t="shared" si="3"/>
        <v>7063</v>
      </c>
      <c r="M15" s="252">
        <f t="shared" si="4"/>
        <v>-6797</v>
      </c>
      <c r="N15" s="247">
        <f t="shared" si="6"/>
        <v>0.5095959595959596</v>
      </c>
    </row>
    <row r="16" spans="1:14" ht="13.5" customHeight="1">
      <c r="A16" s="255" t="s">
        <v>223</v>
      </c>
      <c r="B16" s="249">
        <v>1729</v>
      </c>
      <c r="C16" s="250"/>
      <c r="D16" s="251">
        <f t="shared" si="0"/>
        <v>1729</v>
      </c>
      <c r="E16" s="249">
        <v>1732</v>
      </c>
      <c r="F16" s="250"/>
      <c r="G16" s="251">
        <f t="shared" si="1"/>
        <v>1732</v>
      </c>
      <c r="H16" s="252">
        <f t="shared" si="2"/>
        <v>3</v>
      </c>
      <c r="I16" s="246">
        <f t="shared" si="5"/>
        <v>1.001735106998265</v>
      </c>
      <c r="J16" s="253">
        <v>1728</v>
      </c>
      <c r="K16" s="250"/>
      <c r="L16" s="251">
        <f t="shared" si="3"/>
        <v>1728</v>
      </c>
      <c r="M16" s="252">
        <f t="shared" si="4"/>
        <v>-4</v>
      </c>
      <c r="N16" s="247">
        <f t="shared" si="6"/>
        <v>0.9976905311778291</v>
      </c>
    </row>
    <row r="17" spans="1:14" ht="13.5" customHeight="1">
      <c r="A17" s="255" t="s">
        <v>224</v>
      </c>
      <c r="B17" s="249">
        <v>9779</v>
      </c>
      <c r="C17" s="250"/>
      <c r="D17" s="251">
        <f t="shared" si="0"/>
        <v>9779</v>
      </c>
      <c r="E17" s="249">
        <v>11863</v>
      </c>
      <c r="F17" s="250"/>
      <c r="G17" s="251">
        <f t="shared" si="1"/>
        <v>11863</v>
      </c>
      <c r="H17" s="252">
        <f t="shared" si="2"/>
        <v>2084</v>
      </c>
      <c r="I17" s="246"/>
      <c r="J17" s="253">
        <v>5335</v>
      </c>
      <c r="K17" s="250"/>
      <c r="L17" s="251">
        <f t="shared" si="3"/>
        <v>5335</v>
      </c>
      <c r="M17" s="252">
        <f t="shared" si="4"/>
        <v>-6528</v>
      </c>
      <c r="N17" s="247">
        <f t="shared" si="6"/>
        <v>0.4497176093736829</v>
      </c>
    </row>
    <row r="18" spans="1:14" ht="13.5" customHeight="1" thickBot="1">
      <c r="A18" s="256" t="s">
        <v>262</v>
      </c>
      <c r="B18" s="257">
        <v>0</v>
      </c>
      <c r="C18" s="258"/>
      <c r="D18" s="251">
        <f t="shared" si="0"/>
        <v>0</v>
      </c>
      <c r="E18" s="257">
        <v>265</v>
      </c>
      <c r="F18" s="258"/>
      <c r="G18" s="251">
        <f t="shared" si="1"/>
        <v>265</v>
      </c>
      <c r="H18" s="535"/>
      <c r="I18" s="284"/>
      <c r="J18" s="536">
        <v>0</v>
      </c>
      <c r="K18" s="282"/>
      <c r="L18" s="537">
        <f t="shared" si="3"/>
        <v>0</v>
      </c>
      <c r="M18" s="535"/>
      <c r="N18" s="286"/>
    </row>
    <row r="19" spans="1:14" ht="13.5" customHeight="1" thickBot="1">
      <c r="A19" s="263" t="s">
        <v>150</v>
      </c>
      <c r="B19" s="264">
        <f aca="true" t="shared" si="7" ref="B19:G19">SUM(B7+B8+B9+B10+B11+B13+B15)</f>
        <v>23698</v>
      </c>
      <c r="C19" s="265">
        <f t="shared" si="7"/>
        <v>0</v>
      </c>
      <c r="D19" s="266">
        <f t="shared" si="7"/>
        <v>23698</v>
      </c>
      <c r="E19" s="264">
        <f t="shared" si="7"/>
        <v>27124.32</v>
      </c>
      <c r="F19" s="265">
        <f t="shared" si="7"/>
        <v>0</v>
      </c>
      <c r="G19" s="265">
        <f t="shared" si="7"/>
        <v>27124.32</v>
      </c>
      <c r="H19" s="538">
        <f t="shared" si="2"/>
        <v>3426.3199999999997</v>
      </c>
      <c r="I19" s="539">
        <f t="shared" si="5"/>
        <v>1.1445826652038147</v>
      </c>
      <c r="J19" s="540">
        <f>SUM(J7+J8+J9+J10+J11+J13+J15)</f>
        <v>19193</v>
      </c>
      <c r="K19" s="541">
        <f>SUM(K7+K8+K9+K10+K11+K13+K15)</f>
        <v>0</v>
      </c>
      <c r="L19" s="542">
        <f>SUM(L7+L8+L9+L10+L11+L13+L15)</f>
        <v>19193</v>
      </c>
      <c r="M19" s="543">
        <f t="shared" si="4"/>
        <v>-7931.32</v>
      </c>
      <c r="N19" s="544">
        <f t="shared" si="6"/>
        <v>0.7075937756227622</v>
      </c>
    </row>
    <row r="20" spans="1:14" ht="13.5" customHeight="1">
      <c r="A20" s="241" t="s">
        <v>151</v>
      </c>
      <c r="B20" s="268">
        <v>4703</v>
      </c>
      <c r="C20" s="269"/>
      <c r="D20" s="270">
        <f aca="true" t="shared" si="8" ref="D20:D37">SUM(B20:C20)</f>
        <v>4703</v>
      </c>
      <c r="E20" s="268">
        <v>6853</v>
      </c>
      <c r="F20" s="269"/>
      <c r="G20" s="271">
        <f aca="true" t="shared" si="9" ref="G20:G37">SUM(E20:F20)</f>
        <v>6853</v>
      </c>
      <c r="H20" s="272">
        <f t="shared" si="2"/>
        <v>2150</v>
      </c>
      <c r="I20" s="273">
        <f t="shared" si="5"/>
        <v>1.4571550074420583</v>
      </c>
      <c r="J20" s="274">
        <v>5000</v>
      </c>
      <c r="K20" s="269"/>
      <c r="L20" s="275">
        <f aca="true" t="shared" si="10" ref="L20:L37">SUM(J20:K20)</f>
        <v>5000</v>
      </c>
      <c r="M20" s="272">
        <f t="shared" si="4"/>
        <v>-1853</v>
      </c>
      <c r="N20" s="276">
        <f t="shared" si="6"/>
        <v>0.7296074711805048</v>
      </c>
    </row>
    <row r="21" spans="1:14" ht="21" customHeight="1">
      <c r="A21" s="248" t="s">
        <v>152</v>
      </c>
      <c r="B21" s="268">
        <v>1333</v>
      </c>
      <c r="C21" s="269"/>
      <c r="D21" s="270">
        <f t="shared" si="8"/>
        <v>1333</v>
      </c>
      <c r="E21" s="268">
        <v>2800</v>
      </c>
      <c r="F21" s="269"/>
      <c r="G21" s="271">
        <f t="shared" si="9"/>
        <v>2800</v>
      </c>
      <c r="H21" s="277">
        <f t="shared" si="2"/>
        <v>1467</v>
      </c>
      <c r="I21" s="246">
        <f t="shared" si="5"/>
        <v>2.100525131282821</v>
      </c>
      <c r="J21" s="274">
        <v>1500</v>
      </c>
      <c r="K21" s="269"/>
      <c r="L21" s="275">
        <f t="shared" si="10"/>
        <v>1500</v>
      </c>
      <c r="M21" s="277">
        <f t="shared" si="4"/>
        <v>-1300</v>
      </c>
      <c r="N21" s="247">
        <f t="shared" si="6"/>
        <v>0.5357142857142857</v>
      </c>
    </row>
    <row r="22" spans="1:14" ht="13.5" customHeight="1">
      <c r="A22" s="248" t="s">
        <v>153</v>
      </c>
      <c r="B22" s="278">
        <v>1666</v>
      </c>
      <c r="C22" s="250"/>
      <c r="D22" s="270">
        <f t="shared" si="8"/>
        <v>1666</v>
      </c>
      <c r="E22" s="278">
        <v>2165</v>
      </c>
      <c r="F22" s="250"/>
      <c r="G22" s="271">
        <f t="shared" si="9"/>
        <v>2165</v>
      </c>
      <c r="H22" s="277">
        <f t="shared" si="2"/>
        <v>499</v>
      </c>
      <c r="I22" s="246">
        <f t="shared" si="5"/>
        <v>1.2995198079231693</v>
      </c>
      <c r="J22" s="249">
        <f>G22</f>
        <v>2165</v>
      </c>
      <c r="K22" s="250"/>
      <c r="L22" s="275">
        <f t="shared" si="10"/>
        <v>2165</v>
      </c>
      <c r="M22" s="277">
        <f t="shared" si="4"/>
        <v>0</v>
      </c>
      <c r="N22" s="247">
        <f t="shared" si="6"/>
        <v>1</v>
      </c>
    </row>
    <row r="23" spans="1:14" ht="13.5" customHeight="1">
      <c r="A23" s="248" t="s">
        <v>154</v>
      </c>
      <c r="B23" s="278">
        <v>0</v>
      </c>
      <c r="C23" s="250"/>
      <c r="D23" s="270">
        <f t="shared" si="8"/>
        <v>0</v>
      </c>
      <c r="E23" s="278">
        <v>0</v>
      </c>
      <c r="F23" s="250"/>
      <c r="G23" s="271">
        <f t="shared" si="9"/>
        <v>0</v>
      </c>
      <c r="H23" s="277">
        <f t="shared" si="2"/>
        <v>0</v>
      </c>
      <c r="I23" s="246"/>
      <c r="J23" s="249">
        <v>0</v>
      </c>
      <c r="K23" s="250"/>
      <c r="L23" s="275">
        <f t="shared" si="10"/>
        <v>0</v>
      </c>
      <c r="M23" s="277">
        <f t="shared" si="4"/>
        <v>0</v>
      </c>
      <c r="N23" s="247"/>
    </row>
    <row r="24" spans="1:14" ht="13.5" customHeight="1">
      <c r="A24" s="248" t="s">
        <v>220</v>
      </c>
      <c r="B24" s="278">
        <v>32</v>
      </c>
      <c r="C24" s="250"/>
      <c r="D24" s="270">
        <f t="shared" si="8"/>
        <v>32</v>
      </c>
      <c r="E24" s="278">
        <v>77</v>
      </c>
      <c r="F24" s="250"/>
      <c r="G24" s="271">
        <f t="shared" si="9"/>
        <v>77</v>
      </c>
      <c r="H24" s="277">
        <f t="shared" si="2"/>
        <v>45</v>
      </c>
      <c r="I24" s="246"/>
      <c r="J24" s="249">
        <v>80</v>
      </c>
      <c r="K24" s="250"/>
      <c r="L24" s="275">
        <f t="shared" si="10"/>
        <v>80</v>
      </c>
      <c r="M24" s="277">
        <f t="shared" si="4"/>
        <v>3</v>
      </c>
      <c r="N24" s="247"/>
    </row>
    <row r="25" spans="1:14" ht="13.5" customHeight="1">
      <c r="A25" s="248" t="s">
        <v>155</v>
      </c>
      <c r="B25" s="249">
        <v>933</v>
      </c>
      <c r="C25" s="250"/>
      <c r="D25" s="270">
        <f t="shared" si="8"/>
        <v>933</v>
      </c>
      <c r="E25" s="249">
        <v>1335</v>
      </c>
      <c r="F25" s="250"/>
      <c r="G25" s="271">
        <f t="shared" si="9"/>
        <v>1335</v>
      </c>
      <c r="H25" s="277">
        <f t="shared" si="2"/>
        <v>402</v>
      </c>
      <c r="I25" s="246">
        <f aca="true" t="shared" si="11" ref="I25:I38">+G25/D25</f>
        <v>1.4308681672025723</v>
      </c>
      <c r="J25" s="249">
        <f>J26+J27</f>
        <v>1283</v>
      </c>
      <c r="K25" s="250"/>
      <c r="L25" s="275">
        <f t="shared" si="10"/>
        <v>1283</v>
      </c>
      <c r="M25" s="277">
        <f t="shared" si="4"/>
        <v>-52</v>
      </c>
      <c r="N25" s="247">
        <f aca="true" t="shared" si="12" ref="N25:N38">+L25/G25</f>
        <v>0.9610486891385768</v>
      </c>
    </row>
    <row r="26" spans="1:14" ht="16.5" customHeight="1">
      <c r="A26" s="248" t="s">
        <v>156</v>
      </c>
      <c r="B26" s="278">
        <v>242</v>
      </c>
      <c r="C26" s="250"/>
      <c r="D26" s="270">
        <f t="shared" si="8"/>
        <v>242</v>
      </c>
      <c r="E26" s="278">
        <v>183</v>
      </c>
      <c r="F26" s="250"/>
      <c r="G26" s="271">
        <f t="shared" si="9"/>
        <v>183</v>
      </c>
      <c r="H26" s="277">
        <f t="shared" si="2"/>
        <v>-59</v>
      </c>
      <c r="I26" s="246">
        <f t="shared" si="11"/>
        <v>0.756198347107438</v>
      </c>
      <c r="J26" s="253">
        <f>E26</f>
        <v>183</v>
      </c>
      <c r="K26" s="250"/>
      <c r="L26" s="275">
        <v>200</v>
      </c>
      <c r="M26" s="277">
        <f t="shared" si="4"/>
        <v>17</v>
      </c>
      <c r="N26" s="247">
        <f t="shared" si="12"/>
        <v>1.092896174863388</v>
      </c>
    </row>
    <row r="27" spans="1:14" ht="13.5" customHeight="1">
      <c r="A27" s="248" t="s">
        <v>157</v>
      </c>
      <c r="B27" s="278">
        <v>689</v>
      </c>
      <c r="C27" s="250"/>
      <c r="D27" s="270">
        <f t="shared" si="8"/>
        <v>689</v>
      </c>
      <c r="E27" s="278">
        <v>1152</v>
      </c>
      <c r="F27" s="250"/>
      <c r="G27" s="271">
        <f t="shared" si="9"/>
        <v>1152</v>
      </c>
      <c r="H27" s="277">
        <f t="shared" si="2"/>
        <v>463</v>
      </c>
      <c r="I27" s="246">
        <f t="shared" si="11"/>
        <v>1.671988388969521</v>
      </c>
      <c r="J27" s="253">
        <v>1100</v>
      </c>
      <c r="K27" s="250"/>
      <c r="L27" s="275">
        <f t="shared" si="10"/>
        <v>1100</v>
      </c>
      <c r="M27" s="277">
        <f t="shared" si="4"/>
        <v>-52</v>
      </c>
      <c r="N27" s="247">
        <f t="shared" si="12"/>
        <v>0.9548611111111112</v>
      </c>
    </row>
    <row r="28" spans="1:14" ht="13.5" customHeight="1">
      <c r="A28" s="279" t="s">
        <v>158</v>
      </c>
      <c r="B28" s="249">
        <v>15196</v>
      </c>
      <c r="C28" s="250"/>
      <c r="D28" s="270">
        <f t="shared" si="8"/>
        <v>15196</v>
      </c>
      <c r="E28" s="249">
        <v>15981</v>
      </c>
      <c r="F28" s="250"/>
      <c r="G28" s="271">
        <f t="shared" si="9"/>
        <v>15981</v>
      </c>
      <c r="H28" s="277">
        <f t="shared" si="2"/>
        <v>785</v>
      </c>
      <c r="I28" s="246">
        <f t="shared" si="11"/>
        <v>1.0516583311397736</v>
      </c>
      <c r="J28" s="249">
        <f>J29+J32</f>
        <v>18316.9</v>
      </c>
      <c r="K28" s="250"/>
      <c r="L28" s="275">
        <f t="shared" si="10"/>
        <v>18316.9</v>
      </c>
      <c r="M28" s="277">
        <f t="shared" si="4"/>
        <v>2335.9000000000015</v>
      </c>
      <c r="N28" s="247">
        <f t="shared" si="12"/>
        <v>1.1461673236968901</v>
      </c>
    </row>
    <row r="29" spans="1:14" ht="13.5" customHeight="1">
      <c r="A29" s="248" t="s">
        <v>159</v>
      </c>
      <c r="B29" s="278">
        <v>11059</v>
      </c>
      <c r="C29" s="250"/>
      <c r="D29" s="270">
        <f t="shared" si="8"/>
        <v>11059</v>
      </c>
      <c r="E29" s="278">
        <v>11728</v>
      </c>
      <c r="F29" s="250"/>
      <c r="G29" s="271">
        <f t="shared" si="9"/>
        <v>11728</v>
      </c>
      <c r="H29" s="277">
        <f t="shared" si="2"/>
        <v>669</v>
      </c>
      <c r="I29" s="246">
        <f t="shared" si="11"/>
        <v>1.060493715525816</v>
      </c>
      <c r="J29" s="253">
        <f>J30+J31</f>
        <v>13370</v>
      </c>
      <c r="K29" s="254"/>
      <c r="L29" s="275">
        <f t="shared" si="10"/>
        <v>13370</v>
      </c>
      <c r="M29" s="277">
        <f t="shared" si="4"/>
        <v>1642</v>
      </c>
      <c r="N29" s="247">
        <f t="shared" si="12"/>
        <v>1.140006821282401</v>
      </c>
    </row>
    <row r="30" spans="1:14" ht="13.5" customHeight="1">
      <c r="A30" s="279" t="s">
        <v>160</v>
      </c>
      <c r="B30" s="278">
        <v>11020</v>
      </c>
      <c r="C30" s="250"/>
      <c r="D30" s="270">
        <f t="shared" si="8"/>
        <v>11020</v>
      </c>
      <c r="E30" s="278">
        <v>11581</v>
      </c>
      <c r="F30" s="250"/>
      <c r="G30" s="271">
        <f t="shared" si="9"/>
        <v>11581</v>
      </c>
      <c r="H30" s="277">
        <f t="shared" si="2"/>
        <v>561</v>
      </c>
      <c r="I30" s="246">
        <f t="shared" si="11"/>
        <v>1.050907441016334</v>
      </c>
      <c r="J30" s="249">
        <v>13170</v>
      </c>
      <c r="K30" s="250"/>
      <c r="L30" s="275">
        <f t="shared" si="10"/>
        <v>13170</v>
      </c>
      <c r="M30" s="277">
        <f t="shared" si="4"/>
        <v>1589</v>
      </c>
      <c r="N30" s="247">
        <f t="shared" si="12"/>
        <v>1.137207495034971</v>
      </c>
    </row>
    <row r="31" spans="1:14" ht="13.5" customHeight="1">
      <c r="A31" s="248" t="s">
        <v>161</v>
      </c>
      <c r="B31" s="278">
        <v>39</v>
      </c>
      <c r="C31" s="250"/>
      <c r="D31" s="270">
        <f t="shared" si="8"/>
        <v>39</v>
      </c>
      <c r="E31" s="278">
        <v>147</v>
      </c>
      <c r="F31" s="250"/>
      <c r="G31" s="271">
        <f t="shared" si="9"/>
        <v>147</v>
      </c>
      <c r="H31" s="277">
        <f t="shared" si="2"/>
        <v>108</v>
      </c>
      <c r="I31" s="246">
        <f t="shared" si="11"/>
        <v>3.769230769230769</v>
      </c>
      <c r="J31" s="249">
        <v>200</v>
      </c>
      <c r="K31" s="250"/>
      <c r="L31" s="275">
        <f t="shared" si="10"/>
        <v>200</v>
      </c>
      <c r="M31" s="277">
        <f t="shared" si="4"/>
        <v>53</v>
      </c>
      <c r="N31" s="247">
        <f t="shared" si="12"/>
        <v>1.3605442176870748</v>
      </c>
    </row>
    <row r="32" spans="1:14" ht="13.5" customHeight="1">
      <c r="A32" s="248" t="s">
        <v>162</v>
      </c>
      <c r="B32" s="278">
        <v>4137</v>
      </c>
      <c r="C32" s="250"/>
      <c r="D32" s="270">
        <f t="shared" si="8"/>
        <v>4137</v>
      </c>
      <c r="E32" s="278">
        <v>4253</v>
      </c>
      <c r="F32" s="250"/>
      <c r="G32" s="271">
        <f t="shared" si="9"/>
        <v>4253</v>
      </c>
      <c r="H32" s="277">
        <f t="shared" si="2"/>
        <v>116</v>
      </c>
      <c r="I32" s="246">
        <f t="shared" si="11"/>
        <v>1.0280396422528402</v>
      </c>
      <c r="J32" s="249">
        <f>J29*0.37</f>
        <v>4946.9</v>
      </c>
      <c r="K32" s="250"/>
      <c r="L32" s="275">
        <f t="shared" si="10"/>
        <v>4946.9</v>
      </c>
      <c r="M32" s="277">
        <f t="shared" si="4"/>
        <v>693.8999999999996</v>
      </c>
      <c r="N32" s="247">
        <f t="shared" si="12"/>
        <v>1.1631554197037384</v>
      </c>
    </row>
    <row r="33" spans="1:14" ht="13.5" customHeight="1">
      <c r="A33" s="279" t="s">
        <v>163</v>
      </c>
      <c r="B33" s="278">
        <v>2</v>
      </c>
      <c r="C33" s="250"/>
      <c r="D33" s="270">
        <f t="shared" si="8"/>
        <v>2</v>
      </c>
      <c r="E33" s="278">
        <v>1</v>
      </c>
      <c r="F33" s="250"/>
      <c r="G33" s="271">
        <f t="shared" si="9"/>
        <v>1</v>
      </c>
      <c r="H33" s="277">
        <f t="shared" si="2"/>
        <v>-1</v>
      </c>
      <c r="I33" s="246">
        <f t="shared" si="11"/>
        <v>0.5</v>
      </c>
      <c r="J33" s="249">
        <v>1</v>
      </c>
      <c r="K33" s="250"/>
      <c r="L33" s="275">
        <f t="shared" si="10"/>
        <v>1</v>
      </c>
      <c r="M33" s="277">
        <f t="shared" si="4"/>
        <v>0</v>
      </c>
      <c r="N33" s="247">
        <f t="shared" si="12"/>
        <v>1</v>
      </c>
    </row>
    <row r="34" spans="1:14" ht="13.5" customHeight="1">
      <c r="A34" s="279" t="s">
        <v>164</v>
      </c>
      <c r="B34" s="278">
        <v>688</v>
      </c>
      <c r="C34" s="250"/>
      <c r="D34" s="270">
        <f t="shared" si="8"/>
        <v>688</v>
      </c>
      <c r="E34" s="278">
        <v>157</v>
      </c>
      <c r="F34" s="250"/>
      <c r="G34" s="271">
        <f t="shared" si="9"/>
        <v>157</v>
      </c>
      <c r="H34" s="277">
        <f t="shared" si="2"/>
        <v>-531</v>
      </c>
      <c r="I34" s="246">
        <f t="shared" si="11"/>
        <v>0.22819767441860464</v>
      </c>
      <c r="J34" s="249">
        <v>200</v>
      </c>
      <c r="K34" s="250"/>
      <c r="L34" s="275">
        <f t="shared" si="10"/>
        <v>200</v>
      </c>
      <c r="M34" s="277">
        <f t="shared" si="4"/>
        <v>43</v>
      </c>
      <c r="N34" s="247">
        <f t="shared" si="12"/>
        <v>1.2738853503184713</v>
      </c>
    </row>
    <row r="35" spans="1:14" ht="13.5" customHeight="1">
      <c r="A35" s="248" t="s">
        <v>165</v>
      </c>
      <c r="B35" s="278">
        <v>478</v>
      </c>
      <c r="C35" s="250"/>
      <c r="D35" s="270">
        <f t="shared" si="8"/>
        <v>478</v>
      </c>
      <c r="E35" s="278">
        <v>496</v>
      </c>
      <c r="F35" s="250"/>
      <c r="G35" s="271">
        <f t="shared" si="9"/>
        <v>496</v>
      </c>
      <c r="H35" s="277">
        <f t="shared" si="2"/>
        <v>18</v>
      </c>
      <c r="I35" s="246">
        <f t="shared" si="11"/>
        <v>1.0376569037656904</v>
      </c>
      <c r="J35" s="253">
        <v>471</v>
      </c>
      <c r="K35" s="250"/>
      <c r="L35" s="275">
        <f t="shared" si="10"/>
        <v>471</v>
      </c>
      <c r="M35" s="277">
        <f t="shared" si="4"/>
        <v>-25</v>
      </c>
      <c r="N35" s="247">
        <f t="shared" si="12"/>
        <v>0.9495967741935484</v>
      </c>
    </row>
    <row r="36" spans="1:14" ht="22.5" customHeight="1">
      <c r="A36" s="248" t="s">
        <v>166</v>
      </c>
      <c r="B36" s="278">
        <v>478</v>
      </c>
      <c r="C36" s="250"/>
      <c r="D36" s="270">
        <f t="shared" si="8"/>
        <v>478</v>
      </c>
      <c r="E36" s="278">
        <v>496</v>
      </c>
      <c r="F36" s="250"/>
      <c r="G36" s="271">
        <f t="shared" si="9"/>
        <v>496</v>
      </c>
      <c r="H36" s="277">
        <f t="shared" si="2"/>
        <v>18</v>
      </c>
      <c r="I36" s="246">
        <f t="shared" si="11"/>
        <v>1.0376569037656904</v>
      </c>
      <c r="J36" s="253">
        <v>471</v>
      </c>
      <c r="K36" s="250"/>
      <c r="L36" s="275">
        <f t="shared" si="10"/>
        <v>471</v>
      </c>
      <c r="M36" s="277">
        <f t="shared" si="4"/>
        <v>-25</v>
      </c>
      <c r="N36" s="247">
        <f t="shared" si="12"/>
        <v>0.9495967741935484</v>
      </c>
    </row>
    <row r="37" spans="1:14" ht="13.5" customHeight="1" thickBot="1">
      <c r="A37" s="280" t="s">
        <v>167</v>
      </c>
      <c r="B37" s="281">
        <v>0</v>
      </c>
      <c r="C37" s="282"/>
      <c r="D37" s="270">
        <f t="shared" si="8"/>
        <v>0</v>
      </c>
      <c r="E37" s="281">
        <v>0</v>
      </c>
      <c r="F37" s="282"/>
      <c r="G37" s="271">
        <f t="shared" si="9"/>
        <v>0</v>
      </c>
      <c r="H37" s="283">
        <f t="shared" si="2"/>
        <v>0</v>
      </c>
      <c r="I37" s="284"/>
      <c r="J37" s="285">
        <v>0</v>
      </c>
      <c r="K37" s="282"/>
      <c r="L37" s="275">
        <f t="shared" si="10"/>
        <v>0</v>
      </c>
      <c r="M37" s="283">
        <f t="shared" si="4"/>
        <v>0</v>
      </c>
      <c r="N37" s="286"/>
    </row>
    <row r="38" spans="1:14" ht="13.5" customHeight="1" thickBot="1">
      <c r="A38" s="287" t="s">
        <v>168</v>
      </c>
      <c r="B38" s="288">
        <f aca="true" t="shared" si="13" ref="B38:G38">SUM(B20+B22+B23+B24+B25+B28+B33+B34+B35+B37)</f>
        <v>23698</v>
      </c>
      <c r="C38" s="289">
        <f t="shared" si="13"/>
        <v>0</v>
      </c>
      <c r="D38" s="290">
        <f t="shared" si="13"/>
        <v>23698</v>
      </c>
      <c r="E38" s="288">
        <f t="shared" si="13"/>
        <v>27065</v>
      </c>
      <c r="F38" s="289">
        <f t="shared" si="13"/>
        <v>0</v>
      </c>
      <c r="G38" s="290">
        <f t="shared" si="13"/>
        <v>27065</v>
      </c>
      <c r="H38" s="379">
        <f t="shared" si="2"/>
        <v>3367</v>
      </c>
      <c r="I38" s="380">
        <f t="shared" si="11"/>
        <v>1.1420795003797788</v>
      </c>
      <c r="J38" s="291">
        <f>SUM(J20+J22+J23+J24+J25+J28+J33+J34+J35+J37)</f>
        <v>27516.9</v>
      </c>
      <c r="K38" s="289">
        <f>SUM(K20+K22+K23+K24+K25+K28+K33+K34+K35+K37)</f>
        <v>0</v>
      </c>
      <c r="L38" s="290">
        <f>SUM(L20+L22+L23+L24+L25+L28+L33+L34+L35+L37)</f>
        <v>27516.9</v>
      </c>
      <c r="M38" s="379">
        <f t="shared" si="4"/>
        <v>451.90000000000146</v>
      </c>
      <c r="N38" s="381">
        <f t="shared" si="12"/>
        <v>1.0166968409384816</v>
      </c>
    </row>
    <row r="39" spans="1:14" ht="13.5" customHeight="1" thickBot="1">
      <c r="A39" s="292"/>
      <c r="B39" s="293"/>
      <c r="C39" s="294"/>
      <c r="D39" s="295"/>
      <c r="E39" s="293"/>
      <c r="F39" s="294"/>
      <c r="G39" s="295"/>
      <c r="H39" s="294"/>
      <c r="I39" s="296"/>
      <c r="J39" s="293"/>
      <c r="K39" s="294"/>
      <c r="L39" s="294"/>
      <c r="M39" s="293"/>
      <c r="N39" s="297"/>
    </row>
    <row r="40" spans="1:14" ht="13.5" customHeight="1" thickBot="1">
      <c r="A40" s="287" t="s">
        <v>169</v>
      </c>
      <c r="B40" s="607">
        <f>D19-D38</f>
        <v>0</v>
      </c>
      <c r="C40" s="607"/>
      <c r="D40" s="607"/>
      <c r="E40" s="607">
        <f>G19-G38</f>
        <v>59.31999999999971</v>
      </c>
      <c r="F40" s="607"/>
      <c r="G40" s="607"/>
      <c r="H40" s="382"/>
      <c r="I40" s="377"/>
      <c r="J40" s="606">
        <f>L19-L38</f>
        <v>-8323.900000000001</v>
      </c>
      <c r="K40" s="606"/>
      <c r="L40" s="606"/>
      <c r="M40" s="379"/>
      <c r="N40" s="381"/>
    </row>
    <row r="41" spans="1:7" ht="20.25" customHeight="1" thickBot="1">
      <c r="A41" s="287" t="s">
        <v>170</v>
      </c>
      <c r="B41" s="607"/>
      <c r="C41" s="607"/>
      <c r="D41" s="607"/>
      <c r="E41" s="607"/>
      <c r="F41" s="607"/>
      <c r="G41" s="607"/>
    </row>
    <row r="42" ht="14.25" customHeight="1">
      <c r="D42" s="326"/>
    </row>
    <row r="43" ht="13.5" customHeight="1" thickBot="1">
      <c r="D43" s="326"/>
    </row>
    <row r="44" spans="1:9" ht="11.25">
      <c r="A44" s="635" t="s">
        <v>24</v>
      </c>
      <c r="B44" s="673"/>
      <c r="C44" s="627" t="s">
        <v>171</v>
      </c>
      <c r="D44" s="327"/>
      <c r="E44" s="635" t="s">
        <v>31</v>
      </c>
      <c r="F44" s="673"/>
      <c r="G44" s="673"/>
      <c r="H44" s="673"/>
      <c r="I44" s="627" t="s">
        <v>171</v>
      </c>
    </row>
    <row r="45" spans="1:9" ht="12" thickBot="1">
      <c r="A45" s="674"/>
      <c r="B45" s="675"/>
      <c r="C45" s="628"/>
      <c r="D45" s="327"/>
      <c r="E45" s="674"/>
      <c r="F45" s="675"/>
      <c r="G45" s="675"/>
      <c r="H45" s="675"/>
      <c r="I45" s="628"/>
    </row>
    <row r="46" spans="1:9" ht="12" thickBot="1">
      <c r="A46" s="620" t="s">
        <v>68</v>
      </c>
      <c r="B46" s="676"/>
      <c r="C46" s="491">
        <v>124</v>
      </c>
      <c r="D46" s="302"/>
      <c r="E46" s="620" t="s">
        <v>200</v>
      </c>
      <c r="F46" s="676"/>
      <c r="G46" s="676"/>
      <c r="H46" s="676"/>
      <c r="I46" s="491">
        <v>200</v>
      </c>
    </row>
    <row r="47" spans="1:14" ht="11.25">
      <c r="A47" s="617" t="s">
        <v>238</v>
      </c>
      <c r="B47" s="677"/>
      <c r="C47" s="492">
        <v>150</v>
      </c>
      <c r="D47" s="302"/>
      <c r="E47" s="617"/>
      <c r="F47" s="677"/>
      <c r="G47" s="677"/>
      <c r="H47" s="677"/>
      <c r="I47" s="492"/>
      <c r="K47" s="631" t="s">
        <v>173</v>
      </c>
      <c r="L47" s="631"/>
      <c r="M47" s="331">
        <v>2007</v>
      </c>
      <c r="N47" s="332">
        <v>2008</v>
      </c>
    </row>
    <row r="48" spans="1:14" ht="11.25">
      <c r="A48" s="617" t="s">
        <v>69</v>
      </c>
      <c r="B48" s="677"/>
      <c r="C48" s="492">
        <v>399</v>
      </c>
      <c r="D48" s="302"/>
      <c r="E48" s="617"/>
      <c r="F48" s="677"/>
      <c r="G48" s="677"/>
      <c r="H48" s="677"/>
      <c r="I48" s="492"/>
      <c r="K48" s="333" t="s">
        <v>213</v>
      </c>
      <c r="L48" s="334"/>
      <c r="M48" s="335"/>
      <c r="N48" s="336"/>
    </row>
    <row r="49" spans="1:14" ht="11.25">
      <c r="A49" s="617" t="s">
        <v>70</v>
      </c>
      <c r="B49" s="677"/>
      <c r="C49" s="492">
        <v>100</v>
      </c>
      <c r="D49" s="302"/>
      <c r="E49" s="617"/>
      <c r="F49" s="677"/>
      <c r="G49" s="677"/>
      <c r="H49" s="677"/>
      <c r="I49" s="492"/>
      <c r="K49" s="334" t="s">
        <v>174</v>
      </c>
      <c r="L49" s="333"/>
      <c r="M49" s="337">
        <v>0</v>
      </c>
      <c r="N49" s="338">
        <v>0</v>
      </c>
    </row>
    <row r="50" spans="1:14" ht="12" thickBot="1">
      <c r="A50" s="617"/>
      <c r="B50" s="677"/>
      <c r="C50" s="492"/>
      <c r="D50" s="302"/>
      <c r="E50" s="617"/>
      <c r="F50" s="677"/>
      <c r="G50" s="677"/>
      <c r="H50" s="677"/>
      <c r="I50" s="492"/>
      <c r="K50" s="339" t="s">
        <v>175</v>
      </c>
      <c r="L50" s="340"/>
      <c r="M50" s="341">
        <v>0</v>
      </c>
      <c r="N50" s="342">
        <v>0</v>
      </c>
    </row>
    <row r="51" spans="1:9" ht="11.25">
      <c r="A51" s="617"/>
      <c r="B51" s="677"/>
      <c r="C51" s="492"/>
      <c r="D51" s="302"/>
      <c r="E51" s="617"/>
      <c r="F51" s="677"/>
      <c r="G51" s="677"/>
      <c r="H51" s="677"/>
      <c r="I51" s="492"/>
    </row>
    <row r="52" spans="1:9" ht="12" thickBot="1">
      <c r="A52" s="588"/>
      <c r="B52" s="671"/>
      <c r="C52" s="493"/>
      <c r="D52" s="302"/>
      <c r="E52" s="588"/>
      <c r="F52" s="671"/>
      <c r="G52" s="671"/>
      <c r="H52" s="671"/>
      <c r="I52" s="493"/>
    </row>
    <row r="53" spans="1:14" ht="12" thickBot="1">
      <c r="A53" s="633" t="s">
        <v>136</v>
      </c>
      <c r="B53" s="672"/>
      <c r="C53" s="490">
        <f>SUM(C46:C52)</f>
        <v>773</v>
      </c>
      <c r="D53" s="299"/>
      <c r="E53" s="633" t="s">
        <v>136</v>
      </c>
      <c r="F53" s="672"/>
      <c r="G53" s="672"/>
      <c r="H53" s="672"/>
      <c r="I53" s="490">
        <f>SUM(I46:I53)</f>
        <v>200</v>
      </c>
      <c r="M53" s="300"/>
      <c r="N53" s="300"/>
    </row>
    <row r="54" spans="1:4" s="328" customFormat="1" ht="13.5" customHeight="1">
      <c r="A54" s="299"/>
      <c r="B54" s="301"/>
      <c r="C54" s="301"/>
      <c r="D54" s="301"/>
    </row>
    <row r="55" spans="1:7" ht="11.25">
      <c r="A55" s="386"/>
      <c r="B55" s="386"/>
      <c r="C55" s="385"/>
      <c r="D55" s="386"/>
      <c r="E55" s="386"/>
      <c r="F55" s="386"/>
      <c r="G55" s="385"/>
    </row>
    <row r="56" spans="1:12" s="328" customFormat="1" ht="15.75" thickBot="1">
      <c r="A56" s="375" t="s">
        <v>324</v>
      </c>
      <c r="B56" s="329"/>
      <c r="C56" s="329"/>
      <c r="D56" s="329"/>
      <c r="E56" s="303"/>
      <c r="F56" s="330"/>
      <c r="G56" s="330"/>
      <c r="H56" s="302"/>
      <c r="I56" s="329"/>
      <c r="J56" s="329" t="s">
        <v>222</v>
      </c>
      <c r="K56" s="329"/>
      <c r="L56" s="303"/>
    </row>
    <row r="57" spans="1:11" s="328" customFormat="1" ht="12" thickBot="1">
      <c r="A57" s="608" t="s">
        <v>185</v>
      </c>
      <c r="B57" s="609" t="s">
        <v>34</v>
      </c>
      <c r="C57" s="610" t="s">
        <v>35</v>
      </c>
      <c r="D57" s="610"/>
      <c r="E57" s="610"/>
      <c r="F57" s="610"/>
      <c r="G57" s="610"/>
      <c r="H57" s="610"/>
      <c r="I57" s="610"/>
      <c r="J57" s="601" t="s">
        <v>36</v>
      </c>
      <c r="K57" s="298"/>
    </row>
    <row r="58" spans="1:11" s="328" customFormat="1" ht="12" thickBot="1">
      <c r="A58" s="608"/>
      <c r="B58" s="609"/>
      <c r="C58" s="604" t="s">
        <v>186</v>
      </c>
      <c r="D58" s="605" t="s">
        <v>187</v>
      </c>
      <c r="E58" s="605"/>
      <c r="F58" s="605"/>
      <c r="G58" s="605"/>
      <c r="H58" s="605"/>
      <c r="I58" s="605"/>
      <c r="J58" s="601"/>
      <c r="K58" s="298"/>
    </row>
    <row r="59" spans="1:11" s="328" customFormat="1" ht="12" thickBot="1">
      <c r="A59" s="608"/>
      <c r="B59" s="609"/>
      <c r="C59" s="604"/>
      <c r="D59" s="304">
        <v>1</v>
      </c>
      <c r="E59" s="304">
        <v>2</v>
      </c>
      <c r="F59" s="304">
        <v>3</v>
      </c>
      <c r="G59" s="304">
        <v>4</v>
      </c>
      <c r="H59" s="304">
        <v>5</v>
      </c>
      <c r="I59" s="305">
        <v>6</v>
      </c>
      <c r="J59" s="601"/>
      <c r="K59" s="298"/>
    </row>
    <row r="60" spans="1:11" s="328" customFormat="1" ht="12" thickBot="1">
      <c r="A60" s="306">
        <v>17954</v>
      </c>
      <c r="B60" s="307">
        <v>7273</v>
      </c>
      <c r="C60" s="308">
        <f>SUM(D60:I60)</f>
        <v>471</v>
      </c>
      <c r="D60" s="374">
        <v>218</v>
      </c>
      <c r="E60" s="374">
        <v>102</v>
      </c>
      <c r="F60" s="374">
        <v>27</v>
      </c>
      <c r="G60" s="374">
        <v>0</v>
      </c>
      <c r="H60" s="373">
        <v>124</v>
      </c>
      <c r="I60" s="309">
        <v>0</v>
      </c>
      <c r="J60" s="310">
        <f>SUM(A60-B60-C60)</f>
        <v>10210</v>
      </c>
      <c r="K60" s="298"/>
    </row>
    <row r="61" spans="1:12" s="328" customFormat="1" ht="11.25">
      <c r="A61" s="302"/>
      <c r="B61" s="329"/>
      <c r="C61" s="329"/>
      <c r="D61" s="329"/>
      <c r="E61" s="303"/>
      <c r="F61" s="343"/>
      <c r="G61" s="330"/>
      <c r="H61" s="302"/>
      <c r="I61" s="329"/>
      <c r="J61" s="329"/>
      <c r="K61" s="329"/>
      <c r="L61" s="303"/>
    </row>
    <row r="62" spans="1:12" s="328" customFormat="1" ht="11.25">
      <c r="A62" s="302"/>
      <c r="B62" s="329"/>
      <c r="C62" s="329"/>
      <c r="D62" s="329"/>
      <c r="E62" s="303"/>
      <c r="F62" s="343"/>
      <c r="G62" s="330"/>
      <c r="H62" s="302"/>
      <c r="I62" s="329"/>
      <c r="J62" s="329"/>
      <c r="K62" s="329"/>
      <c r="L62" s="303"/>
    </row>
    <row r="63" spans="1:12" s="328" customFormat="1" ht="15.75" thickBot="1">
      <c r="A63" s="375" t="s">
        <v>325</v>
      </c>
      <c r="B63" s="329"/>
      <c r="C63" s="329"/>
      <c r="D63" s="329"/>
      <c r="E63" s="303"/>
      <c r="F63" s="343"/>
      <c r="G63" s="330"/>
      <c r="H63" s="302"/>
      <c r="I63" s="329"/>
      <c r="J63" s="329"/>
      <c r="K63" s="329"/>
      <c r="L63" s="329" t="s">
        <v>222</v>
      </c>
    </row>
    <row r="64" spans="1:12" s="328" customFormat="1" ht="12" thickBot="1">
      <c r="A64" s="570" t="s">
        <v>201</v>
      </c>
      <c r="B64" s="566" t="s">
        <v>37</v>
      </c>
      <c r="C64" s="567" t="s">
        <v>38</v>
      </c>
      <c r="D64" s="567"/>
      <c r="E64" s="567"/>
      <c r="F64" s="567"/>
      <c r="G64" s="599" t="s">
        <v>39</v>
      </c>
      <c r="H64" s="569" t="s">
        <v>188</v>
      </c>
      <c r="I64" s="597" t="s">
        <v>40</v>
      </c>
      <c r="J64" s="597"/>
      <c r="K64" s="597"/>
      <c r="L64" s="597"/>
    </row>
    <row r="65" spans="1:12" s="328" customFormat="1" ht="23.25" thickBot="1">
      <c r="A65" s="570"/>
      <c r="B65" s="566"/>
      <c r="C65" s="518" t="s">
        <v>265</v>
      </c>
      <c r="D65" s="348" t="s">
        <v>189</v>
      </c>
      <c r="E65" s="348" t="s">
        <v>190</v>
      </c>
      <c r="F65" s="349" t="s">
        <v>266</v>
      </c>
      <c r="G65" s="667"/>
      <c r="H65" s="666"/>
      <c r="I65" s="347" t="s">
        <v>41</v>
      </c>
      <c r="J65" s="348" t="s">
        <v>189</v>
      </c>
      <c r="K65" s="348" t="s">
        <v>190</v>
      </c>
      <c r="L65" s="349" t="s">
        <v>42</v>
      </c>
    </row>
    <row r="66" spans="1:12" s="328" customFormat="1" ht="11.25">
      <c r="A66" s="387" t="s">
        <v>191</v>
      </c>
      <c r="B66" s="311">
        <v>1580</v>
      </c>
      <c r="C66" s="508" t="s">
        <v>192</v>
      </c>
      <c r="D66" s="509" t="s">
        <v>192</v>
      </c>
      <c r="E66" s="509" t="s">
        <v>192</v>
      </c>
      <c r="F66" s="522"/>
      <c r="G66" s="523">
        <v>1371</v>
      </c>
      <c r="H66" s="524" t="s">
        <v>192</v>
      </c>
      <c r="I66" s="525" t="s">
        <v>192</v>
      </c>
      <c r="J66" s="509" t="s">
        <v>192</v>
      </c>
      <c r="K66" s="509" t="s">
        <v>192</v>
      </c>
      <c r="L66" s="510" t="s">
        <v>192</v>
      </c>
    </row>
    <row r="67" spans="1:12" s="328" customFormat="1" ht="11.25">
      <c r="A67" s="388" t="s">
        <v>193</v>
      </c>
      <c r="B67" s="314">
        <v>0</v>
      </c>
      <c r="C67" s="511">
        <v>0</v>
      </c>
      <c r="D67" s="337">
        <v>0</v>
      </c>
      <c r="E67" s="337">
        <v>0</v>
      </c>
      <c r="F67" s="338">
        <f>C67+D67-E67</f>
        <v>0</v>
      </c>
      <c r="G67" s="315">
        <v>0</v>
      </c>
      <c r="H67" s="316">
        <v>0</v>
      </c>
      <c r="I67" s="363">
        <v>0</v>
      </c>
      <c r="J67" s="337">
        <v>12</v>
      </c>
      <c r="K67" s="337">
        <v>12</v>
      </c>
      <c r="L67" s="443">
        <f>I67+J67-K67</f>
        <v>0</v>
      </c>
    </row>
    <row r="68" spans="1:12" s="328" customFormat="1" ht="11.25">
      <c r="A68" s="388" t="s">
        <v>194</v>
      </c>
      <c r="B68" s="314">
        <v>7</v>
      </c>
      <c r="C68" s="511">
        <v>8</v>
      </c>
      <c r="D68" s="337">
        <v>100</v>
      </c>
      <c r="E68" s="337">
        <v>45</v>
      </c>
      <c r="F68" s="338">
        <f>C68+D68-E68</f>
        <v>63</v>
      </c>
      <c r="G68" s="315">
        <v>55</v>
      </c>
      <c r="H68" s="316">
        <f>+G68-F68</f>
        <v>-8</v>
      </c>
      <c r="I68" s="363">
        <v>63</v>
      </c>
      <c r="J68" s="337">
        <v>47</v>
      </c>
      <c r="K68" s="337">
        <v>110</v>
      </c>
      <c r="L68" s="443">
        <f>I68+J68-K68</f>
        <v>0</v>
      </c>
    </row>
    <row r="69" spans="1:12" s="328" customFormat="1" ht="11.25">
      <c r="A69" s="388" t="s">
        <v>202</v>
      </c>
      <c r="B69" s="314">
        <v>147</v>
      </c>
      <c r="C69" s="511">
        <v>148</v>
      </c>
      <c r="D69" s="337">
        <v>496</v>
      </c>
      <c r="E69" s="337">
        <v>341</v>
      </c>
      <c r="F69" s="338">
        <f>C69+D69-E69</f>
        <v>303</v>
      </c>
      <c r="G69" s="315">
        <v>408</v>
      </c>
      <c r="H69" s="316">
        <f>+G69-F69</f>
        <v>105</v>
      </c>
      <c r="I69" s="370">
        <v>303</v>
      </c>
      <c r="J69" s="371">
        <v>471</v>
      </c>
      <c r="K69" s="371">
        <v>773</v>
      </c>
      <c r="L69" s="443">
        <f>I69+J69-K69</f>
        <v>1</v>
      </c>
    </row>
    <row r="70" spans="1:12" s="328" customFormat="1" ht="11.25">
      <c r="A70" s="388" t="s">
        <v>195</v>
      </c>
      <c r="B70" s="314">
        <v>1426</v>
      </c>
      <c r="C70" s="513" t="s">
        <v>192</v>
      </c>
      <c r="D70" s="361" t="s">
        <v>192</v>
      </c>
      <c r="E70" s="365" t="s">
        <v>192</v>
      </c>
      <c r="F70" s="338"/>
      <c r="G70" s="315">
        <v>908</v>
      </c>
      <c r="H70" s="317" t="s">
        <v>192</v>
      </c>
      <c r="I70" s="364" t="s">
        <v>192</v>
      </c>
      <c r="J70" s="361" t="s">
        <v>192</v>
      </c>
      <c r="K70" s="365" t="s">
        <v>192</v>
      </c>
      <c r="L70" s="443"/>
    </row>
    <row r="71" spans="1:12" s="328" customFormat="1" ht="12" thickBot="1">
      <c r="A71" s="389" t="s">
        <v>196</v>
      </c>
      <c r="B71" s="318">
        <v>28</v>
      </c>
      <c r="C71" s="514">
        <v>22</v>
      </c>
      <c r="D71" s="446">
        <v>231</v>
      </c>
      <c r="E71" s="446">
        <v>125</v>
      </c>
      <c r="F71" s="505">
        <f>C71+D71-E71</f>
        <v>128</v>
      </c>
      <c r="G71" s="506">
        <v>95</v>
      </c>
      <c r="H71" s="507">
        <f>+G71-F71</f>
        <v>-33</v>
      </c>
      <c r="I71" s="504">
        <v>128</v>
      </c>
      <c r="J71" s="446">
        <v>238</v>
      </c>
      <c r="K71" s="446">
        <v>365</v>
      </c>
      <c r="L71" s="447">
        <f>I71+J71-K71</f>
        <v>1</v>
      </c>
    </row>
    <row r="72" spans="1:12" s="328" customFormat="1" ht="11.25">
      <c r="A72" s="302"/>
      <c r="B72" s="329"/>
      <c r="C72" s="329"/>
      <c r="D72" s="329"/>
      <c r="E72" s="303"/>
      <c r="F72" s="343"/>
      <c r="G72" s="330"/>
      <c r="H72" s="302"/>
      <c r="I72" s="329"/>
      <c r="J72" s="329"/>
      <c r="K72" s="329"/>
      <c r="L72" s="303"/>
    </row>
    <row r="73" spans="1:12" s="328" customFormat="1" ht="11.25">
      <c r="A73" s="302"/>
      <c r="B73" s="329"/>
      <c r="C73" s="329"/>
      <c r="D73" s="329"/>
      <c r="E73" s="303"/>
      <c r="F73" s="343"/>
      <c r="G73" s="330"/>
      <c r="H73" s="302"/>
      <c r="I73" s="329"/>
      <c r="J73" s="329"/>
      <c r="K73" s="329"/>
      <c r="L73" s="303"/>
    </row>
    <row r="74" spans="1:11" ht="15.75" thickBot="1">
      <c r="A74" s="375" t="s">
        <v>326</v>
      </c>
      <c r="K74" s="390" t="s">
        <v>225</v>
      </c>
    </row>
    <row r="75" spans="1:11" ht="11.25">
      <c r="A75" s="619" t="s">
        <v>180</v>
      </c>
      <c r="B75" s="619"/>
      <c r="C75" s="619"/>
      <c r="D75" s="321"/>
      <c r="E75" s="619" t="s">
        <v>181</v>
      </c>
      <c r="F75" s="619"/>
      <c r="G75" s="619"/>
      <c r="I75" s="598" t="s">
        <v>176</v>
      </c>
      <c r="J75" s="598"/>
      <c r="K75" s="598"/>
    </row>
    <row r="76" spans="1:11" ht="12" thickBot="1">
      <c r="A76" s="350" t="s">
        <v>182</v>
      </c>
      <c r="B76" s="351" t="s">
        <v>183</v>
      </c>
      <c r="C76" s="352" t="s">
        <v>178</v>
      </c>
      <c r="D76" s="321"/>
      <c r="E76" s="350"/>
      <c r="F76" s="600" t="s">
        <v>184</v>
      </c>
      <c r="G76" s="600"/>
      <c r="I76" s="350"/>
      <c r="J76" s="351" t="s">
        <v>177</v>
      </c>
      <c r="K76" s="352" t="s">
        <v>178</v>
      </c>
    </row>
    <row r="77" spans="1:11" ht="11.25">
      <c r="A77" s="322">
        <v>2008</v>
      </c>
      <c r="B77" s="356">
        <v>54</v>
      </c>
      <c r="C77" s="357">
        <v>53.5</v>
      </c>
      <c r="D77" s="321"/>
      <c r="E77" s="322">
        <v>2008</v>
      </c>
      <c r="F77" s="592">
        <v>100</v>
      </c>
      <c r="G77" s="592"/>
      <c r="I77" s="322">
        <v>2008</v>
      </c>
      <c r="J77" s="356">
        <v>11581</v>
      </c>
      <c r="K77" s="357">
        <f>G30</f>
        <v>11581</v>
      </c>
    </row>
    <row r="78" spans="1:11" ht="12" thickBot="1">
      <c r="A78" s="323">
        <v>2009</v>
      </c>
      <c r="B78" s="358">
        <v>54</v>
      </c>
      <c r="C78" s="359"/>
      <c r="D78" s="321"/>
      <c r="E78" s="323">
        <v>2009</v>
      </c>
      <c r="F78" s="568">
        <v>90</v>
      </c>
      <c r="G78" s="568"/>
      <c r="I78" s="323">
        <v>2009</v>
      </c>
      <c r="J78" s="358">
        <f>L30</f>
        <v>13170</v>
      </c>
      <c r="K78" s="359"/>
    </row>
  </sheetData>
  <mergeCells count="53">
    <mergeCell ref="A46:B46"/>
    <mergeCell ref="I44:I45"/>
    <mergeCell ref="A2:G2"/>
    <mergeCell ref="A51:B51"/>
    <mergeCell ref="A48:B48"/>
    <mergeCell ref="A49:B49"/>
    <mergeCell ref="A47:B47"/>
    <mergeCell ref="E50:H50"/>
    <mergeCell ref="E51:H51"/>
    <mergeCell ref="A1:N1"/>
    <mergeCell ref="B40:D40"/>
    <mergeCell ref="E40:G40"/>
    <mergeCell ref="B4:D4"/>
    <mergeCell ref="E4:G4"/>
    <mergeCell ref="J4:L4"/>
    <mergeCell ref="A3:A6"/>
    <mergeCell ref="B3:N3"/>
    <mergeCell ref="H4:I4"/>
    <mergeCell ref="M4:N4"/>
    <mergeCell ref="A64:A65"/>
    <mergeCell ref="J57:J59"/>
    <mergeCell ref="K47:L47"/>
    <mergeCell ref="B64:B65"/>
    <mergeCell ref="C64:F64"/>
    <mergeCell ref="G64:G65"/>
    <mergeCell ref="A57:A59"/>
    <mergeCell ref="B57:B59"/>
    <mergeCell ref="A52:B52"/>
    <mergeCell ref="A50:B50"/>
    <mergeCell ref="F78:G78"/>
    <mergeCell ref="F77:G77"/>
    <mergeCell ref="J40:L40"/>
    <mergeCell ref="B41:D41"/>
    <mergeCell ref="E41:G41"/>
    <mergeCell ref="F76:G76"/>
    <mergeCell ref="A75:C75"/>
    <mergeCell ref="E75:G75"/>
    <mergeCell ref="H64:H65"/>
    <mergeCell ref="I64:L64"/>
    <mergeCell ref="I75:K75"/>
    <mergeCell ref="C57:I57"/>
    <mergeCell ref="C58:C59"/>
    <mergeCell ref="D58:I58"/>
    <mergeCell ref="E52:H52"/>
    <mergeCell ref="E53:H53"/>
    <mergeCell ref="A44:B45"/>
    <mergeCell ref="C44:C45"/>
    <mergeCell ref="A53:B53"/>
    <mergeCell ref="E44:H45"/>
    <mergeCell ref="E46:H46"/>
    <mergeCell ref="E47:H47"/>
    <mergeCell ref="E48:H48"/>
    <mergeCell ref="E49:H49"/>
  </mergeCells>
  <printOptions horizontalCentered="1"/>
  <pageMargins left="0.15748031496062992" right="0.15748031496062992" top="0.76" bottom="0.16" header="0.57" footer="0.15748031496062992"/>
  <pageSetup fitToHeight="2" fitToWidth="1" horizontalDpi="600" verticalDpi="600" orientation="portrait" paperSize="9" scale="67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78"/>
  <sheetViews>
    <sheetView view="pageBreakPreview" zoomScaleSheetLayoutView="100" workbookViewId="0" topLeftCell="A43">
      <selection activeCell="J42" sqref="J42"/>
    </sheetView>
  </sheetViews>
  <sheetFormatPr defaultColWidth="9.00390625" defaultRowHeight="12.75"/>
  <cols>
    <col min="1" max="1" width="28.125" style="298" customWidth="1"/>
    <col min="2" max="7" width="9.75390625" style="298" customWidth="1"/>
    <col min="8" max="8" width="8.125" style="298" customWidth="1"/>
    <col min="9" max="9" width="8.875" style="298" customWidth="1"/>
    <col min="10" max="10" width="9.125" style="298" customWidth="1"/>
    <col min="11" max="11" width="9.25390625" style="298" customWidth="1"/>
    <col min="12" max="12" width="10.625" style="298" customWidth="1"/>
    <col min="13" max="16384" width="9.125" style="298" customWidth="1"/>
  </cols>
  <sheetData>
    <row r="1" spans="1:14" ht="11.25">
      <c r="A1" s="622"/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</row>
    <row r="2" spans="1:14" ht="15.75" thickBot="1">
      <c r="A2" s="626" t="s">
        <v>323</v>
      </c>
      <c r="B2" s="626"/>
      <c r="C2" s="626"/>
      <c r="D2" s="626"/>
      <c r="E2" s="626"/>
      <c r="F2" s="626"/>
      <c r="G2" s="626"/>
      <c r="H2" s="230"/>
      <c r="L2" s="324"/>
      <c r="N2" s="325" t="s">
        <v>222</v>
      </c>
    </row>
    <row r="3" spans="1:14" ht="24" customHeight="1" thickBot="1">
      <c r="A3" s="623" t="s">
        <v>133</v>
      </c>
      <c r="B3" s="624" t="s">
        <v>306</v>
      </c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4"/>
    </row>
    <row r="4" spans="1:14" ht="12" thickBot="1">
      <c r="A4" s="623"/>
      <c r="B4" s="597" t="s">
        <v>263</v>
      </c>
      <c r="C4" s="597"/>
      <c r="D4" s="597"/>
      <c r="E4" s="597" t="s">
        <v>21</v>
      </c>
      <c r="F4" s="597"/>
      <c r="G4" s="597"/>
      <c r="H4" s="625" t="s">
        <v>264</v>
      </c>
      <c r="I4" s="625"/>
      <c r="J4" s="597" t="s">
        <v>22</v>
      </c>
      <c r="K4" s="597"/>
      <c r="L4" s="597"/>
      <c r="M4" s="597" t="s">
        <v>23</v>
      </c>
      <c r="N4" s="597"/>
    </row>
    <row r="5" spans="1:14" ht="12" thickBot="1">
      <c r="A5" s="623"/>
      <c r="B5" s="231" t="s">
        <v>134</v>
      </c>
      <c r="C5" s="232" t="s">
        <v>135</v>
      </c>
      <c r="D5" s="233" t="s">
        <v>136</v>
      </c>
      <c r="E5" s="231" t="s">
        <v>134</v>
      </c>
      <c r="F5" s="232" t="s">
        <v>135</v>
      </c>
      <c r="G5" s="233" t="s">
        <v>136</v>
      </c>
      <c r="H5" s="234" t="s">
        <v>136</v>
      </c>
      <c r="I5" s="234" t="s">
        <v>137</v>
      </c>
      <c r="J5" s="235" t="s">
        <v>134</v>
      </c>
      <c r="K5" s="232" t="s">
        <v>135</v>
      </c>
      <c r="L5" s="233" t="s">
        <v>136</v>
      </c>
      <c r="M5" s="234" t="s">
        <v>136</v>
      </c>
      <c r="N5" s="233" t="s">
        <v>137</v>
      </c>
    </row>
    <row r="6" spans="1:14" ht="12" thickBot="1">
      <c r="A6" s="623"/>
      <c r="B6" s="236" t="s">
        <v>138</v>
      </c>
      <c r="C6" s="237" t="s">
        <v>138</v>
      </c>
      <c r="D6" s="238"/>
      <c r="E6" s="236" t="s">
        <v>138</v>
      </c>
      <c r="F6" s="237" t="s">
        <v>138</v>
      </c>
      <c r="G6" s="238"/>
      <c r="H6" s="239" t="s">
        <v>139</v>
      </c>
      <c r="I6" s="239" t="s">
        <v>140</v>
      </c>
      <c r="J6" s="240" t="s">
        <v>138</v>
      </c>
      <c r="K6" s="237" t="s">
        <v>138</v>
      </c>
      <c r="L6" s="238"/>
      <c r="M6" s="239" t="s">
        <v>139</v>
      </c>
      <c r="N6" s="238" t="s">
        <v>140</v>
      </c>
    </row>
    <row r="7" spans="1:14" ht="13.5" customHeight="1">
      <c r="A7" s="241" t="s">
        <v>141</v>
      </c>
      <c r="B7" s="242">
        <v>0</v>
      </c>
      <c r="C7" s="243">
        <v>0</v>
      </c>
      <c r="D7" s="244">
        <f aca="true" t="shared" si="0" ref="D7:D18">SUM(B7:C7)</f>
        <v>0</v>
      </c>
      <c r="E7" s="242">
        <v>0</v>
      </c>
      <c r="F7" s="243">
        <v>0</v>
      </c>
      <c r="G7" s="244">
        <f aca="true" t="shared" si="1" ref="G7:G18">SUM(E7:F7)</f>
        <v>0</v>
      </c>
      <c r="H7" s="245">
        <f aca="true" t="shared" si="2" ref="H7:H38">+G7-D7</f>
        <v>0</v>
      </c>
      <c r="I7" s="383"/>
      <c r="J7" s="242">
        <v>0</v>
      </c>
      <c r="K7" s="243">
        <v>0</v>
      </c>
      <c r="L7" s="244">
        <f aca="true" t="shared" si="3" ref="L7:L18">SUM(J7:K7)</f>
        <v>0</v>
      </c>
      <c r="M7" s="245">
        <f aca="true" t="shared" si="4" ref="M7:M38">+L7-G7</f>
        <v>0</v>
      </c>
      <c r="N7" s="384"/>
    </row>
    <row r="8" spans="1:14" ht="13.5" customHeight="1">
      <c r="A8" s="248" t="s">
        <v>142</v>
      </c>
      <c r="B8" s="249">
        <v>23647</v>
      </c>
      <c r="C8" s="250">
        <v>0</v>
      </c>
      <c r="D8" s="251">
        <f t="shared" si="0"/>
        <v>23647</v>
      </c>
      <c r="E8" s="249">
        <v>31422</v>
      </c>
      <c r="F8" s="250">
        <v>0</v>
      </c>
      <c r="G8" s="251">
        <f t="shared" si="1"/>
        <v>31422</v>
      </c>
      <c r="H8" s="252">
        <f t="shared" si="2"/>
        <v>7775</v>
      </c>
      <c r="I8" s="246">
        <f aca="true" t="shared" si="5" ref="I8:I22">+G8/D8</f>
        <v>1.3287943502347022</v>
      </c>
      <c r="J8" s="249">
        <v>29969</v>
      </c>
      <c r="K8" s="250">
        <v>0</v>
      </c>
      <c r="L8" s="251">
        <f t="shared" si="3"/>
        <v>29969</v>
      </c>
      <c r="M8" s="252">
        <f t="shared" si="4"/>
        <v>-1453</v>
      </c>
      <c r="N8" s="247">
        <f aca="true" t="shared" si="6" ref="N8:N22">+L8/G8</f>
        <v>0.9537585131436573</v>
      </c>
    </row>
    <row r="9" spans="1:14" ht="13.5" customHeight="1">
      <c r="A9" s="248" t="s">
        <v>143</v>
      </c>
      <c r="B9" s="249">
        <v>0</v>
      </c>
      <c r="C9" s="250">
        <v>0</v>
      </c>
      <c r="D9" s="251">
        <f t="shared" si="0"/>
        <v>0</v>
      </c>
      <c r="E9" s="249">
        <v>0</v>
      </c>
      <c r="F9" s="250">
        <v>0</v>
      </c>
      <c r="G9" s="251">
        <f t="shared" si="1"/>
        <v>0</v>
      </c>
      <c r="H9" s="252">
        <f t="shared" si="2"/>
        <v>0</v>
      </c>
      <c r="I9" s="246"/>
      <c r="J9" s="249">
        <v>0</v>
      </c>
      <c r="K9" s="250">
        <v>0</v>
      </c>
      <c r="L9" s="251">
        <f t="shared" si="3"/>
        <v>0</v>
      </c>
      <c r="M9" s="252">
        <f t="shared" si="4"/>
        <v>0</v>
      </c>
      <c r="N9" s="247"/>
    </row>
    <row r="10" spans="1:14" ht="13.5" customHeight="1">
      <c r="A10" s="248" t="s">
        <v>144</v>
      </c>
      <c r="B10" s="249">
        <v>0</v>
      </c>
      <c r="C10" s="250">
        <v>0</v>
      </c>
      <c r="D10" s="251">
        <f t="shared" si="0"/>
        <v>0</v>
      </c>
      <c r="E10" s="249">
        <v>0</v>
      </c>
      <c r="F10" s="250">
        <v>0</v>
      </c>
      <c r="G10" s="251">
        <f t="shared" si="1"/>
        <v>0</v>
      </c>
      <c r="H10" s="252">
        <f t="shared" si="2"/>
        <v>0</v>
      </c>
      <c r="I10" s="246"/>
      <c r="J10" s="249">
        <v>0</v>
      </c>
      <c r="K10" s="250">
        <v>0</v>
      </c>
      <c r="L10" s="251">
        <f t="shared" si="3"/>
        <v>0</v>
      </c>
      <c r="M10" s="252">
        <f t="shared" si="4"/>
        <v>0</v>
      </c>
      <c r="N10" s="247"/>
    </row>
    <row r="11" spans="1:14" ht="13.5" customHeight="1">
      <c r="A11" s="248" t="s">
        <v>145</v>
      </c>
      <c r="B11" s="249">
        <v>111</v>
      </c>
      <c r="C11" s="250">
        <v>0</v>
      </c>
      <c r="D11" s="251">
        <f t="shared" si="0"/>
        <v>111</v>
      </c>
      <c r="E11" s="249">
        <v>190</v>
      </c>
      <c r="F11" s="250">
        <v>0</v>
      </c>
      <c r="G11" s="251">
        <f t="shared" si="1"/>
        <v>190</v>
      </c>
      <c r="H11" s="252">
        <f t="shared" si="2"/>
        <v>79</v>
      </c>
      <c r="I11" s="246">
        <f t="shared" si="5"/>
        <v>1.7117117117117118</v>
      </c>
      <c r="J11" s="249">
        <v>160</v>
      </c>
      <c r="K11" s="250">
        <v>0</v>
      </c>
      <c r="L11" s="251">
        <f t="shared" si="3"/>
        <v>160</v>
      </c>
      <c r="M11" s="252">
        <f t="shared" si="4"/>
        <v>-30</v>
      </c>
      <c r="N11" s="247">
        <f t="shared" si="6"/>
        <v>0.8421052631578947</v>
      </c>
    </row>
    <row r="12" spans="1:14" ht="13.5" customHeight="1">
      <c r="A12" s="248" t="s">
        <v>146</v>
      </c>
      <c r="B12" s="249">
        <v>100</v>
      </c>
      <c r="C12" s="250">
        <v>0</v>
      </c>
      <c r="D12" s="251">
        <f t="shared" si="0"/>
        <v>100</v>
      </c>
      <c r="E12" s="249">
        <v>170</v>
      </c>
      <c r="F12" s="250">
        <v>0</v>
      </c>
      <c r="G12" s="251">
        <f t="shared" si="1"/>
        <v>170</v>
      </c>
      <c r="H12" s="252">
        <f t="shared" si="2"/>
        <v>70</v>
      </c>
      <c r="I12" s="246">
        <f t="shared" si="5"/>
        <v>1.7</v>
      </c>
      <c r="J12" s="249">
        <v>139</v>
      </c>
      <c r="K12" s="250">
        <v>0</v>
      </c>
      <c r="L12" s="251">
        <f t="shared" si="3"/>
        <v>139</v>
      </c>
      <c r="M12" s="252">
        <f t="shared" si="4"/>
        <v>-31</v>
      </c>
      <c r="N12" s="247">
        <f t="shared" si="6"/>
        <v>0.8176470588235294</v>
      </c>
    </row>
    <row r="13" spans="1:14" ht="13.5" customHeight="1">
      <c r="A13" s="248" t="s">
        <v>147</v>
      </c>
      <c r="B13" s="249">
        <v>0</v>
      </c>
      <c r="C13" s="250">
        <v>0</v>
      </c>
      <c r="D13" s="251">
        <f t="shared" si="0"/>
        <v>0</v>
      </c>
      <c r="E13" s="249">
        <v>0</v>
      </c>
      <c r="F13" s="250">
        <v>0</v>
      </c>
      <c r="G13" s="251">
        <f t="shared" si="1"/>
        <v>0</v>
      </c>
      <c r="H13" s="252">
        <f t="shared" si="2"/>
        <v>0</v>
      </c>
      <c r="I13" s="246" t="e">
        <f t="shared" si="5"/>
        <v>#DIV/0!</v>
      </c>
      <c r="J13" s="249">
        <v>0</v>
      </c>
      <c r="K13" s="250">
        <v>0</v>
      </c>
      <c r="L13" s="251">
        <f t="shared" si="3"/>
        <v>0</v>
      </c>
      <c r="M13" s="252">
        <f t="shared" si="4"/>
        <v>0</v>
      </c>
      <c r="N13" s="247"/>
    </row>
    <row r="14" spans="1:14" ht="23.25" customHeight="1">
      <c r="A14" s="248" t="s">
        <v>148</v>
      </c>
      <c r="B14" s="249">
        <v>0</v>
      </c>
      <c r="C14" s="250">
        <v>0</v>
      </c>
      <c r="D14" s="251">
        <f t="shared" si="0"/>
        <v>0</v>
      </c>
      <c r="E14" s="249">
        <v>0</v>
      </c>
      <c r="F14" s="250">
        <v>0</v>
      </c>
      <c r="G14" s="251">
        <f t="shared" si="1"/>
        <v>0</v>
      </c>
      <c r="H14" s="252">
        <f t="shared" si="2"/>
        <v>0</v>
      </c>
      <c r="I14" s="246"/>
      <c r="J14" s="249">
        <v>0</v>
      </c>
      <c r="K14" s="250">
        <v>0</v>
      </c>
      <c r="L14" s="251">
        <f t="shared" si="3"/>
        <v>0</v>
      </c>
      <c r="M14" s="252">
        <f t="shared" si="4"/>
        <v>0</v>
      </c>
      <c r="N14" s="247"/>
    </row>
    <row r="15" spans="1:14" ht="13.5" customHeight="1">
      <c r="A15" s="248" t="s">
        <v>149</v>
      </c>
      <c r="B15" s="249">
        <v>22030</v>
      </c>
      <c r="C15" s="250">
        <v>0</v>
      </c>
      <c r="D15" s="251">
        <f t="shared" si="0"/>
        <v>22030</v>
      </c>
      <c r="E15" s="249">
        <v>17621</v>
      </c>
      <c r="F15" s="250">
        <v>0</v>
      </c>
      <c r="G15" s="251">
        <f t="shared" si="1"/>
        <v>17621</v>
      </c>
      <c r="H15" s="252">
        <f t="shared" si="2"/>
        <v>-4409</v>
      </c>
      <c r="I15" s="246">
        <f t="shared" si="5"/>
        <v>0.7998638220608262</v>
      </c>
      <c r="J15" s="253">
        <f>J16+J17</f>
        <v>14310</v>
      </c>
      <c r="K15" s="254">
        <v>0</v>
      </c>
      <c r="L15" s="251">
        <f t="shared" si="3"/>
        <v>14310</v>
      </c>
      <c r="M15" s="252">
        <f t="shared" si="4"/>
        <v>-3311</v>
      </c>
      <c r="N15" s="247">
        <f t="shared" si="6"/>
        <v>0.8120991998183985</v>
      </c>
    </row>
    <row r="16" spans="1:14" ht="13.5" customHeight="1">
      <c r="A16" s="255" t="s">
        <v>223</v>
      </c>
      <c r="B16" s="249">
        <v>1317</v>
      </c>
      <c r="C16" s="250">
        <v>0</v>
      </c>
      <c r="D16" s="251">
        <f t="shared" si="0"/>
        <v>1317</v>
      </c>
      <c r="E16" s="249">
        <v>1145</v>
      </c>
      <c r="F16" s="250">
        <v>0</v>
      </c>
      <c r="G16" s="251">
        <f t="shared" si="1"/>
        <v>1145</v>
      </c>
      <c r="H16" s="252">
        <f t="shared" si="2"/>
        <v>-172</v>
      </c>
      <c r="I16" s="246">
        <f t="shared" si="5"/>
        <v>0.8694001518602885</v>
      </c>
      <c r="J16" s="253">
        <v>2891</v>
      </c>
      <c r="K16" s="250">
        <v>0</v>
      </c>
      <c r="L16" s="251">
        <f t="shared" si="3"/>
        <v>2891</v>
      </c>
      <c r="M16" s="252">
        <f t="shared" si="4"/>
        <v>1746</v>
      </c>
      <c r="N16" s="247">
        <f t="shared" si="6"/>
        <v>2.524890829694323</v>
      </c>
    </row>
    <row r="17" spans="1:14" ht="13.5" customHeight="1">
      <c r="A17" s="255" t="s">
        <v>224</v>
      </c>
      <c r="B17" s="249">
        <v>20694</v>
      </c>
      <c r="C17" s="250">
        <v>0</v>
      </c>
      <c r="D17" s="251">
        <f t="shared" si="0"/>
        <v>20694</v>
      </c>
      <c r="E17" s="249">
        <v>16453</v>
      </c>
      <c r="F17" s="250">
        <v>0</v>
      </c>
      <c r="G17" s="251">
        <f t="shared" si="1"/>
        <v>16453</v>
      </c>
      <c r="H17" s="252">
        <f t="shared" si="2"/>
        <v>-4241</v>
      </c>
      <c r="I17" s="246"/>
      <c r="J17" s="253">
        <v>11419</v>
      </c>
      <c r="K17" s="250">
        <v>0</v>
      </c>
      <c r="L17" s="251">
        <f t="shared" si="3"/>
        <v>11419</v>
      </c>
      <c r="M17" s="252">
        <f t="shared" si="4"/>
        <v>-5034</v>
      </c>
      <c r="N17" s="247">
        <f t="shared" si="6"/>
        <v>0.694037561538929</v>
      </c>
    </row>
    <row r="18" spans="1:14" ht="13.5" customHeight="1" thickBot="1">
      <c r="A18" s="256" t="s">
        <v>71</v>
      </c>
      <c r="B18" s="257">
        <v>19</v>
      </c>
      <c r="C18" s="258">
        <v>0</v>
      </c>
      <c r="D18" s="251">
        <f t="shared" si="0"/>
        <v>19</v>
      </c>
      <c r="E18" s="257">
        <v>23</v>
      </c>
      <c r="F18" s="258">
        <v>0</v>
      </c>
      <c r="G18" s="251">
        <f t="shared" si="1"/>
        <v>23</v>
      </c>
      <c r="H18" s="259"/>
      <c r="I18" s="260"/>
      <c r="J18" s="261">
        <v>0</v>
      </c>
      <c r="K18" s="258">
        <v>0</v>
      </c>
      <c r="L18" s="251">
        <f t="shared" si="3"/>
        <v>0</v>
      </c>
      <c r="M18" s="259"/>
      <c r="N18" s="262"/>
    </row>
    <row r="19" spans="1:14" ht="13.5" customHeight="1" thickBot="1">
      <c r="A19" s="263" t="s">
        <v>150</v>
      </c>
      <c r="B19" s="264">
        <f aca="true" t="shared" si="7" ref="B19:G19">SUM(B7+B8+B9+B10+B11+B13+B15)</f>
        <v>45788</v>
      </c>
      <c r="C19" s="265">
        <f t="shared" si="7"/>
        <v>0</v>
      </c>
      <c r="D19" s="266">
        <f t="shared" si="7"/>
        <v>45788</v>
      </c>
      <c r="E19" s="264">
        <f t="shared" si="7"/>
        <v>49233</v>
      </c>
      <c r="F19" s="265">
        <f t="shared" si="7"/>
        <v>0</v>
      </c>
      <c r="G19" s="266">
        <f t="shared" si="7"/>
        <v>49233</v>
      </c>
      <c r="H19" s="376">
        <f t="shared" si="2"/>
        <v>3445</v>
      </c>
      <c r="I19" s="377">
        <f t="shared" si="5"/>
        <v>1.075238053638508</v>
      </c>
      <c r="J19" s="267">
        <f>SUM(J7+J8+J9+J10+J11+J13+J15)</f>
        <v>44439</v>
      </c>
      <c r="K19" s="265">
        <v>0</v>
      </c>
      <c r="L19" s="266">
        <f>SUM(L7+L8+L9+L10+L11+L13+L15)</f>
        <v>44439</v>
      </c>
      <c r="M19" s="376">
        <f t="shared" si="4"/>
        <v>-4794</v>
      </c>
      <c r="N19" s="378">
        <f t="shared" si="6"/>
        <v>0.9026262872463592</v>
      </c>
    </row>
    <row r="20" spans="1:14" ht="13.5" customHeight="1">
      <c r="A20" s="241" t="s">
        <v>151</v>
      </c>
      <c r="B20" s="268">
        <v>9614</v>
      </c>
      <c r="C20" s="269">
        <v>0</v>
      </c>
      <c r="D20" s="270">
        <f aca="true" t="shared" si="8" ref="D20:D37">SUM(B20:C20)</f>
        <v>9614</v>
      </c>
      <c r="E20" s="268">
        <v>11963</v>
      </c>
      <c r="F20" s="269"/>
      <c r="G20" s="271">
        <f aca="true" t="shared" si="9" ref="G20:G37">SUM(E20:F20)</f>
        <v>11963</v>
      </c>
      <c r="H20" s="272">
        <f t="shared" si="2"/>
        <v>2349</v>
      </c>
      <c r="I20" s="273">
        <f t="shared" si="5"/>
        <v>1.2443311836904514</v>
      </c>
      <c r="J20" s="274">
        <v>7016</v>
      </c>
      <c r="K20" s="269">
        <v>0</v>
      </c>
      <c r="L20" s="275">
        <f aca="true" t="shared" si="10" ref="L20:L37">SUM(J20:K20)</f>
        <v>7016</v>
      </c>
      <c r="M20" s="272">
        <f t="shared" si="4"/>
        <v>-4947</v>
      </c>
      <c r="N20" s="276">
        <f t="shared" si="6"/>
        <v>0.5864749644737942</v>
      </c>
    </row>
    <row r="21" spans="1:14" ht="21" customHeight="1">
      <c r="A21" s="248" t="s">
        <v>152</v>
      </c>
      <c r="B21" s="268">
        <v>3520</v>
      </c>
      <c r="C21" s="269">
        <v>0</v>
      </c>
      <c r="D21" s="270">
        <f t="shared" si="8"/>
        <v>3520</v>
      </c>
      <c r="E21" s="268">
        <v>5451</v>
      </c>
      <c r="F21" s="269"/>
      <c r="G21" s="271">
        <f t="shared" si="9"/>
        <v>5451</v>
      </c>
      <c r="H21" s="277">
        <f t="shared" si="2"/>
        <v>1931</v>
      </c>
      <c r="I21" s="246">
        <f t="shared" si="5"/>
        <v>1.5485795454545455</v>
      </c>
      <c r="J21" s="274">
        <v>500</v>
      </c>
      <c r="K21" s="269">
        <v>0</v>
      </c>
      <c r="L21" s="275">
        <f t="shared" si="10"/>
        <v>500</v>
      </c>
      <c r="M21" s="277">
        <f t="shared" si="4"/>
        <v>-4951</v>
      </c>
      <c r="N21" s="247">
        <f t="shared" si="6"/>
        <v>0.091726288754357</v>
      </c>
    </row>
    <row r="22" spans="1:14" ht="13.5" customHeight="1">
      <c r="A22" s="248" t="s">
        <v>153</v>
      </c>
      <c r="B22" s="278">
        <v>3068</v>
      </c>
      <c r="C22" s="250">
        <v>0</v>
      </c>
      <c r="D22" s="270">
        <f t="shared" si="8"/>
        <v>3068</v>
      </c>
      <c r="E22" s="278">
        <v>3747</v>
      </c>
      <c r="F22" s="250"/>
      <c r="G22" s="271">
        <f t="shared" si="9"/>
        <v>3747</v>
      </c>
      <c r="H22" s="277">
        <f t="shared" si="2"/>
        <v>679</v>
      </c>
      <c r="I22" s="246">
        <f t="shared" si="5"/>
        <v>1.2213168187744459</v>
      </c>
      <c r="J22" s="249">
        <f>G22</f>
        <v>3747</v>
      </c>
      <c r="K22" s="250">
        <v>0</v>
      </c>
      <c r="L22" s="275">
        <f t="shared" si="10"/>
        <v>3747</v>
      </c>
      <c r="M22" s="277">
        <f t="shared" si="4"/>
        <v>0</v>
      </c>
      <c r="N22" s="247">
        <f t="shared" si="6"/>
        <v>1</v>
      </c>
    </row>
    <row r="23" spans="1:14" ht="13.5" customHeight="1">
      <c r="A23" s="248" t="s">
        <v>154</v>
      </c>
      <c r="B23" s="278">
        <v>0</v>
      </c>
      <c r="C23" s="250">
        <v>0</v>
      </c>
      <c r="D23" s="270">
        <f t="shared" si="8"/>
        <v>0</v>
      </c>
      <c r="E23" s="278">
        <v>0</v>
      </c>
      <c r="F23" s="250"/>
      <c r="G23" s="271">
        <f t="shared" si="9"/>
        <v>0</v>
      </c>
      <c r="H23" s="277">
        <f t="shared" si="2"/>
        <v>0</v>
      </c>
      <c r="I23" s="246"/>
      <c r="J23" s="249">
        <v>0</v>
      </c>
      <c r="K23" s="250">
        <v>0</v>
      </c>
      <c r="L23" s="275">
        <f t="shared" si="10"/>
        <v>0</v>
      </c>
      <c r="M23" s="277">
        <f t="shared" si="4"/>
        <v>0</v>
      </c>
      <c r="N23" s="247"/>
    </row>
    <row r="24" spans="1:14" ht="13.5" customHeight="1">
      <c r="A24" s="248" t="s">
        <v>220</v>
      </c>
      <c r="B24" s="278">
        <v>32</v>
      </c>
      <c r="C24" s="250">
        <v>0</v>
      </c>
      <c r="D24" s="270">
        <f t="shared" si="8"/>
        <v>32</v>
      </c>
      <c r="E24" s="278">
        <v>107</v>
      </c>
      <c r="F24" s="250"/>
      <c r="G24" s="271">
        <f t="shared" si="9"/>
        <v>107</v>
      </c>
      <c r="H24" s="277">
        <f t="shared" si="2"/>
        <v>75</v>
      </c>
      <c r="I24" s="246"/>
      <c r="J24" s="249">
        <v>50</v>
      </c>
      <c r="K24" s="250">
        <v>0</v>
      </c>
      <c r="L24" s="275">
        <f t="shared" si="10"/>
        <v>50</v>
      </c>
      <c r="M24" s="277">
        <f t="shared" si="4"/>
        <v>-57</v>
      </c>
      <c r="N24" s="247"/>
    </row>
    <row r="25" spans="1:14" ht="13.5" customHeight="1">
      <c r="A25" s="248" t="s">
        <v>155</v>
      </c>
      <c r="B25" s="249">
        <v>4877</v>
      </c>
      <c r="C25" s="250">
        <v>0</v>
      </c>
      <c r="D25" s="270">
        <f t="shared" si="8"/>
        <v>4877</v>
      </c>
      <c r="E25" s="249">
        <v>4044</v>
      </c>
      <c r="F25" s="250"/>
      <c r="G25" s="271">
        <f t="shared" si="9"/>
        <v>4044</v>
      </c>
      <c r="H25" s="277">
        <f t="shared" si="2"/>
        <v>-833</v>
      </c>
      <c r="I25" s="246">
        <f aca="true" t="shared" si="11" ref="I25:I38">+G25/D25</f>
        <v>0.8291982776296903</v>
      </c>
      <c r="J25" s="249">
        <v>4700</v>
      </c>
      <c r="K25" s="250">
        <v>0</v>
      </c>
      <c r="L25" s="275">
        <f t="shared" si="10"/>
        <v>4700</v>
      </c>
      <c r="M25" s="277">
        <f t="shared" si="4"/>
        <v>656</v>
      </c>
      <c r="N25" s="247">
        <f aca="true" t="shared" si="12" ref="N25:N38">+L25/G25</f>
        <v>1.162215628090999</v>
      </c>
    </row>
    <row r="26" spans="1:14" ht="15.75" customHeight="1">
      <c r="A26" s="248" t="s">
        <v>156</v>
      </c>
      <c r="B26" s="278">
        <v>4087</v>
      </c>
      <c r="C26" s="250">
        <v>0</v>
      </c>
      <c r="D26" s="270">
        <f t="shared" si="8"/>
        <v>4087</v>
      </c>
      <c r="E26" s="278">
        <v>3059</v>
      </c>
      <c r="F26" s="250"/>
      <c r="G26" s="271">
        <f t="shared" si="9"/>
        <v>3059</v>
      </c>
      <c r="H26" s="277">
        <f t="shared" si="2"/>
        <v>-1028</v>
      </c>
      <c r="I26" s="246">
        <f t="shared" si="11"/>
        <v>0.7484707609493516</v>
      </c>
      <c r="J26" s="253">
        <v>3700</v>
      </c>
      <c r="K26" s="250">
        <v>0</v>
      </c>
      <c r="L26" s="275">
        <f t="shared" si="10"/>
        <v>3700</v>
      </c>
      <c r="M26" s="277">
        <f t="shared" si="4"/>
        <v>641</v>
      </c>
      <c r="N26" s="247">
        <f t="shared" si="12"/>
        <v>1.2095456031382805</v>
      </c>
    </row>
    <row r="27" spans="1:14" ht="13.5" customHeight="1">
      <c r="A27" s="248" t="s">
        <v>157</v>
      </c>
      <c r="B27" s="278">
        <v>790</v>
      </c>
      <c r="C27" s="250">
        <v>0</v>
      </c>
      <c r="D27" s="270">
        <f t="shared" si="8"/>
        <v>790</v>
      </c>
      <c r="E27" s="278">
        <v>985</v>
      </c>
      <c r="F27" s="250"/>
      <c r="G27" s="271">
        <f t="shared" si="9"/>
        <v>985</v>
      </c>
      <c r="H27" s="277">
        <f t="shared" si="2"/>
        <v>195</v>
      </c>
      <c r="I27" s="246">
        <f t="shared" si="11"/>
        <v>1.2468354430379747</v>
      </c>
      <c r="J27" s="253">
        <v>1000</v>
      </c>
      <c r="K27" s="250">
        <v>0</v>
      </c>
      <c r="L27" s="275">
        <f t="shared" si="10"/>
        <v>1000</v>
      </c>
      <c r="M27" s="277">
        <f t="shared" si="4"/>
        <v>15</v>
      </c>
      <c r="N27" s="247">
        <f t="shared" si="12"/>
        <v>1.015228426395939</v>
      </c>
    </row>
    <row r="28" spans="1:14" ht="13.5" customHeight="1">
      <c r="A28" s="279" t="s">
        <v>158</v>
      </c>
      <c r="B28" s="249">
        <v>26662</v>
      </c>
      <c r="C28" s="250">
        <v>0</v>
      </c>
      <c r="D28" s="270">
        <f t="shared" si="8"/>
        <v>26662</v>
      </c>
      <c r="E28" s="249">
        <v>27832</v>
      </c>
      <c r="F28" s="250"/>
      <c r="G28" s="271">
        <f t="shared" si="9"/>
        <v>27832</v>
      </c>
      <c r="H28" s="277">
        <f t="shared" si="2"/>
        <v>1170</v>
      </c>
      <c r="I28" s="246">
        <f t="shared" si="11"/>
        <v>1.0438826794689071</v>
      </c>
      <c r="J28" s="249">
        <f>J29+J32</f>
        <v>29113.87</v>
      </c>
      <c r="K28" s="250">
        <v>0</v>
      </c>
      <c r="L28" s="275">
        <f t="shared" si="10"/>
        <v>29113.87</v>
      </c>
      <c r="M28" s="277">
        <f t="shared" si="4"/>
        <v>1281.869999999999</v>
      </c>
      <c r="N28" s="247">
        <f t="shared" si="12"/>
        <v>1.046057415924116</v>
      </c>
    </row>
    <row r="29" spans="1:14" ht="13.5" customHeight="1">
      <c r="A29" s="248" t="s">
        <v>159</v>
      </c>
      <c r="B29" s="278">
        <v>19475</v>
      </c>
      <c r="C29" s="250">
        <v>0</v>
      </c>
      <c r="D29" s="270">
        <f t="shared" si="8"/>
        <v>19475</v>
      </c>
      <c r="E29" s="278">
        <v>20330</v>
      </c>
      <c r="F29" s="250"/>
      <c r="G29" s="271">
        <f t="shared" si="9"/>
        <v>20330</v>
      </c>
      <c r="H29" s="277">
        <f t="shared" si="2"/>
        <v>855</v>
      </c>
      <c r="I29" s="246">
        <f t="shared" si="11"/>
        <v>1.0439024390243903</v>
      </c>
      <c r="J29" s="253">
        <f>J30+J31</f>
        <v>21251</v>
      </c>
      <c r="K29" s="254">
        <v>0</v>
      </c>
      <c r="L29" s="275">
        <f t="shared" si="10"/>
        <v>21251</v>
      </c>
      <c r="M29" s="277">
        <f t="shared" si="4"/>
        <v>921</v>
      </c>
      <c r="N29" s="247">
        <f t="shared" si="12"/>
        <v>1.0453025086079686</v>
      </c>
    </row>
    <row r="30" spans="1:14" ht="13.5" customHeight="1">
      <c r="A30" s="279" t="s">
        <v>160</v>
      </c>
      <c r="B30" s="278">
        <v>19475</v>
      </c>
      <c r="C30" s="250">
        <v>0</v>
      </c>
      <c r="D30" s="270">
        <f t="shared" si="8"/>
        <v>19475</v>
      </c>
      <c r="E30" s="278">
        <v>20330</v>
      </c>
      <c r="F30" s="250"/>
      <c r="G30" s="271">
        <f t="shared" si="9"/>
        <v>20330</v>
      </c>
      <c r="H30" s="277">
        <f t="shared" si="2"/>
        <v>855</v>
      </c>
      <c r="I30" s="246">
        <f t="shared" si="11"/>
        <v>1.0439024390243903</v>
      </c>
      <c r="J30" s="249">
        <v>21251</v>
      </c>
      <c r="K30" s="250">
        <v>0</v>
      </c>
      <c r="L30" s="275">
        <f t="shared" si="10"/>
        <v>21251</v>
      </c>
      <c r="M30" s="277">
        <f t="shared" si="4"/>
        <v>921</v>
      </c>
      <c r="N30" s="247">
        <f t="shared" si="12"/>
        <v>1.0453025086079686</v>
      </c>
    </row>
    <row r="31" spans="1:14" ht="13.5" customHeight="1">
      <c r="A31" s="248" t="s">
        <v>161</v>
      </c>
      <c r="B31" s="278">
        <v>0</v>
      </c>
      <c r="C31" s="250">
        <v>0</v>
      </c>
      <c r="D31" s="270">
        <f t="shared" si="8"/>
        <v>0</v>
      </c>
      <c r="E31" s="278">
        <v>0</v>
      </c>
      <c r="F31" s="250"/>
      <c r="G31" s="271">
        <f t="shared" si="9"/>
        <v>0</v>
      </c>
      <c r="H31" s="277">
        <f t="shared" si="2"/>
        <v>0</v>
      </c>
      <c r="I31" s="246" t="e">
        <f t="shared" si="11"/>
        <v>#DIV/0!</v>
      </c>
      <c r="J31" s="249">
        <v>0</v>
      </c>
      <c r="K31" s="250">
        <v>0</v>
      </c>
      <c r="L31" s="275">
        <f t="shared" si="10"/>
        <v>0</v>
      </c>
      <c r="M31" s="277">
        <f t="shared" si="4"/>
        <v>0</v>
      </c>
      <c r="N31" s="247" t="e">
        <f t="shared" si="12"/>
        <v>#DIV/0!</v>
      </c>
    </row>
    <row r="32" spans="1:14" ht="13.5" customHeight="1">
      <c r="A32" s="248" t="s">
        <v>162</v>
      </c>
      <c r="B32" s="278">
        <v>7187</v>
      </c>
      <c r="C32" s="250">
        <v>0</v>
      </c>
      <c r="D32" s="270">
        <f t="shared" si="8"/>
        <v>7187</v>
      </c>
      <c r="E32" s="278">
        <v>7502</v>
      </c>
      <c r="F32" s="250"/>
      <c r="G32" s="271">
        <f t="shared" si="9"/>
        <v>7502</v>
      </c>
      <c r="H32" s="277">
        <f t="shared" si="2"/>
        <v>315</v>
      </c>
      <c r="I32" s="246">
        <f t="shared" si="11"/>
        <v>1.0438291359398915</v>
      </c>
      <c r="J32" s="249">
        <f>J29*0.37</f>
        <v>7862.87</v>
      </c>
      <c r="K32" s="250">
        <v>0</v>
      </c>
      <c r="L32" s="275">
        <f t="shared" si="10"/>
        <v>7862.87</v>
      </c>
      <c r="M32" s="277">
        <f t="shared" si="4"/>
        <v>360.8699999999999</v>
      </c>
      <c r="N32" s="247">
        <f t="shared" si="12"/>
        <v>1.0481031724873366</v>
      </c>
    </row>
    <row r="33" spans="1:14" ht="13.5" customHeight="1">
      <c r="A33" s="279" t="s">
        <v>163</v>
      </c>
      <c r="B33" s="278">
        <v>0</v>
      </c>
      <c r="C33" s="250">
        <v>0</v>
      </c>
      <c r="D33" s="270">
        <f t="shared" si="8"/>
        <v>0</v>
      </c>
      <c r="E33" s="278">
        <v>0</v>
      </c>
      <c r="F33" s="250"/>
      <c r="G33" s="271">
        <f t="shared" si="9"/>
        <v>0</v>
      </c>
      <c r="H33" s="277">
        <f t="shared" si="2"/>
        <v>0</v>
      </c>
      <c r="I33" s="246" t="e">
        <f t="shared" si="11"/>
        <v>#DIV/0!</v>
      </c>
      <c r="J33" s="249">
        <v>0</v>
      </c>
      <c r="K33" s="250">
        <v>0</v>
      </c>
      <c r="L33" s="275">
        <f t="shared" si="10"/>
        <v>0</v>
      </c>
      <c r="M33" s="277">
        <f t="shared" si="4"/>
        <v>0</v>
      </c>
      <c r="N33" s="247" t="e">
        <f t="shared" si="12"/>
        <v>#DIV/0!</v>
      </c>
    </row>
    <row r="34" spans="1:14" ht="13.5" customHeight="1">
      <c r="A34" s="279" t="s">
        <v>164</v>
      </c>
      <c r="B34" s="278">
        <v>193</v>
      </c>
      <c r="C34" s="250">
        <v>0</v>
      </c>
      <c r="D34" s="270">
        <f t="shared" si="8"/>
        <v>193</v>
      </c>
      <c r="E34" s="278">
        <v>213</v>
      </c>
      <c r="F34" s="250"/>
      <c r="G34" s="271">
        <f t="shared" si="9"/>
        <v>213</v>
      </c>
      <c r="H34" s="277">
        <f t="shared" si="2"/>
        <v>20</v>
      </c>
      <c r="I34" s="246">
        <f t="shared" si="11"/>
        <v>1.1036269430051813</v>
      </c>
      <c r="J34" s="249">
        <v>240</v>
      </c>
      <c r="K34" s="250">
        <v>0</v>
      </c>
      <c r="L34" s="275">
        <f t="shared" si="10"/>
        <v>240</v>
      </c>
      <c r="M34" s="277">
        <f t="shared" si="4"/>
        <v>27</v>
      </c>
      <c r="N34" s="247">
        <f t="shared" si="12"/>
        <v>1.1267605633802817</v>
      </c>
    </row>
    <row r="35" spans="1:14" ht="13.5" customHeight="1">
      <c r="A35" s="248" t="s">
        <v>165</v>
      </c>
      <c r="B35" s="278">
        <v>1201</v>
      </c>
      <c r="C35" s="250">
        <v>0</v>
      </c>
      <c r="D35" s="270">
        <f t="shared" si="8"/>
        <v>1201</v>
      </c>
      <c r="E35" s="278">
        <v>1105</v>
      </c>
      <c r="F35" s="250"/>
      <c r="G35" s="271">
        <f t="shared" si="9"/>
        <v>1105</v>
      </c>
      <c r="H35" s="277">
        <f t="shared" si="2"/>
        <v>-96</v>
      </c>
      <c r="I35" s="246">
        <f t="shared" si="11"/>
        <v>0.9200666111573689</v>
      </c>
      <c r="J35" s="253">
        <v>1152</v>
      </c>
      <c r="K35" s="250">
        <v>0</v>
      </c>
      <c r="L35" s="275">
        <f t="shared" si="10"/>
        <v>1152</v>
      </c>
      <c r="M35" s="277">
        <f t="shared" si="4"/>
        <v>47</v>
      </c>
      <c r="N35" s="247">
        <f t="shared" si="12"/>
        <v>1.0425339366515838</v>
      </c>
    </row>
    <row r="36" spans="1:14" ht="22.5" customHeight="1">
      <c r="A36" s="248" t="s">
        <v>166</v>
      </c>
      <c r="B36" s="278">
        <v>1201</v>
      </c>
      <c r="C36" s="250">
        <v>0</v>
      </c>
      <c r="D36" s="270">
        <f t="shared" si="8"/>
        <v>1201</v>
      </c>
      <c r="E36" s="278">
        <v>1105</v>
      </c>
      <c r="F36" s="250"/>
      <c r="G36" s="271">
        <f t="shared" si="9"/>
        <v>1105</v>
      </c>
      <c r="H36" s="277">
        <f t="shared" si="2"/>
        <v>-96</v>
      </c>
      <c r="I36" s="246">
        <f t="shared" si="11"/>
        <v>0.9200666111573689</v>
      </c>
      <c r="J36" s="253">
        <v>1152</v>
      </c>
      <c r="K36" s="250">
        <v>0</v>
      </c>
      <c r="L36" s="275">
        <f t="shared" si="10"/>
        <v>1152</v>
      </c>
      <c r="M36" s="277">
        <f t="shared" si="4"/>
        <v>47</v>
      </c>
      <c r="N36" s="247">
        <f t="shared" si="12"/>
        <v>1.0425339366515838</v>
      </c>
    </row>
    <row r="37" spans="1:14" ht="13.5" customHeight="1" thickBot="1">
      <c r="A37" s="280" t="s">
        <v>167</v>
      </c>
      <c r="B37" s="281">
        <v>0</v>
      </c>
      <c r="C37" s="282">
        <v>0</v>
      </c>
      <c r="D37" s="270">
        <f t="shared" si="8"/>
        <v>0</v>
      </c>
      <c r="E37" s="281">
        <v>0</v>
      </c>
      <c r="F37" s="282"/>
      <c r="G37" s="271">
        <f t="shared" si="9"/>
        <v>0</v>
      </c>
      <c r="H37" s="283">
        <f t="shared" si="2"/>
        <v>0</v>
      </c>
      <c r="I37" s="284"/>
      <c r="J37" s="285">
        <v>0</v>
      </c>
      <c r="K37" s="282">
        <v>0</v>
      </c>
      <c r="L37" s="275">
        <f t="shared" si="10"/>
        <v>0</v>
      </c>
      <c r="M37" s="283">
        <f t="shared" si="4"/>
        <v>0</v>
      </c>
      <c r="N37" s="286"/>
    </row>
    <row r="38" spans="1:14" ht="13.5" customHeight="1" thickBot="1">
      <c r="A38" s="287" t="s">
        <v>168</v>
      </c>
      <c r="B38" s="288">
        <f aca="true" t="shared" si="13" ref="B38:G38">SUM(B20+B22+B23+B24+B25+B28+B33+B34+B35+B37)</f>
        <v>45647</v>
      </c>
      <c r="C38" s="289">
        <f t="shared" si="13"/>
        <v>0</v>
      </c>
      <c r="D38" s="290">
        <f t="shared" si="13"/>
        <v>45647</v>
      </c>
      <c r="E38" s="288">
        <f t="shared" si="13"/>
        <v>49011</v>
      </c>
      <c r="F38" s="289">
        <f t="shared" si="13"/>
        <v>0</v>
      </c>
      <c r="G38" s="290">
        <f t="shared" si="13"/>
        <v>49011</v>
      </c>
      <c r="H38" s="379">
        <f t="shared" si="2"/>
        <v>3364</v>
      </c>
      <c r="I38" s="380">
        <f t="shared" si="11"/>
        <v>1.073695971257695</v>
      </c>
      <c r="J38" s="291">
        <f>SUM(J20+J22+J23+J24+J25+J28+J33+J34+J35+J37)</f>
        <v>46018.869999999995</v>
      </c>
      <c r="K38" s="289">
        <f>SUM(K20+K22+K23+K24+K25+K28+K33+K34+K35+K37)</f>
        <v>0</v>
      </c>
      <c r="L38" s="290">
        <f>SUM(L20+L22+L23+L24+L25+L28+L33+L34+L35+L37)</f>
        <v>46018.869999999995</v>
      </c>
      <c r="M38" s="379">
        <f t="shared" si="4"/>
        <v>-2992.1300000000047</v>
      </c>
      <c r="N38" s="381">
        <f t="shared" si="12"/>
        <v>0.9389498275897247</v>
      </c>
    </row>
    <row r="39" spans="1:14" ht="13.5" customHeight="1" thickBot="1">
      <c r="A39" s="292"/>
      <c r="B39" s="293"/>
      <c r="C39" s="294"/>
      <c r="D39" s="295"/>
      <c r="E39" s="293"/>
      <c r="F39" s="294"/>
      <c r="G39" s="295"/>
      <c r="H39" s="294"/>
      <c r="I39" s="296"/>
      <c r="J39" s="293"/>
      <c r="K39" s="294"/>
      <c r="L39" s="294"/>
      <c r="M39" s="293"/>
      <c r="N39" s="297"/>
    </row>
    <row r="40" spans="1:14" ht="13.5" customHeight="1" thickBot="1">
      <c r="A40" s="287" t="s">
        <v>169</v>
      </c>
      <c r="B40" s="607">
        <v>141</v>
      </c>
      <c r="C40" s="607"/>
      <c r="D40" s="607"/>
      <c r="E40" s="607">
        <v>222</v>
      </c>
      <c r="F40" s="607"/>
      <c r="G40" s="607"/>
      <c r="H40" s="382"/>
      <c r="I40" s="377"/>
      <c r="J40" s="606">
        <f>L19-L38</f>
        <v>-1579.8699999999953</v>
      </c>
      <c r="K40" s="606"/>
      <c r="L40" s="606"/>
      <c r="M40" s="379"/>
      <c r="N40" s="381"/>
    </row>
    <row r="41" spans="1:7" ht="20.25" customHeight="1" thickBot="1">
      <c r="A41" s="287" t="s">
        <v>170</v>
      </c>
      <c r="B41" s="607"/>
      <c r="C41" s="607"/>
      <c r="D41" s="607"/>
      <c r="E41" s="607"/>
      <c r="F41" s="607"/>
      <c r="G41" s="607"/>
    </row>
    <row r="42" ht="14.25" customHeight="1" thickBot="1">
      <c r="D42" s="326"/>
    </row>
    <row r="43" spans="1:9" ht="11.25">
      <c r="A43" s="635" t="s">
        <v>24</v>
      </c>
      <c r="B43" s="643"/>
      <c r="C43" s="641" t="s">
        <v>171</v>
      </c>
      <c r="D43" s="327"/>
      <c r="E43" s="635" t="s">
        <v>31</v>
      </c>
      <c r="F43" s="657"/>
      <c r="G43" s="657"/>
      <c r="H43" s="643"/>
      <c r="I43" s="641" t="s">
        <v>171</v>
      </c>
    </row>
    <row r="44" spans="1:9" ht="12" thickBot="1">
      <c r="A44" s="644"/>
      <c r="B44" s="645"/>
      <c r="C44" s="642"/>
      <c r="D44" s="327"/>
      <c r="E44" s="644"/>
      <c r="F44" s="658"/>
      <c r="G44" s="658"/>
      <c r="H44" s="645"/>
      <c r="I44" s="642"/>
    </row>
    <row r="45" spans="1:9" ht="13.5" thickBot="1">
      <c r="A45" s="620" t="s">
        <v>199</v>
      </c>
      <c r="B45" s="640"/>
      <c r="C45" s="494">
        <v>300</v>
      </c>
      <c r="D45" s="302"/>
      <c r="E45" s="620" t="s">
        <v>236</v>
      </c>
      <c r="F45" s="659"/>
      <c r="G45" s="659"/>
      <c r="H45" s="640"/>
      <c r="I45" s="494">
        <v>10</v>
      </c>
    </row>
    <row r="46" spans="1:14" ht="12.75">
      <c r="A46" s="617" t="s">
        <v>235</v>
      </c>
      <c r="B46" s="639"/>
      <c r="C46" s="495">
        <v>250</v>
      </c>
      <c r="D46" s="302"/>
      <c r="E46" s="617" t="s">
        <v>73</v>
      </c>
      <c r="F46" s="660"/>
      <c r="G46" s="660"/>
      <c r="H46" s="639"/>
      <c r="I46" s="495">
        <v>160</v>
      </c>
      <c r="K46" s="631" t="s">
        <v>173</v>
      </c>
      <c r="L46" s="631"/>
      <c r="M46" s="331">
        <v>2007</v>
      </c>
      <c r="N46" s="332">
        <v>2008</v>
      </c>
    </row>
    <row r="47" spans="1:14" ht="12.75">
      <c r="A47" s="617" t="s">
        <v>72</v>
      </c>
      <c r="B47" s="639"/>
      <c r="C47" s="495">
        <v>90</v>
      </c>
      <c r="D47" s="302"/>
      <c r="E47" s="617" t="s">
        <v>219</v>
      </c>
      <c r="F47" s="660"/>
      <c r="G47" s="660"/>
      <c r="H47" s="639"/>
      <c r="I47" s="495">
        <v>550</v>
      </c>
      <c r="K47" s="333" t="s">
        <v>213</v>
      </c>
      <c r="L47" s="334"/>
      <c r="M47" s="335">
        <v>0</v>
      </c>
      <c r="N47" s="336">
        <v>0</v>
      </c>
    </row>
    <row r="48" spans="1:14" ht="12.75">
      <c r="A48" s="617" t="s">
        <v>268</v>
      </c>
      <c r="B48" s="639"/>
      <c r="C48" s="495">
        <v>350</v>
      </c>
      <c r="D48" s="302"/>
      <c r="E48" s="617" t="s">
        <v>339</v>
      </c>
      <c r="F48" s="660"/>
      <c r="G48" s="660"/>
      <c r="H48" s="639"/>
      <c r="I48" s="495">
        <v>100</v>
      </c>
      <c r="K48" s="334" t="s">
        <v>174</v>
      </c>
      <c r="L48" s="333"/>
      <c r="M48" s="337">
        <v>0</v>
      </c>
      <c r="N48" s="338">
        <v>0</v>
      </c>
    </row>
    <row r="49" spans="1:14" ht="13.5" thickBot="1">
      <c r="A49" s="617"/>
      <c r="B49" s="639"/>
      <c r="C49" s="495"/>
      <c r="D49" s="302"/>
      <c r="E49" s="617" t="s">
        <v>74</v>
      </c>
      <c r="F49" s="660"/>
      <c r="G49" s="660"/>
      <c r="H49" s="639"/>
      <c r="I49" s="495">
        <v>2200</v>
      </c>
      <c r="K49" s="339" t="s">
        <v>175</v>
      </c>
      <c r="L49" s="340"/>
      <c r="M49" s="341">
        <v>0</v>
      </c>
      <c r="N49" s="342">
        <v>0</v>
      </c>
    </row>
    <row r="50" spans="1:9" ht="12.75">
      <c r="A50" s="617" t="s">
        <v>198</v>
      </c>
      <c r="B50" s="639"/>
      <c r="C50" s="495">
        <v>572</v>
      </c>
      <c r="D50" s="302"/>
      <c r="E50" s="617" t="s">
        <v>75</v>
      </c>
      <c r="F50" s="660"/>
      <c r="G50" s="660"/>
      <c r="H50" s="639"/>
      <c r="I50" s="495">
        <v>80</v>
      </c>
    </row>
    <row r="51" spans="1:9" ht="12.75">
      <c r="A51" s="617"/>
      <c r="B51" s="639"/>
      <c r="C51" s="495"/>
      <c r="D51" s="302"/>
      <c r="E51" s="617" t="s">
        <v>76</v>
      </c>
      <c r="F51" s="660"/>
      <c r="G51" s="660"/>
      <c r="H51" s="639"/>
      <c r="I51" s="495">
        <v>600</v>
      </c>
    </row>
    <row r="52" spans="1:14" ht="13.5" thickBot="1">
      <c r="A52" s="588"/>
      <c r="B52" s="653"/>
      <c r="C52" s="521"/>
      <c r="D52" s="299"/>
      <c r="E52" s="588"/>
      <c r="F52" s="655"/>
      <c r="G52" s="655"/>
      <c r="H52" s="653"/>
      <c r="I52" s="496"/>
      <c r="M52" s="300"/>
      <c r="N52" s="300"/>
    </row>
    <row r="53" spans="1:9" s="328" customFormat="1" ht="13.5" customHeight="1" thickBot="1">
      <c r="A53" s="633" t="s">
        <v>136</v>
      </c>
      <c r="B53" s="654"/>
      <c r="C53" s="487">
        <f>SUM(C45:C51)</f>
        <v>1562</v>
      </c>
      <c r="D53" s="301"/>
      <c r="E53" s="633" t="s">
        <v>136</v>
      </c>
      <c r="F53" s="656"/>
      <c r="G53" s="656"/>
      <c r="H53" s="654"/>
      <c r="I53" s="487">
        <f>SUM(I45:I52)</f>
        <v>3700</v>
      </c>
    </row>
    <row r="54" spans="1:7" ht="11.25">
      <c r="A54" s="386"/>
      <c r="B54" s="386"/>
      <c r="C54" s="385"/>
      <c r="D54" s="386"/>
      <c r="E54" s="386"/>
      <c r="F54" s="386"/>
      <c r="G54" s="385"/>
    </row>
    <row r="55" spans="1:7" ht="11.25">
      <c r="A55" s="386"/>
      <c r="B55" s="386"/>
      <c r="C55" s="385"/>
      <c r="D55" s="386"/>
      <c r="E55" s="386"/>
      <c r="F55" s="386"/>
      <c r="G55" s="385"/>
    </row>
    <row r="56" spans="1:12" s="328" customFormat="1" ht="15.75" thickBot="1">
      <c r="A56" s="375" t="s">
        <v>324</v>
      </c>
      <c r="B56" s="329"/>
      <c r="C56" s="329"/>
      <c r="D56" s="329"/>
      <c r="E56" s="303"/>
      <c r="F56" s="330"/>
      <c r="G56" s="330"/>
      <c r="H56" s="302"/>
      <c r="I56" s="329"/>
      <c r="J56" s="329" t="s">
        <v>222</v>
      </c>
      <c r="K56" s="329"/>
      <c r="L56" s="303"/>
    </row>
    <row r="57" spans="1:11" s="328" customFormat="1" ht="12" thickBot="1">
      <c r="A57" s="608" t="s">
        <v>185</v>
      </c>
      <c r="B57" s="609" t="s">
        <v>34</v>
      </c>
      <c r="C57" s="610" t="s">
        <v>35</v>
      </c>
      <c r="D57" s="610"/>
      <c r="E57" s="610"/>
      <c r="F57" s="610"/>
      <c r="G57" s="610"/>
      <c r="H57" s="610"/>
      <c r="I57" s="610"/>
      <c r="J57" s="601" t="s">
        <v>36</v>
      </c>
      <c r="K57" s="298"/>
    </row>
    <row r="58" spans="1:11" s="328" customFormat="1" ht="12" thickBot="1">
      <c r="A58" s="608"/>
      <c r="B58" s="609"/>
      <c r="C58" s="604" t="s">
        <v>186</v>
      </c>
      <c r="D58" s="605" t="s">
        <v>187</v>
      </c>
      <c r="E58" s="605"/>
      <c r="F58" s="605"/>
      <c r="G58" s="605"/>
      <c r="H58" s="605"/>
      <c r="I58" s="605"/>
      <c r="J58" s="601"/>
      <c r="K58" s="298"/>
    </row>
    <row r="59" spans="1:11" s="328" customFormat="1" ht="12" thickBot="1">
      <c r="A59" s="608"/>
      <c r="B59" s="609"/>
      <c r="C59" s="604"/>
      <c r="D59" s="304">
        <v>1</v>
      </c>
      <c r="E59" s="304">
        <v>2</v>
      </c>
      <c r="F59" s="304">
        <v>3</v>
      </c>
      <c r="G59" s="304">
        <v>4</v>
      </c>
      <c r="H59" s="304">
        <v>5</v>
      </c>
      <c r="I59" s="305">
        <v>6</v>
      </c>
      <c r="J59" s="601"/>
      <c r="K59" s="298"/>
    </row>
    <row r="60" spans="1:11" s="328" customFormat="1" ht="12" thickBot="1">
      <c r="A60" s="306">
        <v>73571</v>
      </c>
      <c r="B60" s="307">
        <v>13734</v>
      </c>
      <c r="C60" s="308">
        <f>SUM(D60:I60)</f>
        <v>1152</v>
      </c>
      <c r="D60" s="469">
        <v>128</v>
      </c>
      <c r="E60" s="469">
        <v>384</v>
      </c>
      <c r="F60" s="469">
        <v>1</v>
      </c>
      <c r="G60" s="469">
        <v>0</v>
      </c>
      <c r="H60" s="470">
        <v>639</v>
      </c>
      <c r="I60" s="309">
        <v>0</v>
      </c>
      <c r="J60" s="310">
        <f>SUM(A60-B60-C60)</f>
        <v>58685</v>
      </c>
      <c r="K60" s="298"/>
    </row>
    <row r="61" spans="1:12" s="328" customFormat="1" ht="11.25">
      <c r="A61" s="302"/>
      <c r="B61" s="329"/>
      <c r="C61" s="329"/>
      <c r="D61" s="329"/>
      <c r="E61" s="303"/>
      <c r="F61" s="343"/>
      <c r="G61" s="330"/>
      <c r="H61" s="302"/>
      <c r="I61" s="329"/>
      <c r="J61" s="329"/>
      <c r="K61" s="329"/>
      <c r="L61" s="303"/>
    </row>
    <row r="62" spans="1:12" s="328" customFormat="1" ht="11.25">
      <c r="A62" s="302"/>
      <c r="B62" s="329"/>
      <c r="C62" s="329"/>
      <c r="D62" s="329"/>
      <c r="E62" s="303"/>
      <c r="F62" s="343"/>
      <c r="G62" s="330"/>
      <c r="H62" s="302"/>
      <c r="I62" s="329"/>
      <c r="J62" s="329"/>
      <c r="K62" s="329"/>
      <c r="L62" s="303"/>
    </row>
    <row r="63" spans="1:12" s="328" customFormat="1" ht="15.75" thickBot="1">
      <c r="A63" s="375" t="s">
        <v>325</v>
      </c>
      <c r="B63" s="329"/>
      <c r="C63" s="329"/>
      <c r="D63" s="329"/>
      <c r="E63" s="303"/>
      <c r="F63" s="343"/>
      <c r="G63" s="330"/>
      <c r="H63" s="302"/>
      <c r="I63" s="329"/>
      <c r="J63" s="329"/>
      <c r="K63" s="329"/>
      <c r="L63" s="329" t="s">
        <v>222</v>
      </c>
    </row>
    <row r="64" spans="1:12" s="328" customFormat="1" ht="12" thickBot="1">
      <c r="A64" s="570" t="s">
        <v>201</v>
      </c>
      <c r="B64" s="566" t="s">
        <v>37</v>
      </c>
      <c r="C64" s="567" t="s">
        <v>38</v>
      </c>
      <c r="D64" s="567"/>
      <c r="E64" s="567"/>
      <c r="F64" s="567"/>
      <c r="G64" s="599" t="s">
        <v>39</v>
      </c>
      <c r="H64" s="569" t="s">
        <v>188</v>
      </c>
      <c r="I64" s="597" t="s">
        <v>40</v>
      </c>
      <c r="J64" s="597"/>
      <c r="K64" s="597"/>
      <c r="L64" s="597"/>
    </row>
    <row r="65" spans="1:12" s="328" customFormat="1" ht="23.25" thickBot="1">
      <c r="A65" s="570"/>
      <c r="B65" s="566"/>
      <c r="C65" s="518" t="s">
        <v>265</v>
      </c>
      <c r="D65" s="348" t="s">
        <v>189</v>
      </c>
      <c r="E65" s="348" t="s">
        <v>190</v>
      </c>
      <c r="F65" s="349" t="s">
        <v>266</v>
      </c>
      <c r="G65" s="667"/>
      <c r="H65" s="666"/>
      <c r="I65" s="347" t="s">
        <v>41</v>
      </c>
      <c r="J65" s="348" t="s">
        <v>189</v>
      </c>
      <c r="K65" s="348" t="s">
        <v>190</v>
      </c>
      <c r="L65" s="349" t="s">
        <v>42</v>
      </c>
    </row>
    <row r="66" spans="1:12" s="328" customFormat="1" ht="11.25">
      <c r="A66" s="387" t="s">
        <v>191</v>
      </c>
      <c r="B66" s="311">
        <v>3808</v>
      </c>
      <c r="C66" s="508" t="s">
        <v>192</v>
      </c>
      <c r="D66" s="509" t="s">
        <v>192</v>
      </c>
      <c r="E66" s="509" t="s">
        <v>192</v>
      </c>
      <c r="F66" s="522"/>
      <c r="G66" s="523">
        <v>3715</v>
      </c>
      <c r="H66" s="524" t="s">
        <v>192</v>
      </c>
      <c r="I66" s="525" t="s">
        <v>192</v>
      </c>
      <c r="J66" s="509" t="s">
        <v>192</v>
      </c>
      <c r="K66" s="509" t="s">
        <v>192</v>
      </c>
      <c r="L66" s="510" t="s">
        <v>192</v>
      </c>
    </row>
    <row r="67" spans="1:12" s="328" customFormat="1" ht="11.25">
      <c r="A67" s="388" t="s">
        <v>193</v>
      </c>
      <c r="B67" s="314">
        <v>11</v>
      </c>
      <c r="C67" s="511">
        <v>11</v>
      </c>
      <c r="D67" s="337">
        <v>28</v>
      </c>
      <c r="E67" s="337">
        <v>39</v>
      </c>
      <c r="F67" s="338">
        <f>C67+D67-E67</f>
        <v>0</v>
      </c>
      <c r="G67" s="315">
        <v>0</v>
      </c>
      <c r="H67" s="316">
        <f>+G67-F67</f>
        <v>0</v>
      </c>
      <c r="I67" s="363">
        <v>0</v>
      </c>
      <c r="J67" s="337">
        <v>44</v>
      </c>
      <c r="K67" s="337">
        <v>44</v>
      </c>
      <c r="L67" s="443">
        <f>I67+J67-K67</f>
        <v>0</v>
      </c>
    </row>
    <row r="68" spans="1:12" s="328" customFormat="1" ht="11.25">
      <c r="A68" s="388" t="s">
        <v>194</v>
      </c>
      <c r="B68" s="314">
        <v>61</v>
      </c>
      <c r="C68" s="511">
        <v>61</v>
      </c>
      <c r="D68" s="337">
        <v>144</v>
      </c>
      <c r="E68" s="337">
        <v>131</v>
      </c>
      <c r="F68" s="338">
        <f>C68+D68-E68</f>
        <v>74</v>
      </c>
      <c r="G68" s="315">
        <v>74</v>
      </c>
      <c r="H68" s="316">
        <f>+G68-F68</f>
        <v>0</v>
      </c>
      <c r="I68" s="363">
        <v>74</v>
      </c>
      <c r="J68" s="337">
        <v>178</v>
      </c>
      <c r="K68" s="337">
        <v>139</v>
      </c>
      <c r="L68" s="443">
        <f>I68+J68-K68</f>
        <v>113</v>
      </c>
    </row>
    <row r="69" spans="1:12" s="328" customFormat="1" ht="11.25">
      <c r="A69" s="388" t="s">
        <v>202</v>
      </c>
      <c r="B69" s="314">
        <v>823</v>
      </c>
      <c r="C69" s="511">
        <v>823</v>
      </c>
      <c r="D69" s="337">
        <v>1105</v>
      </c>
      <c r="E69" s="337">
        <v>1152</v>
      </c>
      <c r="F69" s="338">
        <f>C69+D69-E69</f>
        <v>776</v>
      </c>
      <c r="G69" s="315">
        <v>776</v>
      </c>
      <c r="H69" s="316">
        <f>+G69-F69</f>
        <v>0</v>
      </c>
      <c r="I69" s="370">
        <v>776</v>
      </c>
      <c r="J69" s="371">
        <v>1152</v>
      </c>
      <c r="K69" s="371">
        <v>1562</v>
      </c>
      <c r="L69" s="443">
        <f>I69+J69-K69</f>
        <v>366</v>
      </c>
    </row>
    <row r="70" spans="1:12" s="328" customFormat="1" ht="11.25">
      <c r="A70" s="388" t="s">
        <v>195</v>
      </c>
      <c r="B70" s="314">
        <v>2913</v>
      </c>
      <c r="C70" s="513" t="s">
        <v>192</v>
      </c>
      <c r="D70" s="361" t="s">
        <v>192</v>
      </c>
      <c r="E70" s="365" t="s">
        <v>192</v>
      </c>
      <c r="F70" s="338"/>
      <c r="G70" s="315">
        <f>G66-G68-G69</f>
        <v>2865</v>
      </c>
      <c r="H70" s="317" t="s">
        <v>192</v>
      </c>
      <c r="I70" s="364" t="s">
        <v>192</v>
      </c>
      <c r="J70" s="361" t="s">
        <v>192</v>
      </c>
      <c r="K70" s="365" t="s">
        <v>192</v>
      </c>
      <c r="L70" s="443"/>
    </row>
    <row r="71" spans="1:12" s="328" customFormat="1" ht="12" thickBot="1">
      <c r="A71" s="389" t="s">
        <v>196</v>
      </c>
      <c r="B71" s="318">
        <v>157</v>
      </c>
      <c r="C71" s="514">
        <v>164</v>
      </c>
      <c r="D71" s="446">
        <v>405</v>
      </c>
      <c r="E71" s="446">
        <v>423</v>
      </c>
      <c r="F71" s="505">
        <f>C71+D71-E71</f>
        <v>146</v>
      </c>
      <c r="G71" s="506">
        <v>160</v>
      </c>
      <c r="H71" s="507">
        <f>+G71-F71</f>
        <v>14</v>
      </c>
      <c r="I71" s="504">
        <v>146</v>
      </c>
      <c r="J71" s="446">
        <v>423</v>
      </c>
      <c r="K71" s="446">
        <v>450</v>
      </c>
      <c r="L71" s="447">
        <f>I71+J71-K71</f>
        <v>119</v>
      </c>
    </row>
    <row r="72" spans="1:12" s="328" customFormat="1" ht="11.25">
      <c r="A72" s="302"/>
      <c r="B72" s="329"/>
      <c r="C72" s="329"/>
      <c r="D72" s="329"/>
      <c r="E72" s="303"/>
      <c r="F72" s="343"/>
      <c r="G72" s="330"/>
      <c r="H72" s="302"/>
      <c r="I72" s="329"/>
      <c r="J72" s="329"/>
      <c r="K72" s="329"/>
      <c r="L72" s="303"/>
    </row>
    <row r="73" spans="1:12" s="328" customFormat="1" ht="11.25">
      <c r="A73" s="302"/>
      <c r="B73" s="329"/>
      <c r="C73" s="329"/>
      <c r="D73" s="329"/>
      <c r="E73" s="303"/>
      <c r="F73" s="343"/>
      <c r="G73" s="330"/>
      <c r="H73" s="302"/>
      <c r="I73" s="329"/>
      <c r="J73" s="329"/>
      <c r="K73" s="329"/>
      <c r="L73" s="303"/>
    </row>
    <row r="74" spans="1:11" ht="15.75" thickBot="1">
      <c r="A74" s="375" t="s">
        <v>326</v>
      </c>
      <c r="K74" s="329" t="s">
        <v>222</v>
      </c>
    </row>
    <row r="75" spans="1:11" ht="11.25">
      <c r="A75" s="619" t="s">
        <v>180</v>
      </c>
      <c r="B75" s="619"/>
      <c r="C75" s="619"/>
      <c r="D75" s="321"/>
      <c r="E75" s="619" t="s">
        <v>181</v>
      </c>
      <c r="F75" s="619"/>
      <c r="G75" s="619"/>
      <c r="I75" s="598" t="s">
        <v>176</v>
      </c>
      <c r="J75" s="598"/>
      <c r="K75" s="598"/>
    </row>
    <row r="76" spans="1:11" ht="12" thickBot="1">
      <c r="A76" s="350" t="s">
        <v>182</v>
      </c>
      <c r="B76" s="351" t="s">
        <v>183</v>
      </c>
      <c r="C76" s="352" t="s">
        <v>178</v>
      </c>
      <c r="D76" s="321"/>
      <c r="E76" s="350"/>
      <c r="F76" s="600" t="s">
        <v>184</v>
      </c>
      <c r="G76" s="600"/>
      <c r="I76" s="350"/>
      <c r="J76" s="351" t="s">
        <v>177</v>
      </c>
      <c r="K76" s="352" t="s">
        <v>178</v>
      </c>
    </row>
    <row r="77" spans="1:11" ht="11.25">
      <c r="A77" s="322">
        <v>2008</v>
      </c>
      <c r="B77" s="356">
        <v>99</v>
      </c>
      <c r="C77" s="357">
        <v>98.6</v>
      </c>
      <c r="D77" s="321"/>
      <c r="E77" s="322">
        <v>2008</v>
      </c>
      <c r="F77" s="592">
        <v>195</v>
      </c>
      <c r="G77" s="592"/>
      <c r="I77" s="322">
        <v>2008</v>
      </c>
      <c r="J77" s="356">
        <v>20291</v>
      </c>
      <c r="K77" s="357">
        <f>G30</f>
        <v>20330</v>
      </c>
    </row>
    <row r="78" spans="1:11" ht="12" thickBot="1">
      <c r="A78" s="323">
        <v>2009</v>
      </c>
      <c r="B78" s="358">
        <v>100</v>
      </c>
      <c r="C78" s="359"/>
      <c r="D78" s="321"/>
      <c r="E78" s="323">
        <v>2009</v>
      </c>
      <c r="F78" s="568">
        <v>195</v>
      </c>
      <c r="G78" s="568"/>
      <c r="I78" s="323">
        <v>2009</v>
      </c>
      <c r="J78" s="358">
        <f>L30</f>
        <v>21251</v>
      </c>
      <c r="K78" s="468"/>
    </row>
  </sheetData>
  <mergeCells count="55">
    <mergeCell ref="J4:L4"/>
    <mergeCell ref="A2:G2"/>
    <mergeCell ref="I43:I44"/>
    <mergeCell ref="A51:B51"/>
    <mergeCell ref="A50:B50"/>
    <mergeCell ref="A46:B46"/>
    <mergeCell ref="A47:B47"/>
    <mergeCell ref="A45:B45"/>
    <mergeCell ref="A48:B48"/>
    <mergeCell ref="A49:B49"/>
    <mergeCell ref="A1:N1"/>
    <mergeCell ref="B40:D40"/>
    <mergeCell ref="E40:G40"/>
    <mergeCell ref="J40:L40"/>
    <mergeCell ref="A3:A6"/>
    <mergeCell ref="B3:N3"/>
    <mergeCell ref="H4:I4"/>
    <mergeCell ref="M4:N4"/>
    <mergeCell ref="B4:D4"/>
    <mergeCell ref="E4:G4"/>
    <mergeCell ref="B41:D41"/>
    <mergeCell ref="E41:G41"/>
    <mergeCell ref="A43:B44"/>
    <mergeCell ref="C43:C44"/>
    <mergeCell ref="E43:H44"/>
    <mergeCell ref="A57:A59"/>
    <mergeCell ref="B57:B59"/>
    <mergeCell ref="C57:I57"/>
    <mergeCell ref="A52:B52"/>
    <mergeCell ref="A53:B53"/>
    <mergeCell ref="J57:J59"/>
    <mergeCell ref="K46:L46"/>
    <mergeCell ref="C58:C59"/>
    <mergeCell ref="D58:I58"/>
    <mergeCell ref="E53:H53"/>
    <mergeCell ref="E49:H49"/>
    <mergeCell ref="E50:H50"/>
    <mergeCell ref="E51:H51"/>
    <mergeCell ref="E52:H52"/>
    <mergeCell ref="I64:L64"/>
    <mergeCell ref="I75:K75"/>
    <mergeCell ref="A64:A65"/>
    <mergeCell ref="B64:B65"/>
    <mergeCell ref="C64:F64"/>
    <mergeCell ref="G64:G65"/>
    <mergeCell ref="F78:G78"/>
    <mergeCell ref="A75:C75"/>
    <mergeCell ref="E75:G75"/>
    <mergeCell ref="H64:H65"/>
    <mergeCell ref="F77:G77"/>
    <mergeCell ref="F76:G76"/>
    <mergeCell ref="E45:H45"/>
    <mergeCell ref="E46:H46"/>
    <mergeCell ref="E47:H47"/>
    <mergeCell ref="E48:H48"/>
  </mergeCells>
  <printOptions/>
  <pageMargins left="0.15748031496062992" right="0.15748031496062992" top="0.5905511811023623" bottom="0.15748031496062992" header="0.35433070866141736" footer="0.15748031496062992"/>
  <pageSetup fitToHeight="0" horizontalDpi="600" verticalDpi="600" orientation="portrait" paperSize="9" scale="61" r:id="rId1"/>
  <headerFooter alignWithMargins="0">
    <oddFooter>&amp;C&amp;P</oddFooter>
  </headerFooter>
  <colBreaks count="1" manualBreakCount="1">
    <brk id="14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N78"/>
  <sheetViews>
    <sheetView view="pageBreakPreview" zoomScaleNormal="90" zoomScaleSheetLayoutView="100" workbookViewId="0" topLeftCell="A40">
      <selection activeCell="J28" sqref="J28"/>
    </sheetView>
  </sheetViews>
  <sheetFormatPr defaultColWidth="9.00390625" defaultRowHeight="12.75"/>
  <cols>
    <col min="1" max="1" width="28.125" style="298" customWidth="1"/>
    <col min="2" max="7" width="9.75390625" style="298" customWidth="1"/>
    <col min="8" max="8" width="8.125" style="298" customWidth="1"/>
    <col min="9" max="9" width="8.875" style="298" customWidth="1"/>
    <col min="10" max="10" width="9.125" style="298" customWidth="1"/>
    <col min="11" max="11" width="9.25390625" style="298" customWidth="1"/>
    <col min="12" max="12" width="8.625" style="298" customWidth="1"/>
    <col min="13" max="16384" width="9.125" style="298" customWidth="1"/>
  </cols>
  <sheetData>
    <row r="1" spans="1:14" ht="11.25">
      <c r="A1" s="622"/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</row>
    <row r="2" spans="1:14" ht="15.75" thickBot="1">
      <c r="A2" s="626" t="s">
        <v>323</v>
      </c>
      <c r="B2" s="626"/>
      <c r="C2" s="626"/>
      <c r="D2" s="626"/>
      <c r="E2" s="626"/>
      <c r="F2" s="626"/>
      <c r="G2" s="626"/>
      <c r="H2" s="230"/>
      <c r="L2" s="324"/>
      <c r="N2" s="325" t="s">
        <v>222</v>
      </c>
    </row>
    <row r="3" spans="1:14" ht="24" customHeight="1" thickBot="1">
      <c r="A3" s="623" t="s">
        <v>133</v>
      </c>
      <c r="B3" s="624" t="s">
        <v>333</v>
      </c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4"/>
    </row>
    <row r="4" spans="1:14" ht="12" thickBot="1">
      <c r="A4" s="623"/>
      <c r="B4" s="597" t="s">
        <v>263</v>
      </c>
      <c r="C4" s="597"/>
      <c r="D4" s="597"/>
      <c r="E4" s="597" t="s">
        <v>21</v>
      </c>
      <c r="F4" s="597"/>
      <c r="G4" s="597"/>
      <c r="H4" s="625" t="s">
        <v>264</v>
      </c>
      <c r="I4" s="625"/>
      <c r="J4" s="597" t="s">
        <v>22</v>
      </c>
      <c r="K4" s="597"/>
      <c r="L4" s="597"/>
      <c r="M4" s="597" t="s">
        <v>23</v>
      </c>
      <c r="N4" s="597"/>
    </row>
    <row r="5" spans="1:14" ht="12" thickBot="1">
      <c r="A5" s="623"/>
      <c r="B5" s="231" t="s">
        <v>134</v>
      </c>
      <c r="C5" s="232" t="s">
        <v>135</v>
      </c>
      <c r="D5" s="233" t="s">
        <v>136</v>
      </c>
      <c r="E5" s="231" t="s">
        <v>134</v>
      </c>
      <c r="F5" s="232" t="s">
        <v>135</v>
      </c>
      <c r="G5" s="233" t="s">
        <v>136</v>
      </c>
      <c r="H5" s="234" t="s">
        <v>136</v>
      </c>
      <c r="I5" s="234" t="s">
        <v>137</v>
      </c>
      <c r="J5" s="235" t="s">
        <v>134</v>
      </c>
      <c r="K5" s="232" t="s">
        <v>135</v>
      </c>
      <c r="L5" s="233" t="s">
        <v>136</v>
      </c>
      <c r="M5" s="234" t="s">
        <v>136</v>
      </c>
      <c r="N5" s="233" t="s">
        <v>137</v>
      </c>
    </row>
    <row r="6" spans="1:14" ht="12" thickBot="1">
      <c r="A6" s="623"/>
      <c r="B6" s="236" t="s">
        <v>138</v>
      </c>
      <c r="C6" s="237" t="s">
        <v>138</v>
      </c>
      <c r="D6" s="238"/>
      <c r="E6" s="236" t="s">
        <v>138</v>
      </c>
      <c r="F6" s="237" t="s">
        <v>138</v>
      </c>
      <c r="G6" s="238"/>
      <c r="H6" s="239" t="s">
        <v>139</v>
      </c>
      <c r="I6" s="239" t="s">
        <v>140</v>
      </c>
      <c r="J6" s="240" t="s">
        <v>138</v>
      </c>
      <c r="K6" s="237" t="s">
        <v>138</v>
      </c>
      <c r="L6" s="238"/>
      <c r="M6" s="239" t="s">
        <v>139</v>
      </c>
      <c r="N6" s="238" t="s">
        <v>140</v>
      </c>
    </row>
    <row r="7" spans="1:14" ht="13.5" customHeight="1">
      <c r="A7" s="241" t="s">
        <v>141</v>
      </c>
      <c r="B7" s="242"/>
      <c r="C7" s="243"/>
      <c r="D7" s="244">
        <f aca="true" t="shared" si="0" ref="D7:D18">SUM(B7:C7)</f>
        <v>0</v>
      </c>
      <c r="E7" s="242"/>
      <c r="F7" s="243"/>
      <c r="G7" s="244">
        <f aca="true" t="shared" si="1" ref="G7:G18">SUM(E7:F7)</f>
        <v>0</v>
      </c>
      <c r="H7" s="245">
        <f aca="true" t="shared" si="2" ref="H7:H38">+G7-D7</f>
        <v>0</v>
      </c>
      <c r="I7" s="383"/>
      <c r="J7" s="242"/>
      <c r="K7" s="243"/>
      <c r="L7" s="244">
        <f aca="true" t="shared" si="3" ref="L7:L18">SUM(J7:K7)</f>
        <v>0</v>
      </c>
      <c r="M7" s="245">
        <f aca="true" t="shared" si="4" ref="M7:M38">+L7-G7</f>
        <v>0</v>
      </c>
      <c r="N7" s="384"/>
    </row>
    <row r="8" spans="1:14" ht="13.5" customHeight="1">
      <c r="A8" s="248" t="s">
        <v>142</v>
      </c>
      <c r="B8" s="249">
        <v>22906</v>
      </c>
      <c r="C8" s="250"/>
      <c r="D8" s="251">
        <f t="shared" si="0"/>
        <v>22906</v>
      </c>
      <c r="E8" s="249">
        <v>27709</v>
      </c>
      <c r="F8" s="250"/>
      <c r="G8" s="251">
        <f t="shared" si="1"/>
        <v>27709</v>
      </c>
      <c r="H8" s="252">
        <f t="shared" si="2"/>
        <v>4803</v>
      </c>
      <c r="I8" s="246">
        <f aca="true" t="shared" si="5" ref="I8:I22">+G8/D8</f>
        <v>1.209683052475334</v>
      </c>
      <c r="J8" s="249">
        <v>28158</v>
      </c>
      <c r="K8" s="250"/>
      <c r="L8" s="251">
        <f t="shared" si="3"/>
        <v>28158</v>
      </c>
      <c r="M8" s="252">
        <f t="shared" si="4"/>
        <v>449</v>
      </c>
      <c r="N8" s="247">
        <f aca="true" t="shared" si="6" ref="N8:N22">+L8/G8</f>
        <v>1.0162041214045978</v>
      </c>
    </row>
    <row r="9" spans="1:14" ht="13.5" customHeight="1">
      <c r="A9" s="248" t="s">
        <v>143</v>
      </c>
      <c r="B9" s="249"/>
      <c r="C9" s="250"/>
      <c r="D9" s="251">
        <f t="shared" si="0"/>
        <v>0</v>
      </c>
      <c r="E9" s="249"/>
      <c r="F9" s="250"/>
      <c r="G9" s="251">
        <f t="shared" si="1"/>
        <v>0</v>
      </c>
      <c r="H9" s="252">
        <f t="shared" si="2"/>
        <v>0</v>
      </c>
      <c r="I9" s="246"/>
      <c r="J9" s="249"/>
      <c r="K9" s="250"/>
      <c r="L9" s="251">
        <f t="shared" si="3"/>
        <v>0</v>
      </c>
      <c r="M9" s="252">
        <f t="shared" si="4"/>
        <v>0</v>
      </c>
      <c r="N9" s="247"/>
    </row>
    <row r="10" spans="1:14" ht="13.5" customHeight="1">
      <c r="A10" s="248" t="s">
        <v>144</v>
      </c>
      <c r="B10" s="249"/>
      <c r="C10" s="250"/>
      <c r="D10" s="251">
        <f t="shared" si="0"/>
        <v>0</v>
      </c>
      <c r="E10" s="249"/>
      <c r="F10" s="250"/>
      <c r="G10" s="251">
        <f t="shared" si="1"/>
        <v>0</v>
      </c>
      <c r="H10" s="252">
        <f t="shared" si="2"/>
        <v>0</v>
      </c>
      <c r="I10" s="246"/>
      <c r="J10" s="249"/>
      <c r="K10" s="250"/>
      <c r="L10" s="251">
        <f t="shared" si="3"/>
        <v>0</v>
      </c>
      <c r="M10" s="252">
        <f t="shared" si="4"/>
        <v>0</v>
      </c>
      <c r="N10" s="247"/>
    </row>
    <row r="11" spans="1:14" ht="13.5" customHeight="1">
      <c r="A11" s="248" t="s">
        <v>145</v>
      </c>
      <c r="B11" s="249">
        <v>362</v>
      </c>
      <c r="C11" s="250"/>
      <c r="D11" s="251">
        <f t="shared" si="0"/>
        <v>362</v>
      </c>
      <c r="E11" s="249">
        <v>188</v>
      </c>
      <c r="F11" s="250"/>
      <c r="G11" s="251">
        <f t="shared" si="1"/>
        <v>188</v>
      </c>
      <c r="H11" s="252">
        <f t="shared" si="2"/>
        <v>-174</v>
      </c>
      <c r="I11" s="246">
        <f t="shared" si="5"/>
        <v>0.5193370165745856</v>
      </c>
      <c r="J11" s="249">
        <v>130</v>
      </c>
      <c r="K11" s="250"/>
      <c r="L11" s="251">
        <f t="shared" si="3"/>
        <v>130</v>
      </c>
      <c r="M11" s="252">
        <f t="shared" si="4"/>
        <v>-58</v>
      </c>
      <c r="N11" s="247">
        <f t="shared" si="6"/>
        <v>0.6914893617021277</v>
      </c>
    </row>
    <row r="12" spans="1:14" ht="13.5" customHeight="1">
      <c r="A12" s="248" t="s">
        <v>146</v>
      </c>
      <c r="B12" s="249">
        <v>118</v>
      </c>
      <c r="C12" s="250"/>
      <c r="D12" s="251">
        <f t="shared" si="0"/>
        <v>118</v>
      </c>
      <c r="E12" s="249">
        <v>95</v>
      </c>
      <c r="F12" s="250"/>
      <c r="G12" s="251">
        <f t="shared" si="1"/>
        <v>95</v>
      </c>
      <c r="H12" s="252">
        <f t="shared" si="2"/>
        <v>-23</v>
      </c>
      <c r="I12" s="246">
        <f t="shared" si="5"/>
        <v>0.8050847457627118</v>
      </c>
      <c r="J12" s="249">
        <v>100</v>
      </c>
      <c r="K12" s="250"/>
      <c r="L12" s="251">
        <f t="shared" si="3"/>
        <v>100</v>
      </c>
      <c r="M12" s="252">
        <f t="shared" si="4"/>
        <v>5</v>
      </c>
      <c r="N12" s="247">
        <f t="shared" si="6"/>
        <v>1.0526315789473684</v>
      </c>
    </row>
    <row r="13" spans="1:14" ht="13.5" customHeight="1">
      <c r="A13" s="248" t="s">
        <v>147</v>
      </c>
      <c r="B13" s="249"/>
      <c r="C13" s="250"/>
      <c r="D13" s="251">
        <f t="shared" si="0"/>
        <v>0</v>
      </c>
      <c r="E13" s="249"/>
      <c r="F13" s="250"/>
      <c r="G13" s="251">
        <f t="shared" si="1"/>
        <v>0</v>
      </c>
      <c r="H13" s="252">
        <f t="shared" si="2"/>
        <v>0</v>
      </c>
      <c r="I13" s="246"/>
      <c r="J13" s="249"/>
      <c r="K13" s="250"/>
      <c r="L13" s="251">
        <f t="shared" si="3"/>
        <v>0</v>
      </c>
      <c r="M13" s="252">
        <f t="shared" si="4"/>
        <v>0</v>
      </c>
      <c r="N13" s="247"/>
    </row>
    <row r="14" spans="1:14" ht="23.25" customHeight="1">
      <c r="A14" s="248" t="s">
        <v>148</v>
      </c>
      <c r="B14" s="249"/>
      <c r="C14" s="250"/>
      <c r="D14" s="251">
        <f t="shared" si="0"/>
        <v>0</v>
      </c>
      <c r="E14" s="249"/>
      <c r="F14" s="250"/>
      <c r="G14" s="251">
        <f t="shared" si="1"/>
        <v>0</v>
      </c>
      <c r="H14" s="252">
        <f t="shared" si="2"/>
        <v>0</v>
      </c>
      <c r="I14" s="246"/>
      <c r="J14" s="249"/>
      <c r="K14" s="250"/>
      <c r="L14" s="251">
        <f t="shared" si="3"/>
        <v>0</v>
      </c>
      <c r="M14" s="252">
        <f t="shared" si="4"/>
        <v>0</v>
      </c>
      <c r="N14" s="247"/>
    </row>
    <row r="15" spans="1:14" ht="13.5" customHeight="1">
      <c r="A15" s="248" t="s">
        <v>149</v>
      </c>
      <c r="B15" s="249">
        <v>18495</v>
      </c>
      <c r="C15" s="250"/>
      <c r="D15" s="251">
        <v>18495</v>
      </c>
      <c r="E15" s="249">
        <v>16420</v>
      </c>
      <c r="F15" s="250"/>
      <c r="G15" s="251">
        <f t="shared" si="1"/>
        <v>16420</v>
      </c>
      <c r="H15" s="252">
        <f t="shared" si="2"/>
        <v>-2075</v>
      </c>
      <c r="I15" s="246">
        <f t="shared" si="5"/>
        <v>0.8878075155447418</v>
      </c>
      <c r="J15" s="253">
        <f>J16+J17</f>
        <v>12775</v>
      </c>
      <c r="K15" s="254"/>
      <c r="L15" s="251">
        <f t="shared" si="3"/>
        <v>12775</v>
      </c>
      <c r="M15" s="252">
        <f t="shared" si="4"/>
        <v>-3645</v>
      </c>
      <c r="N15" s="247">
        <f t="shared" si="6"/>
        <v>0.7780146163215591</v>
      </c>
    </row>
    <row r="16" spans="1:14" ht="13.5" customHeight="1">
      <c r="A16" s="255" t="s">
        <v>223</v>
      </c>
      <c r="B16" s="249">
        <v>1372</v>
      </c>
      <c r="C16" s="250"/>
      <c r="D16" s="251">
        <f t="shared" si="0"/>
        <v>1372</v>
      </c>
      <c r="E16" s="249">
        <v>1250</v>
      </c>
      <c r="F16" s="250"/>
      <c r="G16" s="251">
        <f t="shared" si="1"/>
        <v>1250</v>
      </c>
      <c r="H16" s="252">
        <f t="shared" si="2"/>
        <v>-122</v>
      </c>
      <c r="I16" s="246">
        <f t="shared" si="5"/>
        <v>0.9110787172011662</v>
      </c>
      <c r="J16" s="253">
        <v>2550</v>
      </c>
      <c r="K16" s="250"/>
      <c r="L16" s="251">
        <f t="shared" si="3"/>
        <v>2550</v>
      </c>
      <c r="M16" s="252">
        <f t="shared" si="4"/>
        <v>1300</v>
      </c>
      <c r="N16" s="247">
        <f t="shared" si="6"/>
        <v>2.04</v>
      </c>
    </row>
    <row r="17" spans="1:14" ht="13.5" customHeight="1">
      <c r="A17" s="255" t="s">
        <v>224</v>
      </c>
      <c r="B17" s="249">
        <v>17070</v>
      </c>
      <c r="C17" s="250"/>
      <c r="D17" s="251">
        <f t="shared" si="0"/>
        <v>17070</v>
      </c>
      <c r="E17" s="249">
        <v>15170</v>
      </c>
      <c r="F17" s="250"/>
      <c r="G17" s="251">
        <f t="shared" si="1"/>
        <v>15170</v>
      </c>
      <c r="H17" s="252">
        <f t="shared" si="2"/>
        <v>-1900</v>
      </c>
      <c r="I17" s="246"/>
      <c r="J17" s="253">
        <v>10225</v>
      </c>
      <c r="K17" s="250"/>
      <c r="L17" s="251">
        <f t="shared" si="3"/>
        <v>10225</v>
      </c>
      <c r="M17" s="252">
        <f t="shared" si="4"/>
        <v>-4945</v>
      </c>
      <c r="N17" s="247">
        <f t="shared" si="6"/>
        <v>0.6740276862228082</v>
      </c>
    </row>
    <row r="18" spans="1:14" ht="13.5" customHeight="1" thickBot="1">
      <c r="A18" s="256" t="s">
        <v>262</v>
      </c>
      <c r="B18" s="257">
        <v>53</v>
      </c>
      <c r="C18" s="258"/>
      <c r="D18" s="251">
        <f t="shared" si="0"/>
        <v>53</v>
      </c>
      <c r="E18" s="257"/>
      <c r="F18" s="258"/>
      <c r="G18" s="251">
        <f t="shared" si="1"/>
        <v>0</v>
      </c>
      <c r="H18" s="259"/>
      <c r="I18" s="260"/>
      <c r="J18" s="261"/>
      <c r="K18" s="258"/>
      <c r="L18" s="251">
        <f t="shared" si="3"/>
        <v>0</v>
      </c>
      <c r="M18" s="259"/>
      <c r="N18" s="262"/>
    </row>
    <row r="19" spans="1:14" ht="13.5" customHeight="1" thickBot="1">
      <c r="A19" s="263" t="s">
        <v>150</v>
      </c>
      <c r="B19" s="264">
        <f aca="true" t="shared" si="7" ref="B19:G19">SUM(B7+B8+B9+B10+B11+B13+B15)</f>
        <v>41763</v>
      </c>
      <c r="C19" s="265">
        <f t="shared" si="7"/>
        <v>0</v>
      </c>
      <c r="D19" s="266">
        <f t="shared" si="7"/>
        <v>41763</v>
      </c>
      <c r="E19" s="264">
        <f t="shared" si="7"/>
        <v>44317</v>
      </c>
      <c r="F19" s="265">
        <f t="shared" si="7"/>
        <v>0</v>
      </c>
      <c r="G19" s="266">
        <f t="shared" si="7"/>
        <v>44317</v>
      </c>
      <c r="H19" s="376">
        <f t="shared" si="2"/>
        <v>2554</v>
      </c>
      <c r="I19" s="377">
        <f t="shared" si="5"/>
        <v>1.0611546105404306</v>
      </c>
      <c r="J19" s="267">
        <f>SUM(J7+J8+J9+J10+J11+J13+J15)</f>
        <v>41063</v>
      </c>
      <c r="K19" s="265">
        <f>SUM(K7+K8+K9+K10+K11+K13+K15)</f>
        <v>0</v>
      </c>
      <c r="L19" s="266">
        <f>SUM(L7+L8+L9+L10+L11+L13+L15)</f>
        <v>41063</v>
      </c>
      <c r="M19" s="376">
        <f t="shared" si="4"/>
        <v>-3254</v>
      </c>
      <c r="N19" s="378">
        <f t="shared" si="6"/>
        <v>0.9265744522418033</v>
      </c>
    </row>
    <row r="20" spans="1:14" ht="13.5" customHeight="1">
      <c r="A20" s="241" t="s">
        <v>151</v>
      </c>
      <c r="B20" s="268">
        <v>8225</v>
      </c>
      <c r="C20" s="269"/>
      <c r="D20" s="270">
        <f aca="true" t="shared" si="8" ref="D20:D37">SUM(B20:C20)</f>
        <v>8225</v>
      </c>
      <c r="E20" s="268">
        <v>8303</v>
      </c>
      <c r="F20" s="269"/>
      <c r="G20" s="271">
        <f aca="true" t="shared" si="9" ref="G20:G37">SUM(E20:F20)</f>
        <v>8303</v>
      </c>
      <c r="H20" s="272">
        <f t="shared" si="2"/>
        <v>78</v>
      </c>
      <c r="I20" s="273">
        <f t="shared" si="5"/>
        <v>1.009483282674772</v>
      </c>
      <c r="J20" s="274">
        <v>8590</v>
      </c>
      <c r="K20" s="269"/>
      <c r="L20" s="275">
        <f aca="true" t="shared" si="10" ref="L20:L37">SUM(J20:K20)</f>
        <v>8590</v>
      </c>
      <c r="M20" s="272">
        <f t="shared" si="4"/>
        <v>287</v>
      </c>
      <c r="N20" s="276">
        <f t="shared" si="6"/>
        <v>1.0345658195832832</v>
      </c>
    </row>
    <row r="21" spans="1:14" ht="21" customHeight="1">
      <c r="A21" s="248" t="s">
        <v>152</v>
      </c>
      <c r="B21" s="268">
        <v>2056</v>
      </c>
      <c r="C21" s="269"/>
      <c r="D21" s="270">
        <f t="shared" si="8"/>
        <v>2056</v>
      </c>
      <c r="E21" s="268">
        <v>1929</v>
      </c>
      <c r="F21" s="269"/>
      <c r="G21" s="271">
        <f t="shared" si="9"/>
        <v>1929</v>
      </c>
      <c r="H21" s="277">
        <f t="shared" si="2"/>
        <v>-127</v>
      </c>
      <c r="I21" s="246">
        <f t="shared" si="5"/>
        <v>0.9382295719844358</v>
      </c>
      <c r="J21" s="274">
        <v>900</v>
      </c>
      <c r="K21" s="269"/>
      <c r="L21" s="275">
        <f t="shared" si="10"/>
        <v>900</v>
      </c>
      <c r="M21" s="277">
        <f t="shared" si="4"/>
        <v>-1029</v>
      </c>
      <c r="N21" s="247">
        <f t="shared" si="6"/>
        <v>0.4665629860031104</v>
      </c>
    </row>
    <row r="22" spans="1:14" ht="13.5" customHeight="1">
      <c r="A22" s="248" t="s">
        <v>153</v>
      </c>
      <c r="B22" s="278">
        <v>3424</v>
      </c>
      <c r="C22" s="250"/>
      <c r="D22" s="270">
        <f t="shared" si="8"/>
        <v>3424</v>
      </c>
      <c r="E22" s="278">
        <v>4120</v>
      </c>
      <c r="F22" s="250"/>
      <c r="G22" s="271">
        <f t="shared" si="9"/>
        <v>4120</v>
      </c>
      <c r="H22" s="277">
        <f t="shared" si="2"/>
        <v>696</v>
      </c>
      <c r="I22" s="246">
        <f t="shared" si="5"/>
        <v>1.2032710280373833</v>
      </c>
      <c r="J22" s="249">
        <f>G22</f>
        <v>4120</v>
      </c>
      <c r="K22" s="250"/>
      <c r="L22" s="275">
        <f t="shared" si="10"/>
        <v>4120</v>
      </c>
      <c r="M22" s="277">
        <f t="shared" si="4"/>
        <v>0</v>
      </c>
      <c r="N22" s="247">
        <f t="shared" si="6"/>
        <v>1</v>
      </c>
    </row>
    <row r="23" spans="1:14" ht="13.5" customHeight="1">
      <c r="A23" s="248" t="s">
        <v>154</v>
      </c>
      <c r="B23" s="278"/>
      <c r="C23" s="250"/>
      <c r="D23" s="270">
        <f t="shared" si="8"/>
        <v>0</v>
      </c>
      <c r="E23" s="278"/>
      <c r="F23" s="250"/>
      <c r="G23" s="271">
        <f t="shared" si="9"/>
        <v>0</v>
      </c>
      <c r="H23" s="277">
        <f t="shared" si="2"/>
        <v>0</v>
      </c>
      <c r="I23" s="246"/>
      <c r="J23" s="249"/>
      <c r="K23" s="250"/>
      <c r="L23" s="275">
        <f t="shared" si="10"/>
        <v>0</v>
      </c>
      <c r="M23" s="277">
        <f t="shared" si="4"/>
        <v>0</v>
      </c>
      <c r="N23" s="247"/>
    </row>
    <row r="24" spans="1:14" ht="13.5" customHeight="1">
      <c r="A24" s="248" t="s">
        <v>220</v>
      </c>
      <c r="B24" s="278">
        <v>31</v>
      </c>
      <c r="C24" s="250"/>
      <c r="D24" s="270">
        <f t="shared" si="8"/>
        <v>31</v>
      </c>
      <c r="E24" s="278">
        <v>98</v>
      </c>
      <c r="F24" s="250"/>
      <c r="G24" s="271">
        <f t="shared" si="9"/>
        <v>98</v>
      </c>
      <c r="H24" s="277">
        <f t="shared" si="2"/>
        <v>67</v>
      </c>
      <c r="I24" s="246"/>
      <c r="J24" s="249">
        <v>40</v>
      </c>
      <c r="K24" s="250"/>
      <c r="L24" s="275">
        <f t="shared" si="10"/>
        <v>40</v>
      </c>
      <c r="M24" s="277">
        <f t="shared" si="4"/>
        <v>-58</v>
      </c>
      <c r="N24" s="247"/>
    </row>
    <row r="25" spans="1:14" ht="13.5" customHeight="1">
      <c r="A25" s="248" t="s">
        <v>155</v>
      </c>
      <c r="B25" s="249">
        <v>1996</v>
      </c>
      <c r="C25" s="250"/>
      <c r="D25" s="270">
        <f t="shared" si="8"/>
        <v>1996</v>
      </c>
      <c r="E25" s="249">
        <v>2029</v>
      </c>
      <c r="F25" s="250"/>
      <c r="G25" s="271">
        <f t="shared" si="9"/>
        <v>2029</v>
      </c>
      <c r="H25" s="277">
        <f t="shared" si="2"/>
        <v>33</v>
      </c>
      <c r="I25" s="246">
        <f aca="true" t="shared" si="11" ref="I25:I38">+G25/D25</f>
        <v>1.0165330661322645</v>
      </c>
      <c r="J25" s="249">
        <v>2000</v>
      </c>
      <c r="K25" s="250"/>
      <c r="L25" s="275">
        <f t="shared" si="10"/>
        <v>2000</v>
      </c>
      <c r="M25" s="277">
        <f t="shared" si="4"/>
        <v>-29</v>
      </c>
      <c r="N25" s="247">
        <f aca="true" t="shared" si="12" ref="N25:N38">+L25/G25</f>
        <v>0.9857072449482503</v>
      </c>
    </row>
    <row r="26" spans="1:14" ht="13.5" customHeight="1">
      <c r="A26" s="248" t="s">
        <v>156</v>
      </c>
      <c r="B26" s="278">
        <v>955</v>
      </c>
      <c r="C26" s="250"/>
      <c r="D26" s="270">
        <f t="shared" si="8"/>
        <v>955</v>
      </c>
      <c r="E26" s="278">
        <v>923</v>
      </c>
      <c r="F26" s="250"/>
      <c r="G26" s="271">
        <f t="shared" si="9"/>
        <v>923</v>
      </c>
      <c r="H26" s="277">
        <f t="shared" si="2"/>
        <v>-32</v>
      </c>
      <c r="I26" s="246">
        <f t="shared" si="11"/>
        <v>0.9664921465968587</v>
      </c>
      <c r="J26" s="253">
        <v>900</v>
      </c>
      <c r="K26" s="250"/>
      <c r="L26" s="275">
        <f t="shared" si="10"/>
        <v>900</v>
      </c>
      <c r="M26" s="277">
        <f t="shared" si="4"/>
        <v>-23</v>
      </c>
      <c r="N26" s="247">
        <f t="shared" si="12"/>
        <v>0.9750812567713976</v>
      </c>
    </row>
    <row r="27" spans="1:14" ht="13.5" customHeight="1">
      <c r="A27" s="248" t="s">
        <v>157</v>
      </c>
      <c r="B27" s="278"/>
      <c r="C27" s="250"/>
      <c r="D27" s="270">
        <f t="shared" si="8"/>
        <v>0</v>
      </c>
      <c r="E27" s="278"/>
      <c r="F27" s="250"/>
      <c r="G27" s="271">
        <f t="shared" si="9"/>
        <v>0</v>
      </c>
      <c r="H27" s="277">
        <f t="shared" si="2"/>
        <v>0</v>
      </c>
      <c r="I27" s="246"/>
      <c r="J27" s="253">
        <v>1100</v>
      </c>
      <c r="K27" s="250"/>
      <c r="L27" s="275">
        <f t="shared" si="10"/>
        <v>1100</v>
      </c>
      <c r="M27" s="277">
        <f t="shared" si="4"/>
        <v>1100</v>
      </c>
      <c r="N27" s="247"/>
    </row>
    <row r="28" spans="1:14" ht="13.5" customHeight="1">
      <c r="A28" s="279" t="s">
        <v>158</v>
      </c>
      <c r="B28" s="249">
        <v>25037</v>
      </c>
      <c r="C28" s="250"/>
      <c r="D28" s="270">
        <f t="shared" si="8"/>
        <v>25037</v>
      </c>
      <c r="E28" s="249">
        <v>26867</v>
      </c>
      <c r="F28" s="250"/>
      <c r="G28" s="271">
        <f t="shared" si="9"/>
        <v>26867</v>
      </c>
      <c r="H28" s="277">
        <f t="shared" si="2"/>
        <v>1830</v>
      </c>
      <c r="I28" s="246">
        <f t="shared" si="11"/>
        <v>1.0730918241003315</v>
      </c>
      <c r="J28" s="249">
        <f>J29+J32</f>
        <v>28135.69</v>
      </c>
      <c r="K28" s="250"/>
      <c r="L28" s="275">
        <f t="shared" si="10"/>
        <v>28135.69</v>
      </c>
      <c r="M28" s="277">
        <f t="shared" si="4"/>
        <v>1268.6899999999987</v>
      </c>
      <c r="N28" s="247">
        <f t="shared" si="12"/>
        <v>1.0472211262887556</v>
      </c>
    </row>
    <row r="29" spans="1:14" ht="13.5" customHeight="1">
      <c r="A29" s="248" t="s">
        <v>159</v>
      </c>
      <c r="B29" s="278">
        <v>18269</v>
      </c>
      <c r="C29" s="250"/>
      <c r="D29" s="270">
        <f t="shared" si="8"/>
        <v>18269</v>
      </c>
      <c r="E29" s="278">
        <v>19611</v>
      </c>
      <c r="F29" s="250"/>
      <c r="G29" s="271">
        <f t="shared" si="9"/>
        <v>19611</v>
      </c>
      <c r="H29" s="277">
        <f t="shared" si="2"/>
        <v>1342</v>
      </c>
      <c r="I29" s="246">
        <f t="shared" si="11"/>
        <v>1.0734577699928842</v>
      </c>
      <c r="J29" s="253">
        <f>J30+J31</f>
        <v>20537</v>
      </c>
      <c r="K29" s="254"/>
      <c r="L29" s="275">
        <f t="shared" si="10"/>
        <v>20537</v>
      </c>
      <c r="M29" s="277">
        <f t="shared" si="4"/>
        <v>926</v>
      </c>
      <c r="N29" s="247">
        <f t="shared" si="12"/>
        <v>1.0472183978379481</v>
      </c>
    </row>
    <row r="30" spans="1:14" ht="13.5" customHeight="1">
      <c r="A30" s="279" t="s">
        <v>160</v>
      </c>
      <c r="B30" s="278">
        <v>18255</v>
      </c>
      <c r="C30" s="250"/>
      <c r="D30" s="270">
        <f t="shared" si="8"/>
        <v>18255</v>
      </c>
      <c r="E30" s="278">
        <v>19564</v>
      </c>
      <c r="F30" s="250"/>
      <c r="G30" s="271">
        <f t="shared" si="9"/>
        <v>19564</v>
      </c>
      <c r="H30" s="277">
        <f t="shared" si="2"/>
        <v>1309</v>
      </c>
      <c r="I30" s="246">
        <f t="shared" si="11"/>
        <v>1.0717063818132018</v>
      </c>
      <c r="J30" s="249">
        <v>20511</v>
      </c>
      <c r="K30" s="250"/>
      <c r="L30" s="275">
        <f t="shared" si="10"/>
        <v>20511</v>
      </c>
      <c r="M30" s="277">
        <f t="shared" si="4"/>
        <v>947</v>
      </c>
      <c r="N30" s="247">
        <f t="shared" si="12"/>
        <v>1.0484052341034553</v>
      </c>
    </row>
    <row r="31" spans="1:14" ht="13.5" customHeight="1">
      <c r="A31" s="248" t="s">
        <v>161</v>
      </c>
      <c r="B31" s="278">
        <v>14</v>
      </c>
      <c r="C31" s="250"/>
      <c r="D31" s="270">
        <f t="shared" si="8"/>
        <v>14</v>
      </c>
      <c r="E31" s="278">
        <v>47</v>
      </c>
      <c r="F31" s="250"/>
      <c r="G31" s="271">
        <f t="shared" si="9"/>
        <v>47</v>
      </c>
      <c r="H31" s="277">
        <f t="shared" si="2"/>
        <v>33</v>
      </c>
      <c r="I31" s="246">
        <f t="shared" si="11"/>
        <v>3.357142857142857</v>
      </c>
      <c r="J31" s="249">
        <v>26</v>
      </c>
      <c r="K31" s="250"/>
      <c r="L31" s="275">
        <f t="shared" si="10"/>
        <v>26</v>
      </c>
      <c r="M31" s="277">
        <f t="shared" si="4"/>
        <v>-21</v>
      </c>
      <c r="N31" s="247">
        <f t="shared" si="12"/>
        <v>0.5531914893617021</v>
      </c>
    </row>
    <row r="32" spans="1:14" ht="13.5" customHeight="1">
      <c r="A32" s="248" t="s">
        <v>162</v>
      </c>
      <c r="B32" s="278">
        <v>6767</v>
      </c>
      <c r="C32" s="250"/>
      <c r="D32" s="270">
        <f t="shared" si="8"/>
        <v>6767</v>
      </c>
      <c r="E32" s="278">
        <v>7257</v>
      </c>
      <c r="F32" s="250"/>
      <c r="G32" s="271">
        <f t="shared" si="9"/>
        <v>7257</v>
      </c>
      <c r="H32" s="277">
        <f t="shared" si="2"/>
        <v>490</v>
      </c>
      <c r="I32" s="246">
        <f t="shared" si="11"/>
        <v>1.0724102260972366</v>
      </c>
      <c r="J32" s="249">
        <f>J29*0.37</f>
        <v>7598.69</v>
      </c>
      <c r="K32" s="250"/>
      <c r="L32" s="275">
        <f t="shared" si="10"/>
        <v>7598.69</v>
      </c>
      <c r="M32" s="277">
        <f t="shared" si="4"/>
        <v>341.6899999999996</v>
      </c>
      <c r="N32" s="247">
        <f t="shared" si="12"/>
        <v>1.0470841945707592</v>
      </c>
    </row>
    <row r="33" spans="1:14" ht="13.5" customHeight="1">
      <c r="A33" s="279" t="s">
        <v>163</v>
      </c>
      <c r="B33" s="278"/>
      <c r="C33" s="250"/>
      <c r="D33" s="270">
        <f t="shared" si="8"/>
        <v>0</v>
      </c>
      <c r="E33" s="278">
        <v>0</v>
      </c>
      <c r="F33" s="250"/>
      <c r="G33" s="271">
        <f t="shared" si="9"/>
        <v>0</v>
      </c>
      <c r="H33" s="277">
        <f t="shared" si="2"/>
        <v>0</v>
      </c>
      <c r="I33" s="246"/>
      <c r="J33" s="249"/>
      <c r="K33" s="250"/>
      <c r="L33" s="275">
        <f t="shared" si="10"/>
        <v>0</v>
      </c>
      <c r="M33" s="277">
        <f t="shared" si="4"/>
        <v>0</v>
      </c>
      <c r="N33" s="247"/>
    </row>
    <row r="34" spans="1:14" ht="13.5" customHeight="1">
      <c r="A34" s="279" t="s">
        <v>164</v>
      </c>
      <c r="B34" s="278">
        <v>194</v>
      </c>
      <c r="C34" s="250"/>
      <c r="D34" s="270">
        <f t="shared" si="8"/>
        <v>194</v>
      </c>
      <c r="E34" s="278">
        <v>200</v>
      </c>
      <c r="F34" s="250"/>
      <c r="G34" s="271">
        <f t="shared" si="9"/>
        <v>200</v>
      </c>
      <c r="H34" s="277">
        <f t="shared" si="2"/>
        <v>6</v>
      </c>
      <c r="I34" s="246">
        <f t="shared" si="11"/>
        <v>1.0309278350515463</v>
      </c>
      <c r="J34" s="249">
        <v>190</v>
      </c>
      <c r="K34" s="250"/>
      <c r="L34" s="275">
        <f t="shared" si="10"/>
        <v>190</v>
      </c>
      <c r="M34" s="277">
        <f t="shared" si="4"/>
        <v>-10</v>
      </c>
      <c r="N34" s="247">
        <f t="shared" si="12"/>
        <v>0.95</v>
      </c>
    </row>
    <row r="35" spans="1:14" ht="13.5" customHeight="1">
      <c r="A35" s="248" t="s">
        <v>165</v>
      </c>
      <c r="B35" s="278">
        <v>2372</v>
      </c>
      <c r="C35" s="250"/>
      <c r="D35" s="270">
        <f t="shared" si="8"/>
        <v>2372</v>
      </c>
      <c r="E35" s="278">
        <v>2405</v>
      </c>
      <c r="F35" s="250"/>
      <c r="G35" s="271">
        <f t="shared" si="9"/>
        <v>2405</v>
      </c>
      <c r="H35" s="277">
        <f t="shared" si="2"/>
        <v>33</v>
      </c>
      <c r="I35" s="246">
        <f t="shared" si="11"/>
        <v>1.0139123102866778</v>
      </c>
      <c r="J35" s="253">
        <v>2401</v>
      </c>
      <c r="K35" s="250"/>
      <c r="L35" s="275">
        <f t="shared" si="10"/>
        <v>2401</v>
      </c>
      <c r="M35" s="277">
        <f t="shared" si="4"/>
        <v>-4</v>
      </c>
      <c r="N35" s="247">
        <f t="shared" si="12"/>
        <v>0.9983367983367983</v>
      </c>
    </row>
    <row r="36" spans="1:14" ht="22.5" customHeight="1">
      <c r="A36" s="248" t="s">
        <v>166</v>
      </c>
      <c r="B36" s="278">
        <v>2372</v>
      </c>
      <c r="C36" s="250"/>
      <c r="D36" s="270">
        <f t="shared" si="8"/>
        <v>2372</v>
      </c>
      <c r="E36" s="278">
        <v>2405</v>
      </c>
      <c r="F36" s="250"/>
      <c r="G36" s="271">
        <f t="shared" si="9"/>
        <v>2405</v>
      </c>
      <c r="H36" s="277">
        <f t="shared" si="2"/>
        <v>33</v>
      </c>
      <c r="I36" s="246">
        <f t="shared" si="11"/>
        <v>1.0139123102866778</v>
      </c>
      <c r="J36" s="253">
        <v>2401</v>
      </c>
      <c r="K36" s="250"/>
      <c r="L36" s="275">
        <f t="shared" si="10"/>
        <v>2401</v>
      </c>
      <c r="M36" s="277">
        <f t="shared" si="4"/>
        <v>-4</v>
      </c>
      <c r="N36" s="247">
        <f t="shared" si="12"/>
        <v>0.9983367983367983</v>
      </c>
    </row>
    <row r="37" spans="1:14" ht="13.5" customHeight="1" thickBot="1">
      <c r="A37" s="280" t="s">
        <v>167</v>
      </c>
      <c r="B37" s="281">
        <v>250</v>
      </c>
      <c r="C37" s="282"/>
      <c r="D37" s="270">
        <f t="shared" si="8"/>
        <v>250</v>
      </c>
      <c r="E37" s="281">
        <v>213</v>
      </c>
      <c r="F37" s="282"/>
      <c r="G37" s="271">
        <f t="shared" si="9"/>
        <v>213</v>
      </c>
      <c r="H37" s="283">
        <f t="shared" si="2"/>
        <v>-37</v>
      </c>
      <c r="I37" s="284"/>
      <c r="J37" s="285"/>
      <c r="K37" s="282"/>
      <c r="L37" s="275">
        <f t="shared" si="10"/>
        <v>0</v>
      </c>
      <c r="M37" s="283">
        <f t="shared" si="4"/>
        <v>-213</v>
      </c>
      <c r="N37" s="286"/>
    </row>
    <row r="38" spans="1:14" ht="13.5" customHeight="1" thickBot="1">
      <c r="A38" s="287" t="s">
        <v>168</v>
      </c>
      <c r="B38" s="288">
        <f aca="true" t="shared" si="13" ref="B38:G38">SUM(B20+B22+B23+B24+B25+B28+B33+B34+B35+B37)</f>
        <v>41529</v>
      </c>
      <c r="C38" s="289">
        <f t="shared" si="13"/>
        <v>0</v>
      </c>
      <c r="D38" s="290">
        <f t="shared" si="13"/>
        <v>41529</v>
      </c>
      <c r="E38" s="288">
        <f t="shared" si="13"/>
        <v>44235</v>
      </c>
      <c r="F38" s="289">
        <f t="shared" si="13"/>
        <v>0</v>
      </c>
      <c r="G38" s="290">
        <f t="shared" si="13"/>
        <v>44235</v>
      </c>
      <c r="H38" s="379">
        <f t="shared" si="2"/>
        <v>2706</v>
      </c>
      <c r="I38" s="380">
        <f t="shared" si="11"/>
        <v>1.0651592862818753</v>
      </c>
      <c r="J38" s="291">
        <f>SUM(J20+J22+J23+J24+J25+J28+J33+J34+J35+J37)</f>
        <v>45476.69</v>
      </c>
      <c r="K38" s="289">
        <f>SUM(K20+K22+K23+K24+K25+K28+K33+K34+K35+K37)</f>
        <v>0</v>
      </c>
      <c r="L38" s="290">
        <f>SUM(L20+L22+L23+L24+L25+L28+L33+L34+L35+L37)</f>
        <v>45476.69</v>
      </c>
      <c r="M38" s="379">
        <f t="shared" si="4"/>
        <v>1241.6900000000023</v>
      </c>
      <c r="N38" s="381">
        <f t="shared" si="12"/>
        <v>1.0280703063185261</v>
      </c>
    </row>
    <row r="39" spans="1:14" ht="13.5" customHeight="1" thickBot="1">
      <c r="A39" s="292"/>
      <c r="B39" s="293"/>
      <c r="C39" s="294"/>
      <c r="D39" s="295"/>
      <c r="E39" s="293"/>
      <c r="F39" s="294"/>
      <c r="G39" s="295"/>
      <c r="H39" s="294"/>
      <c r="I39" s="296"/>
      <c r="J39" s="293"/>
      <c r="K39" s="294"/>
      <c r="L39" s="294"/>
      <c r="M39" s="293"/>
      <c r="N39" s="297"/>
    </row>
    <row r="40" spans="1:14" ht="13.5" customHeight="1" thickBot="1">
      <c r="A40" s="287" t="s">
        <v>169</v>
      </c>
      <c r="B40" s="607">
        <v>234</v>
      </c>
      <c r="C40" s="607"/>
      <c r="D40" s="607"/>
      <c r="E40" s="607">
        <v>82</v>
      </c>
      <c r="F40" s="607"/>
      <c r="G40" s="607"/>
      <c r="H40" s="382"/>
      <c r="I40" s="377"/>
      <c r="J40" s="606">
        <f>L19-L38</f>
        <v>-4413.690000000002</v>
      </c>
      <c r="K40" s="606"/>
      <c r="L40" s="606"/>
      <c r="M40" s="379"/>
      <c r="N40" s="381"/>
    </row>
    <row r="41" spans="1:7" ht="20.25" customHeight="1" thickBot="1">
      <c r="A41" s="287" t="s">
        <v>170</v>
      </c>
      <c r="B41" s="607"/>
      <c r="C41" s="607"/>
      <c r="D41" s="607"/>
      <c r="E41" s="607"/>
      <c r="F41" s="607"/>
      <c r="G41" s="607"/>
    </row>
    <row r="42" ht="14.25" customHeight="1"/>
    <row r="43" spans="6:7" ht="12" thickBot="1">
      <c r="F43" s="386"/>
      <c r="G43" s="385"/>
    </row>
    <row r="44" spans="1:9" ht="11.25">
      <c r="A44" s="635" t="s">
        <v>24</v>
      </c>
      <c r="B44" s="681"/>
      <c r="C44" s="641" t="s">
        <v>171</v>
      </c>
      <c r="D44" s="327"/>
      <c r="E44" s="635" t="s">
        <v>31</v>
      </c>
      <c r="F44" s="636"/>
      <c r="G44" s="636"/>
      <c r="H44" s="681"/>
      <c r="I44" s="641" t="s">
        <v>171</v>
      </c>
    </row>
    <row r="45" spans="1:9" ht="12" thickBot="1">
      <c r="A45" s="637"/>
      <c r="B45" s="682"/>
      <c r="C45" s="642"/>
      <c r="D45" s="327"/>
      <c r="E45" s="637"/>
      <c r="F45" s="638"/>
      <c r="G45" s="638"/>
      <c r="H45" s="682"/>
      <c r="I45" s="642"/>
    </row>
    <row r="46" spans="1:9" ht="12" thickBot="1">
      <c r="A46" s="620" t="s">
        <v>197</v>
      </c>
      <c r="B46" s="679"/>
      <c r="C46" s="494">
        <v>1131</v>
      </c>
      <c r="D46" s="302"/>
      <c r="E46" s="620" t="s">
        <v>80</v>
      </c>
      <c r="F46" s="632"/>
      <c r="G46" s="632"/>
      <c r="H46" s="679"/>
      <c r="I46" s="494">
        <v>200</v>
      </c>
    </row>
    <row r="47" spans="1:14" ht="11.25">
      <c r="A47" s="617" t="s">
        <v>280</v>
      </c>
      <c r="B47" s="680"/>
      <c r="C47" s="495">
        <v>500</v>
      </c>
      <c r="D47" s="302"/>
      <c r="E47" s="617" t="s">
        <v>271</v>
      </c>
      <c r="F47" s="630"/>
      <c r="G47" s="630"/>
      <c r="H47" s="680"/>
      <c r="I47" s="495">
        <v>80</v>
      </c>
      <c r="K47" s="602" t="s">
        <v>173</v>
      </c>
      <c r="L47" s="603"/>
      <c r="M47" s="439">
        <v>2007</v>
      </c>
      <c r="N47" s="440">
        <v>2008</v>
      </c>
    </row>
    <row r="48" spans="1:14" ht="11.25">
      <c r="A48" s="617" t="s">
        <v>77</v>
      </c>
      <c r="B48" s="680"/>
      <c r="C48" s="495">
        <v>150</v>
      </c>
      <c r="D48" s="302"/>
      <c r="E48" s="617" t="s">
        <v>81</v>
      </c>
      <c r="F48" s="630"/>
      <c r="G48" s="630"/>
      <c r="H48" s="680"/>
      <c r="I48" s="495">
        <v>80</v>
      </c>
      <c r="K48" s="441" t="s">
        <v>213</v>
      </c>
      <c r="L48" s="334"/>
      <c r="M48" s="335"/>
      <c r="N48" s="442"/>
    </row>
    <row r="49" spans="1:14" ht="11.25">
      <c r="A49" s="617" t="s">
        <v>78</v>
      </c>
      <c r="B49" s="680"/>
      <c r="C49" s="495">
        <v>1500</v>
      </c>
      <c r="D49" s="302"/>
      <c r="E49" s="617" t="s">
        <v>218</v>
      </c>
      <c r="F49" s="630"/>
      <c r="G49" s="630"/>
      <c r="H49" s="680"/>
      <c r="I49" s="495">
        <v>120</v>
      </c>
      <c r="K49" s="441" t="s">
        <v>174</v>
      </c>
      <c r="L49" s="333"/>
      <c r="M49" s="337">
        <v>0</v>
      </c>
      <c r="N49" s="443">
        <v>0</v>
      </c>
    </row>
    <row r="50" spans="1:14" ht="12" thickBot="1">
      <c r="A50" s="617" t="s">
        <v>79</v>
      </c>
      <c r="B50" s="680"/>
      <c r="C50" s="495">
        <v>150</v>
      </c>
      <c r="D50" s="302"/>
      <c r="E50" s="617" t="s">
        <v>82</v>
      </c>
      <c r="F50" s="630"/>
      <c r="G50" s="630"/>
      <c r="H50" s="680"/>
      <c r="I50" s="495">
        <v>100</v>
      </c>
      <c r="K50" s="444" t="s">
        <v>175</v>
      </c>
      <c r="L50" s="445"/>
      <c r="M50" s="446">
        <v>0</v>
      </c>
      <c r="N50" s="447">
        <v>0</v>
      </c>
    </row>
    <row r="51" spans="1:14" ht="11.25">
      <c r="A51" s="617"/>
      <c r="B51" s="680"/>
      <c r="C51" s="495"/>
      <c r="D51" s="302"/>
      <c r="E51" s="617" t="s">
        <v>273</v>
      </c>
      <c r="F51" s="630"/>
      <c r="G51" s="630"/>
      <c r="H51" s="680"/>
      <c r="I51" s="495">
        <v>320</v>
      </c>
      <c r="K51" s="303"/>
      <c r="L51" s="328"/>
      <c r="M51" s="328"/>
      <c r="N51" s="328"/>
    </row>
    <row r="52" spans="1:14" ht="12" thickBot="1">
      <c r="A52" s="588"/>
      <c r="B52" s="678"/>
      <c r="C52" s="496"/>
      <c r="D52" s="302"/>
      <c r="E52" s="588"/>
      <c r="F52" s="629"/>
      <c r="G52" s="629"/>
      <c r="H52" s="678"/>
      <c r="I52" s="496"/>
      <c r="M52" s="300"/>
      <c r="N52" s="300"/>
    </row>
    <row r="53" spans="1:9" s="328" customFormat="1" ht="13.5" customHeight="1" thickBot="1">
      <c r="A53" s="633" t="s">
        <v>136</v>
      </c>
      <c r="B53" s="683"/>
      <c r="C53" s="487">
        <f>SUM(C46:C52)</f>
        <v>3431</v>
      </c>
      <c r="D53" s="299"/>
      <c r="E53" s="633" t="s">
        <v>136</v>
      </c>
      <c r="F53" s="634"/>
      <c r="G53" s="634"/>
      <c r="H53" s="683"/>
      <c r="I53" s="487">
        <f>SUM(I46:I53)</f>
        <v>900</v>
      </c>
    </row>
    <row r="54" spans="1:4" ht="11.25">
      <c r="A54" s="386"/>
      <c r="B54" s="386"/>
      <c r="C54" s="385"/>
      <c r="D54" s="386"/>
    </row>
    <row r="55" spans="1:7" ht="11.25">
      <c r="A55" s="386"/>
      <c r="B55" s="386"/>
      <c r="C55" s="385"/>
      <c r="D55" s="386"/>
      <c r="E55" s="386"/>
      <c r="F55" s="386"/>
      <c r="G55" s="385"/>
    </row>
    <row r="56" spans="1:12" s="328" customFormat="1" ht="15.75" thickBot="1">
      <c r="A56" s="375" t="s">
        <v>324</v>
      </c>
      <c r="B56" s="329"/>
      <c r="C56" s="329"/>
      <c r="D56" s="329"/>
      <c r="E56" s="303"/>
      <c r="F56" s="330"/>
      <c r="G56" s="330"/>
      <c r="H56" s="302"/>
      <c r="I56" s="329"/>
      <c r="J56" s="329" t="s">
        <v>222</v>
      </c>
      <c r="K56" s="329"/>
      <c r="L56" s="303"/>
    </row>
    <row r="57" spans="1:14" s="328" customFormat="1" ht="12" thickBot="1">
      <c r="A57" s="608" t="s">
        <v>185</v>
      </c>
      <c r="B57" s="609" t="s">
        <v>34</v>
      </c>
      <c r="C57" s="610" t="s">
        <v>35</v>
      </c>
      <c r="D57" s="610"/>
      <c r="E57" s="610"/>
      <c r="F57" s="610"/>
      <c r="G57" s="610"/>
      <c r="H57" s="610"/>
      <c r="I57" s="610"/>
      <c r="J57" s="601" t="s">
        <v>36</v>
      </c>
      <c r="K57" s="298"/>
      <c r="L57" s="453"/>
      <c r="M57" s="453"/>
      <c r="N57" s="454"/>
    </row>
    <row r="58" spans="1:14" s="328" customFormat="1" ht="12" thickBot="1">
      <c r="A58" s="608"/>
      <c r="B58" s="609"/>
      <c r="C58" s="604" t="s">
        <v>186</v>
      </c>
      <c r="D58" s="605" t="s">
        <v>187</v>
      </c>
      <c r="E58" s="605"/>
      <c r="F58" s="605"/>
      <c r="G58" s="605"/>
      <c r="H58" s="605"/>
      <c r="I58" s="605"/>
      <c r="J58" s="601"/>
      <c r="K58" s="298"/>
      <c r="N58" s="453"/>
    </row>
    <row r="59" spans="1:14" s="328" customFormat="1" ht="12" thickBot="1">
      <c r="A59" s="608"/>
      <c r="B59" s="609"/>
      <c r="C59" s="604"/>
      <c r="D59" s="304">
        <v>1</v>
      </c>
      <c r="E59" s="304">
        <v>2</v>
      </c>
      <c r="F59" s="304">
        <v>3</v>
      </c>
      <c r="G59" s="304">
        <v>4</v>
      </c>
      <c r="H59" s="304">
        <v>5</v>
      </c>
      <c r="I59" s="305">
        <v>6</v>
      </c>
      <c r="J59" s="601"/>
      <c r="K59" s="298"/>
      <c r="N59" s="455"/>
    </row>
    <row r="60" spans="1:14" s="328" customFormat="1" ht="12" thickBot="1">
      <c r="A60" s="306">
        <v>130626</v>
      </c>
      <c r="B60" s="307">
        <v>21307</v>
      </c>
      <c r="C60" s="308">
        <v>2401</v>
      </c>
      <c r="D60" s="374">
        <v>141</v>
      </c>
      <c r="E60" s="374">
        <v>981</v>
      </c>
      <c r="F60" s="374">
        <v>147</v>
      </c>
      <c r="G60" s="374"/>
      <c r="H60" s="373">
        <v>1132</v>
      </c>
      <c r="I60" s="309"/>
      <c r="J60" s="310">
        <f>SUM(A60-B60-C60)</f>
        <v>106918</v>
      </c>
      <c r="K60" s="298"/>
      <c r="N60" s="455"/>
    </row>
    <row r="61" spans="1:12" s="328" customFormat="1" ht="11.25">
      <c r="A61" s="302"/>
      <c r="B61" s="329"/>
      <c r="C61" s="329"/>
      <c r="D61" s="329"/>
      <c r="E61" s="303"/>
      <c r="F61" s="343"/>
      <c r="G61" s="330"/>
      <c r="H61" s="302"/>
      <c r="I61" s="329"/>
      <c r="J61" s="329"/>
      <c r="K61" s="329"/>
      <c r="L61" s="303"/>
    </row>
    <row r="62" spans="1:12" s="328" customFormat="1" ht="11.25">
      <c r="A62" s="302"/>
      <c r="B62" s="329"/>
      <c r="C62" s="329"/>
      <c r="D62" s="329"/>
      <c r="E62" s="303"/>
      <c r="F62" s="343"/>
      <c r="G62" s="330"/>
      <c r="H62" s="302"/>
      <c r="I62" s="329"/>
      <c r="J62" s="329"/>
      <c r="K62" s="329"/>
      <c r="L62" s="303"/>
    </row>
    <row r="63" spans="1:12" s="328" customFormat="1" ht="15.75" thickBot="1">
      <c r="A63" s="375" t="s">
        <v>325</v>
      </c>
      <c r="B63" s="329"/>
      <c r="C63" s="329"/>
      <c r="D63" s="329"/>
      <c r="E63" s="303"/>
      <c r="F63" s="343"/>
      <c r="G63" s="330"/>
      <c r="H63" s="302"/>
      <c r="I63" s="329"/>
      <c r="J63" s="329"/>
      <c r="K63" s="329"/>
      <c r="L63" s="329" t="s">
        <v>222</v>
      </c>
    </row>
    <row r="64" spans="1:12" s="328" customFormat="1" ht="12" thickBot="1">
      <c r="A64" s="570" t="s">
        <v>201</v>
      </c>
      <c r="B64" s="566" t="s">
        <v>37</v>
      </c>
      <c r="C64" s="567" t="s">
        <v>38</v>
      </c>
      <c r="D64" s="567"/>
      <c r="E64" s="567"/>
      <c r="F64" s="567"/>
      <c r="G64" s="599" t="s">
        <v>39</v>
      </c>
      <c r="H64" s="569" t="s">
        <v>188</v>
      </c>
      <c r="I64" s="597" t="s">
        <v>40</v>
      </c>
      <c r="J64" s="597"/>
      <c r="K64" s="597"/>
      <c r="L64" s="597"/>
    </row>
    <row r="65" spans="1:12" s="328" customFormat="1" ht="34.5" thickBot="1">
      <c r="A65" s="570"/>
      <c r="B65" s="566"/>
      <c r="C65" s="518" t="s">
        <v>265</v>
      </c>
      <c r="D65" s="348" t="s">
        <v>189</v>
      </c>
      <c r="E65" s="348" t="s">
        <v>190</v>
      </c>
      <c r="F65" s="349" t="s">
        <v>266</v>
      </c>
      <c r="G65" s="667"/>
      <c r="H65" s="666"/>
      <c r="I65" s="347" t="s">
        <v>41</v>
      </c>
      <c r="J65" s="348" t="s">
        <v>189</v>
      </c>
      <c r="K65" s="348" t="s">
        <v>190</v>
      </c>
      <c r="L65" s="349" t="s">
        <v>42</v>
      </c>
    </row>
    <row r="66" spans="1:12" s="328" customFormat="1" ht="11.25">
      <c r="A66" s="387" t="s">
        <v>191</v>
      </c>
      <c r="B66" s="311">
        <v>3053</v>
      </c>
      <c r="C66" s="508" t="s">
        <v>192</v>
      </c>
      <c r="D66" s="509" t="s">
        <v>192</v>
      </c>
      <c r="E66" s="509" t="s">
        <v>192</v>
      </c>
      <c r="F66" s="522"/>
      <c r="G66" s="523">
        <v>3146</v>
      </c>
      <c r="H66" s="524" t="s">
        <v>192</v>
      </c>
      <c r="I66" s="525" t="s">
        <v>192</v>
      </c>
      <c r="J66" s="509" t="s">
        <v>192</v>
      </c>
      <c r="K66" s="509" t="s">
        <v>192</v>
      </c>
      <c r="L66" s="510" t="s">
        <v>192</v>
      </c>
    </row>
    <row r="67" spans="1:12" s="328" customFormat="1" ht="11.25">
      <c r="A67" s="388" t="s">
        <v>193</v>
      </c>
      <c r="B67" s="314"/>
      <c r="C67" s="511">
        <v>112</v>
      </c>
      <c r="D67" s="337">
        <v>47</v>
      </c>
      <c r="E67" s="337">
        <v>0</v>
      </c>
      <c r="F67" s="338">
        <f>C67+D67-E67</f>
        <v>159</v>
      </c>
      <c r="G67" s="315"/>
      <c r="H67" s="316">
        <f>+G67-F67</f>
        <v>-159</v>
      </c>
      <c r="I67" s="363">
        <v>159</v>
      </c>
      <c r="J67" s="337">
        <v>16</v>
      </c>
      <c r="K67" s="337">
        <v>0</v>
      </c>
      <c r="L67" s="443">
        <f>I67+J67-K67</f>
        <v>175</v>
      </c>
    </row>
    <row r="68" spans="1:12" s="328" customFormat="1" ht="11.25">
      <c r="A68" s="388" t="s">
        <v>194</v>
      </c>
      <c r="B68" s="314"/>
      <c r="C68" s="511">
        <v>606</v>
      </c>
      <c r="D68" s="337">
        <v>225</v>
      </c>
      <c r="E68" s="337">
        <v>95</v>
      </c>
      <c r="F68" s="338">
        <f>C68+D68-E68</f>
        <v>736</v>
      </c>
      <c r="G68" s="315"/>
      <c r="H68" s="316">
        <f>+G68-F68</f>
        <v>-736</v>
      </c>
      <c r="I68" s="363">
        <v>736</v>
      </c>
      <c r="J68" s="337">
        <v>96</v>
      </c>
      <c r="K68" s="337">
        <v>80</v>
      </c>
      <c r="L68" s="443">
        <f>I68+J68-K68</f>
        <v>752</v>
      </c>
    </row>
    <row r="69" spans="1:12" s="328" customFormat="1" ht="11.25">
      <c r="A69" s="388" t="s">
        <v>202</v>
      </c>
      <c r="B69" s="314"/>
      <c r="C69" s="511">
        <v>3289</v>
      </c>
      <c r="D69" s="337">
        <v>2404</v>
      </c>
      <c r="E69" s="337">
        <v>1131</v>
      </c>
      <c r="F69" s="338">
        <f>C69+D69-E69</f>
        <v>4562</v>
      </c>
      <c r="G69" s="315"/>
      <c r="H69" s="316">
        <f>+G69-F69</f>
        <v>-4562</v>
      </c>
      <c r="I69" s="370">
        <v>4562</v>
      </c>
      <c r="J69" s="371">
        <v>2401</v>
      </c>
      <c r="K69" s="371">
        <v>3431</v>
      </c>
      <c r="L69" s="443">
        <f>I69+J69-K69</f>
        <v>3532</v>
      </c>
    </row>
    <row r="70" spans="1:12" s="328" customFormat="1" ht="11.25">
      <c r="A70" s="388" t="s">
        <v>195</v>
      </c>
      <c r="B70" s="314">
        <v>3053</v>
      </c>
      <c r="C70" s="513" t="s">
        <v>192</v>
      </c>
      <c r="D70" s="361" t="s">
        <v>192</v>
      </c>
      <c r="E70" s="365" t="s">
        <v>192</v>
      </c>
      <c r="F70" s="338"/>
      <c r="G70" s="315">
        <v>3146</v>
      </c>
      <c r="H70" s="317" t="s">
        <v>192</v>
      </c>
      <c r="I70" s="364" t="s">
        <v>192</v>
      </c>
      <c r="J70" s="361" t="s">
        <v>192</v>
      </c>
      <c r="K70" s="365" t="s">
        <v>192</v>
      </c>
      <c r="L70" s="443"/>
    </row>
    <row r="71" spans="1:12" s="328" customFormat="1" ht="12" thickBot="1">
      <c r="A71" s="389" t="s">
        <v>196</v>
      </c>
      <c r="B71" s="318">
        <v>286</v>
      </c>
      <c r="C71" s="514">
        <v>236</v>
      </c>
      <c r="D71" s="446">
        <v>391</v>
      </c>
      <c r="E71" s="446">
        <v>381</v>
      </c>
      <c r="F71" s="505">
        <f>C71+D71-E71</f>
        <v>246</v>
      </c>
      <c r="G71" s="506">
        <v>246</v>
      </c>
      <c r="H71" s="507">
        <f>+G71-F71</f>
        <v>0</v>
      </c>
      <c r="I71" s="504">
        <v>246</v>
      </c>
      <c r="J71" s="446">
        <v>415</v>
      </c>
      <c r="K71" s="446">
        <v>400</v>
      </c>
      <c r="L71" s="447">
        <f>I71+J71-K71</f>
        <v>261</v>
      </c>
    </row>
    <row r="72" spans="1:12" s="328" customFormat="1" ht="11.25">
      <c r="A72" s="302"/>
      <c r="B72" s="329"/>
      <c r="C72" s="329"/>
      <c r="D72" s="329"/>
      <c r="E72" s="303"/>
      <c r="F72" s="343"/>
      <c r="G72" s="330"/>
      <c r="H72" s="302"/>
      <c r="I72" s="329"/>
      <c r="J72" s="329"/>
      <c r="K72" s="329"/>
      <c r="L72" s="303"/>
    </row>
    <row r="73" spans="1:12" s="328" customFormat="1" ht="11.25">
      <c r="A73" s="302"/>
      <c r="B73" s="329"/>
      <c r="C73" s="329"/>
      <c r="D73" s="329"/>
      <c r="E73" s="303"/>
      <c r="F73" s="343"/>
      <c r="G73" s="330"/>
      <c r="H73" s="302"/>
      <c r="I73" s="329"/>
      <c r="J73" s="329"/>
      <c r="K73" s="329"/>
      <c r="L73" s="303"/>
    </row>
    <row r="74" spans="1:11" ht="15.75" thickBot="1">
      <c r="A74" s="375" t="s">
        <v>326</v>
      </c>
      <c r="K74" s="329" t="s">
        <v>222</v>
      </c>
    </row>
    <row r="75" spans="1:11" ht="11.25">
      <c r="A75" s="619" t="s">
        <v>180</v>
      </c>
      <c r="B75" s="619"/>
      <c r="C75" s="619"/>
      <c r="D75" s="321"/>
      <c r="E75" s="619" t="s">
        <v>181</v>
      </c>
      <c r="F75" s="619"/>
      <c r="G75" s="619"/>
      <c r="I75" s="598" t="s">
        <v>176</v>
      </c>
      <c r="J75" s="598"/>
      <c r="K75" s="598"/>
    </row>
    <row r="76" spans="1:11" ht="12" thickBot="1">
      <c r="A76" s="350" t="s">
        <v>182</v>
      </c>
      <c r="B76" s="351" t="s">
        <v>183</v>
      </c>
      <c r="C76" s="352" t="s">
        <v>178</v>
      </c>
      <c r="D76" s="321"/>
      <c r="E76" s="350"/>
      <c r="F76" s="600" t="s">
        <v>184</v>
      </c>
      <c r="G76" s="600"/>
      <c r="I76" s="350"/>
      <c r="J76" s="351" t="s">
        <v>177</v>
      </c>
      <c r="K76" s="352" t="s">
        <v>178</v>
      </c>
    </row>
    <row r="77" spans="1:11" ht="11.25">
      <c r="A77" s="322">
        <v>2008</v>
      </c>
      <c r="B77" s="356">
        <v>98</v>
      </c>
      <c r="C77" s="357">
        <v>103</v>
      </c>
      <c r="D77" s="321"/>
      <c r="E77" s="322">
        <v>2008</v>
      </c>
      <c r="F77" s="592">
        <v>172</v>
      </c>
      <c r="G77" s="592"/>
      <c r="I77" s="322">
        <v>2008</v>
      </c>
      <c r="J77" s="356">
        <v>19564</v>
      </c>
      <c r="K77" s="357">
        <f>G30</f>
        <v>19564</v>
      </c>
    </row>
    <row r="78" spans="1:11" ht="12" thickBot="1">
      <c r="A78" s="323">
        <v>2009</v>
      </c>
      <c r="B78" s="358">
        <v>104</v>
      </c>
      <c r="C78" s="359"/>
      <c r="D78" s="321"/>
      <c r="E78" s="323">
        <v>2009</v>
      </c>
      <c r="F78" s="568">
        <v>172</v>
      </c>
      <c r="G78" s="568"/>
      <c r="I78" s="323">
        <v>2009</v>
      </c>
      <c r="J78" s="358">
        <f>L30</f>
        <v>20511</v>
      </c>
      <c r="K78" s="359"/>
    </row>
  </sheetData>
  <mergeCells count="53">
    <mergeCell ref="H4:I4"/>
    <mergeCell ref="B41:D41"/>
    <mergeCell ref="E41:G41"/>
    <mergeCell ref="A2:G2"/>
    <mergeCell ref="A1:N1"/>
    <mergeCell ref="B40:D40"/>
    <mergeCell ref="E40:G40"/>
    <mergeCell ref="B4:D4"/>
    <mergeCell ref="E4:G4"/>
    <mergeCell ref="J4:L4"/>
    <mergeCell ref="J40:L40"/>
    <mergeCell ref="A3:A6"/>
    <mergeCell ref="B3:N3"/>
    <mergeCell ref="M4:N4"/>
    <mergeCell ref="A75:C75"/>
    <mergeCell ref="E75:G75"/>
    <mergeCell ref="J57:J59"/>
    <mergeCell ref="H64:H65"/>
    <mergeCell ref="A57:A59"/>
    <mergeCell ref="B57:B59"/>
    <mergeCell ref="C57:I57"/>
    <mergeCell ref="C58:C59"/>
    <mergeCell ref="D58:I58"/>
    <mergeCell ref="A64:A65"/>
    <mergeCell ref="F78:G78"/>
    <mergeCell ref="I64:L64"/>
    <mergeCell ref="I75:K75"/>
    <mergeCell ref="F77:G77"/>
    <mergeCell ref="F76:G76"/>
    <mergeCell ref="B64:B65"/>
    <mergeCell ref="C64:F64"/>
    <mergeCell ref="G64:G65"/>
    <mergeCell ref="K47:L47"/>
    <mergeCell ref="E53:H53"/>
    <mergeCell ref="A49:B49"/>
    <mergeCell ref="A50:B50"/>
    <mergeCell ref="A53:B53"/>
    <mergeCell ref="E50:H50"/>
    <mergeCell ref="E51:H51"/>
    <mergeCell ref="A44:B45"/>
    <mergeCell ref="C44:C45"/>
    <mergeCell ref="E44:H45"/>
    <mergeCell ref="I44:I45"/>
    <mergeCell ref="E52:H52"/>
    <mergeCell ref="A52:B52"/>
    <mergeCell ref="E46:H46"/>
    <mergeCell ref="E47:H47"/>
    <mergeCell ref="E48:H48"/>
    <mergeCell ref="E49:H49"/>
    <mergeCell ref="A51:B51"/>
    <mergeCell ref="A46:B46"/>
    <mergeCell ref="A47:B47"/>
    <mergeCell ref="A48:B48"/>
  </mergeCells>
  <printOptions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64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78"/>
  <sheetViews>
    <sheetView view="pageBreakPreview" zoomScaleSheetLayoutView="100" workbookViewId="0" topLeftCell="A43">
      <selection activeCell="J28" sqref="J28"/>
    </sheetView>
  </sheetViews>
  <sheetFormatPr defaultColWidth="9.00390625" defaultRowHeight="12.75"/>
  <cols>
    <col min="1" max="1" width="28.125" style="298" customWidth="1"/>
    <col min="2" max="7" width="9.75390625" style="298" customWidth="1"/>
    <col min="8" max="8" width="8.125" style="298" customWidth="1"/>
    <col min="9" max="9" width="8.875" style="298" customWidth="1"/>
    <col min="10" max="10" width="9.125" style="298" customWidth="1"/>
    <col min="11" max="11" width="9.25390625" style="298" customWidth="1"/>
    <col min="12" max="12" width="10.00390625" style="298" bestFit="1" customWidth="1"/>
    <col min="13" max="16384" width="9.125" style="298" customWidth="1"/>
  </cols>
  <sheetData>
    <row r="1" spans="1:14" ht="11.25">
      <c r="A1" s="622"/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</row>
    <row r="2" spans="1:14" ht="15.75" thickBot="1">
      <c r="A2" s="626" t="s">
        <v>323</v>
      </c>
      <c r="B2" s="626"/>
      <c r="C2" s="626"/>
      <c r="D2" s="626"/>
      <c r="E2" s="626"/>
      <c r="F2" s="626"/>
      <c r="G2" s="626"/>
      <c r="H2" s="230"/>
      <c r="L2" s="324"/>
      <c r="N2" s="325" t="s">
        <v>222</v>
      </c>
    </row>
    <row r="3" spans="1:14" ht="24" customHeight="1" thickBot="1">
      <c r="A3" s="623" t="s">
        <v>133</v>
      </c>
      <c r="B3" s="624" t="s">
        <v>83</v>
      </c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4"/>
    </row>
    <row r="4" spans="1:14" ht="12" thickBot="1">
      <c r="A4" s="623"/>
      <c r="B4" s="597" t="s">
        <v>263</v>
      </c>
      <c r="C4" s="597"/>
      <c r="D4" s="597"/>
      <c r="E4" s="597" t="s">
        <v>21</v>
      </c>
      <c r="F4" s="597"/>
      <c r="G4" s="597"/>
      <c r="H4" s="625" t="s">
        <v>264</v>
      </c>
      <c r="I4" s="625"/>
      <c r="J4" s="597" t="s">
        <v>22</v>
      </c>
      <c r="K4" s="597"/>
      <c r="L4" s="597"/>
      <c r="M4" s="597" t="s">
        <v>23</v>
      </c>
      <c r="N4" s="597"/>
    </row>
    <row r="5" spans="1:14" ht="12" thickBot="1">
      <c r="A5" s="623"/>
      <c r="B5" s="231" t="s">
        <v>134</v>
      </c>
      <c r="C5" s="232" t="s">
        <v>135</v>
      </c>
      <c r="D5" s="233" t="s">
        <v>136</v>
      </c>
      <c r="E5" s="231" t="s">
        <v>134</v>
      </c>
      <c r="F5" s="232" t="s">
        <v>135</v>
      </c>
      <c r="G5" s="233" t="s">
        <v>136</v>
      </c>
      <c r="H5" s="234" t="s">
        <v>136</v>
      </c>
      <c r="I5" s="234" t="s">
        <v>137</v>
      </c>
      <c r="J5" s="235" t="s">
        <v>134</v>
      </c>
      <c r="K5" s="232" t="s">
        <v>135</v>
      </c>
      <c r="L5" s="233" t="s">
        <v>136</v>
      </c>
      <c r="M5" s="234" t="s">
        <v>136</v>
      </c>
      <c r="N5" s="233" t="s">
        <v>137</v>
      </c>
    </row>
    <row r="6" spans="1:14" ht="12" thickBot="1">
      <c r="A6" s="623"/>
      <c r="B6" s="236" t="s">
        <v>138</v>
      </c>
      <c r="C6" s="237" t="s">
        <v>138</v>
      </c>
      <c r="D6" s="238"/>
      <c r="E6" s="236" t="s">
        <v>138</v>
      </c>
      <c r="F6" s="237" t="s">
        <v>138</v>
      </c>
      <c r="G6" s="238"/>
      <c r="H6" s="239" t="s">
        <v>139</v>
      </c>
      <c r="I6" s="239" t="s">
        <v>140</v>
      </c>
      <c r="J6" s="240" t="s">
        <v>138</v>
      </c>
      <c r="K6" s="237" t="s">
        <v>138</v>
      </c>
      <c r="L6" s="238"/>
      <c r="M6" s="239" t="s">
        <v>139</v>
      </c>
      <c r="N6" s="238" t="s">
        <v>140</v>
      </c>
    </row>
    <row r="7" spans="1:14" ht="13.5" customHeight="1">
      <c r="A7" s="241" t="s">
        <v>141</v>
      </c>
      <c r="B7" s="242"/>
      <c r="C7" s="243"/>
      <c r="D7" s="244">
        <f aca="true" t="shared" si="0" ref="D7:D18">SUM(B7:C7)</f>
        <v>0</v>
      </c>
      <c r="E7" s="242"/>
      <c r="F7" s="243"/>
      <c r="G7" s="244">
        <f aca="true" t="shared" si="1" ref="G7:G18">SUM(E7:F7)</f>
        <v>0</v>
      </c>
      <c r="H7" s="245">
        <f aca="true" t="shared" si="2" ref="H7:H38">+G7-D7</f>
        <v>0</v>
      </c>
      <c r="I7" s="383"/>
      <c r="J7" s="242"/>
      <c r="K7" s="243"/>
      <c r="L7" s="244">
        <f aca="true" t="shared" si="3" ref="L7:L18">SUM(J7:K7)</f>
        <v>0</v>
      </c>
      <c r="M7" s="245">
        <f aca="true" t="shared" si="4" ref="M7:M38">+L7-G7</f>
        <v>0</v>
      </c>
      <c r="N7" s="384"/>
    </row>
    <row r="8" spans="1:14" ht="13.5" customHeight="1">
      <c r="A8" s="248" t="s">
        <v>142</v>
      </c>
      <c r="B8" s="249">
        <v>12667</v>
      </c>
      <c r="C8" s="250">
        <v>451</v>
      </c>
      <c r="D8" s="251">
        <f t="shared" si="0"/>
        <v>13118</v>
      </c>
      <c r="E8" s="249">
        <v>15060</v>
      </c>
      <c r="F8" s="250">
        <v>492</v>
      </c>
      <c r="G8" s="251">
        <f t="shared" si="1"/>
        <v>15552</v>
      </c>
      <c r="H8" s="252">
        <f t="shared" si="2"/>
        <v>2434</v>
      </c>
      <c r="I8" s="246">
        <f aca="true" t="shared" si="5" ref="I8:I22">+G8/D8</f>
        <v>1.1855465772221376</v>
      </c>
      <c r="J8" s="249">
        <v>15180</v>
      </c>
      <c r="K8" s="250">
        <v>575</v>
      </c>
      <c r="L8" s="251">
        <f t="shared" si="3"/>
        <v>15755</v>
      </c>
      <c r="M8" s="252">
        <f t="shared" si="4"/>
        <v>203</v>
      </c>
      <c r="N8" s="247">
        <f aca="true" t="shared" si="6" ref="N8:N22">+L8/G8</f>
        <v>1.0130529835390947</v>
      </c>
    </row>
    <row r="9" spans="1:14" ht="13.5" customHeight="1">
      <c r="A9" s="248" t="s">
        <v>143</v>
      </c>
      <c r="B9" s="249"/>
      <c r="C9" s="250"/>
      <c r="D9" s="251">
        <f t="shared" si="0"/>
        <v>0</v>
      </c>
      <c r="E9" s="249"/>
      <c r="F9" s="250"/>
      <c r="G9" s="251">
        <f t="shared" si="1"/>
        <v>0</v>
      </c>
      <c r="H9" s="252">
        <f t="shared" si="2"/>
        <v>0</v>
      </c>
      <c r="I9" s="246"/>
      <c r="J9" s="249"/>
      <c r="K9" s="250"/>
      <c r="L9" s="251">
        <f t="shared" si="3"/>
        <v>0</v>
      </c>
      <c r="M9" s="252">
        <f t="shared" si="4"/>
        <v>0</v>
      </c>
      <c r="N9" s="247"/>
    </row>
    <row r="10" spans="1:14" ht="13.5" customHeight="1">
      <c r="A10" s="248" t="s">
        <v>144</v>
      </c>
      <c r="B10" s="249"/>
      <c r="C10" s="250"/>
      <c r="D10" s="251">
        <f t="shared" si="0"/>
        <v>0</v>
      </c>
      <c r="E10" s="249"/>
      <c r="F10" s="250"/>
      <c r="G10" s="251">
        <f t="shared" si="1"/>
        <v>0</v>
      </c>
      <c r="H10" s="252">
        <f t="shared" si="2"/>
        <v>0</v>
      </c>
      <c r="I10" s="246"/>
      <c r="J10" s="249"/>
      <c r="K10" s="250"/>
      <c r="L10" s="251">
        <f t="shared" si="3"/>
        <v>0</v>
      </c>
      <c r="M10" s="252">
        <f t="shared" si="4"/>
        <v>0</v>
      </c>
      <c r="N10" s="247"/>
    </row>
    <row r="11" spans="1:14" ht="13.5" customHeight="1">
      <c r="A11" s="248" t="s">
        <v>145</v>
      </c>
      <c r="B11" s="249">
        <v>63</v>
      </c>
      <c r="C11" s="250">
        <v>114</v>
      </c>
      <c r="D11" s="251">
        <f t="shared" si="0"/>
        <v>177</v>
      </c>
      <c r="E11" s="249">
        <v>22</v>
      </c>
      <c r="F11" s="250">
        <v>122</v>
      </c>
      <c r="G11" s="251">
        <f t="shared" si="1"/>
        <v>144</v>
      </c>
      <c r="H11" s="252">
        <f t="shared" si="2"/>
        <v>-33</v>
      </c>
      <c r="I11" s="246">
        <f t="shared" si="5"/>
        <v>0.8135593220338984</v>
      </c>
      <c r="J11" s="249">
        <v>25</v>
      </c>
      <c r="K11" s="250">
        <v>130</v>
      </c>
      <c r="L11" s="251">
        <f t="shared" si="3"/>
        <v>155</v>
      </c>
      <c r="M11" s="252">
        <f t="shared" si="4"/>
        <v>11</v>
      </c>
      <c r="N11" s="247">
        <f t="shared" si="6"/>
        <v>1.0763888888888888</v>
      </c>
    </row>
    <row r="12" spans="1:14" ht="13.5" customHeight="1">
      <c r="A12" s="248" t="s">
        <v>146</v>
      </c>
      <c r="B12" s="249">
        <v>63</v>
      </c>
      <c r="C12" s="250"/>
      <c r="D12" s="251">
        <f t="shared" si="0"/>
        <v>63</v>
      </c>
      <c r="E12" s="249">
        <v>22</v>
      </c>
      <c r="F12" s="250"/>
      <c r="G12" s="251">
        <f t="shared" si="1"/>
        <v>22</v>
      </c>
      <c r="H12" s="252">
        <f t="shared" si="2"/>
        <v>-41</v>
      </c>
      <c r="I12" s="246">
        <f t="shared" si="5"/>
        <v>0.3492063492063492</v>
      </c>
      <c r="J12" s="249">
        <v>25</v>
      </c>
      <c r="K12" s="250"/>
      <c r="L12" s="251">
        <f t="shared" si="3"/>
        <v>25</v>
      </c>
      <c r="M12" s="252">
        <f t="shared" si="4"/>
        <v>3</v>
      </c>
      <c r="N12" s="247">
        <f t="shared" si="6"/>
        <v>1.1363636363636365</v>
      </c>
    </row>
    <row r="13" spans="1:14" ht="13.5" customHeight="1">
      <c r="A13" s="248" t="s">
        <v>147</v>
      </c>
      <c r="B13" s="249"/>
      <c r="C13" s="250"/>
      <c r="D13" s="251">
        <f t="shared" si="0"/>
        <v>0</v>
      </c>
      <c r="E13" s="249"/>
      <c r="F13" s="250"/>
      <c r="G13" s="251">
        <f t="shared" si="1"/>
        <v>0</v>
      </c>
      <c r="H13" s="252">
        <f t="shared" si="2"/>
        <v>0</v>
      </c>
      <c r="I13" s="246"/>
      <c r="J13" s="249"/>
      <c r="K13" s="250"/>
      <c r="L13" s="251">
        <f t="shared" si="3"/>
        <v>0</v>
      </c>
      <c r="M13" s="252">
        <f t="shared" si="4"/>
        <v>0</v>
      </c>
      <c r="N13" s="247"/>
    </row>
    <row r="14" spans="1:14" ht="23.25" customHeight="1">
      <c r="A14" s="248" t="s">
        <v>148</v>
      </c>
      <c r="B14" s="249"/>
      <c r="C14" s="250"/>
      <c r="D14" s="251">
        <f t="shared" si="0"/>
        <v>0</v>
      </c>
      <c r="E14" s="249"/>
      <c r="F14" s="250"/>
      <c r="G14" s="251">
        <f t="shared" si="1"/>
        <v>0</v>
      </c>
      <c r="H14" s="252">
        <f t="shared" si="2"/>
        <v>0</v>
      </c>
      <c r="I14" s="246"/>
      <c r="J14" s="249"/>
      <c r="K14" s="250"/>
      <c r="L14" s="251">
        <f t="shared" si="3"/>
        <v>0</v>
      </c>
      <c r="M14" s="252">
        <f t="shared" si="4"/>
        <v>0</v>
      </c>
      <c r="N14" s="247"/>
    </row>
    <row r="15" spans="1:14" ht="13.5" customHeight="1">
      <c r="A15" s="248" t="s">
        <v>149</v>
      </c>
      <c r="B15" s="249">
        <v>9062</v>
      </c>
      <c r="C15" s="250"/>
      <c r="D15" s="251">
        <f t="shared" si="0"/>
        <v>9062</v>
      </c>
      <c r="E15" s="249">
        <v>8760</v>
      </c>
      <c r="F15" s="250"/>
      <c r="G15" s="251">
        <f t="shared" si="1"/>
        <v>8760</v>
      </c>
      <c r="H15" s="252">
        <f t="shared" si="2"/>
        <v>-302</v>
      </c>
      <c r="I15" s="246">
        <f t="shared" si="5"/>
        <v>0.9666740233943941</v>
      </c>
      <c r="J15" s="253">
        <f>J16+J17</f>
        <v>6729</v>
      </c>
      <c r="K15" s="254"/>
      <c r="L15" s="251">
        <f t="shared" si="3"/>
        <v>6729</v>
      </c>
      <c r="M15" s="252">
        <f t="shared" si="4"/>
        <v>-2031</v>
      </c>
      <c r="N15" s="247">
        <f t="shared" si="6"/>
        <v>0.7681506849315068</v>
      </c>
    </row>
    <row r="16" spans="1:14" ht="13.5" customHeight="1">
      <c r="A16" s="255" t="s">
        <v>223</v>
      </c>
      <c r="B16" s="249">
        <v>63</v>
      </c>
      <c r="C16" s="250"/>
      <c r="D16" s="251">
        <f t="shared" si="0"/>
        <v>63</v>
      </c>
      <c r="E16" s="249">
        <v>1940</v>
      </c>
      <c r="F16" s="250"/>
      <c r="G16" s="251">
        <f t="shared" si="1"/>
        <v>1940</v>
      </c>
      <c r="H16" s="252">
        <f t="shared" si="2"/>
        <v>1877</v>
      </c>
      <c r="I16" s="246">
        <f t="shared" si="5"/>
        <v>30.793650793650794</v>
      </c>
      <c r="J16" s="253">
        <v>1364</v>
      </c>
      <c r="K16" s="250"/>
      <c r="L16" s="251">
        <f t="shared" si="3"/>
        <v>1364</v>
      </c>
      <c r="M16" s="252">
        <f t="shared" si="4"/>
        <v>-576</v>
      </c>
      <c r="N16" s="247">
        <f t="shared" si="6"/>
        <v>0.7030927835051546</v>
      </c>
    </row>
    <row r="17" spans="1:14" ht="13.5" customHeight="1">
      <c r="A17" s="255" t="s">
        <v>224</v>
      </c>
      <c r="B17" s="249">
        <v>8999</v>
      </c>
      <c r="C17" s="250"/>
      <c r="D17" s="251">
        <f t="shared" si="0"/>
        <v>8999</v>
      </c>
      <c r="E17" s="249">
        <v>6820</v>
      </c>
      <c r="F17" s="250"/>
      <c r="G17" s="251">
        <f t="shared" si="1"/>
        <v>6820</v>
      </c>
      <c r="H17" s="252">
        <f t="shared" si="2"/>
        <v>-2179</v>
      </c>
      <c r="I17" s="246"/>
      <c r="J17" s="253">
        <v>5365</v>
      </c>
      <c r="K17" s="250"/>
      <c r="L17" s="251">
        <f t="shared" si="3"/>
        <v>5365</v>
      </c>
      <c r="M17" s="252">
        <f t="shared" si="4"/>
        <v>-1455</v>
      </c>
      <c r="N17" s="247">
        <f t="shared" si="6"/>
        <v>0.7866568914956011</v>
      </c>
    </row>
    <row r="18" spans="1:14" ht="13.5" customHeight="1" thickBot="1">
      <c r="A18" s="256" t="s">
        <v>262</v>
      </c>
      <c r="B18" s="257"/>
      <c r="C18" s="258"/>
      <c r="D18" s="251">
        <f t="shared" si="0"/>
        <v>0</v>
      </c>
      <c r="E18" s="257"/>
      <c r="F18" s="258"/>
      <c r="G18" s="251">
        <f t="shared" si="1"/>
        <v>0</v>
      </c>
      <c r="H18" s="259"/>
      <c r="I18" s="260"/>
      <c r="J18" s="261"/>
      <c r="K18" s="258"/>
      <c r="L18" s="251">
        <f t="shared" si="3"/>
        <v>0</v>
      </c>
      <c r="M18" s="259"/>
      <c r="N18" s="262"/>
    </row>
    <row r="19" spans="1:14" ht="13.5" customHeight="1" thickBot="1">
      <c r="A19" s="263" t="s">
        <v>150</v>
      </c>
      <c r="B19" s="264">
        <f aca="true" t="shared" si="7" ref="B19:G19">SUM(B7+B8+B9+B10+B11+B13+B15)</f>
        <v>21792</v>
      </c>
      <c r="C19" s="265">
        <f t="shared" si="7"/>
        <v>565</v>
      </c>
      <c r="D19" s="266">
        <f t="shared" si="7"/>
        <v>22357</v>
      </c>
      <c r="E19" s="264">
        <f t="shared" si="7"/>
        <v>23842</v>
      </c>
      <c r="F19" s="265">
        <f t="shared" si="7"/>
        <v>614</v>
      </c>
      <c r="G19" s="266">
        <f t="shared" si="7"/>
        <v>24456</v>
      </c>
      <c r="H19" s="376">
        <f t="shared" si="2"/>
        <v>2099</v>
      </c>
      <c r="I19" s="377">
        <f t="shared" si="5"/>
        <v>1.0938855839334436</v>
      </c>
      <c r="J19" s="267">
        <f>SUM(J7+J8+J9+J10+J11+J13+J15)</f>
        <v>21934</v>
      </c>
      <c r="K19" s="265">
        <f>SUM(K7+K8+K9+K10+K11+K13+K15)</f>
        <v>705</v>
      </c>
      <c r="L19" s="266">
        <f>SUM(L7+L8+L9+L10+L11+L13+L15)</f>
        <v>22639</v>
      </c>
      <c r="M19" s="376">
        <f t="shared" si="4"/>
        <v>-1817</v>
      </c>
      <c r="N19" s="378">
        <f t="shared" si="6"/>
        <v>0.9257033038927053</v>
      </c>
    </row>
    <row r="20" spans="1:14" ht="13.5" customHeight="1">
      <c r="A20" s="241" t="s">
        <v>151</v>
      </c>
      <c r="B20" s="268">
        <v>4004</v>
      </c>
      <c r="C20" s="269"/>
      <c r="D20" s="270">
        <f aca="true" t="shared" si="8" ref="D20:D37">SUM(B20:C20)</f>
        <v>4004</v>
      </c>
      <c r="E20" s="268">
        <v>4250</v>
      </c>
      <c r="F20" s="269"/>
      <c r="G20" s="271">
        <f aca="true" t="shared" si="9" ref="G20:G37">SUM(E20:F20)</f>
        <v>4250</v>
      </c>
      <c r="H20" s="272">
        <f t="shared" si="2"/>
        <v>246</v>
      </c>
      <c r="I20" s="273">
        <f t="shared" si="5"/>
        <v>1.0614385614385615</v>
      </c>
      <c r="J20" s="274">
        <v>4165</v>
      </c>
      <c r="K20" s="269"/>
      <c r="L20" s="275">
        <f aca="true" t="shared" si="10" ref="L20:L37">SUM(J20:K20)</f>
        <v>4165</v>
      </c>
      <c r="M20" s="272">
        <f t="shared" si="4"/>
        <v>-85</v>
      </c>
      <c r="N20" s="276">
        <f t="shared" si="6"/>
        <v>0.98</v>
      </c>
    </row>
    <row r="21" spans="1:14" ht="21" customHeight="1">
      <c r="A21" s="248" t="s">
        <v>152</v>
      </c>
      <c r="B21" s="268">
        <v>709</v>
      </c>
      <c r="C21" s="269"/>
      <c r="D21" s="270">
        <f t="shared" si="8"/>
        <v>709</v>
      </c>
      <c r="E21" s="268">
        <v>573</v>
      </c>
      <c r="F21" s="269"/>
      <c r="G21" s="271">
        <f t="shared" si="9"/>
        <v>573</v>
      </c>
      <c r="H21" s="277">
        <f t="shared" si="2"/>
        <v>-136</v>
      </c>
      <c r="I21" s="246">
        <f t="shared" si="5"/>
        <v>0.8081805359661495</v>
      </c>
      <c r="J21" s="274">
        <v>400</v>
      </c>
      <c r="K21" s="269"/>
      <c r="L21" s="275">
        <f t="shared" si="10"/>
        <v>400</v>
      </c>
      <c r="M21" s="277">
        <f t="shared" si="4"/>
        <v>-173</v>
      </c>
      <c r="N21" s="247">
        <f t="shared" si="6"/>
        <v>0.6980802792321117</v>
      </c>
    </row>
    <row r="22" spans="1:14" ht="13.5" customHeight="1">
      <c r="A22" s="248" t="s">
        <v>153</v>
      </c>
      <c r="B22" s="278">
        <v>2340</v>
      </c>
      <c r="C22" s="250"/>
      <c r="D22" s="270">
        <f t="shared" si="8"/>
        <v>2340</v>
      </c>
      <c r="E22" s="278">
        <v>2760</v>
      </c>
      <c r="F22" s="250"/>
      <c r="G22" s="271">
        <f t="shared" si="9"/>
        <v>2760</v>
      </c>
      <c r="H22" s="277">
        <f t="shared" si="2"/>
        <v>420</v>
      </c>
      <c r="I22" s="246">
        <f t="shared" si="5"/>
        <v>1.1794871794871795</v>
      </c>
      <c r="J22" s="249">
        <f>G22</f>
        <v>2760</v>
      </c>
      <c r="K22" s="250"/>
      <c r="L22" s="275">
        <f t="shared" si="10"/>
        <v>2760</v>
      </c>
      <c r="M22" s="277">
        <f t="shared" si="4"/>
        <v>0</v>
      </c>
      <c r="N22" s="247">
        <f t="shared" si="6"/>
        <v>1</v>
      </c>
    </row>
    <row r="23" spans="1:14" ht="13.5" customHeight="1">
      <c r="A23" s="248" t="s">
        <v>154</v>
      </c>
      <c r="B23" s="278"/>
      <c r="C23" s="250"/>
      <c r="D23" s="270">
        <f t="shared" si="8"/>
        <v>0</v>
      </c>
      <c r="E23" s="278"/>
      <c r="F23" s="250"/>
      <c r="G23" s="271">
        <f t="shared" si="9"/>
        <v>0</v>
      </c>
      <c r="H23" s="277">
        <f t="shared" si="2"/>
        <v>0</v>
      </c>
      <c r="I23" s="246"/>
      <c r="J23" s="249"/>
      <c r="K23" s="250"/>
      <c r="L23" s="275">
        <f t="shared" si="10"/>
        <v>0</v>
      </c>
      <c r="M23" s="277">
        <f t="shared" si="4"/>
        <v>0</v>
      </c>
      <c r="N23" s="247"/>
    </row>
    <row r="24" spans="1:14" ht="13.5" customHeight="1">
      <c r="A24" s="248" t="s">
        <v>220</v>
      </c>
      <c r="B24" s="278">
        <v>33</v>
      </c>
      <c r="C24" s="250"/>
      <c r="D24" s="270">
        <f t="shared" si="8"/>
        <v>33</v>
      </c>
      <c r="E24" s="278">
        <v>9</v>
      </c>
      <c r="F24" s="250"/>
      <c r="G24" s="271">
        <f t="shared" si="9"/>
        <v>9</v>
      </c>
      <c r="H24" s="277">
        <f t="shared" si="2"/>
        <v>-24</v>
      </c>
      <c r="I24" s="246">
        <f aca="true" t="shared" si="11" ref="I24:I38">+G24/D24</f>
        <v>0.2727272727272727</v>
      </c>
      <c r="J24" s="249">
        <v>20</v>
      </c>
      <c r="K24" s="250"/>
      <c r="L24" s="275">
        <f t="shared" si="10"/>
        <v>20</v>
      </c>
      <c r="M24" s="277">
        <f t="shared" si="4"/>
        <v>11</v>
      </c>
      <c r="N24" s="247">
        <f aca="true" t="shared" si="12" ref="N24:N38">+L24/G24</f>
        <v>2.2222222222222223</v>
      </c>
    </row>
    <row r="25" spans="1:14" ht="13.5" customHeight="1">
      <c r="A25" s="248" t="s">
        <v>155</v>
      </c>
      <c r="B25" s="249">
        <v>823</v>
      </c>
      <c r="C25" s="250">
        <v>518</v>
      </c>
      <c r="D25" s="270">
        <f t="shared" si="8"/>
        <v>1341</v>
      </c>
      <c r="E25" s="249">
        <v>768</v>
      </c>
      <c r="F25" s="250">
        <v>564</v>
      </c>
      <c r="G25" s="271">
        <f t="shared" si="9"/>
        <v>1332</v>
      </c>
      <c r="H25" s="277">
        <f t="shared" si="2"/>
        <v>-9</v>
      </c>
      <c r="I25" s="246">
        <f t="shared" si="11"/>
        <v>0.9932885906040269</v>
      </c>
      <c r="J25" s="249">
        <v>510</v>
      </c>
      <c r="K25" s="250">
        <v>600</v>
      </c>
      <c r="L25" s="275">
        <f t="shared" si="10"/>
        <v>1110</v>
      </c>
      <c r="M25" s="277">
        <f t="shared" si="4"/>
        <v>-222</v>
      </c>
      <c r="N25" s="247">
        <f t="shared" si="12"/>
        <v>0.8333333333333334</v>
      </c>
    </row>
    <row r="26" spans="1:14" ht="13.5" customHeight="1">
      <c r="A26" s="248" t="s">
        <v>156</v>
      </c>
      <c r="B26" s="278">
        <v>657</v>
      </c>
      <c r="C26" s="250"/>
      <c r="D26" s="270">
        <f t="shared" si="8"/>
        <v>657</v>
      </c>
      <c r="E26" s="278">
        <v>544</v>
      </c>
      <c r="F26" s="250"/>
      <c r="G26" s="271">
        <f t="shared" si="9"/>
        <v>544</v>
      </c>
      <c r="H26" s="277">
        <f t="shared" si="2"/>
        <v>-113</v>
      </c>
      <c r="I26" s="246">
        <f t="shared" si="11"/>
        <v>0.8280060882800608</v>
      </c>
      <c r="J26" s="253">
        <v>400</v>
      </c>
      <c r="K26" s="250"/>
      <c r="L26" s="275">
        <f t="shared" si="10"/>
        <v>400</v>
      </c>
      <c r="M26" s="277">
        <f t="shared" si="4"/>
        <v>-144</v>
      </c>
      <c r="N26" s="247">
        <f t="shared" si="12"/>
        <v>0.7352941176470589</v>
      </c>
    </row>
    <row r="27" spans="1:14" ht="13.5" customHeight="1">
      <c r="A27" s="248" t="s">
        <v>157</v>
      </c>
      <c r="B27" s="278">
        <v>166</v>
      </c>
      <c r="C27" s="250"/>
      <c r="D27" s="270">
        <f t="shared" si="8"/>
        <v>166</v>
      </c>
      <c r="E27" s="278">
        <v>224</v>
      </c>
      <c r="F27" s="250">
        <v>564</v>
      </c>
      <c r="G27" s="271">
        <f t="shared" si="9"/>
        <v>788</v>
      </c>
      <c r="H27" s="277">
        <f t="shared" si="2"/>
        <v>622</v>
      </c>
      <c r="I27" s="246">
        <f t="shared" si="11"/>
        <v>4.746987951807229</v>
      </c>
      <c r="J27" s="253">
        <v>110</v>
      </c>
      <c r="K27" s="250">
        <v>600</v>
      </c>
      <c r="L27" s="275">
        <f t="shared" si="10"/>
        <v>710</v>
      </c>
      <c r="M27" s="277">
        <f t="shared" si="4"/>
        <v>-78</v>
      </c>
      <c r="N27" s="247">
        <f t="shared" si="12"/>
        <v>0.9010152284263959</v>
      </c>
    </row>
    <row r="28" spans="1:14" ht="13.5" customHeight="1">
      <c r="A28" s="279" t="s">
        <v>158</v>
      </c>
      <c r="B28" s="249">
        <v>12649</v>
      </c>
      <c r="C28" s="250"/>
      <c r="D28" s="270">
        <f t="shared" si="8"/>
        <v>12649</v>
      </c>
      <c r="E28" s="249">
        <v>13995</v>
      </c>
      <c r="F28" s="250"/>
      <c r="G28" s="271">
        <f t="shared" si="9"/>
        <v>13995</v>
      </c>
      <c r="H28" s="277">
        <f t="shared" si="2"/>
        <v>1346</v>
      </c>
      <c r="I28" s="246">
        <f t="shared" si="11"/>
        <v>1.1064115740374734</v>
      </c>
      <c r="J28" s="249">
        <f>J29+J32</f>
        <v>14765.86</v>
      </c>
      <c r="K28" s="250"/>
      <c r="L28" s="275">
        <f t="shared" si="10"/>
        <v>14765.86</v>
      </c>
      <c r="M28" s="277">
        <f t="shared" si="4"/>
        <v>770.8600000000006</v>
      </c>
      <c r="N28" s="247">
        <f t="shared" si="12"/>
        <v>1.0550811003929976</v>
      </c>
    </row>
    <row r="29" spans="1:14" ht="13.5" customHeight="1">
      <c r="A29" s="248" t="s">
        <v>159</v>
      </c>
      <c r="B29" s="278">
        <v>9230</v>
      </c>
      <c r="C29" s="250"/>
      <c r="D29" s="270">
        <f t="shared" si="8"/>
        <v>9230</v>
      </c>
      <c r="E29" s="278">
        <v>10218</v>
      </c>
      <c r="F29" s="250"/>
      <c r="G29" s="271">
        <f t="shared" si="9"/>
        <v>10218</v>
      </c>
      <c r="H29" s="277">
        <f t="shared" si="2"/>
        <v>988</v>
      </c>
      <c r="I29" s="246">
        <f t="shared" si="11"/>
        <v>1.1070422535211268</v>
      </c>
      <c r="J29" s="253">
        <f>J30+J31</f>
        <v>10778</v>
      </c>
      <c r="K29" s="254"/>
      <c r="L29" s="275">
        <f t="shared" si="10"/>
        <v>10778</v>
      </c>
      <c r="M29" s="277">
        <f t="shared" si="4"/>
        <v>560</v>
      </c>
      <c r="N29" s="247">
        <f t="shared" si="12"/>
        <v>1.0548052456449404</v>
      </c>
    </row>
    <row r="30" spans="1:14" ht="13.5" customHeight="1">
      <c r="A30" s="279" t="s">
        <v>160</v>
      </c>
      <c r="B30" s="278">
        <v>9230</v>
      </c>
      <c r="C30" s="250"/>
      <c r="D30" s="270">
        <f t="shared" si="8"/>
        <v>9230</v>
      </c>
      <c r="E30" s="278">
        <v>10218</v>
      </c>
      <c r="F30" s="250"/>
      <c r="G30" s="271">
        <f t="shared" si="9"/>
        <v>10218</v>
      </c>
      <c r="H30" s="277">
        <f t="shared" si="2"/>
        <v>988</v>
      </c>
      <c r="I30" s="246">
        <f t="shared" si="11"/>
        <v>1.1070422535211268</v>
      </c>
      <c r="J30" s="249">
        <v>10768</v>
      </c>
      <c r="K30" s="250"/>
      <c r="L30" s="275">
        <f t="shared" si="10"/>
        <v>10768</v>
      </c>
      <c r="M30" s="277">
        <f t="shared" si="4"/>
        <v>550</v>
      </c>
      <c r="N30" s="247">
        <f t="shared" si="12"/>
        <v>1.0538265805441378</v>
      </c>
    </row>
    <row r="31" spans="1:14" ht="13.5" customHeight="1">
      <c r="A31" s="248" t="s">
        <v>161</v>
      </c>
      <c r="B31" s="278"/>
      <c r="C31" s="250"/>
      <c r="D31" s="270">
        <f t="shared" si="8"/>
        <v>0</v>
      </c>
      <c r="E31" s="278">
        <v>10</v>
      </c>
      <c r="F31" s="250"/>
      <c r="G31" s="271">
        <f t="shared" si="9"/>
        <v>10</v>
      </c>
      <c r="H31" s="277">
        <f t="shared" si="2"/>
        <v>10</v>
      </c>
      <c r="I31" s="246"/>
      <c r="J31" s="249">
        <v>10</v>
      </c>
      <c r="K31" s="250"/>
      <c r="L31" s="275">
        <f t="shared" si="10"/>
        <v>10</v>
      </c>
      <c r="M31" s="277">
        <f t="shared" si="4"/>
        <v>0</v>
      </c>
      <c r="N31" s="247">
        <f t="shared" si="12"/>
        <v>1</v>
      </c>
    </row>
    <row r="32" spans="1:14" ht="13.5" customHeight="1">
      <c r="A32" s="248" t="s">
        <v>162</v>
      </c>
      <c r="B32" s="278">
        <v>3419</v>
      </c>
      <c r="C32" s="250"/>
      <c r="D32" s="270">
        <f t="shared" si="8"/>
        <v>3419</v>
      </c>
      <c r="E32" s="278">
        <v>3777</v>
      </c>
      <c r="F32" s="250"/>
      <c r="G32" s="271">
        <f t="shared" si="9"/>
        <v>3777</v>
      </c>
      <c r="H32" s="277">
        <f t="shared" si="2"/>
        <v>358</v>
      </c>
      <c r="I32" s="246">
        <f t="shared" si="11"/>
        <v>1.1047089792336942</v>
      </c>
      <c r="J32" s="249">
        <f>J29*0.37</f>
        <v>3987.86</v>
      </c>
      <c r="K32" s="250"/>
      <c r="L32" s="275">
        <f t="shared" si="10"/>
        <v>3987.86</v>
      </c>
      <c r="M32" s="277">
        <f t="shared" si="4"/>
        <v>210.86000000000013</v>
      </c>
      <c r="N32" s="247">
        <f t="shared" si="12"/>
        <v>1.055827376224517</v>
      </c>
    </row>
    <row r="33" spans="1:14" ht="13.5" customHeight="1">
      <c r="A33" s="279" t="s">
        <v>163</v>
      </c>
      <c r="B33" s="278">
        <v>1</v>
      </c>
      <c r="C33" s="250"/>
      <c r="D33" s="270">
        <f t="shared" si="8"/>
        <v>1</v>
      </c>
      <c r="E33" s="278">
        <v>5</v>
      </c>
      <c r="F33" s="250"/>
      <c r="G33" s="271">
        <f t="shared" si="9"/>
        <v>5</v>
      </c>
      <c r="H33" s="277">
        <f t="shared" si="2"/>
        <v>4</v>
      </c>
      <c r="I33" s="246">
        <f t="shared" si="11"/>
        <v>5</v>
      </c>
      <c r="J33" s="249">
        <v>5</v>
      </c>
      <c r="K33" s="250"/>
      <c r="L33" s="275">
        <f t="shared" si="10"/>
        <v>5</v>
      </c>
      <c r="M33" s="277">
        <f t="shared" si="4"/>
        <v>0</v>
      </c>
      <c r="N33" s="247">
        <f t="shared" si="12"/>
        <v>1</v>
      </c>
    </row>
    <row r="34" spans="1:14" ht="13.5" customHeight="1">
      <c r="A34" s="279" t="s">
        <v>164</v>
      </c>
      <c r="B34" s="278">
        <v>121</v>
      </c>
      <c r="C34" s="250"/>
      <c r="D34" s="270">
        <f t="shared" si="8"/>
        <v>121</v>
      </c>
      <c r="E34" s="278">
        <v>109</v>
      </c>
      <c r="F34" s="250"/>
      <c r="G34" s="271">
        <f t="shared" si="9"/>
        <v>109</v>
      </c>
      <c r="H34" s="277">
        <f t="shared" si="2"/>
        <v>-12</v>
      </c>
      <c r="I34" s="246">
        <f t="shared" si="11"/>
        <v>0.9008264462809917</v>
      </c>
      <c r="J34" s="249">
        <v>125</v>
      </c>
      <c r="K34" s="250"/>
      <c r="L34" s="275">
        <f t="shared" si="10"/>
        <v>125</v>
      </c>
      <c r="M34" s="277">
        <f t="shared" si="4"/>
        <v>16</v>
      </c>
      <c r="N34" s="247">
        <f t="shared" si="12"/>
        <v>1.146788990825688</v>
      </c>
    </row>
    <row r="35" spans="1:14" ht="13.5" customHeight="1">
      <c r="A35" s="248" t="s">
        <v>165</v>
      </c>
      <c r="B35" s="278">
        <v>1945</v>
      </c>
      <c r="C35" s="250"/>
      <c r="D35" s="270">
        <f t="shared" si="8"/>
        <v>1945</v>
      </c>
      <c r="E35" s="278">
        <v>1975</v>
      </c>
      <c r="F35" s="250"/>
      <c r="G35" s="271">
        <f t="shared" si="9"/>
        <v>1975</v>
      </c>
      <c r="H35" s="277">
        <f t="shared" si="2"/>
        <v>30</v>
      </c>
      <c r="I35" s="246">
        <f t="shared" si="11"/>
        <v>1.0154241645244215</v>
      </c>
      <c r="J35" s="253">
        <v>1990</v>
      </c>
      <c r="K35" s="250"/>
      <c r="L35" s="275">
        <f t="shared" si="10"/>
        <v>1990</v>
      </c>
      <c r="M35" s="277">
        <f t="shared" si="4"/>
        <v>15</v>
      </c>
      <c r="N35" s="247">
        <f t="shared" si="12"/>
        <v>1.0075949367088608</v>
      </c>
    </row>
    <row r="36" spans="1:14" ht="22.5" customHeight="1">
      <c r="A36" s="248" t="s">
        <v>166</v>
      </c>
      <c r="B36" s="278">
        <v>838</v>
      </c>
      <c r="C36" s="250"/>
      <c r="D36" s="270">
        <f t="shared" si="8"/>
        <v>838</v>
      </c>
      <c r="E36" s="278"/>
      <c r="F36" s="250"/>
      <c r="G36" s="271">
        <f t="shared" si="9"/>
        <v>0</v>
      </c>
      <c r="H36" s="277">
        <f t="shared" si="2"/>
        <v>-838</v>
      </c>
      <c r="I36" s="246">
        <f t="shared" si="11"/>
        <v>0</v>
      </c>
      <c r="J36" s="253"/>
      <c r="K36" s="250"/>
      <c r="L36" s="275">
        <f t="shared" si="10"/>
        <v>0</v>
      </c>
      <c r="M36" s="277">
        <f t="shared" si="4"/>
        <v>0</v>
      </c>
      <c r="N36" s="247"/>
    </row>
    <row r="37" spans="1:14" ht="13.5" customHeight="1" thickBot="1">
      <c r="A37" s="280" t="s">
        <v>167</v>
      </c>
      <c r="B37" s="281">
        <v>304</v>
      </c>
      <c r="C37" s="282"/>
      <c r="D37" s="270">
        <f t="shared" si="8"/>
        <v>304</v>
      </c>
      <c r="E37" s="281"/>
      <c r="F37" s="282"/>
      <c r="G37" s="271">
        <f t="shared" si="9"/>
        <v>0</v>
      </c>
      <c r="H37" s="283">
        <f t="shared" si="2"/>
        <v>-304</v>
      </c>
      <c r="I37" s="284"/>
      <c r="J37" s="285"/>
      <c r="K37" s="282"/>
      <c r="L37" s="275">
        <f t="shared" si="10"/>
        <v>0</v>
      </c>
      <c r="M37" s="283">
        <f t="shared" si="4"/>
        <v>0</v>
      </c>
      <c r="N37" s="286"/>
    </row>
    <row r="38" spans="1:14" ht="13.5" customHeight="1" thickBot="1">
      <c r="A38" s="287" t="s">
        <v>168</v>
      </c>
      <c r="B38" s="288">
        <f aca="true" t="shared" si="13" ref="B38:G38">SUM(B20+B22+B23+B24+B25+B28+B33+B34+B35+B37)</f>
        <v>22220</v>
      </c>
      <c r="C38" s="289">
        <f t="shared" si="13"/>
        <v>518</v>
      </c>
      <c r="D38" s="290">
        <f t="shared" si="13"/>
        <v>22738</v>
      </c>
      <c r="E38" s="288">
        <f t="shared" si="13"/>
        <v>23871</v>
      </c>
      <c r="F38" s="289">
        <f t="shared" si="13"/>
        <v>564</v>
      </c>
      <c r="G38" s="290">
        <f t="shared" si="13"/>
        <v>24435</v>
      </c>
      <c r="H38" s="379">
        <f t="shared" si="2"/>
        <v>1697</v>
      </c>
      <c r="I38" s="380">
        <f t="shared" si="11"/>
        <v>1.0746327733309877</v>
      </c>
      <c r="J38" s="291">
        <f>SUM(J20+J22+J23+J24+J25+J28+J33+J34+J35+J37)</f>
        <v>24340.86</v>
      </c>
      <c r="K38" s="289">
        <f>SUM(K20+K22+K23+K24+K25+K28+K33+K34+K35+K37)</f>
        <v>600</v>
      </c>
      <c r="L38" s="290">
        <f>SUM(L20+L22+L23+L24+L25+L28+L33+L34+L35+L37)</f>
        <v>24940.86</v>
      </c>
      <c r="M38" s="379">
        <f t="shared" si="4"/>
        <v>505.8600000000006</v>
      </c>
      <c r="N38" s="381">
        <f t="shared" si="12"/>
        <v>1.0207022713321057</v>
      </c>
    </row>
    <row r="39" spans="1:14" ht="13.5" customHeight="1" thickBot="1">
      <c r="A39" s="292"/>
      <c r="B39" s="293"/>
      <c r="C39" s="294"/>
      <c r="D39" s="295"/>
      <c r="E39" s="293"/>
      <c r="F39" s="294"/>
      <c r="G39" s="295"/>
      <c r="H39" s="294"/>
      <c r="I39" s="296"/>
      <c r="J39" s="293"/>
      <c r="K39" s="294"/>
      <c r="L39" s="294"/>
      <c r="M39" s="293"/>
      <c r="N39" s="297"/>
    </row>
    <row r="40" spans="1:14" ht="13.5" customHeight="1" thickBot="1">
      <c r="A40" s="287" t="s">
        <v>169</v>
      </c>
      <c r="B40" s="607">
        <v>-381</v>
      </c>
      <c r="C40" s="607"/>
      <c r="D40" s="607"/>
      <c r="E40" s="607">
        <v>21</v>
      </c>
      <c r="F40" s="607"/>
      <c r="G40" s="607"/>
      <c r="H40" s="382"/>
      <c r="I40" s="377"/>
      <c r="J40" s="606">
        <f>L19-L38</f>
        <v>-2301.8600000000006</v>
      </c>
      <c r="K40" s="606"/>
      <c r="L40" s="606"/>
      <c r="M40" s="379"/>
      <c r="N40" s="381"/>
    </row>
    <row r="41" spans="1:7" ht="20.25" customHeight="1" thickBot="1">
      <c r="A41" s="287" t="s">
        <v>170</v>
      </c>
      <c r="B41" s="607"/>
      <c r="C41" s="607"/>
      <c r="D41" s="607"/>
      <c r="E41" s="607"/>
      <c r="F41" s="607"/>
      <c r="G41" s="607"/>
    </row>
    <row r="42" ht="14.25" customHeight="1">
      <c r="D42" s="326"/>
    </row>
    <row r="43" spans="1:7" ht="12" thickBot="1">
      <c r="A43" s="386"/>
      <c r="B43" s="386"/>
      <c r="C43" s="385"/>
      <c r="D43" s="386"/>
      <c r="E43" s="386"/>
      <c r="F43" s="386"/>
      <c r="G43" s="385"/>
    </row>
    <row r="44" spans="1:9" ht="11.25">
      <c r="A44" s="635" t="s">
        <v>24</v>
      </c>
      <c r="B44" s="657"/>
      <c r="C44" s="627" t="s">
        <v>171</v>
      </c>
      <c r="D44" s="327"/>
      <c r="E44" s="635" t="s">
        <v>31</v>
      </c>
      <c r="F44" s="657"/>
      <c r="G44" s="657"/>
      <c r="H44" s="657"/>
      <c r="I44" s="627" t="s">
        <v>171</v>
      </c>
    </row>
    <row r="45" spans="1:9" ht="12" thickBot="1">
      <c r="A45" s="644"/>
      <c r="B45" s="658"/>
      <c r="C45" s="628"/>
      <c r="D45" s="327"/>
      <c r="E45" s="644"/>
      <c r="F45" s="658"/>
      <c r="G45" s="658"/>
      <c r="H45" s="658"/>
      <c r="I45" s="628"/>
    </row>
    <row r="46" spans="1:9" ht="13.5" thickBot="1">
      <c r="A46" s="620" t="s">
        <v>84</v>
      </c>
      <c r="B46" s="659"/>
      <c r="C46" s="491">
        <v>400</v>
      </c>
      <c r="D46" s="302"/>
      <c r="E46" s="620" t="s">
        <v>85</v>
      </c>
      <c r="F46" s="659"/>
      <c r="G46" s="659"/>
      <c r="H46" s="659"/>
      <c r="I46" s="491">
        <v>200</v>
      </c>
    </row>
    <row r="47" spans="1:14" ht="12.75">
      <c r="A47" s="617" t="s">
        <v>0</v>
      </c>
      <c r="B47" s="660"/>
      <c r="C47" s="492">
        <v>150</v>
      </c>
      <c r="D47" s="302"/>
      <c r="E47" s="617" t="s">
        <v>212</v>
      </c>
      <c r="F47" s="660"/>
      <c r="G47" s="660"/>
      <c r="H47" s="660"/>
      <c r="I47" s="492">
        <v>100</v>
      </c>
      <c r="K47" s="602" t="s">
        <v>173</v>
      </c>
      <c r="L47" s="603"/>
      <c r="M47" s="439">
        <v>2007</v>
      </c>
      <c r="N47" s="440">
        <v>2008</v>
      </c>
    </row>
    <row r="48" spans="1:14" ht="12.75">
      <c r="A48" s="617" t="s">
        <v>212</v>
      </c>
      <c r="B48" s="660"/>
      <c r="C48" s="492">
        <v>100</v>
      </c>
      <c r="D48" s="302"/>
      <c r="E48" s="617" t="s">
        <v>14</v>
      </c>
      <c r="F48" s="660"/>
      <c r="G48" s="660"/>
      <c r="H48" s="660"/>
      <c r="I48" s="492">
        <v>100</v>
      </c>
      <c r="K48" s="441" t="s">
        <v>213</v>
      </c>
      <c r="L48" s="334"/>
      <c r="M48" s="335"/>
      <c r="N48" s="442"/>
    </row>
    <row r="49" spans="1:14" ht="12.75">
      <c r="A49" s="617" t="s">
        <v>272</v>
      </c>
      <c r="B49" s="660"/>
      <c r="C49" s="492">
        <v>100</v>
      </c>
      <c r="D49" s="302"/>
      <c r="E49" s="617"/>
      <c r="F49" s="660"/>
      <c r="G49" s="660"/>
      <c r="H49" s="660"/>
      <c r="I49" s="492"/>
      <c r="K49" s="441" t="s">
        <v>174</v>
      </c>
      <c r="L49" s="333"/>
      <c r="M49" s="337">
        <v>0</v>
      </c>
      <c r="N49" s="443">
        <v>0</v>
      </c>
    </row>
    <row r="50" spans="1:14" ht="13.5" thickBot="1">
      <c r="A50" s="617" t="s">
        <v>197</v>
      </c>
      <c r="B50" s="660"/>
      <c r="C50" s="492">
        <v>1118</v>
      </c>
      <c r="D50" s="302"/>
      <c r="E50" s="617"/>
      <c r="F50" s="660"/>
      <c r="G50" s="660"/>
      <c r="H50" s="660"/>
      <c r="I50" s="492"/>
      <c r="K50" s="444" t="s">
        <v>175</v>
      </c>
      <c r="L50" s="445"/>
      <c r="M50" s="446">
        <v>0</v>
      </c>
      <c r="N50" s="447">
        <v>0</v>
      </c>
    </row>
    <row r="51" spans="1:9" ht="12.75">
      <c r="A51" s="617"/>
      <c r="B51" s="660"/>
      <c r="C51" s="492"/>
      <c r="D51" s="302"/>
      <c r="E51" s="617"/>
      <c r="F51" s="660"/>
      <c r="G51" s="660"/>
      <c r="H51" s="660"/>
      <c r="I51" s="492"/>
    </row>
    <row r="52" spans="1:14" ht="13.5" thickBot="1">
      <c r="A52" s="588"/>
      <c r="B52" s="655"/>
      <c r="C52" s="493"/>
      <c r="D52" s="302"/>
      <c r="E52" s="588"/>
      <c r="F52" s="655"/>
      <c r="G52" s="655"/>
      <c r="H52" s="655"/>
      <c r="I52" s="493"/>
      <c r="M52" s="300"/>
      <c r="N52" s="300"/>
    </row>
    <row r="53" spans="1:9" s="328" customFormat="1" ht="13.5" customHeight="1" thickBot="1">
      <c r="A53" s="633" t="s">
        <v>136</v>
      </c>
      <c r="B53" s="656"/>
      <c r="C53" s="490">
        <f>SUM(C46:C52)</f>
        <v>1868</v>
      </c>
      <c r="D53" s="299"/>
      <c r="E53" s="633" t="s">
        <v>136</v>
      </c>
      <c r="F53" s="656"/>
      <c r="G53" s="656"/>
      <c r="H53" s="656"/>
      <c r="I53" s="490">
        <f>SUM(I46:I53)</f>
        <v>400</v>
      </c>
    </row>
    <row r="54" spans="1:4" ht="11.25">
      <c r="A54" s="386"/>
      <c r="B54" s="386"/>
      <c r="C54" s="385"/>
      <c r="D54" s="386"/>
    </row>
    <row r="55" spans="1:7" ht="11.25">
      <c r="A55" s="386"/>
      <c r="B55" s="386"/>
      <c r="C55" s="385"/>
      <c r="D55" s="386"/>
      <c r="E55" s="386"/>
      <c r="F55" s="386"/>
      <c r="G55" s="385"/>
    </row>
    <row r="56" spans="1:12" s="328" customFormat="1" ht="15.75" thickBot="1">
      <c r="A56" s="375" t="s">
        <v>324</v>
      </c>
      <c r="B56" s="329"/>
      <c r="C56" s="329"/>
      <c r="D56" s="329"/>
      <c r="E56" s="303"/>
      <c r="F56" s="330"/>
      <c r="G56" s="330"/>
      <c r="H56" s="302"/>
      <c r="I56" s="329"/>
      <c r="J56" s="329" t="s">
        <v>222</v>
      </c>
      <c r="K56" s="329"/>
      <c r="L56" s="303"/>
    </row>
    <row r="57" spans="1:11" s="328" customFormat="1" ht="12" thickBot="1">
      <c r="A57" s="608" t="s">
        <v>185</v>
      </c>
      <c r="B57" s="609" t="s">
        <v>34</v>
      </c>
      <c r="C57" s="610" t="s">
        <v>35</v>
      </c>
      <c r="D57" s="610"/>
      <c r="E57" s="610"/>
      <c r="F57" s="610"/>
      <c r="G57" s="610"/>
      <c r="H57" s="610"/>
      <c r="I57" s="610"/>
      <c r="J57" s="601" t="s">
        <v>36</v>
      </c>
      <c r="K57" s="298"/>
    </row>
    <row r="58" spans="1:11" s="328" customFormat="1" ht="12" thickBot="1">
      <c r="A58" s="608"/>
      <c r="B58" s="609"/>
      <c r="C58" s="604" t="s">
        <v>186</v>
      </c>
      <c r="D58" s="605" t="s">
        <v>187</v>
      </c>
      <c r="E58" s="605"/>
      <c r="F58" s="605"/>
      <c r="G58" s="605"/>
      <c r="H58" s="605"/>
      <c r="I58" s="605"/>
      <c r="J58" s="601"/>
      <c r="K58" s="298"/>
    </row>
    <row r="59" spans="1:11" s="328" customFormat="1" ht="12" thickBot="1">
      <c r="A59" s="608"/>
      <c r="B59" s="609"/>
      <c r="C59" s="604"/>
      <c r="D59" s="304">
        <v>1</v>
      </c>
      <c r="E59" s="304">
        <v>2</v>
      </c>
      <c r="F59" s="304">
        <v>3</v>
      </c>
      <c r="G59" s="304">
        <v>4</v>
      </c>
      <c r="H59" s="304">
        <v>5</v>
      </c>
      <c r="I59" s="305">
        <v>6</v>
      </c>
      <c r="J59" s="601"/>
      <c r="K59" s="298"/>
    </row>
    <row r="60" spans="1:11" s="328" customFormat="1" ht="12" thickBot="1">
      <c r="A60" s="306">
        <v>123135</v>
      </c>
      <c r="B60" s="307">
        <v>17286</v>
      </c>
      <c r="C60" s="308">
        <f>SUM(D60:I60)</f>
        <v>1985</v>
      </c>
      <c r="D60" s="374"/>
      <c r="E60" s="374">
        <v>867</v>
      </c>
      <c r="F60" s="374"/>
      <c r="G60" s="374"/>
      <c r="H60" s="373">
        <v>1118</v>
      </c>
      <c r="I60" s="309"/>
      <c r="J60" s="310">
        <f>SUM(A60-B60-C60)</f>
        <v>103864</v>
      </c>
      <c r="K60" s="298"/>
    </row>
    <row r="61" spans="1:12" s="328" customFormat="1" ht="11.25">
      <c r="A61" s="302"/>
      <c r="B61" s="329"/>
      <c r="C61" s="329"/>
      <c r="D61" s="329"/>
      <c r="E61" s="303"/>
      <c r="F61" s="343"/>
      <c r="G61" s="330"/>
      <c r="H61" s="302"/>
      <c r="I61" s="329"/>
      <c r="J61" s="329"/>
      <c r="K61" s="329"/>
      <c r="L61" s="303"/>
    </row>
    <row r="62" spans="1:12" s="328" customFormat="1" ht="11.25">
      <c r="A62" s="302"/>
      <c r="B62" s="329"/>
      <c r="C62" s="329"/>
      <c r="D62" s="329"/>
      <c r="E62" s="303"/>
      <c r="F62" s="343"/>
      <c r="G62" s="330"/>
      <c r="H62" s="302"/>
      <c r="I62" s="329"/>
      <c r="J62" s="329"/>
      <c r="K62" s="329"/>
      <c r="L62" s="303"/>
    </row>
    <row r="63" spans="1:12" s="328" customFormat="1" ht="15.75" thickBot="1">
      <c r="A63" s="375" t="s">
        <v>325</v>
      </c>
      <c r="B63" s="329"/>
      <c r="C63" s="329"/>
      <c r="D63" s="329"/>
      <c r="E63" s="303"/>
      <c r="F63" s="343"/>
      <c r="G63" s="330"/>
      <c r="H63" s="302"/>
      <c r="I63" s="329"/>
      <c r="J63" s="329"/>
      <c r="K63" s="329"/>
      <c r="L63" s="329" t="s">
        <v>222</v>
      </c>
    </row>
    <row r="64" spans="1:12" s="328" customFormat="1" ht="12" thickBot="1">
      <c r="A64" s="570" t="s">
        <v>201</v>
      </c>
      <c r="B64" s="566" t="s">
        <v>37</v>
      </c>
      <c r="C64" s="567" t="s">
        <v>38</v>
      </c>
      <c r="D64" s="567"/>
      <c r="E64" s="567"/>
      <c r="F64" s="567"/>
      <c r="G64" s="599" t="s">
        <v>39</v>
      </c>
      <c r="H64" s="569" t="s">
        <v>188</v>
      </c>
      <c r="I64" s="597" t="s">
        <v>40</v>
      </c>
      <c r="J64" s="597"/>
      <c r="K64" s="597"/>
      <c r="L64" s="597"/>
    </row>
    <row r="65" spans="1:12" s="328" customFormat="1" ht="23.25" thickBot="1">
      <c r="A65" s="570"/>
      <c r="B65" s="566"/>
      <c r="C65" s="518" t="s">
        <v>265</v>
      </c>
      <c r="D65" s="348" t="s">
        <v>189</v>
      </c>
      <c r="E65" s="348" t="s">
        <v>190</v>
      </c>
      <c r="F65" s="349" t="s">
        <v>266</v>
      </c>
      <c r="G65" s="667"/>
      <c r="H65" s="666"/>
      <c r="I65" s="347" t="s">
        <v>41</v>
      </c>
      <c r="J65" s="348" t="s">
        <v>189</v>
      </c>
      <c r="K65" s="348" t="s">
        <v>190</v>
      </c>
      <c r="L65" s="349" t="s">
        <v>42</v>
      </c>
    </row>
    <row r="66" spans="1:12" s="328" customFormat="1" ht="11.25">
      <c r="A66" s="387" t="s">
        <v>191</v>
      </c>
      <c r="B66" s="311">
        <v>1146</v>
      </c>
      <c r="C66" s="508" t="s">
        <v>192</v>
      </c>
      <c r="D66" s="509" t="s">
        <v>192</v>
      </c>
      <c r="E66" s="509" t="s">
        <v>192</v>
      </c>
      <c r="F66" s="522"/>
      <c r="G66" s="523">
        <v>1095</v>
      </c>
      <c r="H66" s="524" t="s">
        <v>192</v>
      </c>
      <c r="I66" s="525" t="s">
        <v>192</v>
      </c>
      <c r="J66" s="509" t="s">
        <v>192</v>
      </c>
      <c r="K66" s="509" t="s">
        <v>192</v>
      </c>
      <c r="L66" s="510" t="s">
        <v>192</v>
      </c>
    </row>
    <row r="67" spans="1:12" s="328" customFormat="1" ht="11.25">
      <c r="A67" s="388" t="s">
        <v>193</v>
      </c>
      <c r="B67" s="314"/>
      <c r="C67" s="511">
        <v>49</v>
      </c>
      <c r="D67" s="337">
        <v>0</v>
      </c>
      <c r="E67" s="337">
        <v>0</v>
      </c>
      <c r="F67" s="338">
        <f>C67+D67-E67</f>
        <v>49</v>
      </c>
      <c r="G67" s="315"/>
      <c r="H67" s="316">
        <f>+G67-F67</f>
        <v>-49</v>
      </c>
      <c r="I67" s="363">
        <v>49</v>
      </c>
      <c r="J67" s="337">
        <v>0</v>
      </c>
      <c r="K67" s="337">
        <v>0</v>
      </c>
      <c r="L67" s="443">
        <f>I67+J67-K67</f>
        <v>49</v>
      </c>
    </row>
    <row r="68" spans="1:12" s="328" customFormat="1" ht="11.25">
      <c r="A68" s="388" t="s">
        <v>194</v>
      </c>
      <c r="B68" s="314"/>
      <c r="C68" s="511">
        <v>412</v>
      </c>
      <c r="D68" s="337">
        <v>89</v>
      </c>
      <c r="E68" s="337">
        <v>220</v>
      </c>
      <c r="F68" s="338">
        <f>C68+D68-E68</f>
        <v>281</v>
      </c>
      <c r="G68" s="315"/>
      <c r="H68" s="316">
        <f>+G68-F68</f>
        <v>-281</v>
      </c>
      <c r="I68" s="363">
        <v>281</v>
      </c>
      <c r="J68" s="337">
        <v>21</v>
      </c>
      <c r="K68" s="337">
        <v>71</v>
      </c>
      <c r="L68" s="443">
        <f>I68+J68-K68</f>
        <v>231</v>
      </c>
    </row>
    <row r="69" spans="1:12" s="328" customFormat="1" ht="11.25">
      <c r="A69" s="388" t="s">
        <v>202</v>
      </c>
      <c r="B69" s="314"/>
      <c r="C69" s="511">
        <v>2299</v>
      </c>
      <c r="D69" s="337">
        <v>1975</v>
      </c>
      <c r="E69" s="337">
        <v>1253</v>
      </c>
      <c r="F69" s="338">
        <f>C69+D69-E69</f>
        <v>3021</v>
      </c>
      <c r="G69" s="315"/>
      <c r="H69" s="316">
        <f>+G69-F69</f>
        <v>-3021</v>
      </c>
      <c r="I69" s="370">
        <v>3021</v>
      </c>
      <c r="J69" s="371">
        <v>1985</v>
      </c>
      <c r="K69" s="371">
        <v>1868</v>
      </c>
      <c r="L69" s="443">
        <f>I69+J69-K69</f>
        <v>3138</v>
      </c>
    </row>
    <row r="70" spans="1:12" s="328" customFormat="1" ht="11.25">
      <c r="A70" s="388" t="s">
        <v>195</v>
      </c>
      <c r="B70" s="314">
        <v>1146</v>
      </c>
      <c r="C70" s="513" t="s">
        <v>192</v>
      </c>
      <c r="D70" s="361" t="s">
        <v>192</v>
      </c>
      <c r="E70" s="365" t="s">
        <v>192</v>
      </c>
      <c r="F70" s="338"/>
      <c r="G70" s="315">
        <v>1095</v>
      </c>
      <c r="H70" s="317" t="s">
        <v>192</v>
      </c>
      <c r="I70" s="364" t="s">
        <v>192</v>
      </c>
      <c r="J70" s="361" t="s">
        <v>192</v>
      </c>
      <c r="K70" s="365" t="s">
        <v>192</v>
      </c>
      <c r="L70" s="443"/>
    </row>
    <row r="71" spans="1:12" s="328" customFormat="1" ht="12" thickBot="1">
      <c r="A71" s="389" t="s">
        <v>196</v>
      </c>
      <c r="B71" s="318">
        <v>188</v>
      </c>
      <c r="C71" s="514">
        <v>188</v>
      </c>
      <c r="D71" s="446">
        <v>204</v>
      </c>
      <c r="E71" s="446">
        <v>263</v>
      </c>
      <c r="F71" s="505">
        <f>C71+D71-E71</f>
        <v>129</v>
      </c>
      <c r="G71" s="506">
        <v>129</v>
      </c>
      <c r="H71" s="507">
        <f>+G71-F71</f>
        <v>0</v>
      </c>
      <c r="I71" s="504">
        <v>129</v>
      </c>
      <c r="J71" s="446">
        <v>213</v>
      </c>
      <c r="K71" s="446">
        <v>232</v>
      </c>
      <c r="L71" s="447">
        <f>I71+J71-K71</f>
        <v>110</v>
      </c>
    </row>
    <row r="72" spans="1:12" s="328" customFormat="1" ht="11.25">
      <c r="A72" s="302"/>
      <c r="B72" s="329"/>
      <c r="C72" s="329"/>
      <c r="D72" s="329"/>
      <c r="E72" s="303"/>
      <c r="F72" s="343"/>
      <c r="G72" s="330"/>
      <c r="H72" s="302"/>
      <c r="I72" s="329"/>
      <c r="J72" s="329"/>
      <c r="K72" s="329"/>
      <c r="L72" s="303"/>
    </row>
    <row r="73" spans="1:12" s="328" customFormat="1" ht="11.25">
      <c r="A73" s="302"/>
      <c r="B73" s="329"/>
      <c r="C73" s="329"/>
      <c r="D73" s="329"/>
      <c r="E73" s="303"/>
      <c r="F73" s="330"/>
      <c r="G73" s="330"/>
      <c r="H73" s="302"/>
      <c r="I73" s="329"/>
      <c r="J73" s="329"/>
      <c r="K73" s="329"/>
      <c r="L73" s="303"/>
    </row>
    <row r="74" spans="1:11" ht="15.75" thickBot="1">
      <c r="A74" s="375" t="s">
        <v>326</v>
      </c>
      <c r="K74" s="329" t="s">
        <v>222</v>
      </c>
    </row>
    <row r="75" spans="1:11" ht="11.25">
      <c r="A75" s="619" t="s">
        <v>180</v>
      </c>
      <c r="B75" s="619"/>
      <c r="C75" s="619"/>
      <c r="D75" s="321"/>
      <c r="E75" s="619" t="s">
        <v>181</v>
      </c>
      <c r="F75" s="619"/>
      <c r="G75" s="619"/>
      <c r="I75" s="598" t="s">
        <v>176</v>
      </c>
      <c r="J75" s="598"/>
      <c r="K75" s="598"/>
    </row>
    <row r="76" spans="1:11" ht="12" thickBot="1">
      <c r="A76" s="350" t="s">
        <v>182</v>
      </c>
      <c r="B76" s="351" t="s">
        <v>183</v>
      </c>
      <c r="C76" s="352" t="s">
        <v>178</v>
      </c>
      <c r="D76" s="321"/>
      <c r="E76" s="350"/>
      <c r="F76" s="600" t="s">
        <v>184</v>
      </c>
      <c r="G76" s="600"/>
      <c r="I76" s="350"/>
      <c r="J76" s="351" t="s">
        <v>177</v>
      </c>
      <c r="K76" s="352" t="s">
        <v>178</v>
      </c>
    </row>
    <row r="77" spans="1:11" ht="11.25">
      <c r="A77" s="322">
        <v>2008</v>
      </c>
      <c r="B77" s="356">
        <v>53</v>
      </c>
      <c r="C77" s="357">
        <v>53</v>
      </c>
      <c r="D77" s="321"/>
      <c r="E77" s="322">
        <v>2008</v>
      </c>
      <c r="F77" s="592">
        <v>92</v>
      </c>
      <c r="G77" s="592"/>
      <c r="I77" s="322">
        <v>2008</v>
      </c>
      <c r="J77" s="356">
        <v>10218</v>
      </c>
      <c r="K77" s="357">
        <f>G30</f>
        <v>10218</v>
      </c>
    </row>
    <row r="78" spans="1:11" ht="12" thickBot="1">
      <c r="A78" s="323">
        <v>2009</v>
      </c>
      <c r="B78" s="358">
        <v>53</v>
      </c>
      <c r="C78" s="359"/>
      <c r="D78" s="321"/>
      <c r="E78" s="323">
        <v>2009</v>
      </c>
      <c r="F78" s="568">
        <v>92</v>
      </c>
      <c r="G78" s="568"/>
      <c r="I78" s="323">
        <v>2009</v>
      </c>
      <c r="J78" s="358">
        <f>L30</f>
        <v>10768</v>
      </c>
      <c r="K78" s="359"/>
    </row>
  </sheetData>
  <mergeCells count="53">
    <mergeCell ref="A2:G2"/>
    <mergeCell ref="E50:H50"/>
    <mergeCell ref="E51:H51"/>
    <mergeCell ref="E52:H52"/>
    <mergeCell ref="A50:B50"/>
    <mergeCell ref="A51:B51"/>
    <mergeCell ref="A52:B52"/>
    <mergeCell ref="A44:B45"/>
    <mergeCell ref="C44:C45"/>
    <mergeCell ref="E44:H45"/>
    <mergeCell ref="E53:H53"/>
    <mergeCell ref="E46:H46"/>
    <mergeCell ref="E47:H47"/>
    <mergeCell ref="E48:H48"/>
    <mergeCell ref="E49:H49"/>
    <mergeCell ref="A53:B53"/>
    <mergeCell ref="A46:B46"/>
    <mergeCell ref="A47:B47"/>
    <mergeCell ref="A48:B48"/>
    <mergeCell ref="A49:B49"/>
    <mergeCell ref="I44:I45"/>
    <mergeCell ref="M4:N4"/>
    <mergeCell ref="J40:L40"/>
    <mergeCell ref="B41:D41"/>
    <mergeCell ref="E41:G41"/>
    <mergeCell ref="A64:A65"/>
    <mergeCell ref="A1:N1"/>
    <mergeCell ref="B40:D40"/>
    <mergeCell ref="E40:G40"/>
    <mergeCell ref="B4:D4"/>
    <mergeCell ref="E4:G4"/>
    <mergeCell ref="J4:L4"/>
    <mergeCell ref="A3:A6"/>
    <mergeCell ref="B3:N3"/>
    <mergeCell ref="H4:I4"/>
    <mergeCell ref="B64:B65"/>
    <mergeCell ref="C64:F64"/>
    <mergeCell ref="G64:G65"/>
    <mergeCell ref="H64:H65"/>
    <mergeCell ref="C58:C59"/>
    <mergeCell ref="D58:I58"/>
    <mergeCell ref="A57:A59"/>
    <mergeCell ref="B57:B59"/>
    <mergeCell ref="C57:I57"/>
    <mergeCell ref="I64:L64"/>
    <mergeCell ref="I75:K75"/>
    <mergeCell ref="J57:J59"/>
    <mergeCell ref="K47:L47"/>
    <mergeCell ref="F76:G76"/>
    <mergeCell ref="F77:G77"/>
    <mergeCell ref="F78:G78"/>
    <mergeCell ref="A75:C75"/>
    <mergeCell ref="E75:G75"/>
  </mergeCells>
  <printOptions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62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78"/>
  <sheetViews>
    <sheetView view="pageBreakPreview" zoomScaleSheetLayoutView="100" workbookViewId="0" topLeftCell="A46">
      <selection activeCell="J28" sqref="J28"/>
    </sheetView>
  </sheetViews>
  <sheetFormatPr defaultColWidth="9.00390625" defaultRowHeight="12.75"/>
  <cols>
    <col min="1" max="1" width="28.125" style="298" customWidth="1"/>
    <col min="2" max="7" width="9.75390625" style="298" customWidth="1"/>
    <col min="8" max="8" width="8.125" style="298" customWidth="1"/>
    <col min="9" max="9" width="8.875" style="298" customWidth="1"/>
    <col min="10" max="10" width="9.125" style="298" customWidth="1"/>
    <col min="11" max="11" width="9.25390625" style="298" customWidth="1"/>
    <col min="12" max="12" width="10.00390625" style="298" bestFit="1" customWidth="1"/>
    <col min="13" max="14" width="9.125" style="298" customWidth="1"/>
    <col min="15" max="15" width="9.875" style="298" customWidth="1"/>
    <col min="16" max="16384" width="9.125" style="298" customWidth="1"/>
  </cols>
  <sheetData>
    <row r="1" spans="1:14" ht="11.25">
      <c r="A1" s="622"/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</row>
    <row r="2" spans="1:14" ht="15.75" thickBot="1">
      <c r="A2" s="626" t="s">
        <v>323</v>
      </c>
      <c r="B2" s="626"/>
      <c r="C2" s="626"/>
      <c r="D2" s="626"/>
      <c r="E2" s="626"/>
      <c r="F2" s="626"/>
      <c r="G2" s="626"/>
      <c r="H2" s="230"/>
      <c r="L2" s="324"/>
      <c r="N2" s="325" t="s">
        <v>222</v>
      </c>
    </row>
    <row r="3" spans="1:14" ht="24" customHeight="1" thickBot="1">
      <c r="A3" s="623" t="s">
        <v>133</v>
      </c>
      <c r="B3" s="624" t="s">
        <v>330</v>
      </c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4"/>
    </row>
    <row r="4" spans="1:14" ht="12" thickBot="1">
      <c r="A4" s="623"/>
      <c r="B4" s="597" t="s">
        <v>263</v>
      </c>
      <c r="C4" s="597"/>
      <c r="D4" s="597"/>
      <c r="E4" s="597" t="s">
        <v>21</v>
      </c>
      <c r="F4" s="597"/>
      <c r="G4" s="597"/>
      <c r="H4" s="625" t="s">
        <v>264</v>
      </c>
      <c r="I4" s="625"/>
      <c r="J4" s="597" t="s">
        <v>22</v>
      </c>
      <c r="K4" s="597"/>
      <c r="L4" s="597"/>
      <c r="M4" s="597" t="s">
        <v>23</v>
      </c>
      <c r="N4" s="597"/>
    </row>
    <row r="5" spans="1:14" ht="12" thickBot="1">
      <c r="A5" s="623"/>
      <c r="B5" s="231" t="s">
        <v>134</v>
      </c>
      <c r="C5" s="232" t="s">
        <v>135</v>
      </c>
      <c r="D5" s="233" t="s">
        <v>136</v>
      </c>
      <c r="E5" s="231" t="s">
        <v>134</v>
      </c>
      <c r="F5" s="232" t="s">
        <v>135</v>
      </c>
      <c r="G5" s="233" t="s">
        <v>136</v>
      </c>
      <c r="H5" s="234" t="s">
        <v>136</v>
      </c>
      <c r="I5" s="234" t="s">
        <v>137</v>
      </c>
      <c r="J5" s="235" t="s">
        <v>134</v>
      </c>
      <c r="K5" s="232" t="s">
        <v>135</v>
      </c>
      <c r="L5" s="233" t="s">
        <v>136</v>
      </c>
      <c r="M5" s="234" t="s">
        <v>136</v>
      </c>
      <c r="N5" s="233" t="s">
        <v>137</v>
      </c>
    </row>
    <row r="6" spans="1:14" ht="12" thickBot="1">
      <c r="A6" s="623"/>
      <c r="B6" s="236" t="s">
        <v>138</v>
      </c>
      <c r="C6" s="237" t="s">
        <v>138</v>
      </c>
      <c r="D6" s="238"/>
      <c r="E6" s="236" t="s">
        <v>138</v>
      </c>
      <c r="F6" s="237" t="s">
        <v>138</v>
      </c>
      <c r="G6" s="238"/>
      <c r="H6" s="239" t="s">
        <v>139</v>
      </c>
      <c r="I6" s="239" t="s">
        <v>140</v>
      </c>
      <c r="J6" s="240" t="s">
        <v>138</v>
      </c>
      <c r="K6" s="237" t="s">
        <v>138</v>
      </c>
      <c r="L6" s="238"/>
      <c r="M6" s="239" t="s">
        <v>139</v>
      </c>
      <c r="N6" s="238" t="s">
        <v>140</v>
      </c>
    </row>
    <row r="7" spans="1:14" ht="13.5" customHeight="1">
      <c r="A7" s="241" t="s">
        <v>141</v>
      </c>
      <c r="B7" s="242"/>
      <c r="C7" s="243"/>
      <c r="D7" s="244">
        <f aca="true" t="shared" si="0" ref="D7:D18">SUM(B7:C7)</f>
        <v>0</v>
      </c>
      <c r="E7" s="242"/>
      <c r="F7" s="243"/>
      <c r="G7" s="244">
        <f aca="true" t="shared" si="1" ref="G7:G18">SUM(E7:F7)</f>
        <v>0</v>
      </c>
      <c r="H7" s="245">
        <f aca="true" t="shared" si="2" ref="H7:H38">+G7-D7</f>
        <v>0</v>
      </c>
      <c r="I7" s="383"/>
      <c r="J7" s="242"/>
      <c r="K7" s="243"/>
      <c r="L7" s="244">
        <f aca="true" t="shared" si="3" ref="L7:L18">SUM(J7:K7)</f>
        <v>0</v>
      </c>
      <c r="M7" s="245">
        <f aca="true" t="shared" si="4" ref="M7:M38">+L7-G7</f>
        <v>0</v>
      </c>
      <c r="N7" s="384"/>
    </row>
    <row r="8" spans="1:14" ht="13.5" customHeight="1">
      <c r="A8" s="248" t="s">
        <v>142</v>
      </c>
      <c r="B8" s="249">
        <v>17225</v>
      </c>
      <c r="C8" s="250"/>
      <c r="D8" s="251">
        <f t="shared" si="0"/>
        <v>17225</v>
      </c>
      <c r="E8" s="249">
        <v>20229</v>
      </c>
      <c r="F8" s="250"/>
      <c r="G8" s="251">
        <f t="shared" si="1"/>
        <v>20229</v>
      </c>
      <c r="H8" s="252">
        <f t="shared" si="2"/>
        <v>3004</v>
      </c>
      <c r="I8" s="246">
        <f aca="true" t="shared" si="5" ref="I8:I22">+G8/D8</f>
        <v>1.1743976777939042</v>
      </c>
      <c r="J8" s="249">
        <v>21700</v>
      </c>
      <c r="K8" s="250"/>
      <c r="L8" s="251">
        <f t="shared" si="3"/>
        <v>21700</v>
      </c>
      <c r="M8" s="252">
        <f t="shared" si="4"/>
        <v>1471</v>
      </c>
      <c r="N8" s="247">
        <f aca="true" t="shared" si="6" ref="N8:N22">+L8/G8</f>
        <v>1.072717385931089</v>
      </c>
    </row>
    <row r="9" spans="1:14" ht="13.5" customHeight="1">
      <c r="A9" s="248" t="s">
        <v>143</v>
      </c>
      <c r="B9" s="249"/>
      <c r="C9" s="250"/>
      <c r="D9" s="251">
        <f t="shared" si="0"/>
        <v>0</v>
      </c>
      <c r="E9" s="249"/>
      <c r="F9" s="250"/>
      <c r="G9" s="251">
        <f t="shared" si="1"/>
        <v>0</v>
      </c>
      <c r="H9" s="252">
        <f t="shared" si="2"/>
        <v>0</v>
      </c>
      <c r="I9" s="246"/>
      <c r="J9" s="249"/>
      <c r="K9" s="250"/>
      <c r="L9" s="251">
        <f t="shared" si="3"/>
        <v>0</v>
      </c>
      <c r="M9" s="252">
        <f t="shared" si="4"/>
        <v>0</v>
      </c>
      <c r="N9" s="247"/>
    </row>
    <row r="10" spans="1:14" ht="13.5" customHeight="1">
      <c r="A10" s="248" t="s">
        <v>144</v>
      </c>
      <c r="B10" s="249"/>
      <c r="C10" s="250"/>
      <c r="D10" s="251">
        <f t="shared" si="0"/>
        <v>0</v>
      </c>
      <c r="E10" s="249"/>
      <c r="F10" s="250"/>
      <c r="G10" s="251">
        <f t="shared" si="1"/>
        <v>0</v>
      </c>
      <c r="H10" s="252">
        <f t="shared" si="2"/>
        <v>0</v>
      </c>
      <c r="I10" s="246"/>
      <c r="J10" s="249"/>
      <c r="K10" s="250"/>
      <c r="L10" s="251">
        <f t="shared" si="3"/>
        <v>0</v>
      </c>
      <c r="M10" s="252">
        <f t="shared" si="4"/>
        <v>0</v>
      </c>
      <c r="N10" s="247"/>
    </row>
    <row r="11" spans="1:14" ht="13.5" customHeight="1">
      <c r="A11" s="248" t="s">
        <v>145</v>
      </c>
      <c r="B11" s="249">
        <v>134</v>
      </c>
      <c r="C11" s="250"/>
      <c r="D11" s="251">
        <f t="shared" si="0"/>
        <v>134</v>
      </c>
      <c r="E11" s="249">
        <v>133</v>
      </c>
      <c r="F11" s="250"/>
      <c r="G11" s="251">
        <f t="shared" si="1"/>
        <v>133</v>
      </c>
      <c r="H11" s="252">
        <f t="shared" si="2"/>
        <v>-1</v>
      </c>
      <c r="I11" s="246">
        <f t="shared" si="5"/>
        <v>0.9925373134328358</v>
      </c>
      <c r="J11" s="249">
        <v>140</v>
      </c>
      <c r="K11" s="250"/>
      <c r="L11" s="251">
        <f t="shared" si="3"/>
        <v>140</v>
      </c>
      <c r="M11" s="252">
        <f t="shared" si="4"/>
        <v>7</v>
      </c>
      <c r="N11" s="247">
        <f t="shared" si="6"/>
        <v>1.0526315789473684</v>
      </c>
    </row>
    <row r="12" spans="1:14" ht="13.5" customHeight="1">
      <c r="A12" s="248" t="s">
        <v>146</v>
      </c>
      <c r="B12" s="249">
        <v>9</v>
      </c>
      <c r="C12" s="250"/>
      <c r="D12" s="251">
        <f t="shared" si="0"/>
        <v>9</v>
      </c>
      <c r="E12" s="249">
        <v>13</v>
      </c>
      <c r="F12" s="250"/>
      <c r="G12" s="251">
        <f t="shared" si="1"/>
        <v>13</v>
      </c>
      <c r="H12" s="252">
        <f t="shared" si="2"/>
        <v>4</v>
      </c>
      <c r="I12" s="246">
        <f t="shared" si="5"/>
        <v>1.4444444444444444</v>
      </c>
      <c r="J12" s="249">
        <v>15</v>
      </c>
      <c r="K12" s="250"/>
      <c r="L12" s="251">
        <f t="shared" si="3"/>
        <v>15</v>
      </c>
      <c r="M12" s="252">
        <f t="shared" si="4"/>
        <v>2</v>
      </c>
      <c r="N12" s="247">
        <f t="shared" si="6"/>
        <v>1.1538461538461537</v>
      </c>
    </row>
    <row r="13" spans="1:14" ht="13.5" customHeight="1">
      <c r="A13" s="248" t="s">
        <v>147</v>
      </c>
      <c r="B13" s="249"/>
      <c r="C13" s="250"/>
      <c r="D13" s="251">
        <f t="shared" si="0"/>
        <v>0</v>
      </c>
      <c r="E13" s="249"/>
      <c r="F13" s="250"/>
      <c r="G13" s="251">
        <f t="shared" si="1"/>
        <v>0</v>
      </c>
      <c r="H13" s="252">
        <f t="shared" si="2"/>
        <v>0</v>
      </c>
      <c r="I13" s="246" t="e">
        <f t="shared" si="5"/>
        <v>#DIV/0!</v>
      </c>
      <c r="J13" s="249"/>
      <c r="K13" s="250"/>
      <c r="L13" s="251">
        <f t="shared" si="3"/>
        <v>0</v>
      </c>
      <c r="M13" s="252">
        <f t="shared" si="4"/>
        <v>0</v>
      </c>
      <c r="N13" s="247"/>
    </row>
    <row r="14" spans="1:14" ht="23.25" customHeight="1">
      <c r="A14" s="248" t="s">
        <v>148</v>
      </c>
      <c r="B14" s="249"/>
      <c r="C14" s="250"/>
      <c r="D14" s="251">
        <f t="shared" si="0"/>
        <v>0</v>
      </c>
      <c r="E14" s="249"/>
      <c r="F14" s="250"/>
      <c r="G14" s="251">
        <f t="shared" si="1"/>
        <v>0</v>
      </c>
      <c r="H14" s="252">
        <f t="shared" si="2"/>
        <v>0</v>
      </c>
      <c r="I14" s="246"/>
      <c r="J14" s="249"/>
      <c r="K14" s="250"/>
      <c r="L14" s="251">
        <f t="shared" si="3"/>
        <v>0</v>
      </c>
      <c r="M14" s="252">
        <f t="shared" si="4"/>
        <v>0</v>
      </c>
      <c r="N14" s="247"/>
    </row>
    <row r="15" spans="1:14" ht="13.5" customHeight="1">
      <c r="A15" s="248" t="s">
        <v>149</v>
      </c>
      <c r="B15" s="249">
        <v>11229</v>
      </c>
      <c r="C15" s="250"/>
      <c r="D15" s="251">
        <f t="shared" si="0"/>
        <v>11229</v>
      </c>
      <c r="E15" s="249">
        <v>8081.6</v>
      </c>
      <c r="F15" s="250"/>
      <c r="G15" s="251">
        <f t="shared" si="1"/>
        <v>8081.6</v>
      </c>
      <c r="H15" s="252">
        <f t="shared" si="2"/>
        <v>-3147.3999999999996</v>
      </c>
      <c r="I15" s="246">
        <f t="shared" si="5"/>
        <v>0.7197078991895984</v>
      </c>
      <c r="J15" s="253">
        <f>J16+J17</f>
        <v>8131</v>
      </c>
      <c r="K15" s="254"/>
      <c r="L15" s="251">
        <f t="shared" si="3"/>
        <v>8131</v>
      </c>
      <c r="M15" s="252">
        <f t="shared" si="4"/>
        <v>49.399999999999636</v>
      </c>
      <c r="N15" s="247">
        <f t="shared" si="6"/>
        <v>1.0061126509602059</v>
      </c>
    </row>
    <row r="16" spans="1:14" ht="13.5" customHeight="1">
      <c r="A16" s="255" t="s">
        <v>223</v>
      </c>
      <c r="B16" s="249">
        <v>3316</v>
      </c>
      <c r="C16" s="250"/>
      <c r="D16" s="251">
        <f t="shared" si="0"/>
        <v>3316</v>
      </c>
      <c r="E16" s="249">
        <v>1141.5</v>
      </c>
      <c r="F16" s="250"/>
      <c r="G16" s="251">
        <f t="shared" si="1"/>
        <v>1141.5</v>
      </c>
      <c r="H16" s="252">
        <f t="shared" si="2"/>
        <v>-2174.5</v>
      </c>
      <c r="I16" s="246">
        <f t="shared" si="5"/>
        <v>0.3442400482509047</v>
      </c>
      <c r="J16" s="253">
        <v>2001</v>
      </c>
      <c r="K16" s="250"/>
      <c r="L16" s="251">
        <f t="shared" si="3"/>
        <v>2001</v>
      </c>
      <c r="M16" s="252">
        <f t="shared" si="4"/>
        <v>859.5</v>
      </c>
      <c r="N16" s="247">
        <f t="shared" si="6"/>
        <v>1.7529566360052562</v>
      </c>
    </row>
    <row r="17" spans="1:14" ht="13.5" customHeight="1">
      <c r="A17" s="255" t="s">
        <v>224</v>
      </c>
      <c r="B17" s="249">
        <v>7913</v>
      </c>
      <c r="C17" s="250"/>
      <c r="D17" s="251">
        <f t="shared" si="0"/>
        <v>7913</v>
      </c>
      <c r="E17" s="249">
        <v>6940.1</v>
      </c>
      <c r="F17" s="250"/>
      <c r="G17" s="251">
        <f t="shared" si="1"/>
        <v>6940.1</v>
      </c>
      <c r="H17" s="252">
        <f t="shared" si="2"/>
        <v>-972.8999999999996</v>
      </c>
      <c r="I17" s="246"/>
      <c r="J17" s="253">
        <v>6130</v>
      </c>
      <c r="K17" s="250"/>
      <c r="L17" s="251">
        <f t="shared" si="3"/>
        <v>6130</v>
      </c>
      <c r="M17" s="252">
        <f t="shared" si="4"/>
        <v>-810.1000000000004</v>
      </c>
      <c r="N17" s="247">
        <f t="shared" si="6"/>
        <v>0.8832725753231221</v>
      </c>
    </row>
    <row r="18" spans="1:14" ht="13.5" customHeight="1" thickBot="1">
      <c r="A18" s="256" t="s">
        <v>262</v>
      </c>
      <c r="B18" s="257"/>
      <c r="C18" s="258"/>
      <c r="D18" s="251">
        <f t="shared" si="0"/>
        <v>0</v>
      </c>
      <c r="E18" s="257"/>
      <c r="F18" s="258"/>
      <c r="G18" s="251">
        <f t="shared" si="1"/>
        <v>0</v>
      </c>
      <c r="H18" s="259"/>
      <c r="I18" s="260"/>
      <c r="J18" s="261"/>
      <c r="K18" s="258"/>
      <c r="L18" s="251">
        <f t="shared" si="3"/>
        <v>0</v>
      </c>
      <c r="M18" s="259"/>
      <c r="N18" s="262"/>
    </row>
    <row r="19" spans="1:14" ht="13.5" customHeight="1" thickBot="1">
      <c r="A19" s="263" t="s">
        <v>150</v>
      </c>
      <c r="B19" s="264">
        <f aca="true" t="shared" si="7" ref="B19:G19">SUM(B7+B8+B9+B10+B11+B13+B15)</f>
        <v>28588</v>
      </c>
      <c r="C19" s="265">
        <f t="shared" si="7"/>
        <v>0</v>
      </c>
      <c r="D19" s="266">
        <f t="shared" si="7"/>
        <v>28588</v>
      </c>
      <c r="E19" s="264">
        <f t="shared" si="7"/>
        <v>28443.6</v>
      </c>
      <c r="F19" s="265">
        <f t="shared" si="7"/>
        <v>0</v>
      </c>
      <c r="G19" s="266">
        <f t="shared" si="7"/>
        <v>28443.6</v>
      </c>
      <c r="H19" s="376">
        <f t="shared" si="2"/>
        <v>-144.40000000000146</v>
      </c>
      <c r="I19" s="377">
        <f t="shared" si="5"/>
        <v>0.9949489296208198</v>
      </c>
      <c r="J19" s="267">
        <f>SUM(J7+J8+J9+J10+J11+J13+J15)</f>
        <v>29971</v>
      </c>
      <c r="K19" s="265">
        <f>SUM(K7+K8+K9+K10+K11+K13+K15)</f>
        <v>0</v>
      </c>
      <c r="L19" s="266">
        <f>SUM(L7+L8+L9+L10+L11+L13+L15)</f>
        <v>29971</v>
      </c>
      <c r="M19" s="376">
        <f t="shared" si="4"/>
        <v>1527.4000000000015</v>
      </c>
      <c r="N19" s="378">
        <f t="shared" si="6"/>
        <v>1.0536992504464977</v>
      </c>
    </row>
    <row r="20" spans="1:14" ht="13.5" customHeight="1">
      <c r="A20" s="241" t="s">
        <v>151</v>
      </c>
      <c r="B20" s="268">
        <v>9506</v>
      </c>
      <c r="C20" s="269"/>
      <c r="D20" s="270">
        <f aca="true" t="shared" si="8" ref="D20:D37">SUM(B20:C20)</f>
        <v>9506</v>
      </c>
      <c r="E20" s="268">
        <v>7269</v>
      </c>
      <c r="F20" s="269"/>
      <c r="G20" s="271">
        <f aca="true" t="shared" si="9" ref="G20:G37">SUM(E20:F20)</f>
        <v>7269</v>
      </c>
      <c r="H20" s="272">
        <f t="shared" si="2"/>
        <v>-2237</v>
      </c>
      <c r="I20" s="273">
        <f t="shared" si="5"/>
        <v>0.7646749421418052</v>
      </c>
      <c r="J20" s="274">
        <v>7100</v>
      </c>
      <c r="K20" s="269"/>
      <c r="L20" s="275">
        <f aca="true" t="shared" si="10" ref="L20:L37">SUM(J20:K20)</f>
        <v>7100</v>
      </c>
      <c r="M20" s="272">
        <f t="shared" si="4"/>
        <v>-169</v>
      </c>
      <c r="N20" s="276">
        <f t="shared" si="6"/>
        <v>0.9767505846746457</v>
      </c>
    </row>
    <row r="21" spans="1:14" ht="21" customHeight="1">
      <c r="A21" s="248" t="s">
        <v>152</v>
      </c>
      <c r="B21" s="268">
        <v>5615</v>
      </c>
      <c r="C21" s="269"/>
      <c r="D21" s="270">
        <f t="shared" si="8"/>
        <v>5615</v>
      </c>
      <c r="E21" s="268">
        <v>3100</v>
      </c>
      <c r="F21" s="269"/>
      <c r="G21" s="271">
        <f t="shared" si="9"/>
        <v>3100</v>
      </c>
      <c r="H21" s="277">
        <f t="shared" si="2"/>
        <v>-2515</v>
      </c>
      <c r="I21" s="246">
        <f t="shared" si="5"/>
        <v>0.5520926090828139</v>
      </c>
      <c r="J21" s="274">
        <v>800</v>
      </c>
      <c r="K21" s="269"/>
      <c r="L21" s="275">
        <f t="shared" si="10"/>
        <v>800</v>
      </c>
      <c r="M21" s="277">
        <f t="shared" si="4"/>
        <v>-2300</v>
      </c>
      <c r="N21" s="247">
        <f t="shared" si="6"/>
        <v>0.25806451612903225</v>
      </c>
    </row>
    <row r="22" spans="1:14" ht="13.5" customHeight="1">
      <c r="A22" s="248" t="s">
        <v>153</v>
      </c>
      <c r="B22" s="278">
        <v>1363</v>
      </c>
      <c r="C22" s="250"/>
      <c r="D22" s="270">
        <f t="shared" si="8"/>
        <v>1363</v>
      </c>
      <c r="E22" s="278">
        <v>1740.5</v>
      </c>
      <c r="F22" s="250"/>
      <c r="G22" s="271">
        <f t="shared" si="9"/>
        <v>1740.5</v>
      </c>
      <c r="H22" s="277">
        <f t="shared" si="2"/>
        <v>377.5</v>
      </c>
      <c r="I22" s="246">
        <f t="shared" si="5"/>
        <v>1.276962582538518</v>
      </c>
      <c r="J22" s="249">
        <f>G22</f>
        <v>1740.5</v>
      </c>
      <c r="K22" s="250"/>
      <c r="L22" s="275">
        <f t="shared" si="10"/>
        <v>1740.5</v>
      </c>
      <c r="M22" s="277">
        <f t="shared" si="4"/>
        <v>0</v>
      </c>
      <c r="N22" s="247">
        <f t="shared" si="6"/>
        <v>1</v>
      </c>
    </row>
    <row r="23" spans="1:14" ht="13.5" customHeight="1">
      <c r="A23" s="248" t="s">
        <v>154</v>
      </c>
      <c r="B23" s="278"/>
      <c r="C23" s="250"/>
      <c r="D23" s="270">
        <f t="shared" si="8"/>
        <v>0</v>
      </c>
      <c r="E23" s="278"/>
      <c r="F23" s="250"/>
      <c r="G23" s="271">
        <f t="shared" si="9"/>
        <v>0</v>
      </c>
      <c r="H23" s="277">
        <f t="shared" si="2"/>
        <v>0</v>
      </c>
      <c r="I23" s="246"/>
      <c r="J23" s="249"/>
      <c r="K23" s="250"/>
      <c r="L23" s="275">
        <f t="shared" si="10"/>
        <v>0</v>
      </c>
      <c r="M23" s="277">
        <f t="shared" si="4"/>
        <v>0</v>
      </c>
      <c r="N23" s="247"/>
    </row>
    <row r="24" spans="1:14" ht="13.5" customHeight="1">
      <c r="A24" s="248" t="s">
        <v>220</v>
      </c>
      <c r="B24" s="278">
        <v>54</v>
      </c>
      <c r="C24" s="250"/>
      <c r="D24" s="270">
        <f t="shared" si="8"/>
        <v>54</v>
      </c>
      <c r="E24" s="278">
        <v>37</v>
      </c>
      <c r="F24" s="250"/>
      <c r="G24" s="271">
        <f t="shared" si="9"/>
        <v>37</v>
      </c>
      <c r="H24" s="277">
        <f t="shared" si="2"/>
        <v>-17</v>
      </c>
      <c r="I24" s="246">
        <f aca="true" t="shared" si="11" ref="I24:I38">+G24/D24</f>
        <v>0.6851851851851852</v>
      </c>
      <c r="J24" s="249">
        <v>20</v>
      </c>
      <c r="K24" s="250"/>
      <c r="L24" s="275">
        <f t="shared" si="10"/>
        <v>20</v>
      </c>
      <c r="M24" s="277">
        <f t="shared" si="4"/>
        <v>-17</v>
      </c>
      <c r="N24" s="247">
        <f aca="true" t="shared" si="12" ref="N24:N38">+L24/G24</f>
        <v>0.5405405405405406</v>
      </c>
    </row>
    <row r="25" spans="1:14" ht="13.5" customHeight="1">
      <c r="A25" s="248" t="s">
        <v>155</v>
      </c>
      <c r="B25" s="249">
        <v>1722</v>
      </c>
      <c r="C25" s="250"/>
      <c r="D25" s="270">
        <f t="shared" si="8"/>
        <v>1722</v>
      </c>
      <c r="E25" s="249">
        <v>1707</v>
      </c>
      <c r="F25" s="250"/>
      <c r="G25" s="271">
        <f t="shared" si="9"/>
        <v>1707</v>
      </c>
      <c r="H25" s="277">
        <f t="shared" si="2"/>
        <v>-15</v>
      </c>
      <c r="I25" s="246">
        <f t="shared" si="11"/>
        <v>0.9912891986062717</v>
      </c>
      <c r="J25" s="249">
        <v>1600</v>
      </c>
      <c r="K25" s="250"/>
      <c r="L25" s="275">
        <f t="shared" si="10"/>
        <v>1600</v>
      </c>
      <c r="M25" s="277">
        <f t="shared" si="4"/>
        <v>-107</v>
      </c>
      <c r="N25" s="247">
        <f t="shared" si="12"/>
        <v>0.9373169302870533</v>
      </c>
    </row>
    <row r="26" spans="1:14" ht="13.5" customHeight="1">
      <c r="A26" s="248" t="s">
        <v>156</v>
      </c>
      <c r="B26" s="278">
        <v>391</v>
      </c>
      <c r="C26" s="250"/>
      <c r="D26" s="270">
        <f t="shared" si="8"/>
        <v>391</v>
      </c>
      <c r="E26" s="278">
        <v>332</v>
      </c>
      <c r="F26" s="250"/>
      <c r="G26" s="271">
        <f t="shared" si="9"/>
        <v>332</v>
      </c>
      <c r="H26" s="277">
        <f t="shared" si="2"/>
        <v>-59</v>
      </c>
      <c r="I26" s="246">
        <f t="shared" si="11"/>
        <v>0.8491048593350383</v>
      </c>
      <c r="J26" s="253">
        <v>300</v>
      </c>
      <c r="K26" s="250"/>
      <c r="L26" s="275">
        <f t="shared" si="10"/>
        <v>300</v>
      </c>
      <c r="M26" s="277">
        <f t="shared" si="4"/>
        <v>-32</v>
      </c>
      <c r="N26" s="247">
        <f t="shared" si="12"/>
        <v>0.9036144578313253</v>
      </c>
    </row>
    <row r="27" spans="1:14" ht="13.5" customHeight="1">
      <c r="A27" s="248" t="s">
        <v>157</v>
      </c>
      <c r="B27" s="278">
        <v>1331</v>
      </c>
      <c r="C27" s="250"/>
      <c r="D27" s="270">
        <f t="shared" si="8"/>
        <v>1331</v>
      </c>
      <c r="E27" s="278">
        <v>1375</v>
      </c>
      <c r="F27" s="250"/>
      <c r="G27" s="271">
        <f t="shared" si="9"/>
        <v>1375</v>
      </c>
      <c r="H27" s="277">
        <f t="shared" si="2"/>
        <v>44</v>
      </c>
      <c r="I27" s="246">
        <f t="shared" si="11"/>
        <v>1.0330578512396693</v>
      </c>
      <c r="J27" s="253">
        <v>1300</v>
      </c>
      <c r="K27" s="250"/>
      <c r="L27" s="275">
        <f t="shared" si="10"/>
        <v>1300</v>
      </c>
      <c r="M27" s="277">
        <f t="shared" si="4"/>
        <v>-75</v>
      </c>
      <c r="N27" s="247">
        <f t="shared" si="12"/>
        <v>0.9454545454545454</v>
      </c>
    </row>
    <row r="28" spans="1:14" ht="13.5" customHeight="1">
      <c r="A28" s="279" t="s">
        <v>158</v>
      </c>
      <c r="B28" s="249">
        <v>15542</v>
      </c>
      <c r="C28" s="250"/>
      <c r="D28" s="270">
        <f t="shared" si="8"/>
        <v>15542</v>
      </c>
      <c r="E28" s="249">
        <v>17251</v>
      </c>
      <c r="F28" s="250"/>
      <c r="G28" s="271">
        <f t="shared" si="9"/>
        <v>17251</v>
      </c>
      <c r="H28" s="277">
        <f t="shared" si="2"/>
        <v>1709</v>
      </c>
      <c r="I28" s="246">
        <f t="shared" si="11"/>
        <v>1.1099601080941963</v>
      </c>
      <c r="J28" s="249">
        <f>J29+J32</f>
        <v>18331.97</v>
      </c>
      <c r="K28" s="250"/>
      <c r="L28" s="275">
        <f t="shared" si="10"/>
        <v>18331.97</v>
      </c>
      <c r="M28" s="277">
        <f t="shared" si="4"/>
        <v>1080.9700000000012</v>
      </c>
      <c r="N28" s="247">
        <f t="shared" si="12"/>
        <v>1.0626612949973915</v>
      </c>
    </row>
    <row r="29" spans="1:14" ht="13.5" customHeight="1">
      <c r="A29" s="248" t="s">
        <v>159</v>
      </c>
      <c r="B29" s="278">
        <v>11355</v>
      </c>
      <c r="C29" s="250"/>
      <c r="D29" s="270">
        <f t="shared" si="8"/>
        <v>11355</v>
      </c>
      <c r="E29" s="278">
        <v>12593</v>
      </c>
      <c r="F29" s="250"/>
      <c r="G29" s="271">
        <f t="shared" si="9"/>
        <v>12593</v>
      </c>
      <c r="H29" s="277">
        <f t="shared" si="2"/>
        <v>1238</v>
      </c>
      <c r="I29" s="246">
        <f t="shared" si="11"/>
        <v>1.1090268604139146</v>
      </c>
      <c r="J29" s="253">
        <f>J30+J31</f>
        <v>13381</v>
      </c>
      <c r="K29" s="254"/>
      <c r="L29" s="275">
        <f t="shared" si="10"/>
        <v>13381</v>
      </c>
      <c r="M29" s="277">
        <f t="shared" si="4"/>
        <v>788</v>
      </c>
      <c r="N29" s="247">
        <f t="shared" si="12"/>
        <v>1.0625744461208608</v>
      </c>
    </row>
    <row r="30" spans="1:14" ht="13.5" customHeight="1">
      <c r="A30" s="279" t="s">
        <v>160</v>
      </c>
      <c r="B30" s="278">
        <v>11351</v>
      </c>
      <c r="C30" s="250"/>
      <c r="D30" s="270">
        <f t="shared" si="8"/>
        <v>11351</v>
      </c>
      <c r="E30" s="278">
        <v>12590</v>
      </c>
      <c r="F30" s="250"/>
      <c r="G30" s="271">
        <f t="shared" si="9"/>
        <v>12590</v>
      </c>
      <c r="H30" s="277">
        <f t="shared" si="2"/>
        <v>1239</v>
      </c>
      <c r="I30" s="246">
        <f t="shared" si="11"/>
        <v>1.1091533785569554</v>
      </c>
      <c r="J30" s="249">
        <v>13377</v>
      </c>
      <c r="K30" s="250"/>
      <c r="L30" s="275">
        <f t="shared" si="10"/>
        <v>13377</v>
      </c>
      <c r="M30" s="277">
        <f t="shared" si="4"/>
        <v>787</v>
      </c>
      <c r="N30" s="247">
        <f t="shared" si="12"/>
        <v>1.0625099285146942</v>
      </c>
    </row>
    <row r="31" spans="1:14" ht="13.5" customHeight="1">
      <c r="A31" s="248" t="s">
        <v>161</v>
      </c>
      <c r="B31" s="278">
        <v>4</v>
      </c>
      <c r="C31" s="250"/>
      <c r="D31" s="270">
        <f t="shared" si="8"/>
        <v>4</v>
      </c>
      <c r="E31" s="278">
        <v>4</v>
      </c>
      <c r="F31" s="250"/>
      <c r="G31" s="271">
        <f t="shared" si="9"/>
        <v>4</v>
      </c>
      <c r="H31" s="277">
        <f t="shared" si="2"/>
        <v>0</v>
      </c>
      <c r="I31" s="246">
        <f t="shared" si="11"/>
        <v>1</v>
      </c>
      <c r="J31" s="249">
        <v>4</v>
      </c>
      <c r="K31" s="250"/>
      <c r="L31" s="275">
        <f t="shared" si="10"/>
        <v>4</v>
      </c>
      <c r="M31" s="277">
        <f t="shared" si="4"/>
        <v>0</v>
      </c>
      <c r="N31" s="247">
        <f t="shared" si="12"/>
        <v>1</v>
      </c>
    </row>
    <row r="32" spans="1:14" ht="13.5" customHeight="1">
      <c r="A32" s="248" t="s">
        <v>162</v>
      </c>
      <c r="B32" s="278">
        <v>4187</v>
      </c>
      <c r="C32" s="250"/>
      <c r="D32" s="270">
        <f t="shared" si="8"/>
        <v>4187</v>
      </c>
      <c r="E32" s="278">
        <v>4657</v>
      </c>
      <c r="F32" s="250"/>
      <c r="G32" s="271">
        <f t="shared" si="9"/>
        <v>4657</v>
      </c>
      <c r="H32" s="277">
        <f t="shared" si="2"/>
        <v>470</v>
      </c>
      <c r="I32" s="246">
        <f t="shared" si="11"/>
        <v>1.1122522092190112</v>
      </c>
      <c r="J32" s="249">
        <f>J29*0.37</f>
        <v>4950.97</v>
      </c>
      <c r="K32" s="250"/>
      <c r="L32" s="275">
        <f t="shared" si="10"/>
        <v>4950.97</v>
      </c>
      <c r="M32" s="277">
        <f t="shared" si="4"/>
        <v>293.97000000000025</v>
      </c>
      <c r="N32" s="247">
        <f t="shared" si="12"/>
        <v>1.0631243289671464</v>
      </c>
    </row>
    <row r="33" spans="1:14" ht="13.5" customHeight="1">
      <c r="A33" s="279" t="s">
        <v>163</v>
      </c>
      <c r="B33" s="278">
        <v>9</v>
      </c>
      <c r="C33" s="250"/>
      <c r="D33" s="270">
        <f t="shared" si="8"/>
        <v>9</v>
      </c>
      <c r="E33" s="278">
        <v>2</v>
      </c>
      <c r="F33" s="250"/>
      <c r="G33" s="271">
        <f t="shared" si="9"/>
        <v>2</v>
      </c>
      <c r="H33" s="277">
        <f t="shared" si="2"/>
        <v>-7</v>
      </c>
      <c r="I33" s="246">
        <f t="shared" si="11"/>
        <v>0.2222222222222222</v>
      </c>
      <c r="J33" s="249"/>
      <c r="K33" s="250"/>
      <c r="L33" s="275">
        <f t="shared" si="10"/>
        <v>0</v>
      </c>
      <c r="M33" s="277">
        <f t="shared" si="4"/>
        <v>-2</v>
      </c>
      <c r="N33" s="247">
        <f t="shared" si="12"/>
        <v>0</v>
      </c>
    </row>
    <row r="34" spans="1:14" ht="13.5" customHeight="1">
      <c r="A34" s="279" t="s">
        <v>164</v>
      </c>
      <c r="B34" s="278">
        <v>112</v>
      </c>
      <c r="C34" s="250"/>
      <c r="D34" s="270">
        <f t="shared" si="8"/>
        <v>112</v>
      </c>
      <c r="E34" s="278">
        <v>119</v>
      </c>
      <c r="F34" s="250"/>
      <c r="G34" s="271">
        <f t="shared" si="9"/>
        <v>119</v>
      </c>
      <c r="H34" s="277">
        <f t="shared" si="2"/>
        <v>7</v>
      </c>
      <c r="I34" s="246">
        <f t="shared" si="11"/>
        <v>1.0625</v>
      </c>
      <c r="J34" s="249">
        <v>120</v>
      </c>
      <c r="K34" s="250"/>
      <c r="L34" s="275">
        <f t="shared" si="10"/>
        <v>120</v>
      </c>
      <c r="M34" s="277">
        <f t="shared" si="4"/>
        <v>1</v>
      </c>
      <c r="N34" s="247">
        <f t="shared" si="12"/>
        <v>1.0084033613445378</v>
      </c>
    </row>
    <row r="35" spans="1:14" ht="13.5" customHeight="1">
      <c r="A35" s="248" t="s">
        <v>165</v>
      </c>
      <c r="B35" s="278">
        <v>235</v>
      </c>
      <c r="C35" s="250"/>
      <c r="D35" s="270">
        <f t="shared" si="8"/>
        <v>235</v>
      </c>
      <c r="E35" s="278">
        <v>249</v>
      </c>
      <c r="F35" s="250"/>
      <c r="G35" s="271">
        <f t="shared" si="9"/>
        <v>249</v>
      </c>
      <c r="H35" s="277">
        <f t="shared" si="2"/>
        <v>14</v>
      </c>
      <c r="I35" s="246">
        <f t="shared" si="11"/>
        <v>1.0595744680851065</v>
      </c>
      <c r="J35" s="253">
        <v>250</v>
      </c>
      <c r="K35" s="250"/>
      <c r="L35" s="275">
        <f t="shared" si="10"/>
        <v>250</v>
      </c>
      <c r="M35" s="277">
        <f t="shared" si="4"/>
        <v>1</v>
      </c>
      <c r="N35" s="247">
        <f t="shared" si="12"/>
        <v>1.0040160642570282</v>
      </c>
    </row>
    <row r="36" spans="1:14" ht="22.5" customHeight="1">
      <c r="A36" s="248" t="s">
        <v>166</v>
      </c>
      <c r="B36" s="278">
        <v>220</v>
      </c>
      <c r="C36" s="250"/>
      <c r="D36" s="270">
        <f t="shared" si="8"/>
        <v>220</v>
      </c>
      <c r="E36" s="278">
        <v>234</v>
      </c>
      <c r="F36" s="250"/>
      <c r="G36" s="271">
        <f t="shared" si="9"/>
        <v>234</v>
      </c>
      <c r="H36" s="277">
        <f t="shared" si="2"/>
        <v>14</v>
      </c>
      <c r="I36" s="246">
        <f t="shared" si="11"/>
        <v>1.0636363636363637</v>
      </c>
      <c r="J36" s="253">
        <v>235</v>
      </c>
      <c r="K36" s="250"/>
      <c r="L36" s="275">
        <f t="shared" si="10"/>
        <v>235</v>
      </c>
      <c r="M36" s="277">
        <f t="shared" si="4"/>
        <v>1</v>
      </c>
      <c r="N36" s="247">
        <f t="shared" si="12"/>
        <v>1.0042735042735043</v>
      </c>
    </row>
    <row r="37" spans="1:14" ht="13.5" customHeight="1" thickBot="1">
      <c r="A37" s="280" t="s">
        <v>167</v>
      </c>
      <c r="B37" s="281"/>
      <c r="C37" s="282"/>
      <c r="D37" s="270">
        <f t="shared" si="8"/>
        <v>0</v>
      </c>
      <c r="E37" s="281"/>
      <c r="F37" s="282"/>
      <c r="G37" s="271">
        <f t="shared" si="9"/>
        <v>0</v>
      </c>
      <c r="H37" s="283">
        <f t="shared" si="2"/>
        <v>0</v>
      </c>
      <c r="I37" s="284"/>
      <c r="J37" s="285"/>
      <c r="K37" s="282"/>
      <c r="L37" s="275">
        <f t="shared" si="10"/>
        <v>0</v>
      </c>
      <c r="M37" s="283">
        <f t="shared" si="4"/>
        <v>0</v>
      </c>
      <c r="N37" s="286"/>
    </row>
    <row r="38" spans="1:14" ht="13.5" customHeight="1" thickBot="1">
      <c r="A38" s="287" t="s">
        <v>168</v>
      </c>
      <c r="B38" s="288">
        <f aca="true" t="shared" si="13" ref="B38:G38">SUM(B20+B22+B23+B24+B25+B28+B33+B34+B35+B37)</f>
        <v>28543</v>
      </c>
      <c r="C38" s="289">
        <f t="shared" si="13"/>
        <v>0</v>
      </c>
      <c r="D38" s="290">
        <f t="shared" si="13"/>
        <v>28543</v>
      </c>
      <c r="E38" s="288">
        <f t="shared" si="13"/>
        <v>28374.5</v>
      </c>
      <c r="F38" s="289">
        <f t="shared" si="13"/>
        <v>0</v>
      </c>
      <c r="G38" s="290">
        <f t="shared" si="13"/>
        <v>28374.5</v>
      </c>
      <c r="H38" s="379">
        <f t="shared" si="2"/>
        <v>-168.5</v>
      </c>
      <c r="I38" s="380">
        <f t="shared" si="11"/>
        <v>0.9940966261430123</v>
      </c>
      <c r="J38" s="291">
        <f>SUM(J20+J22+J23+J24+J25+J28+J33+J34+J35+J37)</f>
        <v>29162.47</v>
      </c>
      <c r="K38" s="289">
        <f>SUM(K20+K22+K23+K24+K25+K28+K33+K34+K35+K37)</f>
        <v>0</v>
      </c>
      <c r="L38" s="290">
        <f>SUM(L20+L22+L23+L24+L25+L28+L33+L34+L35+L37)</f>
        <v>29162.47</v>
      </c>
      <c r="M38" s="379">
        <f t="shared" si="4"/>
        <v>787.9700000000012</v>
      </c>
      <c r="N38" s="381">
        <f t="shared" si="12"/>
        <v>1.0277703571869108</v>
      </c>
    </row>
    <row r="39" spans="1:14" ht="13.5" customHeight="1" thickBot="1">
      <c r="A39" s="292"/>
      <c r="B39" s="293"/>
      <c r="C39" s="294"/>
      <c r="D39" s="295"/>
      <c r="E39" s="293"/>
      <c r="F39" s="294"/>
      <c r="G39" s="295"/>
      <c r="H39" s="294"/>
      <c r="I39" s="296"/>
      <c r="J39" s="293"/>
      <c r="K39" s="294"/>
      <c r="L39" s="294"/>
      <c r="M39" s="293"/>
      <c r="N39" s="297"/>
    </row>
    <row r="40" spans="1:14" ht="13.5" customHeight="1" thickBot="1">
      <c r="A40" s="287" t="s">
        <v>169</v>
      </c>
      <c r="B40" s="607">
        <v>45</v>
      </c>
      <c r="C40" s="607"/>
      <c r="D40" s="607"/>
      <c r="E40" s="607">
        <v>68</v>
      </c>
      <c r="F40" s="607"/>
      <c r="G40" s="607"/>
      <c r="H40" s="382"/>
      <c r="I40" s="377"/>
      <c r="J40" s="606">
        <f>L19-L38</f>
        <v>808.5299999999988</v>
      </c>
      <c r="K40" s="606"/>
      <c r="L40" s="606"/>
      <c r="M40" s="379"/>
      <c r="N40" s="381"/>
    </row>
    <row r="41" spans="1:7" ht="20.25" customHeight="1" thickBot="1">
      <c r="A41" s="287" t="s">
        <v>170</v>
      </c>
      <c r="B41" s="607"/>
      <c r="C41" s="607"/>
      <c r="D41" s="607"/>
      <c r="E41" s="607"/>
      <c r="F41" s="607"/>
      <c r="G41" s="607"/>
    </row>
    <row r="42" ht="14.25" customHeight="1">
      <c r="D42" s="326"/>
    </row>
    <row r="43" spans="1:7" ht="12" thickBot="1">
      <c r="A43" s="386"/>
      <c r="B43" s="386"/>
      <c r="C43" s="385"/>
      <c r="D43" s="386"/>
      <c r="E43" s="386"/>
      <c r="F43" s="386"/>
      <c r="G43" s="385"/>
    </row>
    <row r="44" spans="1:9" ht="11.25">
      <c r="A44" s="635" t="s">
        <v>24</v>
      </c>
      <c r="B44" s="657"/>
      <c r="C44" s="627" t="s">
        <v>171</v>
      </c>
      <c r="D44" s="327"/>
      <c r="E44" s="635" t="s">
        <v>31</v>
      </c>
      <c r="F44" s="657"/>
      <c r="G44" s="657"/>
      <c r="H44" s="657"/>
      <c r="I44" s="627" t="s">
        <v>171</v>
      </c>
    </row>
    <row r="45" spans="1:9" ht="12" thickBot="1">
      <c r="A45" s="644"/>
      <c r="B45" s="658"/>
      <c r="C45" s="628"/>
      <c r="D45" s="327"/>
      <c r="E45" s="644"/>
      <c r="F45" s="658"/>
      <c r="G45" s="658"/>
      <c r="H45" s="658"/>
      <c r="I45" s="628"/>
    </row>
    <row r="46" spans="1:9" ht="13.5" thickBot="1">
      <c r="A46" s="620" t="s">
        <v>197</v>
      </c>
      <c r="B46" s="659"/>
      <c r="C46" s="491">
        <v>15</v>
      </c>
      <c r="D46" s="302"/>
      <c r="E46" s="620" t="s">
        <v>86</v>
      </c>
      <c r="F46" s="659"/>
      <c r="G46" s="659"/>
      <c r="H46" s="659"/>
      <c r="I46" s="491">
        <v>300</v>
      </c>
    </row>
    <row r="47" spans="1:14" ht="12.75">
      <c r="A47" s="617" t="s">
        <v>96</v>
      </c>
      <c r="B47" s="660"/>
      <c r="C47" s="492">
        <v>300</v>
      </c>
      <c r="D47" s="302"/>
      <c r="E47" s="617"/>
      <c r="F47" s="660"/>
      <c r="G47" s="660"/>
      <c r="H47" s="660"/>
      <c r="I47" s="492"/>
      <c r="K47" s="602" t="s">
        <v>173</v>
      </c>
      <c r="L47" s="603"/>
      <c r="M47" s="439">
        <v>2007</v>
      </c>
      <c r="N47" s="440">
        <v>2008</v>
      </c>
    </row>
    <row r="48" spans="1:14" ht="12.75">
      <c r="A48" s="617"/>
      <c r="B48" s="660"/>
      <c r="C48" s="492"/>
      <c r="D48" s="302"/>
      <c r="E48" s="617"/>
      <c r="F48" s="660"/>
      <c r="G48" s="660"/>
      <c r="H48" s="660"/>
      <c r="I48" s="492"/>
      <c r="K48" s="441" t="s">
        <v>213</v>
      </c>
      <c r="L48" s="334"/>
      <c r="M48" s="335"/>
      <c r="N48" s="442"/>
    </row>
    <row r="49" spans="1:14" ht="12.75">
      <c r="A49" s="617"/>
      <c r="B49" s="660"/>
      <c r="C49" s="492"/>
      <c r="D49" s="302"/>
      <c r="E49" s="617"/>
      <c r="F49" s="660"/>
      <c r="G49" s="660"/>
      <c r="H49" s="660"/>
      <c r="I49" s="492"/>
      <c r="K49" s="441" t="s">
        <v>174</v>
      </c>
      <c r="L49" s="333"/>
      <c r="M49" s="337">
        <v>0</v>
      </c>
      <c r="N49" s="443">
        <v>0</v>
      </c>
    </row>
    <row r="50" spans="1:14" ht="13.5" thickBot="1">
      <c r="A50" s="617"/>
      <c r="B50" s="660"/>
      <c r="C50" s="492"/>
      <c r="D50" s="302"/>
      <c r="E50" s="617"/>
      <c r="F50" s="660"/>
      <c r="G50" s="660"/>
      <c r="H50" s="660"/>
      <c r="I50" s="492"/>
      <c r="K50" s="444" t="s">
        <v>175</v>
      </c>
      <c r="L50" s="445"/>
      <c r="M50" s="446">
        <v>0</v>
      </c>
      <c r="N50" s="447">
        <v>0</v>
      </c>
    </row>
    <row r="51" spans="1:9" ht="12.75">
      <c r="A51" s="617"/>
      <c r="B51" s="660"/>
      <c r="C51" s="492"/>
      <c r="D51" s="302"/>
      <c r="E51" s="617"/>
      <c r="F51" s="660"/>
      <c r="G51" s="660"/>
      <c r="H51" s="660"/>
      <c r="I51" s="492"/>
    </row>
    <row r="52" spans="1:14" ht="13.5" thickBot="1">
      <c r="A52" s="588" t="s">
        <v>327</v>
      </c>
      <c r="B52" s="655"/>
      <c r="C52" s="493"/>
      <c r="D52" s="302"/>
      <c r="E52" s="588"/>
      <c r="F52" s="655"/>
      <c r="G52" s="655"/>
      <c r="H52" s="655"/>
      <c r="I52" s="493"/>
      <c r="M52" s="300"/>
      <c r="N52" s="300"/>
    </row>
    <row r="53" spans="1:9" s="328" customFormat="1" ht="13.5" customHeight="1" thickBot="1">
      <c r="A53" s="633" t="s">
        <v>136</v>
      </c>
      <c r="B53" s="656"/>
      <c r="C53" s="490">
        <f>SUM(C46:C52)</f>
        <v>315</v>
      </c>
      <c r="D53" s="299"/>
      <c r="E53" s="633" t="s">
        <v>136</v>
      </c>
      <c r="F53" s="656"/>
      <c r="G53" s="656"/>
      <c r="H53" s="656"/>
      <c r="I53" s="490">
        <f>SUM(I46:I53)</f>
        <v>300</v>
      </c>
    </row>
    <row r="54" spans="1:4" ht="11.25">
      <c r="A54" s="386"/>
      <c r="B54" s="386"/>
      <c r="C54" s="385"/>
      <c r="D54" s="386"/>
    </row>
    <row r="55" spans="1:7" ht="11.25">
      <c r="A55" s="386"/>
      <c r="B55" s="386"/>
      <c r="C55" s="385"/>
      <c r="D55" s="386"/>
      <c r="E55" s="386"/>
      <c r="F55" s="386"/>
      <c r="G55" s="385"/>
    </row>
    <row r="56" spans="1:12" s="328" customFormat="1" ht="15.75" thickBot="1">
      <c r="A56" s="375" t="s">
        <v>324</v>
      </c>
      <c r="B56" s="329"/>
      <c r="C56" s="329"/>
      <c r="D56" s="329"/>
      <c r="E56" s="303"/>
      <c r="F56" s="330"/>
      <c r="G56" s="330"/>
      <c r="H56" s="302"/>
      <c r="I56" s="329"/>
      <c r="J56" s="329" t="s">
        <v>222</v>
      </c>
      <c r="K56" s="329"/>
      <c r="L56" s="303"/>
    </row>
    <row r="57" spans="1:11" s="328" customFormat="1" ht="12" thickBot="1">
      <c r="A57" s="608" t="s">
        <v>185</v>
      </c>
      <c r="B57" s="609" t="s">
        <v>34</v>
      </c>
      <c r="C57" s="610" t="s">
        <v>35</v>
      </c>
      <c r="D57" s="610"/>
      <c r="E57" s="610"/>
      <c r="F57" s="610"/>
      <c r="G57" s="610"/>
      <c r="H57" s="610"/>
      <c r="I57" s="610"/>
      <c r="J57" s="601" t="s">
        <v>36</v>
      </c>
      <c r="K57" s="298"/>
    </row>
    <row r="58" spans="1:11" s="328" customFormat="1" ht="12" thickBot="1">
      <c r="A58" s="608"/>
      <c r="B58" s="609"/>
      <c r="C58" s="604" t="s">
        <v>186</v>
      </c>
      <c r="D58" s="605" t="s">
        <v>187</v>
      </c>
      <c r="E58" s="605"/>
      <c r="F58" s="605"/>
      <c r="G58" s="605"/>
      <c r="H58" s="605"/>
      <c r="I58" s="605"/>
      <c r="J58" s="601"/>
      <c r="K58" s="298"/>
    </row>
    <row r="59" spans="1:11" s="328" customFormat="1" ht="12" thickBot="1">
      <c r="A59" s="608"/>
      <c r="B59" s="609"/>
      <c r="C59" s="604"/>
      <c r="D59" s="304">
        <v>1</v>
      </c>
      <c r="E59" s="304">
        <v>2</v>
      </c>
      <c r="F59" s="304">
        <v>3</v>
      </c>
      <c r="G59" s="304">
        <v>4</v>
      </c>
      <c r="H59" s="304">
        <v>5</v>
      </c>
      <c r="I59" s="305">
        <v>6</v>
      </c>
      <c r="J59" s="601"/>
      <c r="K59" s="298"/>
    </row>
    <row r="60" spans="1:11" s="328" customFormat="1" ht="12" thickBot="1">
      <c r="A60" s="306">
        <v>3429</v>
      </c>
      <c r="B60" s="307">
        <v>270</v>
      </c>
      <c r="C60" s="308">
        <f>SUM(D60:I60)</f>
        <v>281</v>
      </c>
      <c r="D60" s="374">
        <v>130</v>
      </c>
      <c r="E60" s="374">
        <v>136</v>
      </c>
      <c r="F60" s="374"/>
      <c r="G60" s="374"/>
      <c r="H60" s="373">
        <v>15</v>
      </c>
      <c r="I60" s="309"/>
      <c r="J60" s="310">
        <f>SUM(A60-B60-C60)</f>
        <v>2878</v>
      </c>
      <c r="K60" s="298"/>
    </row>
    <row r="61" spans="1:12" s="328" customFormat="1" ht="11.25">
      <c r="A61" s="302"/>
      <c r="B61" s="329"/>
      <c r="C61" s="329"/>
      <c r="D61" s="329"/>
      <c r="E61" s="303"/>
      <c r="F61" s="343"/>
      <c r="G61" s="330"/>
      <c r="H61" s="302"/>
      <c r="I61" s="329"/>
      <c r="J61" s="329"/>
      <c r="K61" s="329"/>
      <c r="L61" s="303"/>
    </row>
    <row r="62" spans="1:12" s="328" customFormat="1" ht="11.25">
      <c r="A62" s="302"/>
      <c r="B62" s="329"/>
      <c r="C62" s="329"/>
      <c r="D62" s="329"/>
      <c r="E62" s="303"/>
      <c r="F62" s="343"/>
      <c r="G62" s="330"/>
      <c r="H62" s="302"/>
      <c r="I62" s="329"/>
      <c r="J62" s="329"/>
      <c r="K62" s="329"/>
      <c r="L62" s="303"/>
    </row>
    <row r="63" spans="1:12" s="328" customFormat="1" ht="15.75" thickBot="1">
      <c r="A63" s="375" t="s">
        <v>325</v>
      </c>
      <c r="B63" s="329"/>
      <c r="C63" s="329"/>
      <c r="D63" s="329"/>
      <c r="E63" s="303"/>
      <c r="F63" s="343"/>
      <c r="G63" s="330"/>
      <c r="H63" s="302"/>
      <c r="I63" s="329"/>
      <c r="J63" s="329"/>
      <c r="K63" s="329"/>
      <c r="L63" s="329" t="s">
        <v>222</v>
      </c>
    </row>
    <row r="64" spans="1:12" s="328" customFormat="1" ht="12" thickBot="1">
      <c r="A64" s="570" t="s">
        <v>201</v>
      </c>
      <c r="B64" s="566" t="s">
        <v>37</v>
      </c>
      <c r="C64" s="567" t="s">
        <v>38</v>
      </c>
      <c r="D64" s="567"/>
      <c r="E64" s="567"/>
      <c r="F64" s="567"/>
      <c r="G64" s="599" t="s">
        <v>39</v>
      </c>
      <c r="H64" s="569" t="s">
        <v>188</v>
      </c>
      <c r="I64" s="597" t="s">
        <v>40</v>
      </c>
      <c r="J64" s="597"/>
      <c r="K64" s="597"/>
      <c r="L64" s="597"/>
    </row>
    <row r="65" spans="1:12" s="328" customFormat="1" ht="23.25" thickBot="1">
      <c r="A65" s="570"/>
      <c r="B65" s="566"/>
      <c r="C65" s="344" t="s">
        <v>265</v>
      </c>
      <c r="D65" s="345" t="s">
        <v>189</v>
      </c>
      <c r="E65" s="345" t="s">
        <v>190</v>
      </c>
      <c r="F65" s="346" t="s">
        <v>266</v>
      </c>
      <c r="G65" s="599"/>
      <c r="H65" s="569"/>
      <c r="I65" s="347" t="s">
        <v>41</v>
      </c>
      <c r="J65" s="348" t="s">
        <v>189</v>
      </c>
      <c r="K65" s="348" t="s">
        <v>190</v>
      </c>
      <c r="L65" s="349" t="s">
        <v>42</v>
      </c>
    </row>
    <row r="66" spans="1:12" s="328" customFormat="1" ht="11.25">
      <c r="A66" s="387" t="s">
        <v>191</v>
      </c>
      <c r="B66" s="311">
        <v>1468</v>
      </c>
      <c r="C66" s="360" t="s">
        <v>192</v>
      </c>
      <c r="D66" s="361" t="s">
        <v>192</v>
      </c>
      <c r="E66" s="361" t="s">
        <v>192</v>
      </c>
      <c r="F66" s="362"/>
      <c r="G66" s="312">
        <v>1663</v>
      </c>
      <c r="H66" s="313" t="s">
        <v>192</v>
      </c>
      <c r="I66" s="367" t="s">
        <v>192</v>
      </c>
      <c r="J66" s="368" t="s">
        <v>192</v>
      </c>
      <c r="K66" s="368" t="s">
        <v>192</v>
      </c>
      <c r="L66" s="369" t="s">
        <v>192</v>
      </c>
    </row>
    <row r="67" spans="1:12" s="328" customFormat="1" ht="11.25">
      <c r="A67" s="388" t="s">
        <v>193</v>
      </c>
      <c r="B67" s="314">
        <v>0</v>
      </c>
      <c r="C67" s="363">
        <v>0</v>
      </c>
      <c r="D67" s="337">
        <v>0</v>
      </c>
      <c r="E67" s="337">
        <v>0</v>
      </c>
      <c r="F67" s="338">
        <v>0</v>
      </c>
      <c r="G67" s="315"/>
      <c r="H67" s="316">
        <f>+G67-F67</f>
        <v>0</v>
      </c>
      <c r="I67" s="363">
        <v>0</v>
      </c>
      <c r="J67" s="337">
        <v>0</v>
      </c>
      <c r="K67" s="337">
        <v>0</v>
      </c>
      <c r="L67" s="338">
        <f>I67+J67-K67</f>
        <v>0</v>
      </c>
    </row>
    <row r="68" spans="1:12" s="328" customFormat="1" ht="11.25">
      <c r="A68" s="388" t="s">
        <v>194</v>
      </c>
      <c r="B68" s="314">
        <v>30</v>
      </c>
      <c r="C68" s="363">
        <v>30</v>
      </c>
      <c r="D68" s="337">
        <v>79</v>
      </c>
      <c r="E68" s="337">
        <v>15</v>
      </c>
      <c r="F68" s="338">
        <v>94</v>
      </c>
      <c r="G68" s="315">
        <v>94</v>
      </c>
      <c r="H68" s="316">
        <f>+G68-F68</f>
        <v>0</v>
      </c>
      <c r="I68" s="363">
        <v>94</v>
      </c>
      <c r="J68" s="337">
        <v>88</v>
      </c>
      <c r="K68" s="337">
        <v>120</v>
      </c>
      <c r="L68" s="338">
        <f>I68+J68-K68</f>
        <v>62</v>
      </c>
    </row>
    <row r="69" spans="1:12" s="328" customFormat="1" ht="11.25">
      <c r="A69" s="388" t="s">
        <v>202</v>
      </c>
      <c r="B69" s="314">
        <v>49</v>
      </c>
      <c r="C69" s="363">
        <v>128</v>
      </c>
      <c r="D69" s="337">
        <v>249</v>
      </c>
      <c r="E69" s="337">
        <v>328</v>
      </c>
      <c r="F69" s="338">
        <v>49</v>
      </c>
      <c r="G69" s="315">
        <v>128</v>
      </c>
      <c r="H69" s="316">
        <f>+G69-F69</f>
        <v>79</v>
      </c>
      <c r="I69" s="370">
        <v>49</v>
      </c>
      <c r="J69" s="371">
        <v>381</v>
      </c>
      <c r="K69" s="371">
        <v>315</v>
      </c>
      <c r="L69" s="338">
        <f>I69+J69-K69</f>
        <v>115</v>
      </c>
    </row>
    <row r="70" spans="1:12" s="328" customFormat="1" ht="11.25">
      <c r="A70" s="388" t="s">
        <v>195</v>
      </c>
      <c r="B70" s="314">
        <v>1389</v>
      </c>
      <c r="C70" s="364" t="s">
        <v>192</v>
      </c>
      <c r="D70" s="361" t="s">
        <v>192</v>
      </c>
      <c r="E70" s="365" t="s">
        <v>192</v>
      </c>
      <c r="F70" s="338"/>
      <c r="G70" s="315">
        <v>1441</v>
      </c>
      <c r="H70" s="317" t="s">
        <v>192</v>
      </c>
      <c r="I70" s="364" t="s">
        <v>192</v>
      </c>
      <c r="J70" s="361" t="s">
        <v>192</v>
      </c>
      <c r="K70" s="365" t="s">
        <v>192</v>
      </c>
      <c r="L70" s="338"/>
    </row>
    <row r="71" spans="1:12" s="328" customFormat="1" ht="12" thickBot="1">
      <c r="A71" s="389" t="s">
        <v>196</v>
      </c>
      <c r="B71" s="318">
        <v>287</v>
      </c>
      <c r="C71" s="366">
        <v>304</v>
      </c>
      <c r="D71" s="341">
        <v>251</v>
      </c>
      <c r="E71" s="341">
        <v>200</v>
      </c>
      <c r="F71" s="342">
        <v>355</v>
      </c>
      <c r="G71" s="319">
        <v>316</v>
      </c>
      <c r="H71" s="320">
        <f>+G71-F71</f>
        <v>-39</v>
      </c>
      <c r="I71" s="366">
        <v>355</v>
      </c>
      <c r="J71" s="341">
        <v>260</v>
      </c>
      <c r="K71" s="341">
        <v>400</v>
      </c>
      <c r="L71" s="338">
        <f>I71+J71-K71</f>
        <v>215</v>
      </c>
    </row>
    <row r="72" spans="1:12" s="328" customFormat="1" ht="11.25">
      <c r="A72" s="302"/>
      <c r="B72" s="329"/>
      <c r="C72" s="329"/>
      <c r="D72" s="329"/>
      <c r="E72" s="303"/>
      <c r="F72" s="343"/>
      <c r="G72" s="330"/>
      <c r="H72" s="302"/>
      <c r="I72" s="329"/>
      <c r="J72" s="329"/>
      <c r="K72" s="329"/>
      <c r="L72" s="303"/>
    </row>
    <row r="73" spans="1:12" s="328" customFormat="1" ht="11.25">
      <c r="A73" s="302"/>
      <c r="B73" s="329"/>
      <c r="C73" s="329"/>
      <c r="D73" s="329"/>
      <c r="E73" s="303"/>
      <c r="F73" s="343"/>
      <c r="G73" s="330"/>
      <c r="H73" s="302"/>
      <c r="I73" s="329"/>
      <c r="J73" s="329"/>
      <c r="K73" s="329"/>
      <c r="L73" s="303"/>
    </row>
    <row r="74" spans="1:11" ht="15.75" thickBot="1">
      <c r="A74" s="375" t="s">
        <v>326</v>
      </c>
      <c r="K74" s="329" t="s">
        <v>222</v>
      </c>
    </row>
    <row r="75" spans="1:11" ht="11.25">
      <c r="A75" s="619" t="s">
        <v>180</v>
      </c>
      <c r="B75" s="619"/>
      <c r="C75" s="619"/>
      <c r="D75" s="321"/>
      <c r="E75" s="619" t="s">
        <v>181</v>
      </c>
      <c r="F75" s="619"/>
      <c r="G75" s="619"/>
      <c r="I75" s="598" t="s">
        <v>176</v>
      </c>
      <c r="J75" s="598"/>
      <c r="K75" s="598"/>
    </row>
    <row r="76" spans="1:11" ht="12" thickBot="1">
      <c r="A76" s="350" t="s">
        <v>182</v>
      </c>
      <c r="B76" s="351" t="s">
        <v>183</v>
      </c>
      <c r="C76" s="352" t="s">
        <v>178</v>
      </c>
      <c r="D76" s="321"/>
      <c r="E76" s="350"/>
      <c r="F76" s="600" t="s">
        <v>184</v>
      </c>
      <c r="G76" s="600"/>
      <c r="I76" s="350"/>
      <c r="J76" s="351" t="s">
        <v>177</v>
      </c>
      <c r="K76" s="352" t="s">
        <v>178</v>
      </c>
    </row>
    <row r="77" spans="1:11" ht="11.25">
      <c r="A77" s="322">
        <v>2008</v>
      </c>
      <c r="B77" s="356">
        <v>64</v>
      </c>
      <c r="C77" s="357">
        <v>64</v>
      </c>
      <c r="D77" s="321"/>
      <c r="E77" s="322">
        <v>2008</v>
      </c>
      <c r="F77" s="592">
        <v>132</v>
      </c>
      <c r="G77" s="592"/>
      <c r="I77" s="322">
        <v>2008</v>
      </c>
      <c r="J77" s="356">
        <v>12601</v>
      </c>
      <c r="K77" s="357">
        <f>G30</f>
        <v>12590</v>
      </c>
    </row>
    <row r="78" spans="1:11" ht="12" thickBot="1">
      <c r="A78" s="323">
        <v>2009</v>
      </c>
      <c r="B78" s="358">
        <v>64</v>
      </c>
      <c r="C78" s="359"/>
      <c r="D78" s="321"/>
      <c r="E78" s="323">
        <v>2009</v>
      </c>
      <c r="F78" s="568">
        <v>130</v>
      </c>
      <c r="G78" s="568"/>
      <c r="I78" s="323">
        <v>2009</v>
      </c>
      <c r="J78" s="358">
        <f>J30</f>
        <v>13377</v>
      </c>
      <c r="K78" s="359"/>
    </row>
  </sheetData>
  <mergeCells count="53">
    <mergeCell ref="A1:N1"/>
    <mergeCell ref="B40:D40"/>
    <mergeCell ref="E40:G40"/>
    <mergeCell ref="B4:D4"/>
    <mergeCell ref="E4:G4"/>
    <mergeCell ref="J4:L4"/>
    <mergeCell ref="A3:A6"/>
    <mergeCell ref="J40:L40"/>
    <mergeCell ref="A2:G2"/>
    <mergeCell ref="B3:N3"/>
    <mergeCell ref="H4:I4"/>
    <mergeCell ref="M4:N4"/>
    <mergeCell ref="B41:D41"/>
    <mergeCell ref="E41:G41"/>
    <mergeCell ref="E46:H46"/>
    <mergeCell ref="E52:H52"/>
    <mergeCell ref="A48:B48"/>
    <mergeCell ref="A49:B49"/>
    <mergeCell ref="A46:B46"/>
    <mergeCell ref="A47:B47"/>
    <mergeCell ref="A50:B50"/>
    <mergeCell ref="A51:B51"/>
    <mergeCell ref="A44:B45"/>
    <mergeCell ref="C44:C45"/>
    <mergeCell ref="E44:H45"/>
    <mergeCell ref="I44:I45"/>
    <mergeCell ref="A57:A59"/>
    <mergeCell ref="B57:B59"/>
    <mergeCell ref="A52:B52"/>
    <mergeCell ref="C57:I57"/>
    <mergeCell ref="A53:B53"/>
    <mergeCell ref="K47:L47"/>
    <mergeCell ref="C58:C59"/>
    <mergeCell ref="D58:I58"/>
    <mergeCell ref="E53:H53"/>
    <mergeCell ref="E47:H47"/>
    <mergeCell ref="E48:H48"/>
    <mergeCell ref="E49:H49"/>
    <mergeCell ref="E50:H50"/>
    <mergeCell ref="E51:H51"/>
    <mergeCell ref="J57:J59"/>
    <mergeCell ref="I64:L64"/>
    <mergeCell ref="I75:K75"/>
    <mergeCell ref="A64:A65"/>
    <mergeCell ref="B64:B65"/>
    <mergeCell ref="C64:F64"/>
    <mergeCell ref="G64:G65"/>
    <mergeCell ref="A75:C75"/>
    <mergeCell ref="E75:G75"/>
    <mergeCell ref="F78:G78"/>
    <mergeCell ref="H64:H65"/>
    <mergeCell ref="F77:G77"/>
    <mergeCell ref="F76:G76"/>
  </mergeCells>
  <printOptions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64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Q78"/>
  <sheetViews>
    <sheetView view="pageBreakPreview" zoomScaleNormal="90" zoomScaleSheetLayoutView="100" workbookViewId="0" topLeftCell="A43">
      <selection activeCell="I33" sqref="I33"/>
    </sheetView>
  </sheetViews>
  <sheetFormatPr defaultColWidth="9.00390625" defaultRowHeight="12.75"/>
  <cols>
    <col min="1" max="1" width="28.125" style="298" customWidth="1"/>
    <col min="2" max="7" width="9.75390625" style="298" customWidth="1"/>
    <col min="8" max="8" width="8.125" style="298" customWidth="1"/>
    <col min="9" max="9" width="8.875" style="298" customWidth="1"/>
    <col min="10" max="10" width="9.125" style="298" customWidth="1"/>
    <col min="11" max="11" width="9.25390625" style="298" customWidth="1"/>
    <col min="12" max="12" width="9.875" style="298" customWidth="1"/>
    <col min="13" max="16384" width="9.125" style="298" customWidth="1"/>
  </cols>
  <sheetData>
    <row r="1" spans="1:14" ht="11.25">
      <c r="A1" s="622"/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</row>
    <row r="2" spans="1:14" ht="15.75" thickBot="1">
      <c r="A2" s="626" t="s">
        <v>323</v>
      </c>
      <c r="B2" s="626"/>
      <c r="C2" s="626"/>
      <c r="D2" s="626"/>
      <c r="E2" s="626"/>
      <c r="F2" s="626"/>
      <c r="G2" s="626"/>
      <c r="H2" s="230"/>
      <c r="L2" s="324"/>
      <c r="N2" s="325" t="s">
        <v>222</v>
      </c>
    </row>
    <row r="3" spans="1:14" ht="24" customHeight="1" thickBot="1">
      <c r="A3" s="623" t="s">
        <v>133</v>
      </c>
      <c r="B3" s="624" t="s">
        <v>87</v>
      </c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4"/>
    </row>
    <row r="4" spans="1:17" ht="12" thickBot="1">
      <c r="A4" s="623"/>
      <c r="B4" s="597" t="s">
        <v>263</v>
      </c>
      <c r="C4" s="597"/>
      <c r="D4" s="597"/>
      <c r="E4" s="597" t="s">
        <v>21</v>
      </c>
      <c r="F4" s="597"/>
      <c r="G4" s="597"/>
      <c r="H4" s="625" t="s">
        <v>264</v>
      </c>
      <c r="I4" s="625"/>
      <c r="J4" s="597" t="s">
        <v>22</v>
      </c>
      <c r="K4" s="597"/>
      <c r="L4" s="597"/>
      <c r="M4" s="597" t="s">
        <v>23</v>
      </c>
      <c r="N4" s="597"/>
      <c r="P4" s="458"/>
      <c r="Q4" s="458"/>
    </row>
    <row r="5" spans="1:17" ht="12" thickBot="1">
      <c r="A5" s="623"/>
      <c r="B5" s="231" t="s">
        <v>134</v>
      </c>
      <c r="C5" s="232" t="s">
        <v>135</v>
      </c>
      <c r="D5" s="233" t="s">
        <v>136</v>
      </c>
      <c r="E5" s="231" t="s">
        <v>134</v>
      </c>
      <c r="F5" s="232" t="s">
        <v>135</v>
      </c>
      <c r="G5" s="233" t="s">
        <v>136</v>
      </c>
      <c r="H5" s="234" t="s">
        <v>136</v>
      </c>
      <c r="I5" s="234" t="s">
        <v>137</v>
      </c>
      <c r="J5" s="235" t="s">
        <v>134</v>
      </c>
      <c r="K5" s="232" t="s">
        <v>135</v>
      </c>
      <c r="L5" s="233" t="s">
        <v>136</v>
      </c>
      <c r="M5" s="234" t="s">
        <v>136</v>
      </c>
      <c r="N5" s="233" t="s">
        <v>137</v>
      </c>
      <c r="P5" s="459"/>
      <c r="Q5" s="459"/>
    </row>
    <row r="6" spans="1:17" ht="12" thickBot="1">
      <c r="A6" s="623"/>
      <c r="B6" s="236" t="s">
        <v>138</v>
      </c>
      <c r="C6" s="237" t="s">
        <v>138</v>
      </c>
      <c r="D6" s="238"/>
      <c r="E6" s="236" t="s">
        <v>138</v>
      </c>
      <c r="F6" s="237" t="s">
        <v>138</v>
      </c>
      <c r="G6" s="238"/>
      <c r="H6" s="239" t="s">
        <v>139</v>
      </c>
      <c r="I6" s="239" t="s">
        <v>140</v>
      </c>
      <c r="J6" s="240" t="s">
        <v>138</v>
      </c>
      <c r="K6" s="237" t="s">
        <v>138</v>
      </c>
      <c r="L6" s="238"/>
      <c r="M6" s="239" t="s">
        <v>139</v>
      </c>
      <c r="N6" s="238" t="s">
        <v>140</v>
      </c>
      <c r="P6" s="459"/>
      <c r="Q6" s="459"/>
    </row>
    <row r="7" spans="1:17" ht="13.5" customHeight="1">
      <c r="A7" s="241" t="s">
        <v>141</v>
      </c>
      <c r="B7" s="242">
        <v>0</v>
      </c>
      <c r="C7" s="243">
        <v>0</v>
      </c>
      <c r="D7" s="244">
        <f aca="true" t="shared" si="0" ref="D7:D18">SUM(B7:C7)</f>
        <v>0</v>
      </c>
      <c r="E7" s="242">
        <v>0</v>
      </c>
      <c r="F7" s="243"/>
      <c r="G7" s="244">
        <f aca="true" t="shared" si="1" ref="G7:G18">SUM(E7:F7)</f>
        <v>0</v>
      </c>
      <c r="H7" s="245">
        <f aca="true" t="shared" si="2" ref="H7:H38">+G7-D7</f>
        <v>0</v>
      </c>
      <c r="I7" s="383"/>
      <c r="J7" s="242">
        <v>0</v>
      </c>
      <c r="K7" s="243"/>
      <c r="L7" s="244">
        <f aca="true" t="shared" si="3" ref="L7:L18">SUM(J7:K7)</f>
        <v>0</v>
      </c>
      <c r="M7" s="245">
        <f aca="true" t="shared" si="4" ref="M7:M38">+L7-G7</f>
        <v>0</v>
      </c>
      <c r="N7" s="384"/>
      <c r="P7" s="458"/>
      <c r="Q7" s="458"/>
    </row>
    <row r="8" spans="1:14" ht="13.5" customHeight="1">
      <c r="A8" s="248" t="s">
        <v>142</v>
      </c>
      <c r="B8" s="249">
        <v>0</v>
      </c>
      <c r="C8" s="250">
        <v>0</v>
      </c>
      <c r="D8" s="251">
        <f t="shared" si="0"/>
        <v>0</v>
      </c>
      <c r="E8" s="249">
        <v>0</v>
      </c>
      <c r="F8" s="250"/>
      <c r="G8" s="251">
        <f t="shared" si="1"/>
        <v>0</v>
      </c>
      <c r="H8" s="252">
        <f t="shared" si="2"/>
        <v>0</v>
      </c>
      <c r="I8" s="246"/>
      <c r="J8" s="249">
        <v>0</v>
      </c>
      <c r="K8" s="250"/>
      <c r="L8" s="251">
        <f t="shared" si="3"/>
        <v>0</v>
      </c>
      <c r="M8" s="252">
        <f t="shared" si="4"/>
        <v>0</v>
      </c>
      <c r="N8" s="247"/>
    </row>
    <row r="9" spans="1:14" ht="13.5" customHeight="1">
      <c r="A9" s="248" t="s">
        <v>143</v>
      </c>
      <c r="B9" s="249">
        <v>0</v>
      </c>
      <c r="C9" s="250">
        <v>0</v>
      </c>
      <c r="D9" s="251">
        <f t="shared" si="0"/>
        <v>0</v>
      </c>
      <c r="E9" s="249">
        <v>0</v>
      </c>
      <c r="F9" s="250"/>
      <c r="G9" s="251">
        <f t="shared" si="1"/>
        <v>0</v>
      </c>
      <c r="H9" s="252">
        <f t="shared" si="2"/>
        <v>0</v>
      </c>
      <c r="I9" s="246"/>
      <c r="J9" s="249">
        <v>0</v>
      </c>
      <c r="K9" s="250"/>
      <c r="L9" s="251">
        <f t="shared" si="3"/>
        <v>0</v>
      </c>
      <c r="M9" s="252">
        <f t="shared" si="4"/>
        <v>0</v>
      </c>
      <c r="N9" s="247"/>
    </row>
    <row r="10" spans="1:14" ht="13.5" customHeight="1">
      <c r="A10" s="248" t="s">
        <v>144</v>
      </c>
      <c r="B10" s="249">
        <v>0</v>
      </c>
      <c r="C10" s="250">
        <v>0</v>
      </c>
      <c r="D10" s="251">
        <f t="shared" si="0"/>
        <v>0</v>
      </c>
      <c r="E10" s="249">
        <v>0</v>
      </c>
      <c r="F10" s="250"/>
      <c r="G10" s="251">
        <f t="shared" si="1"/>
        <v>0</v>
      </c>
      <c r="H10" s="252">
        <f t="shared" si="2"/>
        <v>0</v>
      </c>
      <c r="I10" s="246"/>
      <c r="J10" s="249">
        <v>0</v>
      </c>
      <c r="K10" s="250"/>
      <c r="L10" s="251">
        <f t="shared" si="3"/>
        <v>0</v>
      </c>
      <c r="M10" s="252">
        <f t="shared" si="4"/>
        <v>0</v>
      </c>
      <c r="N10" s="247"/>
    </row>
    <row r="11" spans="1:14" ht="13.5" customHeight="1">
      <c r="A11" s="248" t="s">
        <v>145</v>
      </c>
      <c r="B11" s="249">
        <v>23</v>
      </c>
      <c r="C11" s="250">
        <v>0</v>
      </c>
      <c r="D11" s="251">
        <f t="shared" si="0"/>
        <v>23</v>
      </c>
      <c r="E11" s="249">
        <v>70</v>
      </c>
      <c r="F11" s="250"/>
      <c r="G11" s="251">
        <f t="shared" si="1"/>
        <v>70</v>
      </c>
      <c r="H11" s="252">
        <f t="shared" si="2"/>
        <v>47</v>
      </c>
      <c r="I11" s="246">
        <f aca="true" t="shared" si="5" ref="I11:I22">+G11/D11</f>
        <v>3.0434782608695654</v>
      </c>
      <c r="J11" s="249">
        <v>6</v>
      </c>
      <c r="K11" s="250"/>
      <c r="L11" s="251">
        <f t="shared" si="3"/>
        <v>6</v>
      </c>
      <c r="M11" s="252">
        <f t="shared" si="4"/>
        <v>-64</v>
      </c>
      <c r="N11" s="247">
        <f aca="true" t="shared" si="6" ref="N11:N22">+L11/G11</f>
        <v>0.08571428571428572</v>
      </c>
    </row>
    <row r="12" spans="1:14" ht="13.5" customHeight="1">
      <c r="A12" s="248" t="s">
        <v>146</v>
      </c>
      <c r="B12" s="249">
        <v>13</v>
      </c>
      <c r="C12" s="250">
        <v>0</v>
      </c>
      <c r="D12" s="251">
        <f t="shared" si="0"/>
        <v>13</v>
      </c>
      <c r="E12" s="249">
        <v>2</v>
      </c>
      <c r="F12" s="250"/>
      <c r="G12" s="251">
        <f t="shared" si="1"/>
        <v>2</v>
      </c>
      <c r="H12" s="252">
        <f t="shared" si="2"/>
        <v>-11</v>
      </c>
      <c r="I12" s="246">
        <f t="shared" si="5"/>
        <v>0.15384615384615385</v>
      </c>
      <c r="J12" s="249">
        <v>0</v>
      </c>
      <c r="K12" s="250"/>
      <c r="L12" s="251">
        <f t="shared" si="3"/>
        <v>0</v>
      </c>
      <c r="M12" s="252">
        <f t="shared" si="4"/>
        <v>-2</v>
      </c>
      <c r="N12" s="247">
        <f t="shared" si="6"/>
        <v>0</v>
      </c>
    </row>
    <row r="13" spans="1:14" ht="13.5" customHeight="1">
      <c r="A13" s="248" t="s">
        <v>147</v>
      </c>
      <c r="B13" s="249">
        <v>0</v>
      </c>
      <c r="C13" s="250">
        <v>0</v>
      </c>
      <c r="D13" s="251">
        <f t="shared" si="0"/>
        <v>0</v>
      </c>
      <c r="E13" s="249">
        <v>0</v>
      </c>
      <c r="F13" s="250"/>
      <c r="G13" s="251">
        <f t="shared" si="1"/>
        <v>0</v>
      </c>
      <c r="H13" s="252">
        <f t="shared" si="2"/>
        <v>0</v>
      </c>
      <c r="I13" s="246"/>
      <c r="J13" s="249">
        <v>0</v>
      </c>
      <c r="K13" s="250"/>
      <c r="L13" s="251">
        <f t="shared" si="3"/>
        <v>0</v>
      </c>
      <c r="M13" s="252">
        <f t="shared" si="4"/>
        <v>0</v>
      </c>
      <c r="N13" s="247"/>
    </row>
    <row r="14" spans="1:14" ht="23.25" customHeight="1">
      <c r="A14" s="248" t="s">
        <v>148</v>
      </c>
      <c r="B14" s="249">
        <v>0</v>
      </c>
      <c r="C14" s="250">
        <v>0</v>
      </c>
      <c r="D14" s="251">
        <f t="shared" si="0"/>
        <v>0</v>
      </c>
      <c r="E14" s="249">
        <v>0</v>
      </c>
      <c r="F14" s="250"/>
      <c r="G14" s="251">
        <f t="shared" si="1"/>
        <v>0</v>
      </c>
      <c r="H14" s="252">
        <f t="shared" si="2"/>
        <v>0</v>
      </c>
      <c r="I14" s="246"/>
      <c r="J14" s="249"/>
      <c r="K14" s="250"/>
      <c r="L14" s="251">
        <f t="shared" si="3"/>
        <v>0</v>
      </c>
      <c r="M14" s="252">
        <f t="shared" si="4"/>
        <v>0</v>
      </c>
      <c r="N14" s="247"/>
    </row>
    <row r="15" spans="1:14" ht="13.5" customHeight="1">
      <c r="A15" s="248" t="s">
        <v>149</v>
      </c>
      <c r="B15" s="249">
        <v>6819</v>
      </c>
      <c r="C15" s="250">
        <v>0</v>
      </c>
      <c r="D15" s="251">
        <f t="shared" si="0"/>
        <v>6819</v>
      </c>
      <c r="E15" s="249">
        <v>7472</v>
      </c>
      <c r="F15" s="250"/>
      <c r="G15" s="251">
        <f t="shared" si="1"/>
        <v>7472</v>
      </c>
      <c r="H15" s="252">
        <f t="shared" si="2"/>
        <v>653</v>
      </c>
      <c r="I15" s="246">
        <f t="shared" si="5"/>
        <v>1.0957618419123039</v>
      </c>
      <c r="J15" s="253">
        <f>J16+J17</f>
        <v>7863</v>
      </c>
      <c r="K15" s="254"/>
      <c r="L15" s="251">
        <f t="shared" si="3"/>
        <v>7863</v>
      </c>
      <c r="M15" s="252">
        <f t="shared" si="4"/>
        <v>391</v>
      </c>
      <c r="N15" s="247">
        <f t="shared" si="6"/>
        <v>1.05232869379015</v>
      </c>
    </row>
    <row r="16" spans="1:14" ht="13.5" customHeight="1">
      <c r="A16" s="255" t="s">
        <v>223</v>
      </c>
      <c r="B16" s="249">
        <v>1107</v>
      </c>
      <c r="C16" s="250">
        <v>0</v>
      </c>
      <c r="D16" s="251">
        <f t="shared" si="0"/>
        <v>1107</v>
      </c>
      <c r="E16" s="249">
        <v>1355</v>
      </c>
      <c r="F16" s="250"/>
      <c r="G16" s="251">
        <f t="shared" si="1"/>
        <v>1355</v>
      </c>
      <c r="H16" s="252">
        <f t="shared" si="2"/>
        <v>248</v>
      </c>
      <c r="I16" s="246">
        <f t="shared" si="5"/>
        <v>1.2240289069557362</v>
      </c>
      <c r="J16" s="253">
        <v>1355</v>
      </c>
      <c r="K16" s="250"/>
      <c r="L16" s="251">
        <f t="shared" si="3"/>
        <v>1355</v>
      </c>
      <c r="M16" s="252">
        <f t="shared" si="4"/>
        <v>0</v>
      </c>
      <c r="N16" s="247">
        <f t="shared" si="6"/>
        <v>1</v>
      </c>
    </row>
    <row r="17" spans="1:14" ht="13.5" customHeight="1">
      <c r="A17" s="255" t="s">
        <v>224</v>
      </c>
      <c r="B17" s="249">
        <v>5712</v>
      </c>
      <c r="C17" s="250">
        <v>0</v>
      </c>
      <c r="D17" s="251">
        <f t="shared" si="0"/>
        <v>5712</v>
      </c>
      <c r="E17" s="249">
        <v>6117</v>
      </c>
      <c r="F17" s="250"/>
      <c r="G17" s="251">
        <f t="shared" si="1"/>
        <v>6117</v>
      </c>
      <c r="H17" s="252">
        <f t="shared" si="2"/>
        <v>405</v>
      </c>
      <c r="I17" s="246"/>
      <c r="J17" s="253">
        <v>6508</v>
      </c>
      <c r="K17" s="250"/>
      <c r="L17" s="251">
        <f t="shared" si="3"/>
        <v>6508</v>
      </c>
      <c r="M17" s="252">
        <f t="shared" si="4"/>
        <v>391</v>
      </c>
      <c r="N17" s="247">
        <f t="shared" si="6"/>
        <v>1.063920222331208</v>
      </c>
    </row>
    <row r="18" spans="1:14" ht="13.5" customHeight="1" thickBot="1">
      <c r="A18" s="256" t="s">
        <v>262</v>
      </c>
      <c r="B18" s="257">
        <v>0</v>
      </c>
      <c r="C18" s="258">
        <v>0</v>
      </c>
      <c r="D18" s="251">
        <f t="shared" si="0"/>
        <v>0</v>
      </c>
      <c r="E18" s="257">
        <v>0</v>
      </c>
      <c r="F18" s="258"/>
      <c r="G18" s="251">
        <f t="shared" si="1"/>
        <v>0</v>
      </c>
      <c r="H18" s="535"/>
      <c r="I18" s="284"/>
      <c r="J18" s="536">
        <v>0</v>
      </c>
      <c r="K18" s="282"/>
      <c r="L18" s="537">
        <f t="shared" si="3"/>
        <v>0</v>
      </c>
      <c r="M18" s="535"/>
      <c r="N18" s="286"/>
    </row>
    <row r="19" spans="1:14" ht="13.5" customHeight="1" thickBot="1">
      <c r="A19" s="263" t="s">
        <v>150</v>
      </c>
      <c r="B19" s="264">
        <f aca="true" t="shared" si="7" ref="B19:G19">SUM(B7+B8+B9+B10+B11+B13+B15)</f>
        <v>6842</v>
      </c>
      <c r="C19" s="265">
        <f t="shared" si="7"/>
        <v>0</v>
      </c>
      <c r="D19" s="266">
        <f t="shared" si="7"/>
        <v>6842</v>
      </c>
      <c r="E19" s="264">
        <f t="shared" si="7"/>
        <v>7542</v>
      </c>
      <c r="F19" s="265">
        <f t="shared" si="7"/>
        <v>0</v>
      </c>
      <c r="G19" s="265">
        <f t="shared" si="7"/>
        <v>7542</v>
      </c>
      <c r="H19" s="550">
        <f t="shared" si="2"/>
        <v>700</v>
      </c>
      <c r="I19" s="551">
        <f t="shared" si="5"/>
        <v>1.1023092662964045</v>
      </c>
      <c r="J19" s="552">
        <f>SUM(J7+J8+J9+J10+J11+J13+J15)</f>
        <v>7869</v>
      </c>
      <c r="K19" s="553">
        <f>SUM(K7+K8+K9+K10+K11+K13+K15)</f>
        <v>0</v>
      </c>
      <c r="L19" s="554">
        <f>SUM(L7+L8+L9+L10+L11+L13+L15)</f>
        <v>7869</v>
      </c>
      <c r="M19" s="555">
        <f t="shared" si="4"/>
        <v>327</v>
      </c>
      <c r="N19" s="556">
        <f t="shared" si="6"/>
        <v>1.043357199681782</v>
      </c>
    </row>
    <row r="20" spans="1:14" ht="13.5" customHeight="1">
      <c r="A20" s="241" t="s">
        <v>151</v>
      </c>
      <c r="B20" s="268">
        <v>238</v>
      </c>
      <c r="C20" s="269">
        <v>0</v>
      </c>
      <c r="D20" s="270">
        <f aca="true" t="shared" si="8" ref="D20:D37">SUM(B20:C20)</f>
        <v>238</v>
      </c>
      <c r="E20" s="268">
        <v>590</v>
      </c>
      <c r="F20" s="269"/>
      <c r="G20" s="271">
        <f aca="true" t="shared" si="9" ref="G20:G37">SUM(E20:F20)</f>
        <v>590</v>
      </c>
      <c r="H20" s="272">
        <f t="shared" si="2"/>
        <v>352</v>
      </c>
      <c r="I20" s="273">
        <f t="shared" si="5"/>
        <v>2.4789915966386555</v>
      </c>
      <c r="J20" s="274">
        <v>259</v>
      </c>
      <c r="K20" s="269"/>
      <c r="L20" s="275">
        <f aca="true" t="shared" si="10" ref="L20:L37">SUM(J20:K20)</f>
        <v>259</v>
      </c>
      <c r="M20" s="272">
        <f t="shared" si="4"/>
        <v>-331</v>
      </c>
      <c r="N20" s="276">
        <f t="shared" si="6"/>
        <v>0.43898305084745765</v>
      </c>
    </row>
    <row r="21" spans="1:14" ht="21" customHeight="1">
      <c r="A21" s="248" t="s">
        <v>152</v>
      </c>
      <c r="B21" s="268">
        <v>118</v>
      </c>
      <c r="C21" s="269">
        <v>0</v>
      </c>
      <c r="D21" s="270">
        <f t="shared" si="8"/>
        <v>118</v>
      </c>
      <c r="E21" s="268">
        <v>392</v>
      </c>
      <c r="F21" s="269"/>
      <c r="G21" s="271">
        <f t="shared" si="9"/>
        <v>392</v>
      </c>
      <c r="H21" s="277">
        <f t="shared" si="2"/>
        <v>274</v>
      </c>
      <c r="I21" s="246">
        <f t="shared" si="5"/>
        <v>3.3220338983050848</v>
      </c>
      <c r="J21" s="274">
        <v>128</v>
      </c>
      <c r="K21" s="269"/>
      <c r="L21" s="275">
        <f t="shared" si="10"/>
        <v>128</v>
      </c>
      <c r="M21" s="277">
        <f t="shared" si="4"/>
        <v>-264</v>
      </c>
      <c r="N21" s="247">
        <f t="shared" si="6"/>
        <v>0.32653061224489793</v>
      </c>
    </row>
    <row r="22" spans="1:14" ht="13.5" customHeight="1">
      <c r="A22" s="248" t="s">
        <v>153</v>
      </c>
      <c r="B22" s="278">
        <v>208</v>
      </c>
      <c r="C22" s="250">
        <v>0</v>
      </c>
      <c r="D22" s="270">
        <f t="shared" si="8"/>
        <v>208</v>
      </c>
      <c r="E22" s="278">
        <v>165</v>
      </c>
      <c r="F22" s="250"/>
      <c r="G22" s="271">
        <f t="shared" si="9"/>
        <v>165</v>
      </c>
      <c r="H22" s="277">
        <f t="shared" si="2"/>
        <v>-43</v>
      </c>
      <c r="I22" s="246">
        <f t="shared" si="5"/>
        <v>0.7932692307692307</v>
      </c>
      <c r="J22" s="249">
        <f>G22+50</f>
        <v>215</v>
      </c>
      <c r="K22" s="250"/>
      <c r="L22" s="275">
        <f t="shared" si="10"/>
        <v>215</v>
      </c>
      <c r="M22" s="277">
        <f t="shared" si="4"/>
        <v>50</v>
      </c>
      <c r="N22" s="247">
        <f t="shared" si="6"/>
        <v>1.303030303030303</v>
      </c>
    </row>
    <row r="23" spans="1:14" ht="13.5" customHeight="1">
      <c r="A23" s="248" t="s">
        <v>154</v>
      </c>
      <c r="B23" s="278">
        <v>0</v>
      </c>
      <c r="C23" s="250">
        <v>0</v>
      </c>
      <c r="D23" s="270">
        <f t="shared" si="8"/>
        <v>0</v>
      </c>
      <c r="E23" s="278">
        <v>0</v>
      </c>
      <c r="F23" s="250"/>
      <c r="G23" s="271">
        <f t="shared" si="9"/>
        <v>0</v>
      </c>
      <c r="H23" s="277">
        <f t="shared" si="2"/>
        <v>0</v>
      </c>
      <c r="I23" s="246"/>
      <c r="J23" s="249">
        <v>0</v>
      </c>
      <c r="K23" s="250"/>
      <c r="L23" s="275">
        <f t="shared" si="10"/>
        <v>0</v>
      </c>
      <c r="M23" s="277">
        <f t="shared" si="4"/>
        <v>0</v>
      </c>
      <c r="N23" s="247"/>
    </row>
    <row r="24" spans="1:14" ht="13.5" customHeight="1">
      <c r="A24" s="248" t="s">
        <v>220</v>
      </c>
      <c r="B24" s="278">
        <v>70</v>
      </c>
      <c r="C24" s="250">
        <v>0</v>
      </c>
      <c r="D24" s="270">
        <f t="shared" si="8"/>
        <v>70</v>
      </c>
      <c r="E24" s="278">
        <v>95</v>
      </c>
      <c r="F24" s="250"/>
      <c r="G24" s="271">
        <f t="shared" si="9"/>
        <v>95</v>
      </c>
      <c r="H24" s="277">
        <f t="shared" si="2"/>
        <v>25</v>
      </c>
      <c r="I24" s="246"/>
      <c r="J24" s="249">
        <v>115</v>
      </c>
      <c r="K24" s="250"/>
      <c r="L24" s="275">
        <f t="shared" si="10"/>
        <v>115</v>
      </c>
      <c r="M24" s="277">
        <f t="shared" si="4"/>
        <v>20</v>
      </c>
      <c r="N24" s="247"/>
    </row>
    <row r="25" spans="1:14" ht="13.5" customHeight="1">
      <c r="A25" s="248" t="s">
        <v>155</v>
      </c>
      <c r="B25" s="249">
        <v>1264</v>
      </c>
      <c r="C25" s="250">
        <v>0</v>
      </c>
      <c r="D25" s="270">
        <f t="shared" si="8"/>
        <v>1264</v>
      </c>
      <c r="E25" s="249">
        <v>847</v>
      </c>
      <c r="F25" s="250"/>
      <c r="G25" s="271">
        <f t="shared" si="9"/>
        <v>847</v>
      </c>
      <c r="H25" s="277">
        <f t="shared" si="2"/>
        <v>-417</v>
      </c>
      <c r="I25" s="246">
        <f aca="true" t="shared" si="11" ref="I25:I38">+G25/D25</f>
        <v>0.6700949367088608</v>
      </c>
      <c r="J25" s="249">
        <v>1040</v>
      </c>
      <c r="K25" s="250"/>
      <c r="L25" s="275">
        <f t="shared" si="10"/>
        <v>1040</v>
      </c>
      <c r="M25" s="277">
        <f t="shared" si="4"/>
        <v>193</v>
      </c>
      <c r="N25" s="247">
        <f aca="true" t="shared" si="12" ref="N25:N38">+L25/G25</f>
        <v>1.2278630460448643</v>
      </c>
    </row>
    <row r="26" spans="1:14" ht="13.5" customHeight="1">
      <c r="A26" s="248" t="s">
        <v>156</v>
      </c>
      <c r="B26" s="278">
        <v>540</v>
      </c>
      <c r="C26" s="250">
        <v>0</v>
      </c>
      <c r="D26" s="270">
        <f t="shared" si="8"/>
        <v>540</v>
      </c>
      <c r="E26" s="278">
        <v>85</v>
      </c>
      <c r="F26" s="250"/>
      <c r="G26" s="271">
        <f t="shared" si="9"/>
        <v>85</v>
      </c>
      <c r="H26" s="277">
        <f t="shared" si="2"/>
        <v>-455</v>
      </c>
      <c r="I26" s="246">
        <f t="shared" si="11"/>
        <v>0.1574074074074074</v>
      </c>
      <c r="J26" s="253">
        <v>80</v>
      </c>
      <c r="K26" s="250"/>
      <c r="L26" s="275">
        <f t="shared" si="10"/>
        <v>80</v>
      </c>
      <c r="M26" s="277">
        <f t="shared" si="4"/>
        <v>-5</v>
      </c>
      <c r="N26" s="247">
        <f t="shared" si="12"/>
        <v>0.9411764705882353</v>
      </c>
    </row>
    <row r="27" spans="1:14" ht="13.5" customHeight="1">
      <c r="A27" s="248" t="s">
        <v>157</v>
      </c>
      <c r="B27" s="278">
        <v>724</v>
      </c>
      <c r="C27" s="250">
        <v>0</v>
      </c>
      <c r="D27" s="270">
        <f t="shared" si="8"/>
        <v>724</v>
      </c>
      <c r="E27" s="278">
        <v>762</v>
      </c>
      <c r="F27" s="250"/>
      <c r="G27" s="271">
        <f t="shared" si="9"/>
        <v>762</v>
      </c>
      <c r="H27" s="277">
        <f t="shared" si="2"/>
        <v>38</v>
      </c>
      <c r="I27" s="246">
        <f t="shared" si="11"/>
        <v>1.0524861878453038</v>
      </c>
      <c r="J27" s="253">
        <v>960</v>
      </c>
      <c r="K27" s="250"/>
      <c r="L27" s="275">
        <f t="shared" si="10"/>
        <v>960</v>
      </c>
      <c r="M27" s="277">
        <f t="shared" si="4"/>
        <v>198</v>
      </c>
      <c r="N27" s="247">
        <f t="shared" si="12"/>
        <v>1.2598425196850394</v>
      </c>
    </row>
    <row r="28" spans="1:14" ht="13.5" customHeight="1">
      <c r="A28" s="279" t="s">
        <v>158</v>
      </c>
      <c r="B28" s="249">
        <v>4936</v>
      </c>
      <c r="C28" s="250">
        <v>0</v>
      </c>
      <c r="D28" s="270">
        <f t="shared" si="8"/>
        <v>4936</v>
      </c>
      <c r="E28" s="249">
        <v>5593</v>
      </c>
      <c r="F28" s="250"/>
      <c r="G28" s="271">
        <f t="shared" si="9"/>
        <v>5593</v>
      </c>
      <c r="H28" s="277">
        <f t="shared" si="2"/>
        <v>657</v>
      </c>
      <c r="I28" s="246">
        <f t="shared" si="11"/>
        <v>1.1331037277147489</v>
      </c>
      <c r="J28" s="249">
        <f>J29+J32</f>
        <v>6008</v>
      </c>
      <c r="K28" s="250"/>
      <c r="L28" s="275">
        <f t="shared" si="10"/>
        <v>6008</v>
      </c>
      <c r="M28" s="277">
        <f t="shared" si="4"/>
        <v>415</v>
      </c>
      <c r="N28" s="247">
        <f t="shared" si="12"/>
        <v>1.0741998927230467</v>
      </c>
    </row>
    <row r="29" spans="1:14" ht="13.5" customHeight="1">
      <c r="A29" s="248" t="s">
        <v>159</v>
      </c>
      <c r="B29" s="278">
        <v>3620</v>
      </c>
      <c r="C29" s="250">
        <v>0</v>
      </c>
      <c r="D29" s="270">
        <f t="shared" si="8"/>
        <v>3620</v>
      </c>
      <c r="E29" s="278">
        <v>4056</v>
      </c>
      <c r="F29" s="250"/>
      <c r="G29" s="271">
        <f t="shared" si="9"/>
        <v>4056</v>
      </c>
      <c r="H29" s="277">
        <f t="shared" si="2"/>
        <v>436</v>
      </c>
      <c r="I29" s="246">
        <f t="shared" si="11"/>
        <v>1.1204419889502761</v>
      </c>
      <c r="J29" s="253">
        <f>J30+J31</f>
        <v>4385</v>
      </c>
      <c r="K29" s="254"/>
      <c r="L29" s="275">
        <f t="shared" si="10"/>
        <v>4385</v>
      </c>
      <c r="M29" s="277">
        <f t="shared" si="4"/>
        <v>329</v>
      </c>
      <c r="N29" s="247">
        <f t="shared" si="12"/>
        <v>1.0811143984220908</v>
      </c>
    </row>
    <row r="30" spans="1:14" ht="13.5" customHeight="1">
      <c r="A30" s="279" t="s">
        <v>160</v>
      </c>
      <c r="B30" s="278">
        <v>3489</v>
      </c>
      <c r="C30" s="250">
        <v>0</v>
      </c>
      <c r="D30" s="270">
        <f t="shared" si="8"/>
        <v>3489</v>
      </c>
      <c r="E30" s="278">
        <v>3933</v>
      </c>
      <c r="F30" s="250"/>
      <c r="G30" s="271">
        <f t="shared" si="9"/>
        <v>3933</v>
      </c>
      <c r="H30" s="277">
        <f t="shared" si="2"/>
        <v>444</v>
      </c>
      <c r="I30" s="246">
        <f t="shared" si="11"/>
        <v>1.1272570937231299</v>
      </c>
      <c r="J30" s="249">
        <f>4038+180</f>
        <v>4218</v>
      </c>
      <c r="K30" s="250"/>
      <c r="L30" s="275">
        <f t="shared" si="10"/>
        <v>4218</v>
      </c>
      <c r="M30" s="277">
        <f t="shared" si="4"/>
        <v>285</v>
      </c>
      <c r="N30" s="247">
        <f t="shared" si="12"/>
        <v>1.0724637681159421</v>
      </c>
    </row>
    <row r="31" spans="1:14" ht="13.5" customHeight="1">
      <c r="A31" s="248" t="s">
        <v>161</v>
      </c>
      <c r="B31" s="278">
        <v>131</v>
      </c>
      <c r="C31" s="250">
        <v>0</v>
      </c>
      <c r="D31" s="270">
        <f t="shared" si="8"/>
        <v>131</v>
      </c>
      <c r="E31" s="278">
        <v>123</v>
      </c>
      <c r="F31" s="250"/>
      <c r="G31" s="271">
        <f t="shared" si="9"/>
        <v>123</v>
      </c>
      <c r="H31" s="277">
        <f t="shared" si="2"/>
        <v>-8</v>
      </c>
      <c r="I31" s="246">
        <f t="shared" si="11"/>
        <v>0.9389312977099237</v>
      </c>
      <c r="J31" s="249">
        <v>167</v>
      </c>
      <c r="K31" s="250"/>
      <c r="L31" s="275">
        <f t="shared" si="10"/>
        <v>167</v>
      </c>
      <c r="M31" s="277">
        <f t="shared" si="4"/>
        <v>44</v>
      </c>
      <c r="N31" s="247">
        <f t="shared" si="12"/>
        <v>1.3577235772357723</v>
      </c>
    </row>
    <row r="32" spans="1:14" ht="13.5" customHeight="1">
      <c r="A32" s="248" t="s">
        <v>162</v>
      </c>
      <c r="B32" s="278">
        <v>1316</v>
      </c>
      <c r="C32" s="250">
        <v>0</v>
      </c>
      <c r="D32" s="270">
        <f t="shared" si="8"/>
        <v>1316</v>
      </c>
      <c r="E32" s="278">
        <v>1537</v>
      </c>
      <c r="F32" s="250"/>
      <c r="G32" s="271">
        <f t="shared" si="9"/>
        <v>1537</v>
      </c>
      <c r="H32" s="277">
        <f t="shared" si="2"/>
        <v>221</v>
      </c>
      <c r="I32" s="246">
        <f t="shared" si="11"/>
        <v>1.167933130699088</v>
      </c>
      <c r="J32" s="249">
        <v>1623</v>
      </c>
      <c r="K32" s="250"/>
      <c r="L32" s="275">
        <f t="shared" si="10"/>
        <v>1623</v>
      </c>
      <c r="M32" s="277">
        <f t="shared" si="4"/>
        <v>86</v>
      </c>
      <c r="N32" s="247">
        <f t="shared" si="12"/>
        <v>1.0559531554977228</v>
      </c>
    </row>
    <row r="33" spans="1:14" ht="13.5" customHeight="1">
      <c r="A33" s="279" t="s">
        <v>163</v>
      </c>
      <c r="B33" s="278">
        <v>0</v>
      </c>
      <c r="C33" s="250">
        <v>0</v>
      </c>
      <c r="D33" s="270">
        <f t="shared" si="8"/>
        <v>0</v>
      </c>
      <c r="E33" s="278">
        <v>1</v>
      </c>
      <c r="F33" s="250"/>
      <c r="G33" s="271">
        <f t="shared" si="9"/>
        <v>1</v>
      </c>
      <c r="H33" s="277">
        <f t="shared" si="2"/>
        <v>1</v>
      </c>
      <c r="I33" s="246"/>
      <c r="J33" s="249">
        <v>0</v>
      </c>
      <c r="K33" s="250"/>
      <c r="L33" s="275">
        <f t="shared" si="10"/>
        <v>0</v>
      </c>
      <c r="M33" s="277">
        <f t="shared" si="4"/>
        <v>-1</v>
      </c>
      <c r="N33" s="247">
        <f t="shared" si="12"/>
        <v>0</v>
      </c>
    </row>
    <row r="34" spans="1:14" ht="13.5" customHeight="1">
      <c r="A34" s="279" t="s">
        <v>164</v>
      </c>
      <c r="B34" s="278">
        <v>39</v>
      </c>
      <c r="C34" s="250">
        <v>0</v>
      </c>
      <c r="D34" s="270">
        <f t="shared" si="8"/>
        <v>39</v>
      </c>
      <c r="E34" s="278">
        <v>49</v>
      </c>
      <c r="F34" s="250"/>
      <c r="G34" s="271">
        <f t="shared" si="9"/>
        <v>49</v>
      </c>
      <c r="H34" s="277">
        <f t="shared" si="2"/>
        <v>10</v>
      </c>
      <c r="I34" s="246">
        <f t="shared" si="11"/>
        <v>1.2564102564102564</v>
      </c>
      <c r="J34" s="249">
        <v>68</v>
      </c>
      <c r="K34" s="250"/>
      <c r="L34" s="275">
        <f t="shared" si="10"/>
        <v>68</v>
      </c>
      <c r="M34" s="277">
        <f t="shared" si="4"/>
        <v>19</v>
      </c>
      <c r="N34" s="247">
        <f t="shared" si="12"/>
        <v>1.3877551020408163</v>
      </c>
    </row>
    <row r="35" spans="1:14" ht="13.5" customHeight="1">
      <c r="A35" s="248" t="s">
        <v>165</v>
      </c>
      <c r="B35" s="278">
        <v>84</v>
      </c>
      <c r="C35" s="250">
        <v>0</v>
      </c>
      <c r="D35" s="270">
        <f t="shared" si="8"/>
        <v>84</v>
      </c>
      <c r="E35" s="278">
        <v>102</v>
      </c>
      <c r="F35" s="250"/>
      <c r="G35" s="271">
        <f t="shared" si="9"/>
        <v>102</v>
      </c>
      <c r="H35" s="277">
        <f t="shared" si="2"/>
        <v>18</v>
      </c>
      <c r="I35" s="246">
        <f t="shared" si="11"/>
        <v>1.2142857142857142</v>
      </c>
      <c r="J35" s="253">
        <v>164</v>
      </c>
      <c r="K35" s="250"/>
      <c r="L35" s="275">
        <f t="shared" si="10"/>
        <v>164</v>
      </c>
      <c r="M35" s="277">
        <f t="shared" si="4"/>
        <v>62</v>
      </c>
      <c r="N35" s="247">
        <f t="shared" si="12"/>
        <v>1.607843137254902</v>
      </c>
    </row>
    <row r="36" spans="1:14" ht="22.5" customHeight="1">
      <c r="A36" s="248" t="s">
        <v>166</v>
      </c>
      <c r="B36" s="278">
        <v>84</v>
      </c>
      <c r="C36" s="250">
        <v>0</v>
      </c>
      <c r="D36" s="270">
        <f t="shared" si="8"/>
        <v>84</v>
      </c>
      <c r="E36" s="278">
        <v>102</v>
      </c>
      <c r="F36" s="250"/>
      <c r="G36" s="271">
        <f t="shared" si="9"/>
        <v>102</v>
      </c>
      <c r="H36" s="277">
        <f t="shared" si="2"/>
        <v>18</v>
      </c>
      <c r="I36" s="246">
        <f t="shared" si="11"/>
        <v>1.2142857142857142</v>
      </c>
      <c r="J36" s="253">
        <v>164</v>
      </c>
      <c r="K36" s="250"/>
      <c r="L36" s="275">
        <f t="shared" si="10"/>
        <v>164</v>
      </c>
      <c r="M36" s="277">
        <f t="shared" si="4"/>
        <v>62</v>
      </c>
      <c r="N36" s="247">
        <f t="shared" si="12"/>
        <v>1.607843137254902</v>
      </c>
    </row>
    <row r="37" spans="1:14" ht="13.5" customHeight="1" thickBot="1">
      <c r="A37" s="280" t="s">
        <v>167</v>
      </c>
      <c r="B37" s="281">
        <v>0</v>
      </c>
      <c r="C37" s="282">
        <v>0</v>
      </c>
      <c r="D37" s="270">
        <f t="shared" si="8"/>
        <v>0</v>
      </c>
      <c r="E37" s="281">
        <v>0</v>
      </c>
      <c r="F37" s="282"/>
      <c r="G37" s="271">
        <f t="shared" si="9"/>
        <v>0</v>
      </c>
      <c r="H37" s="283">
        <f t="shared" si="2"/>
        <v>0</v>
      </c>
      <c r="I37" s="284"/>
      <c r="J37" s="285">
        <v>0</v>
      </c>
      <c r="K37" s="282"/>
      <c r="L37" s="546">
        <f t="shared" si="10"/>
        <v>0</v>
      </c>
      <c r="M37" s="283">
        <f t="shared" si="4"/>
        <v>0</v>
      </c>
      <c r="N37" s="286"/>
    </row>
    <row r="38" spans="1:14" ht="13.5" customHeight="1" thickBot="1">
      <c r="A38" s="287" t="s">
        <v>168</v>
      </c>
      <c r="B38" s="288">
        <f aca="true" t="shared" si="13" ref="B38:G38">SUM(B20+B22+B23+B24+B25+B28+B33+B34+B35+B37)</f>
        <v>6839</v>
      </c>
      <c r="C38" s="289">
        <f t="shared" si="13"/>
        <v>0</v>
      </c>
      <c r="D38" s="290">
        <f t="shared" si="13"/>
        <v>6839</v>
      </c>
      <c r="E38" s="288">
        <f t="shared" si="13"/>
        <v>7442</v>
      </c>
      <c r="F38" s="289">
        <f t="shared" si="13"/>
        <v>0</v>
      </c>
      <c r="G38" s="289">
        <f t="shared" si="13"/>
        <v>7442</v>
      </c>
      <c r="H38" s="550">
        <f t="shared" si="2"/>
        <v>603</v>
      </c>
      <c r="I38" s="551">
        <f t="shared" si="11"/>
        <v>1.088170785202515</v>
      </c>
      <c r="J38" s="552">
        <f>SUM(J20+J22+J23+J24+J25+J28+J33+J34+J35+J37)</f>
        <v>7869</v>
      </c>
      <c r="K38" s="553">
        <f>SUM(K20+K22+K23+K24+K25+K28+K33+K34+K35+K37)</f>
        <v>0</v>
      </c>
      <c r="L38" s="554">
        <f>SUM(L20+L22+L23+L24+L25+L28+L33+L34+L35+L37)</f>
        <v>7869</v>
      </c>
      <c r="M38" s="555">
        <f t="shared" si="4"/>
        <v>427</v>
      </c>
      <c r="N38" s="556">
        <f t="shared" si="12"/>
        <v>1.0573770491803278</v>
      </c>
    </row>
    <row r="39" spans="1:14" ht="13.5" customHeight="1" thickBot="1">
      <c r="A39" s="292"/>
      <c r="B39" s="293"/>
      <c r="C39" s="294"/>
      <c r="D39" s="295"/>
      <c r="E39" s="293"/>
      <c r="F39" s="294"/>
      <c r="G39" s="295"/>
      <c r="H39" s="548"/>
      <c r="I39" s="547"/>
      <c r="J39" s="549"/>
      <c r="K39" s="548"/>
      <c r="L39" s="548"/>
      <c r="M39" s="549"/>
      <c r="N39" s="394"/>
    </row>
    <row r="40" spans="1:14" ht="13.5" customHeight="1" thickBot="1">
      <c r="A40" s="287" t="s">
        <v>169</v>
      </c>
      <c r="B40" s="607">
        <v>3</v>
      </c>
      <c r="C40" s="607"/>
      <c r="D40" s="607"/>
      <c r="E40" s="607">
        <v>100</v>
      </c>
      <c r="F40" s="607"/>
      <c r="G40" s="606"/>
      <c r="H40" s="550"/>
      <c r="I40" s="551"/>
      <c r="J40" s="684">
        <f>L19-L38</f>
        <v>0</v>
      </c>
      <c r="K40" s="684"/>
      <c r="L40" s="684"/>
      <c r="M40" s="557"/>
      <c r="N40" s="545"/>
    </row>
    <row r="41" spans="1:7" ht="20.25" customHeight="1" thickBot="1">
      <c r="A41" s="287" t="s">
        <v>170</v>
      </c>
      <c r="B41" s="607"/>
      <c r="C41" s="607"/>
      <c r="D41" s="607"/>
      <c r="E41" s="607"/>
      <c r="F41" s="607"/>
      <c r="G41" s="607"/>
    </row>
    <row r="42" ht="14.25" customHeight="1">
      <c r="D42" s="326"/>
    </row>
    <row r="43" spans="1:7" ht="12" thickBot="1">
      <c r="A43" s="386"/>
      <c r="B43" s="386"/>
      <c r="C43" s="385"/>
      <c r="D43" s="386"/>
      <c r="E43" s="386"/>
      <c r="F43" s="386"/>
      <c r="G43" s="385"/>
    </row>
    <row r="44" spans="1:9" ht="11.25">
      <c r="A44" s="635" t="s">
        <v>24</v>
      </c>
      <c r="B44" s="657"/>
      <c r="C44" s="627" t="s">
        <v>171</v>
      </c>
      <c r="D44" s="327"/>
      <c r="E44" s="635" t="s">
        <v>31</v>
      </c>
      <c r="F44" s="657"/>
      <c r="G44" s="657"/>
      <c r="H44" s="657"/>
      <c r="I44" s="627" t="s">
        <v>171</v>
      </c>
    </row>
    <row r="45" spans="1:9" ht="12" thickBot="1">
      <c r="A45" s="644"/>
      <c r="B45" s="658"/>
      <c r="C45" s="628"/>
      <c r="D45" s="327"/>
      <c r="E45" s="644"/>
      <c r="F45" s="658"/>
      <c r="G45" s="658"/>
      <c r="H45" s="658"/>
      <c r="I45" s="628"/>
    </row>
    <row r="46" spans="1:9" ht="13.5" thickBot="1">
      <c r="A46" s="620" t="s">
        <v>88</v>
      </c>
      <c r="B46" s="659"/>
      <c r="C46" s="491">
        <v>280</v>
      </c>
      <c r="D46" s="302"/>
      <c r="E46" s="620" t="s">
        <v>89</v>
      </c>
      <c r="F46" s="659"/>
      <c r="G46" s="659"/>
      <c r="H46" s="659"/>
      <c r="I46" s="491">
        <v>30</v>
      </c>
    </row>
    <row r="47" spans="1:14" ht="12.75">
      <c r="A47" s="617" t="s">
        <v>197</v>
      </c>
      <c r="B47" s="660"/>
      <c r="C47" s="492">
        <v>24</v>
      </c>
      <c r="D47" s="302"/>
      <c r="E47" s="617" t="s">
        <v>90</v>
      </c>
      <c r="F47" s="660"/>
      <c r="G47" s="660"/>
      <c r="H47" s="660"/>
      <c r="I47" s="492">
        <v>20</v>
      </c>
      <c r="K47" s="631" t="s">
        <v>173</v>
      </c>
      <c r="L47" s="631"/>
      <c r="M47" s="331">
        <v>2007</v>
      </c>
      <c r="N47" s="332">
        <v>2008</v>
      </c>
    </row>
    <row r="48" spans="1:14" ht="12.75">
      <c r="A48" s="617"/>
      <c r="B48" s="660"/>
      <c r="C48" s="492"/>
      <c r="D48" s="302"/>
      <c r="E48" s="617" t="s">
        <v>91</v>
      </c>
      <c r="F48" s="660"/>
      <c r="G48" s="660"/>
      <c r="H48" s="660"/>
      <c r="I48" s="492">
        <v>30</v>
      </c>
      <c r="K48" s="333" t="s">
        <v>213</v>
      </c>
      <c r="L48" s="334"/>
      <c r="M48" s="335"/>
      <c r="N48" s="336"/>
    </row>
    <row r="49" spans="1:14" ht="12.75">
      <c r="A49" s="617"/>
      <c r="B49" s="660"/>
      <c r="C49" s="492"/>
      <c r="D49" s="302"/>
      <c r="E49" s="617"/>
      <c r="F49" s="660"/>
      <c r="G49" s="660"/>
      <c r="H49" s="660"/>
      <c r="I49" s="492"/>
      <c r="K49" s="334" t="s">
        <v>174</v>
      </c>
      <c r="L49" s="333"/>
      <c r="M49" s="337">
        <v>0</v>
      </c>
      <c r="N49" s="338">
        <v>0</v>
      </c>
    </row>
    <row r="50" spans="1:14" ht="13.5" thickBot="1">
      <c r="A50" s="617"/>
      <c r="B50" s="660"/>
      <c r="C50" s="492"/>
      <c r="D50" s="302"/>
      <c r="E50" s="617"/>
      <c r="F50" s="660"/>
      <c r="G50" s="660"/>
      <c r="H50" s="660"/>
      <c r="I50" s="492"/>
      <c r="K50" s="339" t="s">
        <v>175</v>
      </c>
      <c r="L50" s="340"/>
      <c r="M50" s="341">
        <v>0</v>
      </c>
      <c r="N50" s="342">
        <v>0</v>
      </c>
    </row>
    <row r="51" spans="1:9" ht="12.75">
      <c r="A51" s="617"/>
      <c r="B51" s="660"/>
      <c r="C51" s="492"/>
      <c r="D51" s="302"/>
      <c r="E51" s="617"/>
      <c r="F51" s="660"/>
      <c r="G51" s="660"/>
      <c r="H51" s="660"/>
      <c r="I51" s="492"/>
    </row>
    <row r="52" spans="1:14" ht="13.5" thickBot="1">
      <c r="A52" s="588"/>
      <c r="B52" s="655"/>
      <c r="C52" s="493"/>
      <c r="D52" s="302"/>
      <c r="E52" s="588"/>
      <c r="F52" s="655"/>
      <c r="G52" s="655"/>
      <c r="H52" s="655"/>
      <c r="I52" s="493"/>
      <c r="M52" s="300"/>
      <c r="N52" s="300"/>
    </row>
    <row r="53" spans="1:9" s="328" customFormat="1" ht="13.5" customHeight="1" thickBot="1">
      <c r="A53" s="633" t="s">
        <v>136</v>
      </c>
      <c r="B53" s="656"/>
      <c r="C53" s="490">
        <f>SUM(C46:C52)</f>
        <v>304</v>
      </c>
      <c r="D53" s="299"/>
      <c r="E53" s="633" t="s">
        <v>136</v>
      </c>
      <c r="F53" s="656"/>
      <c r="G53" s="656"/>
      <c r="H53" s="656"/>
      <c r="I53" s="490">
        <f>SUM(I46:I53)</f>
        <v>80</v>
      </c>
    </row>
    <row r="54" spans="1:4" ht="11.25">
      <c r="A54" s="386"/>
      <c r="B54" s="386"/>
      <c r="C54" s="385"/>
      <c r="D54" s="386"/>
    </row>
    <row r="55" spans="1:7" ht="11.25">
      <c r="A55" s="386"/>
      <c r="B55" s="386"/>
      <c r="C55" s="385"/>
      <c r="D55" s="386"/>
      <c r="E55" s="386"/>
      <c r="F55" s="386"/>
      <c r="G55" s="385"/>
    </row>
    <row r="56" spans="1:12" s="328" customFormat="1" ht="15.75" thickBot="1">
      <c r="A56" s="375" t="s">
        <v>324</v>
      </c>
      <c r="B56" s="329"/>
      <c r="C56" s="329"/>
      <c r="D56" s="329"/>
      <c r="E56" s="303"/>
      <c r="F56" s="330"/>
      <c r="G56" s="330"/>
      <c r="H56" s="302"/>
      <c r="I56" s="329"/>
      <c r="J56" s="329" t="s">
        <v>222</v>
      </c>
      <c r="K56" s="329"/>
      <c r="L56" s="303"/>
    </row>
    <row r="57" spans="1:11" s="328" customFormat="1" ht="12" thickBot="1">
      <c r="A57" s="608" t="s">
        <v>185</v>
      </c>
      <c r="B57" s="609" t="s">
        <v>34</v>
      </c>
      <c r="C57" s="610" t="s">
        <v>35</v>
      </c>
      <c r="D57" s="610"/>
      <c r="E57" s="610"/>
      <c r="F57" s="610"/>
      <c r="G57" s="610"/>
      <c r="H57" s="610"/>
      <c r="I57" s="610"/>
      <c r="J57" s="601" t="s">
        <v>36</v>
      </c>
      <c r="K57" s="298"/>
    </row>
    <row r="58" spans="1:11" s="328" customFormat="1" ht="12" thickBot="1">
      <c r="A58" s="608"/>
      <c r="B58" s="609"/>
      <c r="C58" s="604" t="s">
        <v>186</v>
      </c>
      <c r="D58" s="605" t="s">
        <v>187</v>
      </c>
      <c r="E58" s="605"/>
      <c r="F58" s="605"/>
      <c r="G58" s="605"/>
      <c r="H58" s="605"/>
      <c r="I58" s="605"/>
      <c r="J58" s="601"/>
      <c r="K58" s="298"/>
    </row>
    <row r="59" spans="1:11" s="328" customFormat="1" ht="12" thickBot="1">
      <c r="A59" s="608"/>
      <c r="B59" s="609"/>
      <c r="C59" s="604"/>
      <c r="D59" s="304">
        <v>1</v>
      </c>
      <c r="E59" s="304">
        <v>2</v>
      </c>
      <c r="F59" s="304">
        <v>3</v>
      </c>
      <c r="G59" s="304">
        <v>4</v>
      </c>
      <c r="H59" s="304">
        <v>5</v>
      </c>
      <c r="I59" s="305">
        <v>6</v>
      </c>
      <c r="J59" s="601"/>
      <c r="K59" s="298"/>
    </row>
    <row r="60" spans="1:11" s="328" customFormat="1" ht="12" thickBot="1">
      <c r="A60" s="306">
        <v>9151</v>
      </c>
      <c r="B60" s="307">
        <v>739</v>
      </c>
      <c r="C60" s="308">
        <f>SUM(D60:I60)</f>
        <v>164</v>
      </c>
      <c r="D60" s="374">
        <v>100</v>
      </c>
      <c r="E60" s="374">
        <v>0</v>
      </c>
      <c r="F60" s="374">
        <v>0</v>
      </c>
      <c r="G60" s="374">
        <v>0</v>
      </c>
      <c r="H60" s="373">
        <v>64</v>
      </c>
      <c r="I60" s="309">
        <v>0</v>
      </c>
      <c r="J60" s="310">
        <f>SUM(A60-B60-C60)</f>
        <v>8248</v>
      </c>
      <c r="K60" s="298"/>
    </row>
    <row r="61" spans="1:12" s="328" customFormat="1" ht="11.25">
      <c r="A61" s="302"/>
      <c r="B61" s="329"/>
      <c r="C61" s="329"/>
      <c r="D61" s="329"/>
      <c r="E61" s="303"/>
      <c r="F61" s="343"/>
      <c r="G61" s="330"/>
      <c r="H61" s="302"/>
      <c r="I61" s="329"/>
      <c r="J61" s="329"/>
      <c r="K61" s="329"/>
      <c r="L61" s="303"/>
    </row>
    <row r="62" spans="1:12" s="328" customFormat="1" ht="11.25">
      <c r="A62" s="302"/>
      <c r="B62" s="329"/>
      <c r="C62" s="329"/>
      <c r="D62" s="329"/>
      <c r="E62" s="303"/>
      <c r="F62" s="343"/>
      <c r="G62" s="330"/>
      <c r="H62" s="302"/>
      <c r="I62" s="329"/>
      <c r="J62" s="329"/>
      <c r="K62" s="329"/>
      <c r="L62" s="303"/>
    </row>
    <row r="63" spans="1:12" s="328" customFormat="1" ht="15.75" thickBot="1">
      <c r="A63" s="375" t="s">
        <v>325</v>
      </c>
      <c r="B63" s="329"/>
      <c r="C63" s="329"/>
      <c r="D63" s="329"/>
      <c r="E63" s="303"/>
      <c r="F63" s="343"/>
      <c r="G63" s="330"/>
      <c r="H63" s="302"/>
      <c r="I63" s="329"/>
      <c r="J63" s="329"/>
      <c r="K63" s="329"/>
      <c r="L63" s="329" t="s">
        <v>222</v>
      </c>
    </row>
    <row r="64" spans="1:12" s="328" customFormat="1" ht="12" thickBot="1">
      <c r="A64" s="570" t="s">
        <v>201</v>
      </c>
      <c r="B64" s="566" t="s">
        <v>37</v>
      </c>
      <c r="C64" s="567" t="s">
        <v>38</v>
      </c>
      <c r="D64" s="567"/>
      <c r="E64" s="567"/>
      <c r="F64" s="567"/>
      <c r="G64" s="599" t="s">
        <v>39</v>
      </c>
      <c r="H64" s="569" t="s">
        <v>188</v>
      </c>
      <c r="I64" s="597" t="s">
        <v>40</v>
      </c>
      <c r="J64" s="597"/>
      <c r="K64" s="597"/>
      <c r="L64" s="597"/>
    </row>
    <row r="65" spans="1:12" s="328" customFormat="1" ht="23.25" thickBot="1">
      <c r="A65" s="570"/>
      <c r="B65" s="566"/>
      <c r="C65" s="344" t="s">
        <v>265</v>
      </c>
      <c r="D65" s="345" t="s">
        <v>189</v>
      </c>
      <c r="E65" s="345" t="s">
        <v>190</v>
      </c>
      <c r="F65" s="346" t="s">
        <v>266</v>
      </c>
      <c r="G65" s="599"/>
      <c r="H65" s="569"/>
      <c r="I65" s="347" t="s">
        <v>41</v>
      </c>
      <c r="J65" s="348" t="s">
        <v>189</v>
      </c>
      <c r="K65" s="348" t="s">
        <v>190</v>
      </c>
      <c r="L65" s="349" t="s">
        <v>42</v>
      </c>
    </row>
    <row r="66" spans="1:12" s="328" customFormat="1" ht="11.25">
      <c r="A66" s="387" t="s">
        <v>191</v>
      </c>
      <c r="B66" s="311">
        <v>290</v>
      </c>
      <c r="C66" s="360" t="s">
        <v>192</v>
      </c>
      <c r="D66" s="361" t="s">
        <v>192</v>
      </c>
      <c r="E66" s="361" t="s">
        <v>192</v>
      </c>
      <c r="F66" s="467" t="s">
        <v>203</v>
      </c>
      <c r="G66" s="312">
        <v>863</v>
      </c>
      <c r="H66" s="313" t="s">
        <v>192</v>
      </c>
      <c r="I66" s="367" t="s">
        <v>192</v>
      </c>
      <c r="J66" s="368" t="s">
        <v>192</v>
      </c>
      <c r="K66" s="368" t="s">
        <v>192</v>
      </c>
      <c r="L66" s="369" t="s">
        <v>192</v>
      </c>
    </row>
    <row r="67" spans="1:12" s="328" customFormat="1" ht="11.25">
      <c r="A67" s="388" t="s">
        <v>193</v>
      </c>
      <c r="B67" s="314">
        <v>8</v>
      </c>
      <c r="C67" s="363">
        <v>8</v>
      </c>
      <c r="D67" s="337">
        <v>0</v>
      </c>
      <c r="E67" s="337">
        <v>0</v>
      </c>
      <c r="F67" s="338">
        <v>8</v>
      </c>
      <c r="G67" s="315">
        <v>8</v>
      </c>
      <c r="H67" s="316">
        <f>+G67-F67</f>
        <v>0</v>
      </c>
      <c r="I67" s="363">
        <v>8</v>
      </c>
      <c r="J67" s="337">
        <v>20</v>
      </c>
      <c r="K67" s="337">
        <v>0</v>
      </c>
      <c r="L67" s="338">
        <v>28</v>
      </c>
    </row>
    <row r="68" spans="1:12" s="328" customFormat="1" ht="11.25">
      <c r="A68" s="388" t="s">
        <v>194</v>
      </c>
      <c r="B68" s="314">
        <v>47</v>
      </c>
      <c r="C68" s="363">
        <v>47</v>
      </c>
      <c r="D68" s="337">
        <v>5</v>
      </c>
      <c r="E68" s="337">
        <v>2</v>
      </c>
      <c r="F68" s="338">
        <v>50</v>
      </c>
      <c r="G68" s="315">
        <v>50</v>
      </c>
      <c r="H68" s="316">
        <f>+G68-F68</f>
        <v>0</v>
      </c>
      <c r="I68" s="363">
        <v>50</v>
      </c>
      <c r="J68" s="337">
        <v>80</v>
      </c>
      <c r="K68" s="337">
        <v>0</v>
      </c>
      <c r="L68" s="338">
        <v>130</v>
      </c>
    </row>
    <row r="69" spans="1:12" s="328" customFormat="1" ht="11.25">
      <c r="A69" s="388" t="s">
        <v>202</v>
      </c>
      <c r="B69" s="314">
        <v>234</v>
      </c>
      <c r="C69" s="363">
        <v>234</v>
      </c>
      <c r="D69" s="337">
        <v>102</v>
      </c>
      <c r="E69" s="337">
        <v>9</v>
      </c>
      <c r="F69" s="338">
        <v>327</v>
      </c>
      <c r="G69" s="315">
        <v>327</v>
      </c>
      <c r="H69" s="316">
        <f>+G69-F69</f>
        <v>0</v>
      </c>
      <c r="I69" s="370">
        <v>327</v>
      </c>
      <c r="J69" s="371">
        <v>164</v>
      </c>
      <c r="K69" s="371">
        <v>304</v>
      </c>
      <c r="L69" s="338">
        <v>187</v>
      </c>
    </row>
    <row r="70" spans="1:12" s="328" customFormat="1" ht="11.25">
      <c r="A70" s="388" t="s">
        <v>195</v>
      </c>
      <c r="B70" s="314">
        <v>1</v>
      </c>
      <c r="C70" s="364" t="s">
        <v>192</v>
      </c>
      <c r="D70" s="361" t="s">
        <v>192</v>
      </c>
      <c r="E70" s="365" t="s">
        <v>192</v>
      </c>
      <c r="F70" s="338" t="s">
        <v>203</v>
      </c>
      <c r="G70" s="315">
        <v>478</v>
      </c>
      <c r="H70" s="317" t="s">
        <v>192</v>
      </c>
      <c r="I70" s="364" t="s">
        <v>192</v>
      </c>
      <c r="J70" s="361" t="s">
        <v>192</v>
      </c>
      <c r="K70" s="365" t="s">
        <v>192</v>
      </c>
      <c r="L70" s="372"/>
    </row>
    <row r="71" spans="1:12" s="328" customFormat="1" ht="12" thickBot="1">
      <c r="A71" s="389" t="s">
        <v>196</v>
      </c>
      <c r="B71" s="318">
        <v>73</v>
      </c>
      <c r="C71" s="366">
        <v>73</v>
      </c>
      <c r="D71" s="341">
        <v>79</v>
      </c>
      <c r="E71" s="341">
        <v>75</v>
      </c>
      <c r="F71" s="342">
        <v>77</v>
      </c>
      <c r="G71" s="319">
        <v>77</v>
      </c>
      <c r="H71" s="320">
        <f>+G71-F71</f>
        <v>0</v>
      </c>
      <c r="I71" s="366">
        <v>77</v>
      </c>
      <c r="J71" s="341">
        <v>93</v>
      </c>
      <c r="K71" s="341">
        <v>104</v>
      </c>
      <c r="L71" s="342">
        <v>66</v>
      </c>
    </row>
    <row r="72" spans="1:12" s="328" customFormat="1" ht="11.25">
      <c r="A72" s="302"/>
      <c r="B72" s="329"/>
      <c r="C72" s="329"/>
      <c r="D72" s="329"/>
      <c r="E72" s="303"/>
      <c r="F72" s="343"/>
      <c r="G72" s="330"/>
      <c r="H72" s="302"/>
      <c r="I72" s="329"/>
      <c r="J72" s="329"/>
      <c r="K72" s="329"/>
      <c r="L72" s="303"/>
    </row>
    <row r="73" spans="1:12" s="328" customFormat="1" ht="11.25">
      <c r="A73" s="302"/>
      <c r="B73" s="329"/>
      <c r="C73" s="329"/>
      <c r="D73" s="329"/>
      <c r="E73" s="303"/>
      <c r="F73" s="343"/>
      <c r="G73" s="330"/>
      <c r="H73" s="302"/>
      <c r="I73" s="329"/>
      <c r="J73" s="329"/>
      <c r="K73" s="329"/>
      <c r="L73" s="303"/>
    </row>
    <row r="74" spans="1:11" ht="15.75" thickBot="1">
      <c r="A74" s="375" t="s">
        <v>326</v>
      </c>
      <c r="K74" s="329" t="s">
        <v>222</v>
      </c>
    </row>
    <row r="75" spans="1:11" ht="11.25">
      <c r="A75" s="619" t="s">
        <v>180</v>
      </c>
      <c r="B75" s="619"/>
      <c r="C75" s="619"/>
      <c r="D75" s="321"/>
      <c r="E75" s="619" t="s">
        <v>181</v>
      </c>
      <c r="F75" s="619"/>
      <c r="G75" s="619"/>
      <c r="I75" s="598" t="s">
        <v>176</v>
      </c>
      <c r="J75" s="598"/>
      <c r="K75" s="598"/>
    </row>
    <row r="76" spans="1:11" ht="12" thickBot="1">
      <c r="A76" s="350" t="s">
        <v>182</v>
      </c>
      <c r="B76" s="351" t="s">
        <v>183</v>
      </c>
      <c r="C76" s="352" t="s">
        <v>178</v>
      </c>
      <c r="D76" s="321"/>
      <c r="E76" s="350"/>
      <c r="F76" s="600" t="s">
        <v>184</v>
      </c>
      <c r="G76" s="600"/>
      <c r="I76" s="350"/>
      <c r="J76" s="351" t="s">
        <v>177</v>
      </c>
      <c r="K76" s="352" t="s">
        <v>178</v>
      </c>
    </row>
    <row r="77" spans="1:11" ht="11.25">
      <c r="A77" s="322">
        <v>2008</v>
      </c>
      <c r="B77" s="356">
        <v>13.6</v>
      </c>
      <c r="C77" s="357">
        <v>14</v>
      </c>
      <c r="D77" s="321"/>
      <c r="E77" s="322">
        <v>2008</v>
      </c>
      <c r="F77" s="592">
        <v>0</v>
      </c>
      <c r="G77" s="592"/>
      <c r="I77" s="322">
        <v>2008</v>
      </c>
      <c r="J77" s="356">
        <v>3933</v>
      </c>
      <c r="K77" s="357">
        <f>G30</f>
        <v>3933</v>
      </c>
    </row>
    <row r="78" spans="1:11" ht="12" thickBot="1">
      <c r="A78" s="323">
        <v>2009</v>
      </c>
      <c r="B78" s="358">
        <v>14</v>
      </c>
      <c r="C78" s="359"/>
      <c r="D78" s="321"/>
      <c r="E78" s="323">
        <v>2009</v>
      </c>
      <c r="F78" s="568">
        <v>0</v>
      </c>
      <c r="G78" s="568"/>
      <c r="I78" s="323">
        <v>2009</v>
      </c>
      <c r="J78" s="358">
        <f>L30</f>
        <v>4218</v>
      </c>
      <c r="K78" s="359"/>
    </row>
  </sheetData>
  <mergeCells count="53">
    <mergeCell ref="E4:G4"/>
    <mergeCell ref="A47:B47"/>
    <mergeCell ref="A46:B46"/>
    <mergeCell ref="E46:H46"/>
    <mergeCell ref="A44:B45"/>
    <mergeCell ref="C44:C45"/>
    <mergeCell ref="E44:H45"/>
    <mergeCell ref="A1:N1"/>
    <mergeCell ref="B40:D40"/>
    <mergeCell ref="E40:G40"/>
    <mergeCell ref="A3:A6"/>
    <mergeCell ref="B3:N3"/>
    <mergeCell ref="H4:I4"/>
    <mergeCell ref="J4:L4"/>
    <mergeCell ref="M4:N4"/>
    <mergeCell ref="A2:G2"/>
    <mergeCell ref="B4:D4"/>
    <mergeCell ref="A53:B53"/>
    <mergeCell ref="E53:H53"/>
    <mergeCell ref="I64:L64"/>
    <mergeCell ref="A48:B48"/>
    <mergeCell ref="A49:B49"/>
    <mergeCell ref="A64:A65"/>
    <mergeCell ref="A51:B51"/>
    <mergeCell ref="A52:B52"/>
    <mergeCell ref="A50:B50"/>
    <mergeCell ref="B64:B65"/>
    <mergeCell ref="K47:L47"/>
    <mergeCell ref="C58:C59"/>
    <mergeCell ref="D58:I58"/>
    <mergeCell ref="E47:H47"/>
    <mergeCell ref="E48:H48"/>
    <mergeCell ref="E49:H49"/>
    <mergeCell ref="C57:I57"/>
    <mergeCell ref="J40:L40"/>
    <mergeCell ref="B41:D41"/>
    <mergeCell ref="E41:G41"/>
    <mergeCell ref="I44:I45"/>
    <mergeCell ref="F78:G78"/>
    <mergeCell ref="F77:G77"/>
    <mergeCell ref="F76:G76"/>
    <mergeCell ref="E50:H50"/>
    <mergeCell ref="E51:H51"/>
    <mergeCell ref="E52:H52"/>
    <mergeCell ref="G64:G65"/>
    <mergeCell ref="H64:H65"/>
    <mergeCell ref="I75:K75"/>
    <mergeCell ref="A75:C75"/>
    <mergeCell ref="E75:G75"/>
    <mergeCell ref="A57:A59"/>
    <mergeCell ref="B57:B59"/>
    <mergeCell ref="C64:F64"/>
    <mergeCell ref="J57:J59"/>
  </mergeCells>
  <printOptions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64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N78"/>
  <sheetViews>
    <sheetView view="pageBreakPreview" zoomScaleNormal="90" zoomScaleSheetLayoutView="100" workbookViewId="0" topLeftCell="A46">
      <selection activeCell="J31" sqref="J31"/>
    </sheetView>
  </sheetViews>
  <sheetFormatPr defaultColWidth="9.00390625" defaultRowHeight="12.75"/>
  <cols>
    <col min="1" max="1" width="28.125" style="298" customWidth="1"/>
    <col min="2" max="7" width="9.75390625" style="298" customWidth="1"/>
    <col min="8" max="8" width="8.125" style="298" customWidth="1"/>
    <col min="9" max="9" width="8.875" style="298" customWidth="1"/>
    <col min="10" max="10" width="9.125" style="298" customWidth="1"/>
    <col min="11" max="11" width="9.25390625" style="298" customWidth="1"/>
    <col min="12" max="12" width="10.00390625" style="298" bestFit="1" customWidth="1"/>
    <col min="13" max="16384" width="9.125" style="298" customWidth="1"/>
  </cols>
  <sheetData>
    <row r="1" spans="1:14" ht="11.25">
      <c r="A1" s="622"/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</row>
    <row r="2" spans="1:14" ht="15.75" thickBot="1">
      <c r="A2" s="626" t="s">
        <v>323</v>
      </c>
      <c r="B2" s="626"/>
      <c r="C2" s="626"/>
      <c r="D2" s="626"/>
      <c r="E2" s="626"/>
      <c r="F2" s="626"/>
      <c r="G2" s="626"/>
      <c r="H2" s="230"/>
      <c r="L2" s="324"/>
      <c r="N2" s="325" t="s">
        <v>222</v>
      </c>
    </row>
    <row r="3" spans="1:14" ht="24" customHeight="1" thickBot="1">
      <c r="A3" s="623" t="s">
        <v>133</v>
      </c>
      <c r="B3" s="624" t="s">
        <v>244</v>
      </c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4"/>
    </row>
    <row r="4" spans="1:14" ht="12" thickBot="1">
      <c r="A4" s="623"/>
      <c r="B4" s="597" t="s">
        <v>263</v>
      </c>
      <c r="C4" s="597"/>
      <c r="D4" s="597"/>
      <c r="E4" s="597" t="s">
        <v>21</v>
      </c>
      <c r="F4" s="597"/>
      <c r="G4" s="597"/>
      <c r="H4" s="625" t="s">
        <v>264</v>
      </c>
      <c r="I4" s="625"/>
      <c r="J4" s="597" t="s">
        <v>22</v>
      </c>
      <c r="K4" s="597"/>
      <c r="L4" s="597"/>
      <c r="M4" s="597" t="s">
        <v>23</v>
      </c>
      <c r="N4" s="597"/>
    </row>
    <row r="5" spans="1:14" ht="12" thickBot="1">
      <c r="A5" s="623"/>
      <c r="B5" s="231" t="s">
        <v>134</v>
      </c>
      <c r="C5" s="232" t="s">
        <v>135</v>
      </c>
      <c r="D5" s="233" t="s">
        <v>136</v>
      </c>
      <c r="E5" s="231" t="s">
        <v>134</v>
      </c>
      <c r="F5" s="232" t="s">
        <v>135</v>
      </c>
      <c r="G5" s="233" t="s">
        <v>136</v>
      </c>
      <c r="H5" s="234" t="s">
        <v>136</v>
      </c>
      <c r="I5" s="234" t="s">
        <v>137</v>
      </c>
      <c r="J5" s="235" t="s">
        <v>134</v>
      </c>
      <c r="K5" s="232" t="s">
        <v>135</v>
      </c>
      <c r="L5" s="233" t="s">
        <v>136</v>
      </c>
      <c r="M5" s="234" t="s">
        <v>136</v>
      </c>
      <c r="N5" s="233" t="s">
        <v>137</v>
      </c>
    </row>
    <row r="6" spans="1:14" ht="12" thickBot="1">
      <c r="A6" s="623"/>
      <c r="B6" s="236" t="s">
        <v>138</v>
      </c>
      <c r="C6" s="237" t="s">
        <v>138</v>
      </c>
      <c r="D6" s="238"/>
      <c r="E6" s="236" t="s">
        <v>138</v>
      </c>
      <c r="F6" s="237" t="s">
        <v>138</v>
      </c>
      <c r="G6" s="238"/>
      <c r="H6" s="239" t="s">
        <v>139</v>
      </c>
      <c r="I6" s="239" t="s">
        <v>140</v>
      </c>
      <c r="J6" s="240" t="s">
        <v>138</v>
      </c>
      <c r="K6" s="237" t="s">
        <v>138</v>
      </c>
      <c r="L6" s="238"/>
      <c r="M6" s="239" t="s">
        <v>139</v>
      </c>
      <c r="N6" s="238" t="s">
        <v>140</v>
      </c>
    </row>
    <row r="7" spans="1:14" ht="13.5" customHeight="1">
      <c r="A7" s="241" t="s">
        <v>141</v>
      </c>
      <c r="B7" s="242">
        <v>0</v>
      </c>
      <c r="C7" s="243">
        <v>0</v>
      </c>
      <c r="D7" s="244">
        <f aca="true" t="shared" si="0" ref="D7:D18">SUM(B7:C7)</f>
        <v>0</v>
      </c>
      <c r="E7" s="242">
        <v>0</v>
      </c>
      <c r="F7" s="243">
        <v>0</v>
      </c>
      <c r="G7" s="244">
        <f aca="true" t="shared" si="1" ref="G7:G18">SUM(E7:F7)</f>
        <v>0</v>
      </c>
      <c r="H7" s="245">
        <f aca="true" t="shared" si="2" ref="H7:H38">+G7-D7</f>
        <v>0</v>
      </c>
      <c r="I7" s="383"/>
      <c r="J7" s="242"/>
      <c r="K7" s="243"/>
      <c r="L7" s="244">
        <f aca="true" t="shared" si="3" ref="L7:L18">SUM(J7:K7)</f>
        <v>0</v>
      </c>
      <c r="M7" s="245">
        <f aca="true" t="shared" si="4" ref="M7:M38">+L7-G7</f>
        <v>0</v>
      </c>
      <c r="N7" s="384"/>
    </row>
    <row r="8" spans="1:14" ht="13.5" customHeight="1">
      <c r="A8" s="248" t="s">
        <v>142</v>
      </c>
      <c r="B8" s="249">
        <v>24733</v>
      </c>
      <c r="C8" s="250">
        <v>279</v>
      </c>
      <c r="D8" s="251">
        <f t="shared" si="0"/>
        <v>25012</v>
      </c>
      <c r="E8" s="249">
        <v>25688</v>
      </c>
      <c r="F8" s="250">
        <v>317</v>
      </c>
      <c r="G8" s="251">
        <f t="shared" si="1"/>
        <v>26005</v>
      </c>
      <c r="H8" s="252">
        <f t="shared" si="2"/>
        <v>993</v>
      </c>
      <c r="I8" s="246">
        <f aca="true" t="shared" si="5" ref="I8:I38">+G8/D8</f>
        <v>1.0397009435470974</v>
      </c>
      <c r="J8" s="249">
        <v>28296</v>
      </c>
      <c r="K8" s="250"/>
      <c r="L8" s="251">
        <v>27696</v>
      </c>
      <c r="M8" s="252">
        <f t="shared" si="4"/>
        <v>1691</v>
      </c>
      <c r="N8" s="247">
        <f aca="true" t="shared" si="6" ref="N8:N38">+L8/G8</f>
        <v>1.0650259565468179</v>
      </c>
    </row>
    <row r="9" spans="1:14" ht="13.5" customHeight="1">
      <c r="A9" s="248" t="s">
        <v>143</v>
      </c>
      <c r="B9" s="249">
        <v>0</v>
      </c>
      <c r="C9" s="250">
        <v>0</v>
      </c>
      <c r="D9" s="251">
        <f t="shared" si="0"/>
        <v>0</v>
      </c>
      <c r="E9" s="249">
        <v>0</v>
      </c>
      <c r="F9" s="250">
        <v>0</v>
      </c>
      <c r="G9" s="251">
        <f t="shared" si="1"/>
        <v>0</v>
      </c>
      <c r="H9" s="252">
        <f t="shared" si="2"/>
        <v>0</v>
      </c>
      <c r="I9" s="246"/>
      <c r="J9" s="249"/>
      <c r="K9" s="250"/>
      <c r="L9" s="251">
        <f t="shared" si="3"/>
        <v>0</v>
      </c>
      <c r="M9" s="252">
        <f t="shared" si="4"/>
        <v>0</v>
      </c>
      <c r="N9" s="247"/>
    </row>
    <row r="10" spans="1:14" ht="13.5" customHeight="1">
      <c r="A10" s="248" t="s">
        <v>144</v>
      </c>
      <c r="B10" s="249">
        <v>0</v>
      </c>
      <c r="C10" s="250">
        <v>0</v>
      </c>
      <c r="D10" s="251">
        <f t="shared" si="0"/>
        <v>0</v>
      </c>
      <c r="E10" s="249">
        <v>0</v>
      </c>
      <c r="F10" s="250">
        <v>0</v>
      </c>
      <c r="G10" s="251">
        <f t="shared" si="1"/>
        <v>0</v>
      </c>
      <c r="H10" s="252">
        <f t="shared" si="2"/>
        <v>0</v>
      </c>
      <c r="I10" s="246"/>
      <c r="J10" s="249"/>
      <c r="K10" s="250"/>
      <c r="L10" s="251">
        <f t="shared" si="3"/>
        <v>0</v>
      </c>
      <c r="M10" s="252">
        <f t="shared" si="4"/>
        <v>0</v>
      </c>
      <c r="N10" s="247"/>
    </row>
    <row r="11" spans="1:14" ht="13.5" customHeight="1">
      <c r="A11" s="248" t="s">
        <v>145</v>
      </c>
      <c r="B11" s="249">
        <v>519</v>
      </c>
      <c r="C11" s="250">
        <v>0</v>
      </c>
      <c r="D11" s="251">
        <f t="shared" si="0"/>
        <v>519</v>
      </c>
      <c r="E11" s="249">
        <v>1223</v>
      </c>
      <c r="F11" s="250">
        <v>0</v>
      </c>
      <c r="G11" s="251">
        <f t="shared" si="1"/>
        <v>1223</v>
      </c>
      <c r="H11" s="252">
        <f t="shared" si="2"/>
        <v>704</v>
      </c>
      <c r="I11" s="246">
        <f t="shared" si="5"/>
        <v>2.3564547206165702</v>
      </c>
      <c r="J11" s="249">
        <v>490</v>
      </c>
      <c r="K11" s="250"/>
      <c r="L11" s="251">
        <f t="shared" si="3"/>
        <v>490</v>
      </c>
      <c r="M11" s="252">
        <f t="shared" si="4"/>
        <v>-733</v>
      </c>
      <c r="N11" s="247">
        <f t="shared" si="6"/>
        <v>0.40065412919051513</v>
      </c>
    </row>
    <row r="12" spans="1:14" ht="13.5" customHeight="1">
      <c r="A12" s="248" t="s">
        <v>146</v>
      </c>
      <c r="B12" s="249">
        <v>234</v>
      </c>
      <c r="C12" s="250">
        <v>0</v>
      </c>
      <c r="D12" s="251">
        <f t="shared" si="0"/>
        <v>234</v>
      </c>
      <c r="E12" s="249">
        <v>1037</v>
      </c>
      <c r="F12" s="250">
        <v>0</v>
      </c>
      <c r="G12" s="251">
        <f t="shared" si="1"/>
        <v>1037</v>
      </c>
      <c r="H12" s="252">
        <f t="shared" si="2"/>
        <v>803</v>
      </c>
      <c r="I12" s="246">
        <f t="shared" si="5"/>
        <v>4.431623931623932</v>
      </c>
      <c r="J12" s="249">
        <v>300</v>
      </c>
      <c r="K12" s="250"/>
      <c r="L12" s="251">
        <f t="shared" si="3"/>
        <v>300</v>
      </c>
      <c r="M12" s="252">
        <f t="shared" si="4"/>
        <v>-737</v>
      </c>
      <c r="N12" s="247">
        <f t="shared" si="6"/>
        <v>0.2892960462873674</v>
      </c>
    </row>
    <row r="13" spans="1:14" ht="13.5" customHeight="1">
      <c r="A13" s="248" t="s">
        <v>147</v>
      </c>
      <c r="B13" s="249">
        <v>0</v>
      </c>
      <c r="C13" s="250">
        <v>0</v>
      </c>
      <c r="D13" s="251">
        <f t="shared" si="0"/>
        <v>0</v>
      </c>
      <c r="E13" s="249">
        <v>0</v>
      </c>
      <c r="F13" s="250">
        <v>0</v>
      </c>
      <c r="G13" s="251">
        <f t="shared" si="1"/>
        <v>0</v>
      </c>
      <c r="H13" s="252">
        <f t="shared" si="2"/>
        <v>0</v>
      </c>
      <c r="I13" s="246"/>
      <c r="J13" s="249">
        <v>0</v>
      </c>
      <c r="K13" s="250"/>
      <c r="L13" s="251">
        <f t="shared" si="3"/>
        <v>0</v>
      </c>
      <c r="M13" s="252">
        <f t="shared" si="4"/>
        <v>0</v>
      </c>
      <c r="N13" s="247"/>
    </row>
    <row r="14" spans="1:14" ht="23.25" customHeight="1">
      <c r="A14" s="248" t="s">
        <v>148</v>
      </c>
      <c r="B14" s="249">
        <v>0</v>
      </c>
      <c r="C14" s="250">
        <v>0</v>
      </c>
      <c r="D14" s="251">
        <f t="shared" si="0"/>
        <v>0</v>
      </c>
      <c r="E14" s="249">
        <v>0</v>
      </c>
      <c r="F14" s="250">
        <v>0</v>
      </c>
      <c r="G14" s="251">
        <f t="shared" si="1"/>
        <v>0</v>
      </c>
      <c r="H14" s="252">
        <f t="shared" si="2"/>
        <v>0</v>
      </c>
      <c r="I14" s="246"/>
      <c r="J14" s="249">
        <v>0</v>
      </c>
      <c r="K14" s="250"/>
      <c r="L14" s="251">
        <f t="shared" si="3"/>
        <v>0</v>
      </c>
      <c r="M14" s="252">
        <f t="shared" si="4"/>
        <v>0</v>
      </c>
      <c r="N14" s="247"/>
    </row>
    <row r="15" spans="1:14" ht="13.5" customHeight="1">
      <c r="A15" s="248" t="s">
        <v>149</v>
      </c>
      <c r="B15" s="249">
        <v>16114</v>
      </c>
      <c r="C15" s="250">
        <v>0</v>
      </c>
      <c r="D15" s="251">
        <f t="shared" si="0"/>
        <v>16114</v>
      </c>
      <c r="E15" s="249">
        <v>13079</v>
      </c>
      <c r="F15" s="250">
        <v>0</v>
      </c>
      <c r="G15" s="251">
        <f t="shared" si="1"/>
        <v>13079</v>
      </c>
      <c r="H15" s="252">
        <f t="shared" si="2"/>
        <v>-3035</v>
      </c>
      <c r="I15" s="246">
        <f t="shared" si="5"/>
        <v>0.8116544619585454</v>
      </c>
      <c r="J15" s="253">
        <f>J16+J17+J18</f>
        <v>13601</v>
      </c>
      <c r="K15" s="254"/>
      <c r="L15" s="251">
        <f t="shared" si="3"/>
        <v>13601</v>
      </c>
      <c r="M15" s="252">
        <f t="shared" si="4"/>
        <v>522</v>
      </c>
      <c r="N15" s="247">
        <f t="shared" si="6"/>
        <v>1.039911308203991</v>
      </c>
    </row>
    <row r="16" spans="1:14" ht="13.5" customHeight="1">
      <c r="A16" s="255" t="s">
        <v>223</v>
      </c>
      <c r="B16" s="249">
        <v>1312</v>
      </c>
      <c r="C16" s="250">
        <v>0</v>
      </c>
      <c r="D16" s="251">
        <f t="shared" si="0"/>
        <v>1312</v>
      </c>
      <c r="E16" s="249">
        <v>3374</v>
      </c>
      <c r="F16" s="250">
        <v>0</v>
      </c>
      <c r="G16" s="251">
        <f t="shared" si="1"/>
        <v>3374</v>
      </c>
      <c r="H16" s="252">
        <f t="shared" si="2"/>
        <v>2062</v>
      </c>
      <c r="I16" s="246">
        <f t="shared" si="5"/>
        <v>2.5716463414634148</v>
      </c>
      <c r="J16" s="253">
        <v>3186</v>
      </c>
      <c r="K16" s="250"/>
      <c r="L16" s="251">
        <f t="shared" si="3"/>
        <v>3186</v>
      </c>
      <c r="M16" s="252">
        <f t="shared" si="4"/>
        <v>-188</v>
      </c>
      <c r="N16" s="247">
        <f t="shared" si="6"/>
        <v>0.944279786603438</v>
      </c>
    </row>
    <row r="17" spans="1:14" ht="13.5" customHeight="1">
      <c r="A17" s="255" t="s">
        <v>224</v>
      </c>
      <c r="B17" s="249">
        <v>14314</v>
      </c>
      <c r="C17" s="250">
        <v>0</v>
      </c>
      <c r="D17" s="251">
        <f t="shared" si="0"/>
        <v>14314</v>
      </c>
      <c r="E17" s="249">
        <v>9343</v>
      </c>
      <c r="F17" s="250">
        <v>0</v>
      </c>
      <c r="G17" s="251">
        <f t="shared" si="1"/>
        <v>9343</v>
      </c>
      <c r="H17" s="252">
        <f t="shared" si="2"/>
        <v>-4971</v>
      </c>
      <c r="I17" s="246"/>
      <c r="J17" s="253">
        <v>10165</v>
      </c>
      <c r="K17" s="250"/>
      <c r="L17" s="251">
        <f t="shared" si="3"/>
        <v>10165</v>
      </c>
      <c r="M17" s="252">
        <f t="shared" si="4"/>
        <v>822</v>
      </c>
      <c r="N17" s="247">
        <f t="shared" si="6"/>
        <v>1.0879803061115274</v>
      </c>
    </row>
    <row r="18" spans="1:14" ht="13.5" customHeight="1" thickBot="1">
      <c r="A18" s="256" t="s">
        <v>262</v>
      </c>
      <c r="B18" s="257">
        <v>488</v>
      </c>
      <c r="C18" s="258">
        <v>0</v>
      </c>
      <c r="D18" s="251">
        <f t="shared" si="0"/>
        <v>488</v>
      </c>
      <c r="E18" s="257">
        <v>362</v>
      </c>
      <c r="F18" s="258">
        <v>0</v>
      </c>
      <c r="G18" s="251">
        <f t="shared" si="1"/>
        <v>362</v>
      </c>
      <c r="H18" s="535"/>
      <c r="I18" s="284"/>
      <c r="J18" s="536">
        <v>250</v>
      </c>
      <c r="K18" s="282"/>
      <c r="L18" s="537">
        <f t="shared" si="3"/>
        <v>250</v>
      </c>
      <c r="M18" s="535"/>
      <c r="N18" s="286"/>
    </row>
    <row r="19" spans="1:14" ht="13.5" customHeight="1" thickBot="1">
      <c r="A19" s="263" t="s">
        <v>150</v>
      </c>
      <c r="B19" s="264">
        <f aca="true" t="shared" si="7" ref="B19:G19">SUM(B7+B8+B9+B10+B11+B13+B15)</f>
        <v>41366</v>
      </c>
      <c r="C19" s="265">
        <f t="shared" si="7"/>
        <v>279</v>
      </c>
      <c r="D19" s="266">
        <f t="shared" si="7"/>
        <v>41645</v>
      </c>
      <c r="E19" s="264">
        <f t="shared" si="7"/>
        <v>39990</v>
      </c>
      <c r="F19" s="265">
        <f t="shared" si="7"/>
        <v>317</v>
      </c>
      <c r="G19" s="265">
        <f t="shared" si="7"/>
        <v>40307</v>
      </c>
      <c r="H19" s="538">
        <f t="shared" si="2"/>
        <v>-1338</v>
      </c>
      <c r="I19" s="539">
        <f t="shared" si="5"/>
        <v>0.9678712930723976</v>
      </c>
      <c r="J19" s="540">
        <f>SUM(J7+J8+J9+J10+J11+J13+J15)</f>
        <v>42387</v>
      </c>
      <c r="K19" s="541">
        <f>SUM(K7+K8+K9+K10+K11+K13+K15)</f>
        <v>0</v>
      </c>
      <c r="L19" s="542">
        <f>SUM(L7+L8+L9+L10+L11+L13+L15)</f>
        <v>41787</v>
      </c>
      <c r="M19" s="543">
        <f t="shared" si="4"/>
        <v>1480</v>
      </c>
      <c r="N19" s="544">
        <f t="shared" si="6"/>
        <v>1.0367181879078076</v>
      </c>
    </row>
    <row r="20" spans="1:14" ht="13.5" customHeight="1">
      <c r="A20" s="241" t="s">
        <v>151</v>
      </c>
      <c r="B20" s="268">
        <v>8266</v>
      </c>
      <c r="C20" s="269">
        <v>166</v>
      </c>
      <c r="D20" s="270">
        <f aca="true" t="shared" si="8" ref="D20:D37">SUM(B20:C20)</f>
        <v>8432</v>
      </c>
      <c r="E20" s="268">
        <v>6772</v>
      </c>
      <c r="F20" s="269">
        <v>190</v>
      </c>
      <c r="G20" s="271">
        <f aca="true" t="shared" si="9" ref="G20:G37">SUM(E20:F20)</f>
        <v>6962</v>
      </c>
      <c r="H20" s="272">
        <f t="shared" si="2"/>
        <v>-1470</v>
      </c>
      <c r="I20" s="273">
        <f t="shared" si="5"/>
        <v>0.8256641366223909</v>
      </c>
      <c r="J20" s="274">
        <v>6730</v>
      </c>
      <c r="K20" s="269"/>
      <c r="L20" s="275">
        <f aca="true" t="shared" si="10" ref="L20:L37">SUM(J20:K20)</f>
        <v>6730</v>
      </c>
      <c r="M20" s="272">
        <f t="shared" si="4"/>
        <v>-232</v>
      </c>
      <c r="N20" s="276">
        <f t="shared" si="6"/>
        <v>0.9666762424590635</v>
      </c>
    </row>
    <row r="21" spans="1:14" ht="21" customHeight="1">
      <c r="A21" s="248" t="s">
        <v>152</v>
      </c>
      <c r="B21" s="268">
        <v>3329</v>
      </c>
      <c r="C21" s="269">
        <v>0</v>
      </c>
      <c r="D21" s="270">
        <f t="shared" si="8"/>
        <v>3329</v>
      </c>
      <c r="E21" s="268">
        <v>1788</v>
      </c>
      <c r="F21" s="269">
        <v>0</v>
      </c>
      <c r="G21" s="271">
        <f t="shared" si="9"/>
        <v>1788</v>
      </c>
      <c r="H21" s="277">
        <f t="shared" si="2"/>
        <v>-1541</v>
      </c>
      <c r="I21" s="246">
        <f t="shared" si="5"/>
        <v>0.5370982276960048</v>
      </c>
      <c r="J21" s="274">
        <v>1500</v>
      </c>
      <c r="K21" s="269"/>
      <c r="L21" s="275">
        <f t="shared" si="10"/>
        <v>1500</v>
      </c>
      <c r="M21" s="277">
        <f t="shared" si="4"/>
        <v>-288</v>
      </c>
      <c r="N21" s="247">
        <f t="shared" si="6"/>
        <v>0.8389261744966443</v>
      </c>
    </row>
    <row r="22" spans="1:14" ht="13.5" customHeight="1">
      <c r="A22" s="248" t="s">
        <v>153</v>
      </c>
      <c r="B22" s="278">
        <v>2166</v>
      </c>
      <c r="C22" s="250">
        <v>14</v>
      </c>
      <c r="D22" s="270">
        <f t="shared" si="8"/>
        <v>2180</v>
      </c>
      <c r="E22" s="278">
        <v>2492</v>
      </c>
      <c r="F22" s="250">
        <v>18</v>
      </c>
      <c r="G22" s="271">
        <f t="shared" si="9"/>
        <v>2510</v>
      </c>
      <c r="H22" s="277">
        <f t="shared" si="2"/>
        <v>330</v>
      </c>
      <c r="I22" s="246">
        <f t="shared" si="5"/>
        <v>1.151376146788991</v>
      </c>
      <c r="J22" s="249">
        <f>G22</f>
        <v>2510</v>
      </c>
      <c r="K22" s="250"/>
      <c r="L22" s="275">
        <f t="shared" si="10"/>
        <v>2510</v>
      </c>
      <c r="M22" s="277">
        <f t="shared" si="4"/>
        <v>0</v>
      </c>
      <c r="N22" s="247">
        <f t="shared" si="6"/>
        <v>1</v>
      </c>
    </row>
    <row r="23" spans="1:14" ht="13.5" customHeight="1">
      <c r="A23" s="248" t="s">
        <v>154</v>
      </c>
      <c r="B23" s="278">
        <v>0</v>
      </c>
      <c r="C23" s="250">
        <v>0</v>
      </c>
      <c r="D23" s="270">
        <f t="shared" si="8"/>
        <v>0</v>
      </c>
      <c r="E23" s="278">
        <v>0</v>
      </c>
      <c r="F23" s="250">
        <v>0</v>
      </c>
      <c r="G23" s="271">
        <f t="shared" si="9"/>
        <v>0</v>
      </c>
      <c r="H23" s="277">
        <f t="shared" si="2"/>
        <v>0</v>
      </c>
      <c r="I23" s="246"/>
      <c r="J23" s="249">
        <v>0</v>
      </c>
      <c r="K23" s="250"/>
      <c r="L23" s="275">
        <f t="shared" si="10"/>
        <v>0</v>
      </c>
      <c r="M23" s="277">
        <f t="shared" si="4"/>
        <v>0</v>
      </c>
      <c r="N23" s="247"/>
    </row>
    <row r="24" spans="1:14" ht="13.5" customHeight="1">
      <c r="A24" s="248" t="s">
        <v>220</v>
      </c>
      <c r="B24" s="278">
        <v>20</v>
      </c>
      <c r="C24" s="250">
        <v>0</v>
      </c>
      <c r="D24" s="270">
        <f t="shared" si="8"/>
        <v>20</v>
      </c>
      <c r="E24" s="278">
        <v>120</v>
      </c>
      <c r="F24" s="250">
        <v>0</v>
      </c>
      <c r="G24" s="271">
        <f t="shared" si="9"/>
        <v>120</v>
      </c>
      <c r="H24" s="277">
        <f t="shared" si="2"/>
        <v>100</v>
      </c>
      <c r="I24" s="246">
        <f t="shared" si="5"/>
        <v>6</v>
      </c>
      <c r="J24" s="249">
        <v>150</v>
      </c>
      <c r="K24" s="250"/>
      <c r="L24" s="275">
        <f t="shared" si="10"/>
        <v>150</v>
      </c>
      <c r="M24" s="277">
        <f t="shared" si="4"/>
        <v>30</v>
      </c>
      <c r="N24" s="247">
        <f t="shared" si="6"/>
        <v>1.25</v>
      </c>
    </row>
    <row r="25" spans="1:14" ht="13.5" customHeight="1">
      <c r="A25" s="248" t="s">
        <v>155</v>
      </c>
      <c r="B25" s="249">
        <v>4206</v>
      </c>
      <c r="C25" s="250">
        <v>4</v>
      </c>
      <c r="D25" s="270">
        <f t="shared" si="8"/>
        <v>4210</v>
      </c>
      <c r="E25" s="249">
        <v>2408</v>
      </c>
      <c r="F25" s="250">
        <v>3</v>
      </c>
      <c r="G25" s="271">
        <f t="shared" si="9"/>
        <v>2411</v>
      </c>
      <c r="H25" s="277">
        <f t="shared" si="2"/>
        <v>-1799</v>
      </c>
      <c r="I25" s="246">
        <f t="shared" si="5"/>
        <v>0.5726840855106888</v>
      </c>
      <c r="J25" s="249">
        <v>1840</v>
      </c>
      <c r="K25" s="250"/>
      <c r="L25" s="275">
        <f t="shared" si="10"/>
        <v>1840</v>
      </c>
      <c r="M25" s="277">
        <f t="shared" si="4"/>
        <v>-571</v>
      </c>
      <c r="N25" s="247">
        <f t="shared" si="6"/>
        <v>0.7631688096225633</v>
      </c>
    </row>
    <row r="26" spans="1:14" ht="13.5" customHeight="1">
      <c r="A26" s="248" t="s">
        <v>156</v>
      </c>
      <c r="B26" s="278">
        <v>2909</v>
      </c>
      <c r="C26" s="250">
        <v>4</v>
      </c>
      <c r="D26" s="270">
        <f t="shared" si="8"/>
        <v>2913</v>
      </c>
      <c r="E26" s="278">
        <v>999</v>
      </c>
      <c r="F26" s="250">
        <v>0</v>
      </c>
      <c r="G26" s="271">
        <f t="shared" si="9"/>
        <v>999</v>
      </c>
      <c r="H26" s="277">
        <f t="shared" si="2"/>
        <v>-1914</v>
      </c>
      <c r="I26" s="246">
        <f t="shared" si="5"/>
        <v>0.3429454170957775</v>
      </c>
      <c r="J26" s="253">
        <v>400</v>
      </c>
      <c r="K26" s="250"/>
      <c r="L26" s="275">
        <f t="shared" si="10"/>
        <v>400</v>
      </c>
      <c r="M26" s="277">
        <f t="shared" si="4"/>
        <v>-599</v>
      </c>
      <c r="N26" s="247">
        <f t="shared" si="6"/>
        <v>0.4004004004004004</v>
      </c>
    </row>
    <row r="27" spans="1:14" ht="13.5" customHeight="1">
      <c r="A27" s="248" t="s">
        <v>157</v>
      </c>
      <c r="B27" s="278">
        <v>1292</v>
      </c>
      <c r="C27" s="250">
        <v>0</v>
      </c>
      <c r="D27" s="270">
        <f t="shared" si="8"/>
        <v>1292</v>
      </c>
      <c r="E27" s="278">
        <v>1404</v>
      </c>
      <c r="F27" s="250">
        <v>0</v>
      </c>
      <c r="G27" s="271">
        <f t="shared" si="9"/>
        <v>1404</v>
      </c>
      <c r="H27" s="277">
        <f t="shared" si="2"/>
        <v>112</v>
      </c>
      <c r="I27" s="246">
        <f t="shared" si="5"/>
        <v>1.0866873065015479</v>
      </c>
      <c r="J27" s="253">
        <v>1434</v>
      </c>
      <c r="K27" s="250"/>
      <c r="L27" s="275">
        <f t="shared" si="10"/>
        <v>1434</v>
      </c>
      <c r="M27" s="277">
        <f t="shared" si="4"/>
        <v>30</v>
      </c>
      <c r="N27" s="247">
        <f t="shared" si="6"/>
        <v>1.0213675213675213</v>
      </c>
    </row>
    <row r="28" spans="1:14" ht="13.5" customHeight="1">
      <c r="A28" s="279" t="s">
        <v>158</v>
      </c>
      <c r="B28" s="249">
        <v>24511</v>
      </c>
      <c r="C28" s="250">
        <v>62</v>
      </c>
      <c r="D28" s="270">
        <f t="shared" si="8"/>
        <v>24573</v>
      </c>
      <c r="E28" s="249">
        <v>26086</v>
      </c>
      <c r="F28" s="250">
        <v>71</v>
      </c>
      <c r="G28" s="271">
        <f t="shared" si="9"/>
        <v>26157</v>
      </c>
      <c r="H28" s="277">
        <f t="shared" si="2"/>
        <v>1584</v>
      </c>
      <c r="I28" s="246">
        <f t="shared" si="5"/>
        <v>1.064460993773654</v>
      </c>
      <c r="J28" s="249">
        <f>J29+J32</f>
        <v>28030.2</v>
      </c>
      <c r="K28" s="250"/>
      <c r="L28" s="275">
        <f t="shared" si="10"/>
        <v>28030.2</v>
      </c>
      <c r="M28" s="277">
        <f t="shared" si="4"/>
        <v>1873.2000000000007</v>
      </c>
      <c r="N28" s="247">
        <f t="shared" si="6"/>
        <v>1.0716137171694002</v>
      </c>
    </row>
    <row r="29" spans="1:14" ht="13.5" customHeight="1">
      <c r="A29" s="248" t="s">
        <v>159</v>
      </c>
      <c r="B29" s="278">
        <v>17850</v>
      </c>
      <c r="C29" s="250">
        <v>46</v>
      </c>
      <c r="D29" s="270">
        <f t="shared" si="8"/>
        <v>17896</v>
      </c>
      <c r="E29" s="278">
        <v>18985</v>
      </c>
      <c r="F29" s="250">
        <v>52</v>
      </c>
      <c r="G29" s="271">
        <f t="shared" si="9"/>
        <v>19037</v>
      </c>
      <c r="H29" s="277">
        <f t="shared" si="2"/>
        <v>1141</v>
      </c>
      <c r="I29" s="246">
        <f t="shared" si="5"/>
        <v>1.0637572641931157</v>
      </c>
      <c r="J29" s="253">
        <f>J30+J31</f>
        <v>20460</v>
      </c>
      <c r="K29" s="254"/>
      <c r="L29" s="275">
        <f t="shared" si="10"/>
        <v>20460</v>
      </c>
      <c r="M29" s="277">
        <f t="shared" si="4"/>
        <v>1423</v>
      </c>
      <c r="N29" s="247">
        <f t="shared" si="6"/>
        <v>1.0747491726637601</v>
      </c>
    </row>
    <row r="30" spans="1:14" ht="13.5" customHeight="1">
      <c r="A30" s="279" t="s">
        <v>160</v>
      </c>
      <c r="B30" s="278">
        <v>17833</v>
      </c>
      <c r="C30" s="250">
        <v>46</v>
      </c>
      <c r="D30" s="270">
        <f t="shared" si="8"/>
        <v>17879</v>
      </c>
      <c r="E30" s="278">
        <v>18915</v>
      </c>
      <c r="F30" s="250">
        <v>52</v>
      </c>
      <c r="G30" s="271">
        <f t="shared" si="9"/>
        <v>18967</v>
      </c>
      <c r="H30" s="277">
        <f t="shared" si="2"/>
        <v>1088</v>
      </c>
      <c r="I30" s="246">
        <f t="shared" si="5"/>
        <v>1.0608535152972762</v>
      </c>
      <c r="J30" s="249">
        <f>19782+428</f>
        <v>20210</v>
      </c>
      <c r="K30" s="250"/>
      <c r="L30" s="275">
        <f t="shared" si="10"/>
        <v>20210</v>
      </c>
      <c r="M30" s="277">
        <f t="shared" si="4"/>
        <v>1243</v>
      </c>
      <c r="N30" s="247">
        <f t="shared" si="6"/>
        <v>1.0655348763642116</v>
      </c>
    </row>
    <row r="31" spans="1:14" ht="13.5" customHeight="1">
      <c r="A31" s="248" t="s">
        <v>161</v>
      </c>
      <c r="B31" s="278">
        <v>17</v>
      </c>
      <c r="C31" s="250">
        <v>0</v>
      </c>
      <c r="D31" s="270">
        <f t="shared" si="8"/>
        <v>17</v>
      </c>
      <c r="E31" s="278">
        <v>70</v>
      </c>
      <c r="F31" s="250">
        <v>0</v>
      </c>
      <c r="G31" s="271">
        <f t="shared" si="9"/>
        <v>70</v>
      </c>
      <c r="H31" s="277">
        <f t="shared" si="2"/>
        <v>53</v>
      </c>
      <c r="I31" s="246">
        <f t="shared" si="5"/>
        <v>4.117647058823529</v>
      </c>
      <c r="J31" s="249">
        <v>250</v>
      </c>
      <c r="K31" s="250"/>
      <c r="L31" s="275">
        <f t="shared" si="10"/>
        <v>250</v>
      </c>
      <c r="M31" s="277">
        <f t="shared" si="4"/>
        <v>180</v>
      </c>
      <c r="N31" s="247">
        <f t="shared" si="6"/>
        <v>3.5714285714285716</v>
      </c>
    </row>
    <row r="32" spans="1:14" ht="13.5" customHeight="1">
      <c r="A32" s="248" t="s">
        <v>162</v>
      </c>
      <c r="B32" s="278">
        <v>6661</v>
      </c>
      <c r="C32" s="250">
        <v>16</v>
      </c>
      <c r="D32" s="270">
        <f t="shared" si="8"/>
        <v>6677</v>
      </c>
      <c r="E32" s="278">
        <v>7101</v>
      </c>
      <c r="F32" s="250">
        <v>19</v>
      </c>
      <c r="G32" s="271">
        <f t="shared" si="9"/>
        <v>7120</v>
      </c>
      <c r="H32" s="277">
        <f t="shared" si="2"/>
        <v>443</v>
      </c>
      <c r="I32" s="246">
        <f t="shared" si="5"/>
        <v>1.0663471618990565</v>
      </c>
      <c r="J32" s="249">
        <f>J29*0.37</f>
        <v>7570.2</v>
      </c>
      <c r="K32" s="250"/>
      <c r="L32" s="275">
        <f t="shared" si="10"/>
        <v>7570.2</v>
      </c>
      <c r="M32" s="277">
        <f t="shared" si="4"/>
        <v>450.1999999999998</v>
      </c>
      <c r="N32" s="247">
        <f t="shared" si="6"/>
        <v>1.0632303370786516</v>
      </c>
    </row>
    <row r="33" spans="1:14" ht="13.5" customHeight="1">
      <c r="A33" s="279" t="s">
        <v>163</v>
      </c>
      <c r="B33" s="278">
        <v>0</v>
      </c>
      <c r="C33" s="250">
        <v>0</v>
      </c>
      <c r="D33" s="270">
        <f t="shared" si="8"/>
        <v>0</v>
      </c>
      <c r="E33" s="278">
        <v>0</v>
      </c>
      <c r="F33" s="250">
        <v>0</v>
      </c>
      <c r="G33" s="271">
        <f t="shared" si="9"/>
        <v>0</v>
      </c>
      <c r="H33" s="277">
        <f t="shared" si="2"/>
        <v>0</v>
      </c>
      <c r="I33" s="246"/>
      <c r="J33" s="249"/>
      <c r="K33" s="250"/>
      <c r="L33" s="275">
        <f t="shared" si="10"/>
        <v>0</v>
      </c>
      <c r="M33" s="277">
        <f t="shared" si="4"/>
        <v>0</v>
      </c>
      <c r="N33" s="247"/>
    </row>
    <row r="34" spans="1:14" ht="13.5" customHeight="1">
      <c r="A34" s="279" t="s">
        <v>164</v>
      </c>
      <c r="B34" s="278">
        <v>702</v>
      </c>
      <c r="C34" s="250">
        <v>0</v>
      </c>
      <c r="D34" s="270">
        <f t="shared" si="8"/>
        <v>702</v>
      </c>
      <c r="E34" s="278">
        <v>607</v>
      </c>
      <c r="F34" s="250">
        <v>0</v>
      </c>
      <c r="G34" s="271">
        <f t="shared" si="9"/>
        <v>607</v>
      </c>
      <c r="H34" s="277">
        <f t="shared" si="2"/>
        <v>-95</v>
      </c>
      <c r="I34" s="246">
        <f t="shared" si="5"/>
        <v>0.8646723646723646</v>
      </c>
      <c r="J34" s="249">
        <v>480</v>
      </c>
      <c r="K34" s="250"/>
      <c r="L34" s="275">
        <f t="shared" si="10"/>
        <v>480</v>
      </c>
      <c r="M34" s="277">
        <f t="shared" si="4"/>
        <v>-127</v>
      </c>
      <c r="N34" s="247">
        <f t="shared" si="6"/>
        <v>0.7907742998352554</v>
      </c>
    </row>
    <row r="35" spans="1:14" ht="13.5" customHeight="1">
      <c r="A35" s="248" t="s">
        <v>165</v>
      </c>
      <c r="B35" s="278">
        <v>1469</v>
      </c>
      <c r="C35" s="250">
        <v>2</v>
      </c>
      <c r="D35" s="270">
        <f t="shared" si="8"/>
        <v>1471</v>
      </c>
      <c r="E35" s="278">
        <v>1504</v>
      </c>
      <c r="F35" s="250">
        <v>0</v>
      </c>
      <c r="G35" s="271">
        <f t="shared" si="9"/>
        <v>1504</v>
      </c>
      <c r="H35" s="277">
        <f t="shared" si="2"/>
        <v>33</v>
      </c>
      <c r="I35" s="246">
        <f t="shared" si="5"/>
        <v>1.0224337185588035</v>
      </c>
      <c r="J35" s="253">
        <v>1484</v>
      </c>
      <c r="K35" s="250"/>
      <c r="L35" s="275">
        <f t="shared" si="10"/>
        <v>1484</v>
      </c>
      <c r="M35" s="277">
        <f t="shared" si="4"/>
        <v>-20</v>
      </c>
      <c r="N35" s="247">
        <f t="shared" si="6"/>
        <v>0.9867021276595744</v>
      </c>
    </row>
    <row r="36" spans="1:14" ht="22.5" customHeight="1">
      <c r="A36" s="248" t="s">
        <v>166</v>
      </c>
      <c r="B36" s="278">
        <v>1469</v>
      </c>
      <c r="C36" s="250">
        <v>2</v>
      </c>
      <c r="D36" s="270">
        <f t="shared" si="8"/>
        <v>1471</v>
      </c>
      <c r="E36" s="278">
        <v>1504</v>
      </c>
      <c r="F36" s="250">
        <v>0</v>
      </c>
      <c r="G36" s="271">
        <f t="shared" si="9"/>
        <v>1504</v>
      </c>
      <c r="H36" s="277">
        <f t="shared" si="2"/>
        <v>33</v>
      </c>
      <c r="I36" s="246">
        <f t="shared" si="5"/>
        <v>1.0224337185588035</v>
      </c>
      <c r="J36" s="253">
        <v>1484</v>
      </c>
      <c r="K36" s="250"/>
      <c r="L36" s="275">
        <f t="shared" si="10"/>
        <v>1484</v>
      </c>
      <c r="M36" s="277">
        <f t="shared" si="4"/>
        <v>-20</v>
      </c>
      <c r="N36" s="247">
        <f t="shared" si="6"/>
        <v>0.9867021276595744</v>
      </c>
    </row>
    <row r="37" spans="1:14" ht="13.5" customHeight="1" thickBot="1">
      <c r="A37" s="280" t="s">
        <v>167</v>
      </c>
      <c r="B37" s="281">
        <v>0</v>
      </c>
      <c r="C37" s="282">
        <v>0</v>
      </c>
      <c r="D37" s="270">
        <f t="shared" si="8"/>
        <v>0</v>
      </c>
      <c r="E37" s="281">
        <v>0</v>
      </c>
      <c r="F37" s="282">
        <v>0</v>
      </c>
      <c r="G37" s="271">
        <f t="shared" si="9"/>
        <v>0</v>
      </c>
      <c r="H37" s="283">
        <f t="shared" si="2"/>
        <v>0</v>
      </c>
      <c r="I37" s="284"/>
      <c r="J37" s="285"/>
      <c r="K37" s="282"/>
      <c r="L37" s="546">
        <f t="shared" si="10"/>
        <v>0</v>
      </c>
      <c r="M37" s="283">
        <f t="shared" si="4"/>
        <v>0</v>
      </c>
      <c r="N37" s="286"/>
    </row>
    <row r="38" spans="1:14" ht="13.5" customHeight="1" thickBot="1">
      <c r="A38" s="287" t="s">
        <v>168</v>
      </c>
      <c r="B38" s="288">
        <f aca="true" t="shared" si="11" ref="B38:G38">SUM(B20+B22+B23+B24+B25+B28+B33+B34+B35+B37)</f>
        <v>41340</v>
      </c>
      <c r="C38" s="289">
        <f t="shared" si="11"/>
        <v>248</v>
      </c>
      <c r="D38" s="290">
        <f t="shared" si="11"/>
        <v>41588</v>
      </c>
      <c r="E38" s="288">
        <f t="shared" si="11"/>
        <v>39989</v>
      </c>
      <c r="F38" s="289">
        <f t="shared" si="11"/>
        <v>282</v>
      </c>
      <c r="G38" s="289">
        <f t="shared" si="11"/>
        <v>40271</v>
      </c>
      <c r="H38" s="538">
        <f t="shared" si="2"/>
        <v>-1317</v>
      </c>
      <c r="I38" s="539">
        <f t="shared" si="5"/>
        <v>0.9683322112147735</v>
      </c>
      <c r="J38" s="540">
        <f>SUM(J20+J22+J23+J24+J25+J28+J33+J34+J35+J37)</f>
        <v>41224.2</v>
      </c>
      <c r="K38" s="541">
        <f>SUM(K20+K22+K23+K24+K25+K28+K33+K34+K35+K37)</f>
        <v>0</v>
      </c>
      <c r="L38" s="542">
        <f>SUM(L20+L22+L23+L24+L25+L28+L33+L34+L35+L37)</f>
        <v>41224.2</v>
      </c>
      <c r="M38" s="543">
        <f t="shared" si="4"/>
        <v>953.1999999999971</v>
      </c>
      <c r="N38" s="544">
        <f t="shared" si="6"/>
        <v>1.023669638201187</v>
      </c>
    </row>
    <row r="39" spans="1:14" ht="13.5" customHeight="1" thickBot="1">
      <c r="A39" s="292"/>
      <c r="B39" s="293"/>
      <c r="C39" s="294"/>
      <c r="D39" s="295"/>
      <c r="E39" s="293"/>
      <c r="F39" s="294"/>
      <c r="G39" s="295"/>
      <c r="H39" s="548"/>
      <c r="I39" s="547"/>
      <c r="J39" s="549"/>
      <c r="K39" s="548"/>
      <c r="L39" s="548"/>
      <c r="M39" s="549"/>
      <c r="N39" s="558"/>
    </row>
    <row r="40" spans="1:14" ht="13.5" customHeight="1" thickBot="1">
      <c r="A40" s="287" t="s">
        <v>169</v>
      </c>
      <c r="B40" s="607">
        <f>SUM(D19-D38)</f>
        <v>57</v>
      </c>
      <c r="C40" s="607"/>
      <c r="D40" s="607"/>
      <c r="E40" s="607">
        <f>SUM(G19-G38)</f>
        <v>36</v>
      </c>
      <c r="F40" s="607"/>
      <c r="G40" s="606"/>
      <c r="H40" s="538"/>
      <c r="I40" s="539"/>
      <c r="J40" s="685">
        <f>SUM(L19-L38)</f>
        <v>562.8000000000029</v>
      </c>
      <c r="K40" s="685"/>
      <c r="L40" s="685"/>
      <c r="M40" s="543"/>
      <c r="N40" s="544"/>
    </row>
    <row r="41" spans="1:7" ht="20.25" customHeight="1" thickBot="1">
      <c r="A41" s="287" t="s">
        <v>170</v>
      </c>
      <c r="B41" s="607"/>
      <c r="C41" s="607"/>
      <c r="D41" s="607"/>
      <c r="E41" s="607"/>
      <c r="F41" s="607"/>
      <c r="G41" s="607"/>
    </row>
    <row r="42" ht="14.25" customHeight="1">
      <c r="D42" s="326"/>
    </row>
    <row r="43" ht="14.25" customHeight="1" thickBot="1">
      <c r="D43" s="326"/>
    </row>
    <row r="44" spans="1:9" ht="11.25">
      <c r="A44" s="635" t="s">
        <v>24</v>
      </c>
      <c r="B44" s="657"/>
      <c r="C44" s="627" t="s">
        <v>171</v>
      </c>
      <c r="D44" s="327"/>
      <c r="E44" s="635" t="s">
        <v>31</v>
      </c>
      <c r="F44" s="657"/>
      <c r="G44" s="657"/>
      <c r="H44" s="657"/>
      <c r="I44" s="627" t="s">
        <v>171</v>
      </c>
    </row>
    <row r="45" spans="1:9" ht="12" thickBot="1">
      <c r="A45" s="644"/>
      <c r="B45" s="658"/>
      <c r="C45" s="628"/>
      <c r="D45" s="327"/>
      <c r="E45" s="644"/>
      <c r="F45" s="658"/>
      <c r="G45" s="658"/>
      <c r="H45" s="658"/>
      <c r="I45" s="628"/>
    </row>
    <row r="46" spans="1:9" ht="13.5" thickBot="1">
      <c r="A46" s="620" t="s">
        <v>282</v>
      </c>
      <c r="B46" s="659"/>
      <c r="C46" s="491">
        <v>200</v>
      </c>
      <c r="D46" s="302"/>
      <c r="E46" s="620" t="s">
        <v>94</v>
      </c>
      <c r="F46" s="659"/>
      <c r="G46" s="659"/>
      <c r="H46" s="659"/>
      <c r="I46" s="491">
        <v>400</v>
      </c>
    </row>
    <row r="47" spans="1:14" ht="12.75">
      <c r="A47" s="617" t="s">
        <v>92</v>
      </c>
      <c r="B47" s="660"/>
      <c r="C47" s="492">
        <v>500</v>
      </c>
      <c r="D47" s="302"/>
      <c r="E47" s="617"/>
      <c r="F47" s="660"/>
      <c r="G47" s="660"/>
      <c r="H47" s="660"/>
      <c r="I47" s="492"/>
      <c r="K47" s="631" t="s">
        <v>173</v>
      </c>
      <c r="L47" s="631"/>
      <c r="M47" s="331">
        <v>2007</v>
      </c>
      <c r="N47" s="332">
        <v>2008</v>
      </c>
    </row>
    <row r="48" spans="1:14" ht="12.75">
      <c r="A48" s="617" t="s">
        <v>93</v>
      </c>
      <c r="B48" s="660"/>
      <c r="C48" s="492">
        <v>500</v>
      </c>
      <c r="D48" s="302"/>
      <c r="E48" s="617"/>
      <c r="F48" s="660"/>
      <c r="G48" s="660"/>
      <c r="H48" s="660"/>
      <c r="I48" s="492"/>
      <c r="K48" s="333" t="s">
        <v>213</v>
      </c>
      <c r="L48" s="334"/>
      <c r="M48" s="335">
        <v>0</v>
      </c>
      <c r="N48" s="336">
        <v>0</v>
      </c>
    </row>
    <row r="49" spans="1:14" ht="12.75">
      <c r="A49" s="617" t="s">
        <v>172</v>
      </c>
      <c r="B49" s="660"/>
      <c r="C49" s="492">
        <v>592</v>
      </c>
      <c r="D49" s="302"/>
      <c r="E49" s="617"/>
      <c r="F49" s="660"/>
      <c r="G49" s="660"/>
      <c r="H49" s="660"/>
      <c r="I49" s="492"/>
      <c r="K49" s="334" t="s">
        <v>174</v>
      </c>
      <c r="L49" s="333"/>
      <c r="M49" s="337">
        <v>0</v>
      </c>
      <c r="N49" s="338">
        <v>0</v>
      </c>
    </row>
    <row r="50" spans="1:14" ht="13.5" thickBot="1">
      <c r="A50" s="617"/>
      <c r="B50" s="660"/>
      <c r="C50" s="492"/>
      <c r="D50" s="302"/>
      <c r="E50" s="617"/>
      <c r="F50" s="660"/>
      <c r="G50" s="660"/>
      <c r="H50" s="660"/>
      <c r="I50" s="492"/>
      <c r="K50" s="339" t="s">
        <v>175</v>
      </c>
      <c r="L50" s="340"/>
      <c r="M50" s="341">
        <v>0</v>
      </c>
      <c r="N50" s="342">
        <v>0</v>
      </c>
    </row>
    <row r="51" spans="1:9" ht="12.75">
      <c r="A51" s="617"/>
      <c r="B51" s="660"/>
      <c r="C51" s="492"/>
      <c r="D51" s="302"/>
      <c r="E51" s="617"/>
      <c r="F51" s="660"/>
      <c r="G51" s="660"/>
      <c r="H51" s="660"/>
      <c r="I51" s="492"/>
    </row>
    <row r="52" spans="1:9" ht="13.5" thickBot="1">
      <c r="A52" s="588"/>
      <c r="B52" s="655"/>
      <c r="C52" s="493"/>
      <c r="D52" s="302"/>
      <c r="E52" s="588"/>
      <c r="F52" s="655"/>
      <c r="G52" s="655"/>
      <c r="H52" s="655"/>
      <c r="I52" s="493"/>
    </row>
    <row r="53" spans="1:14" ht="13.5" thickBot="1">
      <c r="A53" s="633" t="s">
        <v>136</v>
      </c>
      <c r="B53" s="656"/>
      <c r="C53" s="490">
        <f>SUM(C46:C52)</f>
        <v>1792</v>
      </c>
      <c r="D53" s="299"/>
      <c r="E53" s="633" t="s">
        <v>136</v>
      </c>
      <c r="F53" s="656"/>
      <c r="G53" s="656"/>
      <c r="H53" s="656"/>
      <c r="I53" s="490">
        <f>SUM(I46:I53)</f>
        <v>400</v>
      </c>
      <c r="M53" s="300"/>
      <c r="N53" s="300"/>
    </row>
    <row r="54" spans="1:4" s="328" customFormat="1" ht="13.5" customHeight="1">
      <c r="A54" s="299"/>
      <c r="B54" s="301"/>
      <c r="C54" s="301"/>
      <c r="D54" s="301"/>
    </row>
    <row r="55" spans="1:7" ht="11.25">
      <c r="A55" s="386"/>
      <c r="B55" s="386"/>
      <c r="C55" s="385"/>
      <c r="D55" s="386"/>
      <c r="E55" s="386"/>
      <c r="F55" s="386"/>
      <c r="G55" s="385"/>
    </row>
    <row r="56" spans="1:12" s="328" customFormat="1" ht="15.75" thickBot="1">
      <c r="A56" s="375" t="s">
        <v>324</v>
      </c>
      <c r="B56" s="329"/>
      <c r="C56" s="329"/>
      <c r="D56" s="329"/>
      <c r="E56" s="303"/>
      <c r="F56" s="330"/>
      <c r="G56" s="330"/>
      <c r="H56" s="302"/>
      <c r="I56" s="329"/>
      <c r="J56" s="329" t="s">
        <v>222</v>
      </c>
      <c r="K56" s="329"/>
      <c r="L56" s="303"/>
    </row>
    <row r="57" spans="1:11" s="328" customFormat="1" ht="12" thickBot="1">
      <c r="A57" s="608" t="s">
        <v>185</v>
      </c>
      <c r="B57" s="609" t="s">
        <v>34</v>
      </c>
      <c r="C57" s="610" t="s">
        <v>35</v>
      </c>
      <c r="D57" s="610"/>
      <c r="E57" s="610"/>
      <c r="F57" s="610"/>
      <c r="G57" s="610"/>
      <c r="H57" s="610"/>
      <c r="I57" s="610"/>
      <c r="J57" s="601" t="s">
        <v>36</v>
      </c>
      <c r="K57" s="298"/>
    </row>
    <row r="58" spans="1:11" s="328" customFormat="1" ht="12" thickBot="1">
      <c r="A58" s="608"/>
      <c r="B58" s="609"/>
      <c r="C58" s="604" t="s">
        <v>186</v>
      </c>
      <c r="D58" s="605" t="s">
        <v>187</v>
      </c>
      <c r="E58" s="605"/>
      <c r="F58" s="605"/>
      <c r="G58" s="605"/>
      <c r="H58" s="605"/>
      <c r="I58" s="605"/>
      <c r="J58" s="601"/>
      <c r="K58" s="298"/>
    </row>
    <row r="59" spans="1:11" s="328" customFormat="1" ht="12" thickBot="1">
      <c r="A59" s="608"/>
      <c r="B59" s="609"/>
      <c r="C59" s="604"/>
      <c r="D59" s="304">
        <v>1</v>
      </c>
      <c r="E59" s="304">
        <v>2</v>
      </c>
      <c r="F59" s="304">
        <v>3</v>
      </c>
      <c r="G59" s="304">
        <v>4</v>
      </c>
      <c r="H59" s="304">
        <v>5</v>
      </c>
      <c r="I59" s="305">
        <v>6</v>
      </c>
      <c r="J59" s="601"/>
      <c r="K59" s="298"/>
    </row>
    <row r="60" spans="1:11" s="328" customFormat="1" ht="12" thickBot="1">
      <c r="A60" s="306">
        <v>73619</v>
      </c>
      <c r="B60" s="307">
        <v>16652</v>
      </c>
      <c r="C60" s="308">
        <f>SUM(D60:I60)</f>
        <v>1484</v>
      </c>
      <c r="D60" s="374">
        <v>113</v>
      </c>
      <c r="E60" s="374">
        <v>621</v>
      </c>
      <c r="F60" s="374">
        <v>132</v>
      </c>
      <c r="G60" s="374">
        <v>0</v>
      </c>
      <c r="H60" s="373">
        <v>618</v>
      </c>
      <c r="I60" s="309"/>
      <c r="J60" s="310">
        <f>SUM(A60-B60-C60)</f>
        <v>55483</v>
      </c>
      <c r="K60" s="298"/>
    </row>
    <row r="61" spans="1:12" s="328" customFormat="1" ht="11.25">
      <c r="A61" s="302"/>
      <c r="B61" s="329"/>
      <c r="C61" s="329"/>
      <c r="D61" s="329"/>
      <c r="E61" s="303"/>
      <c r="F61" s="343"/>
      <c r="G61" s="330"/>
      <c r="H61" s="302"/>
      <c r="I61" s="329"/>
      <c r="J61" s="329"/>
      <c r="K61" s="329"/>
      <c r="L61" s="303"/>
    </row>
    <row r="62" spans="1:12" s="328" customFormat="1" ht="11.25">
      <c r="A62" s="302"/>
      <c r="B62" s="329"/>
      <c r="C62" s="329"/>
      <c r="D62" s="329"/>
      <c r="E62" s="303"/>
      <c r="F62" s="343"/>
      <c r="G62" s="330"/>
      <c r="H62" s="302"/>
      <c r="I62" s="329"/>
      <c r="J62" s="329"/>
      <c r="K62" s="329"/>
      <c r="L62" s="303"/>
    </row>
    <row r="63" spans="1:12" s="328" customFormat="1" ht="15.75" thickBot="1">
      <c r="A63" s="375" t="s">
        <v>325</v>
      </c>
      <c r="B63" s="329"/>
      <c r="C63" s="329"/>
      <c r="D63" s="329"/>
      <c r="E63" s="303"/>
      <c r="F63" s="343"/>
      <c r="G63" s="330"/>
      <c r="H63" s="302"/>
      <c r="I63" s="329"/>
      <c r="J63" s="329"/>
      <c r="K63" s="329"/>
      <c r="L63" s="329" t="s">
        <v>222</v>
      </c>
    </row>
    <row r="64" spans="1:12" s="328" customFormat="1" ht="12" thickBot="1">
      <c r="A64" s="570" t="s">
        <v>201</v>
      </c>
      <c r="B64" s="566" t="s">
        <v>37</v>
      </c>
      <c r="C64" s="567" t="s">
        <v>38</v>
      </c>
      <c r="D64" s="567"/>
      <c r="E64" s="567"/>
      <c r="F64" s="567"/>
      <c r="G64" s="599" t="s">
        <v>39</v>
      </c>
      <c r="H64" s="569" t="s">
        <v>188</v>
      </c>
      <c r="I64" s="597" t="s">
        <v>40</v>
      </c>
      <c r="J64" s="597"/>
      <c r="K64" s="597"/>
      <c r="L64" s="597"/>
    </row>
    <row r="65" spans="1:12" s="328" customFormat="1" ht="23.25" thickBot="1">
      <c r="A65" s="570"/>
      <c r="B65" s="566"/>
      <c r="C65" s="344" t="s">
        <v>265</v>
      </c>
      <c r="D65" s="345" t="s">
        <v>189</v>
      </c>
      <c r="E65" s="345" t="s">
        <v>190</v>
      </c>
      <c r="F65" s="346" t="s">
        <v>266</v>
      </c>
      <c r="G65" s="599"/>
      <c r="H65" s="569"/>
      <c r="I65" s="347" t="s">
        <v>41</v>
      </c>
      <c r="J65" s="348" t="s">
        <v>189</v>
      </c>
      <c r="K65" s="348" t="s">
        <v>190</v>
      </c>
      <c r="L65" s="349" t="s">
        <v>42</v>
      </c>
    </row>
    <row r="66" spans="1:12" s="328" customFormat="1" ht="11.25">
      <c r="A66" s="387" t="s">
        <v>191</v>
      </c>
      <c r="B66" s="311">
        <v>4666</v>
      </c>
      <c r="C66" s="360" t="s">
        <v>192</v>
      </c>
      <c r="D66" s="361" t="s">
        <v>192</v>
      </c>
      <c r="E66" s="361" t="s">
        <v>192</v>
      </c>
      <c r="F66" s="362"/>
      <c r="G66" s="312">
        <v>4702</v>
      </c>
      <c r="H66" s="313" t="s">
        <v>192</v>
      </c>
      <c r="I66" s="367" t="s">
        <v>192</v>
      </c>
      <c r="J66" s="368" t="s">
        <v>192</v>
      </c>
      <c r="K66" s="368" t="s">
        <v>192</v>
      </c>
      <c r="L66" s="369" t="s">
        <v>192</v>
      </c>
    </row>
    <row r="67" spans="1:12" s="328" customFormat="1" ht="11.25">
      <c r="A67" s="388" t="s">
        <v>193</v>
      </c>
      <c r="B67" s="314">
        <v>79</v>
      </c>
      <c r="C67" s="363">
        <v>79</v>
      </c>
      <c r="D67" s="337">
        <v>21</v>
      </c>
      <c r="E67" s="337">
        <v>0</v>
      </c>
      <c r="F67" s="338">
        <v>100</v>
      </c>
      <c r="G67" s="315">
        <v>100</v>
      </c>
      <c r="H67" s="316">
        <f>+G67-F67</f>
        <v>0</v>
      </c>
      <c r="I67" s="363">
        <v>100</v>
      </c>
      <c r="J67" s="337">
        <v>13</v>
      </c>
      <c r="K67" s="337">
        <v>0</v>
      </c>
      <c r="L67" s="338">
        <v>113</v>
      </c>
    </row>
    <row r="68" spans="1:12" s="328" customFormat="1" ht="11.25">
      <c r="A68" s="388" t="s">
        <v>194</v>
      </c>
      <c r="B68" s="314">
        <v>302</v>
      </c>
      <c r="C68" s="363">
        <v>494</v>
      </c>
      <c r="D68" s="337">
        <v>460</v>
      </c>
      <c r="E68" s="337">
        <v>397</v>
      </c>
      <c r="F68" s="338">
        <v>557</v>
      </c>
      <c r="G68" s="315">
        <v>338</v>
      </c>
      <c r="H68" s="316">
        <f>+G68-F68</f>
        <v>-219</v>
      </c>
      <c r="I68" s="363">
        <v>557</v>
      </c>
      <c r="J68" s="337">
        <v>323</v>
      </c>
      <c r="K68" s="337">
        <v>300</v>
      </c>
      <c r="L68" s="338">
        <v>580</v>
      </c>
    </row>
    <row r="69" spans="1:12" s="328" customFormat="1" ht="11.25">
      <c r="A69" s="388" t="s">
        <v>202</v>
      </c>
      <c r="B69" s="314">
        <v>1692</v>
      </c>
      <c r="C69" s="363">
        <v>1692</v>
      </c>
      <c r="D69" s="337">
        <v>1504</v>
      </c>
      <c r="E69" s="337">
        <v>1707</v>
      </c>
      <c r="F69" s="338">
        <v>1488</v>
      </c>
      <c r="G69" s="315">
        <v>1488</v>
      </c>
      <c r="H69" s="316">
        <f>+G69-F69</f>
        <v>0</v>
      </c>
      <c r="I69" s="370">
        <v>1488</v>
      </c>
      <c r="J69" s="371">
        <v>1484</v>
      </c>
      <c r="K69" s="371">
        <v>1792</v>
      </c>
      <c r="L69" s="338">
        <v>1154</v>
      </c>
    </row>
    <row r="70" spans="1:12" s="328" customFormat="1" ht="11.25">
      <c r="A70" s="388" t="s">
        <v>195</v>
      </c>
      <c r="B70" s="314">
        <v>2220</v>
      </c>
      <c r="C70" s="364" t="s">
        <v>192</v>
      </c>
      <c r="D70" s="361" t="s">
        <v>192</v>
      </c>
      <c r="E70" s="365" t="s">
        <v>192</v>
      </c>
      <c r="F70" s="338"/>
      <c r="G70" s="315">
        <v>2354</v>
      </c>
      <c r="H70" s="317" t="s">
        <v>192</v>
      </c>
      <c r="I70" s="364" t="s">
        <v>192</v>
      </c>
      <c r="J70" s="361" t="s">
        <v>192</v>
      </c>
      <c r="K70" s="365" t="s">
        <v>192</v>
      </c>
      <c r="L70" s="372"/>
    </row>
    <row r="71" spans="1:12" s="328" customFormat="1" ht="12" thickBot="1">
      <c r="A71" s="389" t="s">
        <v>196</v>
      </c>
      <c r="B71" s="318">
        <v>95</v>
      </c>
      <c r="C71" s="366">
        <v>101</v>
      </c>
      <c r="D71" s="341">
        <v>379</v>
      </c>
      <c r="E71" s="341">
        <v>393</v>
      </c>
      <c r="F71" s="342">
        <v>87</v>
      </c>
      <c r="G71" s="319">
        <v>54</v>
      </c>
      <c r="H71" s="320">
        <f>+G71-F71</f>
        <v>-33</v>
      </c>
      <c r="I71" s="366">
        <v>87</v>
      </c>
      <c r="J71" s="341">
        <v>407</v>
      </c>
      <c r="K71" s="341">
        <v>493</v>
      </c>
      <c r="L71" s="342">
        <v>0</v>
      </c>
    </row>
    <row r="72" spans="1:12" s="328" customFormat="1" ht="11.25">
      <c r="A72" s="302"/>
      <c r="B72" s="329"/>
      <c r="C72" s="329"/>
      <c r="D72" s="329"/>
      <c r="E72" s="303"/>
      <c r="F72" s="343"/>
      <c r="G72" s="330"/>
      <c r="H72" s="302"/>
      <c r="I72" s="329"/>
      <c r="J72" s="329"/>
      <c r="K72" s="329"/>
      <c r="L72" s="303"/>
    </row>
    <row r="73" spans="1:12" s="328" customFormat="1" ht="11.25">
      <c r="A73" s="302"/>
      <c r="B73" s="329"/>
      <c r="C73" s="329"/>
      <c r="D73" s="329"/>
      <c r="E73" s="303"/>
      <c r="F73" s="330"/>
      <c r="G73" s="330"/>
      <c r="H73" s="302"/>
      <c r="I73" s="329"/>
      <c r="J73" s="329"/>
      <c r="K73" s="329"/>
      <c r="L73" s="303"/>
    </row>
    <row r="74" spans="1:11" ht="15.75" thickBot="1">
      <c r="A74" s="375" t="s">
        <v>326</v>
      </c>
      <c r="K74" s="329" t="s">
        <v>222</v>
      </c>
    </row>
    <row r="75" spans="1:11" ht="11.25">
      <c r="A75" s="619" t="s">
        <v>180</v>
      </c>
      <c r="B75" s="619"/>
      <c r="C75" s="619"/>
      <c r="D75" s="321"/>
      <c r="E75" s="619" t="s">
        <v>181</v>
      </c>
      <c r="F75" s="619"/>
      <c r="G75" s="619"/>
      <c r="I75" s="598" t="s">
        <v>176</v>
      </c>
      <c r="J75" s="598"/>
      <c r="K75" s="598"/>
    </row>
    <row r="76" spans="1:11" ht="12" thickBot="1">
      <c r="A76" s="350" t="s">
        <v>182</v>
      </c>
      <c r="B76" s="351" t="s">
        <v>183</v>
      </c>
      <c r="C76" s="352" t="s">
        <v>178</v>
      </c>
      <c r="D76" s="321"/>
      <c r="E76" s="350"/>
      <c r="F76" s="600" t="s">
        <v>184</v>
      </c>
      <c r="G76" s="600"/>
      <c r="I76" s="350"/>
      <c r="J76" s="351" t="s">
        <v>177</v>
      </c>
      <c r="K76" s="352" t="s">
        <v>178</v>
      </c>
    </row>
    <row r="77" spans="1:11" ht="11.25">
      <c r="A77" s="322">
        <v>2008</v>
      </c>
      <c r="B77" s="356">
        <v>91</v>
      </c>
      <c r="C77" s="357">
        <v>88.6</v>
      </c>
      <c r="D77" s="321"/>
      <c r="E77" s="322">
        <v>2008</v>
      </c>
      <c r="F77" s="592">
        <v>152</v>
      </c>
      <c r="G77" s="592"/>
      <c r="I77" s="322">
        <v>2008</v>
      </c>
      <c r="J77" s="356">
        <v>18990</v>
      </c>
      <c r="K77" s="357">
        <f>G30</f>
        <v>18967</v>
      </c>
    </row>
    <row r="78" spans="1:11" ht="12" thickBot="1">
      <c r="A78" s="323">
        <v>2009</v>
      </c>
      <c r="B78" s="358">
        <v>94.4</v>
      </c>
      <c r="C78" s="359"/>
      <c r="D78" s="321"/>
      <c r="E78" s="323">
        <v>2009</v>
      </c>
      <c r="F78" s="568">
        <v>152</v>
      </c>
      <c r="G78" s="568"/>
      <c r="I78" s="323">
        <v>2009</v>
      </c>
      <c r="J78" s="358">
        <f>L30</f>
        <v>20210</v>
      </c>
      <c r="K78" s="359"/>
    </row>
  </sheetData>
  <mergeCells count="53">
    <mergeCell ref="A2:G2"/>
    <mergeCell ref="E52:H52"/>
    <mergeCell ref="E53:H53"/>
    <mergeCell ref="A3:A6"/>
    <mergeCell ref="B3:N3"/>
    <mergeCell ref="H4:I4"/>
    <mergeCell ref="M4:N4"/>
    <mergeCell ref="B4:D4"/>
    <mergeCell ref="E4:G4"/>
    <mergeCell ref="J4:L4"/>
    <mergeCell ref="F78:G78"/>
    <mergeCell ref="A1:N1"/>
    <mergeCell ref="B40:D40"/>
    <mergeCell ref="E40:G40"/>
    <mergeCell ref="E46:H46"/>
    <mergeCell ref="E47:H47"/>
    <mergeCell ref="E48:H48"/>
    <mergeCell ref="E49:H49"/>
    <mergeCell ref="E50:H50"/>
    <mergeCell ref="E51:H51"/>
    <mergeCell ref="A50:B50"/>
    <mergeCell ref="A51:B51"/>
    <mergeCell ref="A52:B52"/>
    <mergeCell ref="A53:B53"/>
    <mergeCell ref="A49:B49"/>
    <mergeCell ref="J40:L40"/>
    <mergeCell ref="B41:D41"/>
    <mergeCell ref="E41:G41"/>
    <mergeCell ref="J57:J59"/>
    <mergeCell ref="K47:L47"/>
    <mergeCell ref="C64:F64"/>
    <mergeCell ref="A44:B45"/>
    <mergeCell ref="C44:C45"/>
    <mergeCell ref="E44:H45"/>
    <mergeCell ref="I44:I45"/>
    <mergeCell ref="A46:B46"/>
    <mergeCell ref="A47:B47"/>
    <mergeCell ref="A48:B48"/>
    <mergeCell ref="A57:A59"/>
    <mergeCell ref="B57:B59"/>
    <mergeCell ref="C57:I57"/>
    <mergeCell ref="C58:C59"/>
    <mergeCell ref="D58:I58"/>
    <mergeCell ref="A64:A65"/>
    <mergeCell ref="B64:B65"/>
    <mergeCell ref="G64:G65"/>
    <mergeCell ref="I75:K75"/>
    <mergeCell ref="H64:H65"/>
    <mergeCell ref="I64:L64"/>
    <mergeCell ref="F76:G76"/>
    <mergeCell ref="F77:G77"/>
    <mergeCell ref="A75:C75"/>
    <mergeCell ref="E75:G75"/>
  </mergeCells>
  <printOptions horizontalCentered="1"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64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N78"/>
  <sheetViews>
    <sheetView view="pageBreakPreview" zoomScaleSheetLayoutView="100" workbookViewId="0" topLeftCell="A40">
      <selection activeCell="J28" sqref="J28"/>
    </sheetView>
  </sheetViews>
  <sheetFormatPr defaultColWidth="9.00390625" defaultRowHeight="12.75"/>
  <cols>
    <col min="1" max="1" width="28.125" style="298" customWidth="1"/>
    <col min="2" max="7" width="9.75390625" style="298" customWidth="1"/>
    <col min="8" max="8" width="8.125" style="298" customWidth="1"/>
    <col min="9" max="9" width="8.875" style="298" customWidth="1"/>
    <col min="10" max="10" width="9.125" style="298" customWidth="1"/>
    <col min="11" max="11" width="9.25390625" style="298" customWidth="1"/>
    <col min="12" max="12" width="8.875" style="298" bestFit="1" customWidth="1"/>
    <col min="13" max="16384" width="9.125" style="298" customWidth="1"/>
  </cols>
  <sheetData>
    <row r="1" spans="1:14" ht="11.25">
      <c r="A1" s="622"/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</row>
    <row r="2" spans="1:14" ht="15.75" thickBot="1">
      <c r="A2" s="626" t="s">
        <v>323</v>
      </c>
      <c r="B2" s="626"/>
      <c r="C2" s="626"/>
      <c r="D2" s="626"/>
      <c r="E2" s="626"/>
      <c r="F2" s="626"/>
      <c r="G2" s="626"/>
      <c r="H2" s="230"/>
      <c r="L2" s="324"/>
      <c r="N2" s="325" t="s">
        <v>222</v>
      </c>
    </row>
    <row r="3" spans="1:14" ht="24" customHeight="1" thickBot="1">
      <c r="A3" s="623" t="s">
        <v>133</v>
      </c>
      <c r="B3" s="624" t="s">
        <v>304</v>
      </c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4"/>
    </row>
    <row r="4" spans="1:14" ht="12" thickBot="1">
      <c r="A4" s="623"/>
      <c r="B4" s="597" t="s">
        <v>263</v>
      </c>
      <c r="C4" s="597"/>
      <c r="D4" s="597"/>
      <c r="E4" s="597" t="s">
        <v>21</v>
      </c>
      <c r="F4" s="597"/>
      <c r="G4" s="597"/>
      <c r="H4" s="625" t="s">
        <v>264</v>
      </c>
      <c r="I4" s="625"/>
      <c r="J4" s="597" t="s">
        <v>22</v>
      </c>
      <c r="K4" s="597"/>
      <c r="L4" s="597"/>
      <c r="M4" s="597" t="s">
        <v>23</v>
      </c>
      <c r="N4" s="597"/>
    </row>
    <row r="5" spans="1:14" ht="12" thickBot="1">
      <c r="A5" s="623"/>
      <c r="B5" s="231" t="s">
        <v>134</v>
      </c>
      <c r="C5" s="232" t="s">
        <v>135</v>
      </c>
      <c r="D5" s="233" t="s">
        <v>136</v>
      </c>
      <c r="E5" s="231" t="s">
        <v>134</v>
      </c>
      <c r="F5" s="232" t="s">
        <v>135</v>
      </c>
      <c r="G5" s="233" t="s">
        <v>136</v>
      </c>
      <c r="H5" s="234" t="s">
        <v>136</v>
      </c>
      <c r="I5" s="234" t="s">
        <v>137</v>
      </c>
      <c r="J5" s="235" t="s">
        <v>134</v>
      </c>
      <c r="K5" s="232" t="s">
        <v>135</v>
      </c>
      <c r="L5" s="233" t="s">
        <v>136</v>
      </c>
      <c r="M5" s="234" t="s">
        <v>136</v>
      </c>
      <c r="N5" s="233" t="s">
        <v>137</v>
      </c>
    </row>
    <row r="6" spans="1:14" ht="12" thickBot="1">
      <c r="A6" s="623"/>
      <c r="B6" s="236" t="s">
        <v>138</v>
      </c>
      <c r="C6" s="237" t="s">
        <v>138</v>
      </c>
      <c r="D6" s="238"/>
      <c r="E6" s="236" t="s">
        <v>138</v>
      </c>
      <c r="F6" s="237" t="s">
        <v>138</v>
      </c>
      <c r="G6" s="238"/>
      <c r="H6" s="239" t="s">
        <v>139</v>
      </c>
      <c r="I6" s="239" t="s">
        <v>140</v>
      </c>
      <c r="J6" s="240" t="s">
        <v>138</v>
      </c>
      <c r="K6" s="237" t="s">
        <v>138</v>
      </c>
      <c r="L6" s="238"/>
      <c r="M6" s="239" t="s">
        <v>139</v>
      </c>
      <c r="N6" s="238" t="s">
        <v>140</v>
      </c>
    </row>
    <row r="7" spans="1:14" ht="13.5" customHeight="1">
      <c r="A7" s="241" t="s">
        <v>141</v>
      </c>
      <c r="B7" s="242"/>
      <c r="C7" s="243"/>
      <c r="D7" s="244">
        <f aca="true" t="shared" si="0" ref="D7:D18">SUM(B7:C7)</f>
        <v>0</v>
      </c>
      <c r="E7" s="242"/>
      <c r="F7" s="243"/>
      <c r="G7" s="244">
        <f aca="true" t="shared" si="1" ref="G7:G18">SUM(E7:F7)</f>
        <v>0</v>
      </c>
      <c r="H7" s="245">
        <f aca="true" t="shared" si="2" ref="H7:H38">+G7-D7</f>
        <v>0</v>
      </c>
      <c r="I7" s="383"/>
      <c r="J7" s="242"/>
      <c r="K7" s="243"/>
      <c r="L7" s="244">
        <f aca="true" t="shared" si="3" ref="L7:L18">SUM(J7:K7)</f>
        <v>0</v>
      </c>
      <c r="M7" s="245">
        <f aca="true" t="shared" si="4" ref="M7:M38">+L7-G7</f>
        <v>0</v>
      </c>
      <c r="N7" s="384"/>
    </row>
    <row r="8" spans="1:14" ht="13.5" customHeight="1">
      <c r="A8" s="248" t="s">
        <v>142</v>
      </c>
      <c r="B8" s="249">
        <v>20714</v>
      </c>
      <c r="C8" s="250">
        <v>190</v>
      </c>
      <c r="D8" s="251">
        <f t="shared" si="0"/>
        <v>20904</v>
      </c>
      <c r="E8" s="249">
        <v>24765</v>
      </c>
      <c r="F8" s="250">
        <v>165</v>
      </c>
      <c r="G8" s="251">
        <f t="shared" si="1"/>
        <v>24930</v>
      </c>
      <c r="H8" s="252">
        <f t="shared" si="2"/>
        <v>4026</v>
      </c>
      <c r="I8" s="246">
        <f aca="true" t="shared" si="5" ref="I8:I22">+G8/D8</f>
        <v>1.1925947187141217</v>
      </c>
      <c r="J8" s="249">
        <v>25050</v>
      </c>
      <c r="K8" s="250">
        <v>150</v>
      </c>
      <c r="L8" s="251">
        <f t="shared" si="3"/>
        <v>25200</v>
      </c>
      <c r="M8" s="252">
        <f t="shared" si="4"/>
        <v>270</v>
      </c>
      <c r="N8" s="247">
        <f aca="true" t="shared" si="6" ref="N8:N22">+L8/G8</f>
        <v>1.0108303249097472</v>
      </c>
    </row>
    <row r="9" spans="1:14" ht="13.5" customHeight="1">
      <c r="A9" s="248" t="s">
        <v>143</v>
      </c>
      <c r="B9" s="249"/>
      <c r="C9" s="250"/>
      <c r="D9" s="251">
        <f t="shared" si="0"/>
        <v>0</v>
      </c>
      <c r="E9" s="249"/>
      <c r="F9" s="250"/>
      <c r="G9" s="251">
        <f t="shared" si="1"/>
        <v>0</v>
      </c>
      <c r="H9" s="252">
        <f t="shared" si="2"/>
        <v>0</v>
      </c>
      <c r="I9" s="246"/>
      <c r="J9" s="249"/>
      <c r="K9" s="250"/>
      <c r="L9" s="251">
        <f t="shared" si="3"/>
        <v>0</v>
      </c>
      <c r="M9" s="252">
        <f t="shared" si="4"/>
        <v>0</v>
      </c>
      <c r="N9" s="247"/>
    </row>
    <row r="10" spans="1:14" ht="13.5" customHeight="1">
      <c r="A10" s="248" t="s">
        <v>144</v>
      </c>
      <c r="B10" s="249">
        <v>2</v>
      </c>
      <c r="C10" s="250"/>
      <c r="D10" s="251">
        <f t="shared" si="0"/>
        <v>2</v>
      </c>
      <c r="E10" s="249">
        <v>1.3</v>
      </c>
      <c r="F10" s="250"/>
      <c r="G10" s="251">
        <f t="shared" si="1"/>
        <v>1.3</v>
      </c>
      <c r="H10" s="252">
        <f t="shared" si="2"/>
        <v>-0.7</v>
      </c>
      <c r="I10" s="246"/>
      <c r="J10" s="249">
        <v>0</v>
      </c>
      <c r="K10" s="250"/>
      <c r="L10" s="251">
        <f t="shared" si="3"/>
        <v>0</v>
      </c>
      <c r="M10" s="252">
        <f t="shared" si="4"/>
        <v>-1.3</v>
      </c>
      <c r="N10" s="247"/>
    </row>
    <row r="11" spans="1:14" ht="13.5" customHeight="1">
      <c r="A11" s="248" t="s">
        <v>145</v>
      </c>
      <c r="B11" s="249">
        <v>230</v>
      </c>
      <c r="C11" s="250"/>
      <c r="D11" s="251">
        <f t="shared" si="0"/>
        <v>230</v>
      </c>
      <c r="E11" s="249">
        <v>317</v>
      </c>
      <c r="F11" s="250"/>
      <c r="G11" s="251">
        <f t="shared" si="1"/>
        <v>317</v>
      </c>
      <c r="H11" s="252">
        <f t="shared" si="2"/>
        <v>87</v>
      </c>
      <c r="I11" s="246">
        <f t="shared" si="5"/>
        <v>1.3782608695652174</v>
      </c>
      <c r="J11" s="249">
        <v>1100</v>
      </c>
      <c r="K11" s="250"/>
      <c r="L11" s="251">
        <f t="shared" si="3"/>
        <v>1100</v>
      </c>
      <c r="M11" s="252">
        <f t="shared" si="4"/>
        <v>783</v>
      </c>
      <c r="N11" s="247">
        <f t="shared" si="6"/>
        <v>3.470031545741325</v>
      </c>
    </row>
    <row r="12" spans="1:14" ht="13.5" customHeight="1">
      <c r="A12" s="248" t="s">
        <v>146</v>
      </c>
      <c r="B12" s="249">
        <v>63</v>
      </c>
      <c r="C12" s="250"/>
      <c r="D12" s="251">
        <f t="shared" si="0"/>
        <v>63</v>
      </c>
      <c r="E12" s="249">
        <v>100</v>
      </c>
      <c r="F12" s="250"/>
      <c r="G12" s="251">
        <f t="shared" si="1"/>
        <v>100</v>
      </c>
      <c r="H12" s="252">
        <f t="shared" si="2"/>
        <v>37</v>
      </c>
      <c r="I12" s="246">
        <f t="shared" si="5"/>
        <v>1.5873015873015872</v>
      </c>
      <c r="J12" s="249">
        <v>850</v>
      </c>
      <c r="K12" s="250"/>
      <c r="L12" s="251">
        <v>850</v>
      </c>
      <c r="M12" s="252">
        <f t="shared" si="4"/>
        <v>750</v>
      </c>
      <c r="N12" s="247">
        <f t="shared" si="6"/>
        <v>8.5</v>
      </c>
    </row>
    <row r="13" spans="1:14" ht="13.5" customHeight="1">
      <c r="A13" s="248" t="s">
        <v>147</v>
      </c>
      <c r="B13" s="249"/>
      <c r="C13" s="250"/>
      <c r="D13" s="251">
        <f t="shared" si="0"/>
        <v>0</v>
      </c>
      <c r="E13" s="249"/>
      <c r="F13" s="250"/>
      <c r="G13" s="251">
        <f t="shared" si="1"/>
        <v>0</v>
      </c>
      <c r="H13" s="252">
        <f t="shared" si="2"/>
        <v>0</v>
      </c>
      <c r="I13" s="246"/>
      <c r="J13" s="249"/>
      <c r="K13" s="250"/>
      <c r="L13" s="251">
        <f t="shared" si="3"/>
        <v>0</v>
      </c>
      <c r="M13" s="252">
        <f t="shared" si="4"/>
        <v>0</v>
      </c>
      <c r="N13" s="247"/>
    </row>
    <row r="14" spans="1:14" ht="23.25" customHeight="1">
      <c r="A14" s="248" t="s">
        <v>148</v>
      </c>
      <c r="B14" s="249"/>
      <c r="C14" s="250"/>
      <c r="D14" s="251">
        <f t="shared" si="0"/>
        <v>0</v>
      </c>
      <c r="E14" s="249"/>
      <c r="F14" s="250"/>
      <c r="G14" s="251">
        <f t="shared" si="1"/>
        <v>0</v>
      </c>
      <c r="H14" s="252">
        <f t="shared" si="2"/>
        <v>0</v>
      </c>
      <c r="I14" s="246"/>
      <c r="J14" s="249"/>
      <c r="K14" s="250"/>
      <c r="L14" s="251">
        <f t="shared" si="3"/>
        <v>0</v>
      </c>
      <c r="M14" s="252">
        <f t="shared" si="4"/>
        <v>0</v>
      </c>
      <c r="N14" s="247"/>
    </row>
    <row r="15" spans="1:14" ht="13.5" customHeight="1">
      <c r="A15" s="248" t="s">
        <v>149</v>
      </c>
      <c r="B15" s="249">
        <v>17462</v>
      </c>
      <c r="C15" s="250"/>
      <c r="D15" s="251">
        <f t="shared" si="0"/>
        <v>17462</v>
      </c>
      <c r="E15" s="249">
        <v>11805</v>
      </c>
      <c r="F15" s="250"/>
      <c r="G15" s="251">
        <f t="shared" si="1"/>
        <v>11805</v>
      </c>
      <c r="H15" s="252">
        <f t="shared" si="2"/>
        <v>-5657</v>
      </c>
      <c r="I15" s="246">
        <f t="shared" si="5"/>
        <v>0.6760393998396518</v>
      </c>
      <c r="J15" s="253">
        <f>J16+J17</f>
        <v>10022</v>
      </c>
      <c r="K15" s="254"/>
      <c r="L15" s="251">
        <f t="shared" si="3"/>
        <v>10022</v>
      </c>
      <c r="M15" s="252">
        <f t="shared" si="4"/>
        <v>-1783</v>
      </c>
      <c r="N15" s="247">
        <f t="shared" si="6"/>
        <v>0.8489623041084287</v>
      </c>
    </row>
    <row r="16" spans="1:14" ht="13.5" customHeight="1">
      <c r="A16" s="255" t="s">
        <v>223</v>
      </c>
      <c r="B16" s="249">
        <v>4047</v>
      </c>
      <c r="C16" s="250"/>
      <c r="D16" s="251">
        <f t="shared" si="0"/>
        <v>4047</v>
      </c>
      <c r="E16" s="249">
        <v>1723</v>
      </c>
      <c r="F16" s="250"/>
      <c r="G16" s="251">
        <f t="shared" si="1"/>
        <v>1723</v>
      </c>
      <c r="H16" s="252">
        <f t="shared" si="2"/>
        <v>-2324</v>
      </c>
      <c r="I16" s="246">
        <f t="shared" si="5"/>
        <v>0.42574746725969853</v>
      </c>
      <c r="J16" s="253">
        <v>1927</v>
      </c>
      <c r="K16" s="250"/>
      <c r="L16" s="251">
        <f t="shared" si="3"/>
        <v>1927</v>
      </c>
      <c r="M16" s="252">
        <f t="shared" si="4"/>
        <v>204</v>
      </c>
      <c r="N16" s="247">
        <f t="shared" si="6"/>
        <v>1.1183981427742309</v>
      </c>
    </row>
    <row r="17" spans="1:14" ht="13.5" customHeight="1">
      <c r="A17" s="255" t="s">
        <v>224</v>
      </c>
      <c r="B17" s="249">
        <v>12907</v>
      </c>
      <c r="C17" s="250"/>
      <c r="D17" s="251">
        <f t="shared" si="0"/>
        <v>12907</v>
      </c>
      <c r="E17" s="249">
        <v>9903</v>
      </c>
      <c r="F17" s="250"/>
      <c r="G17" s="251">
        <f t="shared" si="1"/>
        <v>9903</v>
      </c>
      <c r="H17" s="252">
        <f t="shared" si="2"/>
        <v>-3004</v>
      </c>
      <c r="I17" s="246"/>
      <c r="J17" s="253">
        <v>8095</v>
      </c>
      <c r="K17" s="250"/>
      <c r="L17" s="251">
        <f t="shared" si="3"/>
        <v>8095</v>
      </c>
      <c r="M17" s="252">
        <f t="shared" si="4"/>
        <v>-1808</v>
      </c>
      <c r="N17" s="247">
        <f t="shared" si="6"/>
        <v>0.8174290619004342</v>
      </c>
    </row>
    <row r="18" spans="1:14" ht="13.5" customHeight="1" thickBot="1">
      <c r="A18" s="256" t="s">
        <v>262</v>
      </c>
      <c r="B18" s="257">
        <v>509</v>
      </c>
      <c r="C18" s="258"/>
      <c r="D18" s="251">
        <f t="shared" si="0"/>
        <v>509</v>
      </c>
      <c r="E18" s="257">
        <v>179</v>
      </c>
      <c r="F18" s="258"/>
      <c r="G18" s="251">
        <f t="shared" si="1"/>
        <v>179</v>
      </c>
      <c r="H18" s="259"/>
      <c r="I18" s="260"/>
      <c r="J18" s="261">
        <v>0</v>
      </c>
      <c r="K18" s="258"/>
      <c r="L18" s="251">
        <f t="shared" si="3"/>
        <v>0</v>
      </c>
      <c r="M18" s="259"/>
      <c r="N18" s="262"/>
    </row>
    <row r="19" spans="1:14" ht="13.5" customHeight="1" thickBot="1">
      <c r="A19" s="263" t="s">
        <v>150</v>
      </c>
      <c r="B19" s="264">
        <f>SUM(B7+B8+B9+B10+B11+B13+B15)</f>
        <v>38408</v>
      </c>
      <c r="C19" s="265">
        <f>SUM(C7+C8+C9+C10+C11+C13+C15)</f>
        <v>190</v>
      </c>
      <c r="D19" s="266">
        <f>SUM(D7+D8+D9+D10+D11+D13+D15)</f>
        <v>38598</v>
      </c>
      <c r="E19" s="264">
        <v>36889</v>
      </c>
      <c r="F19" s="265">
        <f>SUM(F7+F8+F9+F10+F11+F13+F15)</f>
        <v>165</v>
      </c>
      <c r="G19" s="266">
        <v>37054</v>
      </c>
      <c r="H19" s="376">
        <f t="shared" si="2"/>
        <v>-1544</v>
      </c>
      <c r="I19" s="377">
        <f t="shared" si="5"/>
        <v>0.9599979273537489</v>
      </c>
      <c r="J19" s="267">
        <f>SUM(J7+J8+J9+J10+J11+J13+J15)</f>
        <v>36172</v>
      </c>
      <c r="K19" s="265">
        <f>SUM(K7+K8+K9+K10+K11+K13+K15)</f>
        <v>150</v>
      </c>
      <c r="L19" s="266">
        <f>SUM(L7+L8+L9+L10+L11+L13+L15)</f>
        <v>36322</v>
      </c>
      <c r="M19" s="376">
        <f t="shared" si="4"/>
        <v>-732</v>
      </c>
      <c r="N19" s="378">
        <f t="shared" si="6"/>
        <v>0.9802450477681222</v>
      </c>
    </row>
    <row r="20" spans="1:14" ht="13.5" customHeight="1">
      <c r="A20" s="241" t="s">
        <v>151</v>
      </c>
      <c r="B20" s="268">
        <v>6511</v>
      </c>
      <c r="C20" s="269">
        <v>90</v>
      </c>
      <c r="D20" s="270">
        <f aca="true" t="shared" si="7" ref="D20:D37">SUM(B20:C20)</f>
        <v>6601</v>
      </c>
      <c r="E20" s="268">
        <v>6302</v>
      </c>
      <c r="F20" s="269">
        <v>85</v>
      </c>
      <c r="G20" s="271">
        <f aca="true" t="shared" si="8" ref="G20:G37">SUM(E20:F20)</f>
        <v>6387</v>
      </c>
      <c r="H20" s="272">
        <f t="shared" si="2"/>
        <v>-214</v>
      </c>
      <c r="I20" s="273">
        <f t="shared" si="5"/>
        <v>0.9675806695955158</v>
      </c>
      <c r="J20" s="274">
        <v>5500</v>
      </c>
      <c r="K20" s="269"/>
      <c r="L20" s="275">
        <f aca="true" t="shared" si="9" ref="L20:L37">SUM(J20:K20)</f>
        <v>5500</v>
      </c>
      <c r="M20" s="272">
        <f t="shared" si="4"/>
        <v>-887</v>
      </c>
      <c r="N20" s="276">
        <f t="shared" si="6"/>
        <v>0.8611241584468452</v>
      </c>
    </row>
    <row r="21" spans="1:14" ht="21" customHeight="1">
      <c r="A21" s="248" t="s">
        <v>152</v>
      </c>
      <c r="B21" s="268">
        <v>2000</v>
      </c>
      <c r="C21" s="269"/>
      <c r="D21" s="270">
        <f t="shared" si="7"/>
        <v>2000</v>
      </c>
      <c r="E21" s="268">
        <v>1771</v>
      </c>
      <c r="F21" s="269"/>
      <c r="G21" s="271">
        <f t="shared" si="8"/>
        <v>1771</v>
      </c>
      <c r="H21" s="277">
        <f t="shared" si="2"/>
        <v>-229</v>
      </c>
      <c r="I21" s="246">
        <f t="shared" si="5"/>
        <v>0.8855</v>
      </c>
      <c r="J21" s="274">
        <v>500</v>
      </c>
      <c r="K21" s="269"/>
      <c r="L21" s="275">
        <f t="shared" si="9"/>
        <v>500</v>
      </c>
      <c r="M21" s="277">
        <f t="shared" si="4"/>
        <v>-1271</v>
      </c>
      <c r="N21" s="247">
        <f t="shared" si="6"/>
        <v>0.282326369282891</v>
      </c>
    </row>
    <row r="22" spans="1:14" ht="13.5" customHeight="1">
      <c r="A22" s="248" t="s">
        <v>153</v>
      </c>
      <c r="B22" s="278">
        <v>2217</v>
      </c>
      <c r="C22" s="250"/>
      <c r="D22" s="270">
        <f t="shared" si="7"/>
        <v>2217</v>
      </c>
      <c r="E22" s="278">
        <v>2794</v>
      </c>
      <c r="F22" s="250">
        <v>8</v>
      </c>
      <c r="G22" s="271">
        <f t="shared" si="8"/>
        <v>2802</v>
      </c>
      <c r="H22" s="277">
        <f t="shared" si="2"/>
        <v>585</v>
      </c>
      <c r="I22" s="246">
        <f t="shared" si="5"/>
        <v>1.263870094722598</v>
      </c>
      <c r="J22" s="249">
        <f>G22</f>
        <v>2802</v>
      </c>
      <c r="K22" s="250"/>
      <c r="L22" s="275">
        <f t="shared" si="9"/>
        <v>2802</v>
      </c>
      <c r="M22" s="277">
        <f t="shared" si="4"/>
        <v>0</v>
      </c>
      <c r="N22" s="247">
        <f t="shared" si="6"/>
        <v>1</v>
      </c>
    </row>
    <row r="23" spans="1:14" ht="13.5" customHeight="1">
      <c r="A23" s="248" t="s">
        <v>154</v>
      </c>
      <c r="B23" s="278"/>
      <c r="C23" s="250"/>
      <c r="D23" s="270">
        <f t="shared" si="7"/>
        <v>0</v>
      </c>
      <c r="E23" s="278"/>
      <c r="F23" s="250"/>
      <c r="G23" s="271">
        <f t="shared" si="8"/>
        <v>0</v>
      </c>
      <c r="H23" s="277">
        <f t="shared" si="2"/>
        <v>0</v>
      </c>
      <c r="I23" s="246"/>
      <c r="J23" s="249"/>
      <c r="K23" s="250"/>
      <c r="L23" s="275">
        <f t="shared" si="9"/>
        <v>0</v>
      </c>
      <c r="M23" s="277">
        <f t="shared" si="4"/>
        <v>0</v>
      </c>
      <c r="N23" s="247"/>
    </row>
    <row r="24" spans="1:14" ht="13.5" customHeight="1">
      <c r="A24" s="248" t="s">
        <v>220</v>
      </c>
      <c r="B24" s="278">
        <v>14</v>
      </c>
      <c r="C24" s="250"/>
      <c r="D24" s="270">
        <f t="shared" si="7"/>
        <v>14</v>
      </c>
      <c r="E24" s="278">
        <v>67</v>
      </c>
      <c r="F24" s="250"/>
      <c r="G24" s="271">
        <f t="shared" si="8"/>
        <v>67</v>
      </c>
      <c r="H24" s="277">
        <f t="shared" si="2"/>
        <v>53</v>
      </c>
      <c r="I24" s="246"/>
      <c r="J24" s="249">
        <v>50</v>
      </c>
      <c r="K24" s="250"/>
      <c r="L24" s="275">
        <f t="shared" si="9"/>
        <v>50</v>
      </c>
      <c r="M24" s="277">
        <f t="shared" si="4"/>
        <v>-17</v>
      </c>
      <c r="N24" s="247"/>
    </row>
    <row r="25" spans="1:14" ht="13.5" customHeight="1">
      <c r="A25" s="248" t="s">
        <v>155</v>
      </c>
      <c r="B25" s="249">
        <v>6552</v>
      </c>
      <c r="C25" s="250">
        <v>2</v>
      </c>
      <c r="D25" s="270">
        <f t="shared" si="7"/>
        <v>6554</v>
      </c>
      <c r="E25" s="249">
        <v>2556</v>
      </c>
      <c r="F25" s="250"/>
      <c r="G25" s="271">
        <f t="shared" si="8"/>
        <v>2556</v>
      </c>
      <c r="H25" s="277">
        <f t="shared" si="2"/>
        <v>-3998</v>
      </c>
      <c r="I25" s="246">
        <f aca="true" t="shared" si="10" ref="I25:I38">+G25/D25</f>
        <v>0.38999084528532196</v>
      </c>
      <c r="J25" s="249">
        <f>J26+J27</f>
        <v>2578</v>
      </c>
      <c r="K25" s="250"/>
      <c r="L25" s="275">
        <f t="shared" si="9"/>
        <v>2578</v>
      </c>
      <c r="M25" s="277">
        <f t="shared" si="4"/>
        <v>22</v>
      </c>
      <c r="N25" s="247">
        <f aca="true" t="shared" si="11" ref="N25:N38">+L25/G25</f>
        <v>1.0086071987480438</v>
      </c>
    </row>
    <row r="26" spans="1:14" ht="13.5" customHeight="1">
      <c r="A26" s="248" t="s">
        <v>156</v>
      </c>
      <c r="B26" s="278">
        <v>5689</v>
      </c>
      <c r="C26" s="250">
        <v>2</v>
      </c>
      <c r="D26" s="270">
        <f t="shared" si="7"/>
        <v>5691</v>
      </c>
      <c r="E26" s="278">
        <v>1577</v>
      </c>
      <c r="F26" s="250">
        <v>1</v>
      </c>
      <c r="G26" s="271">
        <f t="shared" si="8"/>
        <v>1578</v>
      </c>
      <c r="H26" s="277">
        <f t="shared" si="2"/>
        <v>-4113</v>
      </c>
      <c r="I26" s="246">
        <f t="shared" si="10"/>
        <v>0.27727991565629945</v>
      </c>
      <c r="J26" s="253">
        <f>G26</f>
        <v>1578</v>
      </c>
      <c r="K26" s="250"/>
      <c r="L26" s="275">
        <f t="shared" si="9"/>
        <v>1578</v>
      </c>
      <c r="M26" s="277">
        <f t="shared" si="4"/>
        <v>0</v>
      </c>
      <c r="N26" s="247">
        <f t="shared" si="11"/>
        <v>1</v>
      </c>
    </row>
    <row r="27" spans="1:14" ht="13.5" customHeight="1">
      <c r="A27" s="248" t="s">
        <v>157</v>
      </c>
      <c r="B27" s="278">
        <v>863</v>
      </c>
      <c r="C27" s="250"/>
      <c r="D27" s="270">
        <f t="shared" si="7"/>
        <v>863</v>
      </c>
      <c r="E27" s="278">
        <v>979</v>
      </c>
      <c r="F27" s="250"/>
      <c r="G27" s="271">
        <f t="shared" si="8"/>
        <v>979</v>
      </c>
      <c r="H27" s="277">
        <f t="shared" si="2"/>
        <v>116</v>
      </c>
      <c r="I27" s="246">
        <f t="shared" si="10"/>
        <v>1.13441483198146</v>
      </c>
      <c r="J27" s="253">
        <v>1000</v>
      </c>
      <c r="K27" s="250"/>
      <c r="L27" s="275">
        <f t="shared" si="9"/>
        <v>1000</v>
      </c>
      <c r="M27" s="277">
        <f t="shared" si="4"/>
        <v>21</v>
      </c>
      <c r="N27" s="247">
        <f t="shared" si="11"/>
        <v>1.0214504596527068</v>
      </c>
    </row>
    <row r="28" spans="1:14" ht="13.5" customHeight="1">
      <c r="A28" s="279" t="s">
        <v>158</v>
      </c>
      <c r="B28" s="249">
        <v>21004</v>
      </c>
      <c r="C28" s="250"/>
      <c r="D28" s="270">
        <f t="shared" si="7"/>
        <v>21004</v>
      </c>
      <c r="E28" s="249">
        <v>23961</v>
      </c>
      <c r="F28" s="250">
        <v>58</v>
      </c>
      <c r="G28" s="271">
        <f t="shared" si="8"/>
        <v>24019</v>
      </c>
      <c r="H28" s="277">
        <f t="shared" si="2"/>
        <v>3015</v>
      </c>
      <c r="I28" s="246">
        <f t="shared" si="10"/>
        <v>1.1435440868406017</v>
      </c>
      <c r="J28" s="249">
        <f>J29+J32</f>
        <v>25013.46</v>
      </c>
      <c r="K28" s="250"/>
      <c r="L28" s="275">
        <f t="shared" si="9"/>
        <v>25013.46</v>
      </c>
      <c r="M28" s="277">
        <f t="shared" si="4"/>
        <v>994.4599999999991</v>
      </c>
      <c r="N28" s="247">
        <f t="shared" si="11"/>
        <v>1.041403055914068</v>
      </c>
    </row>
    <row r="29" spans="1:14" ht="13.5" customHeight="1">
      <c r="A29" s="248" t="s">
        <v>159</v>
      </c>
      <c r="B29" s="278">
        <v>15603</v>
      </c>
      <c r="C29" s="250">
        <v>36</v>
      </c>
      <c r="D29" s="270">
        <f t="shared" si="7"/>
        <v>15639</v>
      </c>
      <c r="E29" s="278">
        <v>17444</v>
      </c>
      <c r="F29" s="250">
        <v>43</v>
      </c>
      <c r="G29" s="271">
        <f t="shared" si="8"/>
        <v>17487</v>
      </c>
      <c r="H29" s="277">
        <f t="shared" si="2"/>
        <v>1848</v>
      </c>
      <c r="I29" s="246">
        <f t="shared" si="10"/>
        <v>1.1181661231536544</v>
      </c>
      <c r="J29" s="253">
        <f>J30+J31</f>
        <v>18258</v>
      </c>
      <c r="K29" s="254"/>
      <c r="L29" s="275">
        <f t="shared" si="9"/>
        <v>18258</v>
      </c>
      <c r="M29" s="277">
        <f t="shared" si="4"/>
        <v>771</v>
      </c>
      <c r="N29" s="247">
        <f t="shared" si="11"/>
        <v>1.044089895350832</v>
      </c>
    </row>
    <row r="30" spans="1:14" ht="13.5" customHeight="1">
      <c r="A30" s="279" t="s">
        <v>160</v>
      </c>
      <c r="B30" s="278">
        <v>15367</v>
      </c>
      <c r="C30" s="250">
        <v>35</v>
      </c>
      <c r="D30" s="270">
        <f t="shared" si="7"/>
        <v>15402</v>
      </c>
      <c r="E30" s="278">
        <v>17404</v>
      </c>
      <c r="F30" s="250">
        <v>43</v>
      </c>
      <c r="G30" s="271">
        <f t="shared" si="8"/>
        <v>17447</v>
      </c>
      <c r="H30" s="277">
        <f t="shared" si="2"/>
        <v>2045</v>
      </c>
      <c r="I30" s="246">
        <f t="shared" si="10"/>
        <v>1.132774964290352</v>
      </c>
      <c r="J30" s="249">
        <v>18158</v>
      </c>
      <c r="K30" s="250"/>
      <c r="L30" s="275">
        <f t="shared" si="9"/>
        <v>18158</v>
      </c>
      <c r="M30" s="277">
        <f t="shared" si="4"/>
        <v>711</v>
      </c>
      <c r="N30" s="247">
        <f t="shared" si="11"/>
        <v>1.040751991746432</v>
      </c>
    </row>
    <row r="31" spans="1:14" ht="13.5" customHeight="1">
      <c r="A31" s="248" t="s">
        <v>161</v>
      </c>
      <c r="B31" s="278">
        <v>236</v>
      </c>
      <c r="C31" s="250"/>
      <c r="D31" s="270">
        <f t="shared" si="7"/>
        <v>236</v>
      </c>
      <c r="E31" s="278">
        <v>40</v>
      </c>
      <c r="F31" s="250"/>
      <c r="G31" s="271">
        <f t="shared" si="8"/>
        <v>40</v>
      </c>
      <c r="H31" s="277">
        <f t="shared" si="2"/>
        <v>-196</v>
      </c>
      <c r="I31" s="246">
        <f t="shared" si="10"/>
        <v>0.1694915254237288</v>
      </c>
      <c r="J31" s="249">
        <v>100</v>
      </c>
      <c r="K31" s="250"/>
      <c r="L31" s="275">
        <f t="shared" si="9"/>
        <v>100</v>
      </c>
      <c r="M31" s="277">
        <f t="shared" si="4"/>
        <v>60</v>
      </c>
      <c r="N31" s="247">
        <f t="shared" si="11"/>
        <v>2.5</v>
      </c>
    </row>
    <row r="32" spans="1:14" ht="13.5" customHeight="1">
      <c r="A32" s="248" t="s">
        <v>162</v>
      </c>
      <c r="B32" s="278">
        <v>5401</v>
      </c>
      <c r="C32" s="250">
        <v>13</v>
      </c>
      <c r="D32" s="270">
        <f t="shared" si="7"/>
        <v>5414</v>
      </c>
      <c r="E32" s="278">
        <v>6517</v>
      </c>
      <c r="F32" s="250">
        <v>15</v>
      </c>
      <c r="G32" s="271">
        <f t="shared" si="8"/>
        <v>6532</v>
      </c>
      <c r="H32" s="277">
        <f t="shared" si="2"/>
        <v>1118</v>
      </c>
      <c r="I32" s="246">
        <f t="shared" si="10"/>
        <v>1.2065016623568525</v>
      </c>
      <c r="J32" s="249">
        <f>J29*0.37</f>
        <v>6755.46</v>
      </c>
      <c r="K32" s="250"/>
      <c r="L32" s="275">
        <f t="shared" si="9"/>
        <v>6755.46</v>
      </c>
      <c r="M32" s="277">
        <f t="shared" si="4"/>
        <v>223.46000000000004</v>
      </c>
      <c r="N32" s="247">
        <f t="shared" si="11"/>
        <v>1.034210042865891</v>
      </c>
    </row>
    <row r="33" spans="1:14" ht="13.5" customHeight="1">
      <c r="A33" s="279" t="s">
        <v>163</v>
      </c>
      <c r="B33" s="278"/>
      <c r="C33" s="250"/>
      <c r="D33" s="270">
        <f t="shared" si="7"/>
        <v>0</v>
      </c>
      <c r="E33" s="278">
        <v>2</v>
      </c>
      <c r="F33" s="250"/>
      <c r="G33" s="271">
        <f t="shared" si="8"/>
        <v>2</v>
      </c>
      <c r="H33" s="277">
        <f t="shared" si="2"/>
        <v>2</v>
      </c>
      <c r="I33" s="246" t="e">
        <f t="shared" si="10"/>
        <v>#DIV/0!</v>
      </c>
      <c r="J33" s="249"/>
      <c r="K33" s="250"/>
      <c r="L33" s="275">
        <f t="shared" si="9"/>
        <v>0</v>
      </c>
      <c r="M33" s="277">
        <f t="shared" si="4"/>
        <v>-2</v>
      </c>
      <c r="N33" s="247">
        <f t="shared" si="11"/>
        <v>0</v>
      </c>
    </row>
    <row r="34" spans="1:14" ht="13.5" customHeight="1">
      <c r="A34" s="279" t="s">
        <v>164</v>
      </c>
      <c r="B34" s="278">
        <v>366</v>
      </c>
      <c r="C34" s="250"/>
      <c r="D34" s="270">
        <f t="shared" si="7"/>
        <v>366</v>
      </c>
      <c r="E34" s="278">
        <v>257</v>
      </c>
      <c r="F34" s="250"/>
      <c r="G34" s="271">
        <f t="shared" si="8"/>
        <v>257</v>
      </c>
      <c r="H34" s="277">
        <f t="shared" si="2"/>
        <v>-109</v>
      </c>
      <c r="I34" s="246">
        <f t="shared" si="10"/>
        <v>0.7021857923497268</v>
      </c>
      <c r="J34" s="249">
        <v>300</v>
      </c>
      <c r="K34" s="250"/>
      <c r="L34" s="275">
        <f t="shared" si="9"/>
        <v>300</v>
      </c>
      <c r="M34" s="277">
        <f t="shared" si="4"/>
        <v>43</v>
      </c>
      <c r="N34" s="247">
        <f t="shared" si="11"/>
        <v>1.1673151750972763</v>
      </c>
    </row>
    <row r="35" spans="1:14" ht="13.5" customHeight="1">
      <c r="A35" s="248" t="s">
        <v>165</v>
      </c>
      <c r="B35" s="278">
        <v>936</v>
      </c>
      <c r="C35" s="250">
        <v>2</v>
      </c>
      <c r="D35" s="270">
        <f t="shared" si="7"/>
        <v>938</v>
      </c>
      <c r="E35" s="278">
        <v>953</v>
      </c>
      <c r="F35" s="250">
        <v>3</v>
      </c>
      <c r="G35" s="271">
        <f t="shared" si="8"/>
        <v>956</v>
      </c>
      <c r="H35" s="277">
        <f t="shared" si="2"/>
        <v>18</v>
      </c>
      <c r="I35" s="246">
        <f t="shared" si="10"/>
        <v>1.019189765458422</v>
      </c>
      <c r="J35" s="253">
        <v>1035</v>
      </c>
      <c r="K35" s="250"/>
      <c r="L35" s="275">
        <f t="shared" si="9"/>
        <v>1035</v>
      </c>
      <c r="M35" s="277">
        <f t="shared" si="4"/>
        <v>79</v>
      </c>
      <c r="N35" s="247">
        <f t="shared" si="11"/>
        <v>1.0826359832635983</v>
      </c>
    </row>
    <row r="36" spans="1:14" ht="22.5" customHeight="1">
      <c r="A36" s="248" t="s">
        <v>166</v>
      </c>
      <c r="B36" s="278">
        <v>936</v>
      </c>
      <c r="C36" s="250">
        <v>2</v>
      </c>
      <c r="D36" s="270">
        <f t="shared" si="7"/>
        <v>938</v>
      </c>
      <c r="E36" s="278">
        <v>953</v>
      </c>
      <c r="F36" s="250">
        <v>3</v>
      </c>
      <c r="G36" s="271">
        <f t="shared" si="8"/>
        <v>956</v>
      </c>
      <c r="H36" s="277">
        <f t="shared" si="2"/>
        <v>18</v>
      </c>
      <c r="I36" s="246">
        <f t="shared" si="10"/>
        <v>1.019189765458422</v>
      </c>
      <c r="J36" s="253">
        <v>1035</v>
      </c>
      <c r="K36" s="250"/>
      <c r="L36" s="275">
        <f t="shared" si="9"/>
        <v>1035</v>
      </c>
      <c r="M36" s="277">
        <f t="shared" si="4"/>
        <v>79</v>
      </c>
      <c r="N36" s="247">
        <f t="shared" si="11"/>
        <v>1.0826359832635983</v>
      </c>
    </row>
    <row r="37" spans="1:14" ht="13.5" customHeight="1" thickBot="1">
      <c r="A37" s="280" t="s">
        <v>167</v>
      </c>
      <c r="B37" s="281"/>
      <c r="C37" s="282"/>
      <c r="D37" s="270">
        <f t="shared" si="7"/>
        <v>0</v>
      </c>
      <c r="E37" s="281"/>
      <c r="F37" s="282"/>
      <c r="G37" s="271">
        <f t="shared" si="8"/>
        <v>0</v>
      </c>
      <c r="H37" s="283">
        <f t="shared" si="2"/>
        <v>0</v>
      </c>
      <c r="I37" s="284"/>
      <c r="J37" s="285"/>
      <c r="K37" s="282"/>
      <c r="L37" s="275">
        <f t="shared" si="9"/>
        <v>0</v>
      </c>
      <c r="M37" s="283">
        <f t="shared" si="4"/>
        <v>0</v>
      </c>
      <c r="N37" s="286"/>
    </row>
    <row r="38" spans="1:14" ht="13.5" customHeight="1" thickBot="1">
      <c r="A38" s="287" t="s">
        <v>168</v>
      </c>
      <c r="B38" s="288">
        <v>38028</v>
      </c>
      <c r="C38" s="289">
        <v>153</v>
      </c>
      <c r="D38" s="290">
        <v>38181</v>
      </c>
      <c r="E38" s="288">
        <v>36893</v>
      </c>
      <c r="F38" s="289">
        <v>157</v>
      </c>
      <c r="G38" s="290">
        <v>37050</v>
      </c>
      <c r="H38" s="379">
        <f t="shared" si="2"/>
        <v>-1131</v>
      </c>
      <c r="I38" s="380">
        <f t="shared" si="10"/>
        <v>0.9703779366700716</v>
      </c>
      <c r="J38" s="291">
        <f>SUM(J20+J22+J23+J24+J25+J28+J33+J34+J35+J37)</f>
        <v>37278.46</v>
      </c>
      <c r="K38" s="289">
        <v>150</v>
      </c>
      <c r="L38" s="290">
        <f>SUM(L20+L22+L23+L24+L25+L28+L33+L34+L35+L37)</f>
        <v>37278.46</v>
      </c>
      <c r="M38" s="379">
        <f t="shared" si="4"/>
        <v>228.45999999999913</v>
      </c>
      <c r="N38" s="381">
        <f t="shared" si="11"/>
        <v>1.006166261808367</v>
      </c>
    </row>
    <row r="39" spans="1:14" ht="13.5" customHeight="1" thickBot="1">
      <c r="A39" s="292"/>
      <c r="B39" s="293"/>
      <c r="C39" s="294"/>
      <c r="D39" s="295"/>
      <c r="E39" s="293"/>
      <c r="F39" s="294"/>
      <c r="G39" s="295"/>
      <c r="H39" s="294"/>
      <c r="I39" s="296"/>
      <c r="J39" s="293"/>
      <c r="K39" s="294"/>
      <c r="L39" s="294"/>
      <c r="M39" s="293"/>
      <c r="N39" s="297"/>
    </row>
    <row r="40" spans="1:14" ht="13.5" customHeight="1" thickBot="1">
      <c r="A40" s="287" t="s">
        <v>169</v>
      </c>
      <c r="B40" s="607">
        <v>417</v>
      </c>
      <c r="C40" s="607"/>
      <c r="D40" s="607"/>
      <c r="E40" s="607">
        <v>3.9</v>
      </c>
      <c r="F40" s="607"/>
      <c r="G40" s="607"/>
      <c r="H40" s="382"/>
      <c r="I40" s="377"/>
      <c r="J40" s="606">
        <f>L19-L38</f>
        <v>-956.4599999999991</v>
      </c>
      <c r="K40" s="606"/>
      <c r="L40" s="606"/>
      <c r="M40" s="379"/>
      <c r="N40" s="381"/>
    </row>
    <row r="41" spans="1:7" ht="20.25" customHeight="1" thickBot="1">
      <c r="A41" s="287" t="s">
        <v>170</v>
      </c>
      <c r="B41" s="607"/>
      <c r="C41" s="607"/>
      <c r="D41" s="607"/>
      <c r="E41" s="607"/>
      <c r="F41" s="607"/>
      <c r="G41" s="607"/>
    </row>
    <row r="42" ht="14.25" customHeight="1">
      <c r="D42" s="326"/>
    </row>
    <row r="43" spans="1:7" ht="12" thickBot="1">
      <c r="A43" s="386"/>
      <c r="B43" s="386"/>
      <c r="C43" s="385"/>
      <c r="D43" s="386"/>
      <c r="E43" s="386"/>
      <c r="F43" s="386"/>
      <c r="G43" s="385"/>
    </row>
    <row r="44" spans="1:9" ht="11.25">
      <c r="A44" s="635" t="s">
        <v>24</v>
      </c>
      <c r="B44" s="636"/>
      <c r="C44" s="627" t="s">
        <v>171</v>
      </c>
      <c r="D44" s="327"/>
      <c r="E44" s="635" t="s">
        <v>31</v>
      </c>
      <c r="F44" s="636"/>
      <c r="G44" s="636"/>
      <c r="H44" s="636"/>
      <c r="I44" s="627" t="s">
        <v>171</v>
      </c>
    </row>
    <row r="45" spans="1:9" ht="12" thickBot="1">
      <c r="A45" s="637"/>
      <c r="B45" s="638"/>
      <c r="C45" s="628"/>
      <c r="D45" s="327"/>
      <c r="E45" s="637"/>
      <c r="F45" s="638"/>
      <c r="G45" s="638"/>
      <c r="H45" s="638"/>
      <c r="I45" s="628"/>
    </row>
    <row r="46" spans="1:9" ht="12" thickBot="1">
      <c r="A46" s="620" t="s">
        <v>209</v>
      </c>
      <c r="B46" s="632"/>
      <c r="C46" s="491">
        <v>100</v>
      </c>
      <c r="D46" s="302"/>
      <c r="E46" s="620" t="s">
        <v>99</v>
      </c>
      <c r="F46" s="632"/>
      <c r="G46" s="632"/>
      <c r="H46" s="632"/>
      <c r="I46" s="491">
        <v>178</v>
      </c>
    </row>
    <row r="47" spans="1:14" ht="11.25">
      <c r="A47" s="617" t="s">
        <v>96</v>
      </c>
      <c r="B47" s="630"/>
      <c r="C47" s="492">
        <v>200</v>
      </c>
      <c r="D47" s="302"/>
      <c r="E47" s="617" t="s">
        <v>100</v>
      </c>
      <c r="F47" s="630"/>
      <c r="G47" s="630"/>
      <c r="H47" s="630"/>
      <c r="I47" s="492">
        <v>200</v>
      </c>
      <c r="K47" s="456" t="s">
        <v>173</v>
      </c>
      <c r="L47" s="457"/>
      <c r="M47" s="439">
        <v>2007</v>
      </c>
      <c r="N47" s="440">
        <v>2008</v>
      </c>
    </row>
    <row r="48" spans="1:14" ht="11.25">
      <c r="A48" s="617" t="s">
        <v>95</v>
      </c>
      <c r="B48" s="630"/>
      <c r="C48" s="492">
        <v>100</v>
      </c>
      <c r="D48" s="302"/>
      <c r="E48" s="617" t="s">
        <v>101</v>
      </c>
      <c r="F48" s="630"/>
      <c r="G48" s="630"/>
      <c r="H48" s="630"/>
      <c r="I48" s="492">
        <v>450</v>
      </c>
      <c r="K48" s="441" t="s">
        <v>213</v>
      </c>
      <c r="L48" s="334"/>
      <c r="M48" s="335"/>
      <c r="N48" s="442"/>
    </row>
    <row r="49" spans="1:14" ht="11.25">
      <c r="A49" s="617" t="s">
        <v>97</v>
      </c>
      <c r="B49" s="630"/>
      <c r="C49" s="492">
        <v>580</v>
      </c>
      <c r="D49" s="302"/>
      <c r="E49" s="617" t="s">
        <v>102</v>
      </c>
      <c r="F49" s="630"/>
      <c r="G49" s="630"/>
      <c r="H49" s="630"/>
      <c r="I49" s="492">
        <v>700</v>
      </c>
      <c r="K49" s="441" t="s">
        <v>174</v>
      </c>
      <c r="L49" s="333"/>
      <c r="M49" s="337">
        <v>0</v>
      </c>
      <c r="N49" s="443">
        <v>0</v>
      </c>
    </row>
    <row r="50" spans="1:14" ht="12" thickBot="1">
      <c r="A50" s="617" t="s">
        <v>98</v>
      </c>
      <c r="B50" s="630"/>
      <c r="C50" s="492">
        <v>200</v>
      </c>
      <c r="D50" s="302"/>
      <c r="E50" s="617" t="s">
        <v>340</v>
      </c>
      <c r="F50" s="630"/>
      <c r="G50" s="630"/>
      <c r="H50" s="630"/>
      <c r="I50" s="492">
        <v>50</v>
      </c>
      <c r="K50" s="444" t="s">
        <v>175</v>
      </c>
      <c r="L50" s="445"/>
      <c r="M50" s="446">
        <v>0</v>
      </c>
      <c r="N50" s="447">
        <v>0</v>
      </c>
    </row>
    <row r="51" spans="1:9" ht="11.25">
      <c r="A51" s="617" t="s">
        <v>198</v>
      </c>
      <c r="B51" s="630"/>
      <c r="C51" s="492">
        <v>381</v>
      </c>
      <c r="D51" s="302"/>
      <c r="E51" s="617"/>
      <c r="F51" s="630"/>
      <c r="G51" s="630"/>
      <c r="H51" s="630"/>
      <c r="I51" s="492"/>
    </row>
    <row r="52" spans="1:14" ht="12" thickBot="1">
      <c r="A52" s="588"/>
      <c r="B52" s="629"/>
      <c r="C52" s="493"/>
      <c r="D52" s="302"/>
      <c r="E52" s="588"/>
      <c r="F52" s="629"/>
      <c r="G52" s="629"/>
      <c r="H52" s="629"/>
      <c r="I52" s="493"/>
      <c r="M52" s="300"/>
      <c r="N52" s="300"/>
    </row>
    <row r="53" spans="1:9" s="328" customFormat="1" ht="13.5" customHeight="1" thickBot="1">
      <c r="A53" s="633" t="s">
        <v>136</v>
      </c>
      <c r="B53" s="634"/>
      <c r="C53" s="490">
        <f>SUM(C46:C52)</f>
        <v>1561</v>
      </c>
      <c r="D53" s="299"/>
      <c r="E53" s="686" t="s">
        <v>136</v>
      </c>
      <c r="F53" s="687"/>
      <c r="G53" s="687"/>
      <c r="H53" s="688"/>
      <c r="I53" s="490">
        <f>SUM(I46:I52)</f>
        <v>1578</v>
      </c>
    </row>
    <row r="54" spans="1:4" ht="11.25">
      <c r="A54" s="386"/>
      <c r="B54" s="386"/>
      <c r="C54" s="385"/>
      <c r="D54" s="386"/>
    </row>
    <row r="55" spans="1:7" ht="11.25">
      <c r="A55" s="386"/>
      <c r="B55" s="386"/>
      <c r="C55" s="385"/>
      <c r="D55" s="386"/>
      <c r="E55" s="386"/>
      <c r="F55" s="386"/>
      <c r="G55" s="385"/>
    </row>
    <row r="56" spans="1:12" s="328" customFormat="1" ht="15.75" thickBot="1">
      <c r="A56" s="375" t="s">
        <v>324</v>
      </c>
      <c r="B56" s="329"/>
      <c r="C56" s="329"/>
      <c r="D56" s="329"/>
      <c r="E56" s="303"/>
      <c r="F56" s="330"/>
      <c r="G56" s="330"/>
      <c r="H56" s="302"/>
      <c r="I56" s="329"/>
      <c r="J56" s="329" t="s">
        <v>222</v>
      </c>
      <c r="K56" s="329"/>
      <c r="L56" s="303"/>
    </row>
    <row r="57" spans="1:11" s="328" customFormat="1" ht="12" thickBot="1">
      <c r="A57" s="608" t="s">
        <v>185</v>
      </c>
      <c r="B57" s="609" t="s">
        <v>34</v>
      </c>
      <c r="C57" s="610" t="s">
        <v>35</v>
      </c>
      <c r="D57" s="610"/>
      <c r="E57" s="610"/>
      <c r="F57" s="610"/>
      <c r="G57" s="610"/>
      <c r="H57" s="610"/>
      <c r="I57" s="610"/>
      <c r="J57" s="601" t="s">
        <v>36</v>
      </c>
      <c r="K57" s="298"/>
    </row>
    <row r="58" spans="1:11" s="328" customFormat="1" ht="12" thickBot="1">
      <c r="A58" s="608"/>
      <c r="B58" s="609"/>
      <c r="C58" s="604" t="s">
        <v>186</v>
      </c>
      <c r="D58" s="605" t="s">
        <v>187</v>
      </c>
      <c r="E58" s="605"/>
      <c r="F58" s="605"/>
      <c r="G58" s="605"/>
      <c r="H58" s="605"/>
      <c r="I58" s="605"/>
      <c r="J58" s="601"/>
      <c r="K58" s="298"/>
    </row>
    <row r="59" spans="1:11" s="328" customFormat="1" ht="12" thickBot="1">
      <c r="A59" s="608"/>
      <c r="B59" s="609"/>
      <c r="C59" s="604"/>
      <c r="D59" s="304">
        <v>1</v>
      </c>
      <c r="E59" s="304">
        <v>2</v>
      </c>
      <c r="F59" s="304">
        <v>3</v>
      </c>
      <c r="G59" s="304">
        <v>4</v>
      </c>
      <c r="H59" s="304">
        <v>5</v>
      </c>
      <c r="I59" s="305">
        <v>6</v>
      </c>
      <c r="J59" s="601"/>
      <c r="K59" s="298"/>
    </row>
    <row r="60" spans="1:11" s="328" customFormat="1" ht="12" thickBot="1">
      <c r="A60" s="306">
        <v>45280</v>
      </c>
      <c r="B60" s="307">
        <v>13314</v>
      </c>
      <c r="C60" s="308">
        <f>SUM(D60:I60)</f>
        <v>1035</v>
      </c>
      <c r="D60" s="374">
        <v>170</v>
      </c>
      <c r="E60" s="374">
        <v>484</v>
      </c>
      <c r="F60" s="374"/>
      <c r="G60" s="374">
        <v>4</v>
      </c>
      <c r="H60" s="373">
        <v>377</v>
      </c>
      <c r="I60" s="309"/>
      <c r="J60" s="310">
        <f>SUM(A60-B60-C60)</f>
        <v>30931</v>
      </c>
      <c r="K60" s="298"/>
    </row>
    <row r="61" spans="1:12" s="328" customFormat="1" ht="11.25">
      <c r="A61" s="302"/>
      <c r="B61" s="329"/>
      <c r="C61" s="329"/>
      <c r="D61" s="329"/>
      <c r="E61" s="303"/>
      <c r="F61" s="343"/>
      <c r="G61" s="330"/>
      <c r="H61" s="302"/>
      <c r="I61" s="329"/>
      <c r="J61" s="329"/>
      <c r="K61" s="329"/>
      <c r="L61" s="303"/>
    </row>
    <row r="62" spans="1:12" s="328" customFormat="1" ht="11.25">
      <c r="A62" s="302"/>
      <c r="B62" s="329"/>
      <c r="C62" s="329"/>
      <c r="D62" s="329"/>
      <c r="E62" s="303"/>
      <c r="F62" s="343"/>
      <c r="G62" s="330"/>
      <c r="H62" s="302"/>
      <c r="I62" s="329"/>
      <c r="J62" s="329"/>
      <c r="K62" s="329"/>
      <c r="L62" s="303"/>
    </row>
    <row r="63" spans="1:12" s="328" customFormat="1" ht="15.75" thickBot="1">
      <c r="A63" s="375" t="s">
        <v>325</v>
      </c>
      <c r="B63" s="329"/>
      <c r="C63" s="329"/>
      <c r="D63" s="329"/>
      <c r="E63" s="303"/>
      <c r="F63" s="343"/>
      <c r="G63" s="330"/>
      <c r="H63" s="302"/>
      <c r="I63" s="329"/>
      <c r="J63" s="329"/>
      <c r="K63" s="329"/>
      <c r="L63" s="329" t="s">
        <v>222</v>
      </c>
    </row>
    <row r="64" spans="1:12" s="328" customFormat="1" ht="12" thickBot="1">
      <c r="A64" s="570" t="s">
        <v>201</v>
      </c>
      <c r="B64" s="566" t="s">
        <v>37</v>
      </c>
      <c r="C64" s="567" t="s">
        <v>38</v>
      </c>
      <c r="D64" s="567"/>
      <c r="E64" s="567"/>
      <c r="F64" s="567"/>
      <c r="G64" s="599" t="s">
        <v>39</v>
      </c>
      <c r="H64" s="569" t="s">
        <v>188</v>
      </c>
      <c r="I64" s="597" t="s">
        <v>40</v>
      </c>
      <c r="J64" s="597"/>
      <c r="K64" s="597"/>
      <c r="L64" s="597"/>
    </row>
    <row r="65" spans="1:12" s="328" customFormat="1" ht="23.25" thickBot="1">
      <c r="A65" s="570"/>
      <c r="B65" s="566"/>
      <c r="C65" s="518" t="s">
        <v>265</v>
      </c>
      <c r="D65" s="348" t="s">
        <v>189</v>
      </c>
      <c r="E65" s="348" t="s">
        <v>190</v>
      </c>
      <c r="F65" s="349" t="s">
        <v>266</v>
      </c>
      <c r="G65" s="667"/>
      <c r="H65" s="666"/>
      <c r="I65" s="347" t="s">
        <v>41</v>
      </c>
      <c r="J65" s="348" t="s">
        <v>189</v>
      </c>
      <c r="K65" s="348" t="s">
        <v>190</v>
      </c>
      <c r="L65" s="349" t="s">
        <v>42</v>
      </c>
    </row>
    <row r="66" spans="1:12" s="328" customFormat="1" ht="11.25">
      <c r="A66" s="387" t="s">
        <v>191</v>
      </c>
      <c r="B66" s="311">
        <v>3348</v>
      </c>
      <c r="C66" s="508" t="s">
        <v>192</v>
      </c>
      <c r="D66" s="509" t="s">
        <v>192</v>
      </c>
      <c r="E66" s="509" t="s">
        <v>192</v>
      </c>
      <c r="F66" s="522"/>
      <c r="G66" s="523">
        <v>4226</v>
      </c>
      <c r="H66" s="524" t="s">
        <v>192</v>
      </c>
      <c r="I66" s="525" t="s">
        <v>192</v>
      </c>
      <c r="J66" s="509" t="s">
        <v>192</v>
      </c>
      <c r="K66" s="509" t="s">
        <v>192</v>
      </c>
      <c r="L66" s="510" t="s">
        <v>192</v>
      </c>
    </row>
    <row r="67" spans="1:12" s="328" customFormat="1" ht="11.25">
      <c r="A67" s="388" t="s">
        <v>193</v>
      </c>
      <c r="B67" s="314">
        <v>136</v>
      </c>
      <c r="C67" s="511">
        <v>41</v>
      </c>
      <c r="D67" s="337">
        <v>95</v>
      </c>
      <c r="E67" s="337"/>
      <c r="F67" s="338">
        <f>C67+D67-E67</f>
        <v>136</v>
      </c>
      <c r="G67" s="315">
        <v>136</v>
      </c>
      <c r="H67" s="316">
        <f>+G67-F67</f>
        <v>0</v>
      </c>
      <c r="I67" s="363">
        <v>136</v>
      </c>
      <c r="J67" s="337">
        <v>0</v>
      </c>
      <c r="K67" s="337">
        <v>0</v>
      </c>
      <c r="L67" s="443">
        <f>I67+J67-K67</f>
        <v>136</v>
      </c>
    </row>
    <row r="68" spans="1:12" s="328" customFormat="1" ht="11.25">
      <c r="A68" s="388" t="s">
        <v>194</v>
      </c>
      <c r="B68" s="314">
        <v>545</v>
      </c>
      <c r="C68" s="511">
        <v>545</v>
      </c>
      <c r="D68" s="337">
        <v>440</v>
      </c>
      <c r="E68" s="337">
        <v>56</v>
      </c>
      <c r="F68" s="338">
        <f>C68+D68-E68</f>
        <v>929</v>
      </c>
      <c r="G68" s="315">
        <v>929</v>
      </c>
      <c r="H68" s="316">
        <f>+G68-F68</f>
        <v>0</v>
      </c>
      <c r="I68" s="363">
        <v>929</v>
      </c>
      <c r="J68" s="337">
        <v>104</v>
      </c>
      <c r="K68" s="337">
        <v>70</v>
      </c>
      <c r="L68" s="443">
        <f>I68+J68-K68</f>
        <v>963</v>
      </c>
    </row>
    <row r="69" spans="1:12" s="328" customFormat="1" ht="11.25">
      <c r="A69" s="388" t="s">
        <v>202</v>
      </c>
      <c r="B69" s="314">
        <v>690</v>
      </c>
      <c r="C69" s="511">
        <v>690</v>
      </c>
      <c r="D69" s="337">
        <v>1556</v>
      </c>
      <c r="E69" s="337">
        <v>1714</v>
      </c>
      <c r="F69" s="338">
        <f>C69+D69-E69</f>
        <v>532</v>
      </c>
      <c r="G69" s="315">
        <v>532</v>
      </c>
      <c r="H69" s="316">
        <f>+G69-F69</f>
        <v>0</v>
      </c>
      <c r="I69" s="370">
        <v>532</v>
      </c>
      <c r="J69" s="371">
        <v>1035</v>
      </c>
      <c r="K69" s="371">
        <v>1561</v>
      </c>
      <c r="L69" s="443">
        <f>I69+J69-K69</f>
        <v>6</v>
      </c>
    </row>
    <row r="70" spans="1:12" s="328" customFormat="1" ht="11.25">
      <c r="A70" s="388" t="s">
        <v>195</v>
      </c>
      <c r="B70" s="314">
        <v>2072</v>
      </c>
      <c r="C70" s="513" t="s">
        <v>192</v>
      </c>
      <c r="D70" s="361" t="s">
        <v>192</v>
      </c>
      <c r="E70" s="365" t="s">
        <v>192</v>
      </c>
      <c r="F70" s="338"/>
      <c r="G70" s="315">
        <v>2629</v>
      </c>
      <c r="H70" s="317" t="s">
        <v>192</v>
      </c>
      <c r="I70" s="364" t="s">
        <v>192</v>
      </c>
      <c r="J70" s="361" t="s">
        <v>192</v>
      </c>
      <c r="K70" s="365" t="s">
        <v>192</v>
      </c>
      <c r="L70" s="443"/>
    </row>
    <row r="71" spans="1:12" s="328" customFormat="1" ht="12" thickBot="1">
      <c r="A71" s="389" t="s">
        <v>196</v>
      </c>
      <c r="B71" s="318">
        <v>235</v>
      </c>
      <c r="C71" s="514">
        <v>233</v>
      </c>
      <c r="D71" s="446">
        <v>349</v>
      </c>
      <c r="E71" s="446">
        <v>343</v>
      </c>
      <c r="F71" s="505">
        <f>C71+D71-E71</f>
        <v>239</v>
      </c>
      <c r="G71" s="506">
        <v>253</v>
      </c>
      <c r="H71" s="507">
        <f>+G71-F71</f>
        <v>14</v>
      </c>
      <c r="I71" s="504">
        <v>239</v>
      </c>
      <c r="J71" s="446">
        <v>366</v>
      </c>
      <c r="K71" s="446">
        <v>590</v>
      </c>
      <c r="L71" s="447">
        <f>I71+J71-K71</f>
        <v>15</v>
      </c>
    </row>
    <row r="72" spans="1:12" s="328" customFormat="1" ht="11.25">
      <c r="A72" s="302"/>
      <c r="B72" s="329"/>
      <c r="C72" s="329"/>
      <c r="D72" s="329"/>
      <c r="E72" s="303"/>
      <c r="F72" s="343"/>
      <c r="G72" s="330"/>
      <c r="H72" s="302"/>
      <c r="I72" s="329"/>
      <c r="J72" s="329"/>
      <c r="K72" s="329"/>
      <c r="L72" s="303"/>
    </row>
    <row r="73" spans="1:12" s="328" customFormat="1" ht="11.25">
      <c r="A73" s="302"/>
      <c r="B73" s="329"/>
      <c r="C73" s="329"/>
      <c r="D73" s="329"/>
      <c r="E73" s="303"/>
      <c r="F73" s="343"/>
      <c r="G73" s="330"/>
      <c r="H73" s="302"/>
      <c r="I73" s="329"/>
      <c r="J73" s="329"/>
      <c r="K73" s="329"/>
      <c r="L73" s="303"/>
    </row>
    <row r="74" spans="1:11" ht="15.75" thickBot="1">
      <c r="A74" s="375" t="s">
        <v>326</v>
      </c>
      <c r="K74" s="329" t="s">
        <v>222</v>
      </c>
    </row>
    <row r="75" spans="1:11" ht="11.25">
      <c r="A75" s="619" t="s">
        <v>180</v>
      </c>
      <c r="B75" s="619"/>
      <c r="C75" s="619"/>
      <c r="D75" s="321"/>
      <c r="E75" s="619" t="s">
        <v>181</v>
      </c>
      <c r="F75" s="619"/>
      <c r="G75" s="619"/>
      <c r="I75" s="598" t="s">
        <v>176</v>
      </c>
      <c r="J75" s="598"/>
      <c r="K75" s="598"/>
    </row>
    <row r="76" spans="1:11" ht="12" thickBot="1">
      <c r="A76" s="350" t="s">
        <v>182</v>
      </c>
      <c r="B76" s="351" t="s">
        <v>183</v>
      </c>
      <c r="C76" s="352" t="s">
        <v>178</v>
      </c>
      <c r="D76" s="321"/>
      <c r="E76" s="350"/>
      <c r="F76" s="600" t="s">
        <v>184</v>
      </c>
      <c r="G76" s="600"/>
      <c r="I76" s="350"/>
      <c r="J76" s="351" t="s">
        <v>177</v>
      </c>
      <c r="K76" s="352" t="s">
        <v>178</v>
      </c>
    </row>
    <row r="77" spans="1:11" ht="11.25">
      <c r="A77" s="322">
        <v>2008</v>
      </c>
      <c r="B77" s="356">
        <v>85</v>
      </c>
      <c r="C77" s="357">
        <v>86</v>
      </c>
      <c r="D77" s="321"/>
      <c r="E77" s="322">
        <v>2008</v>
      </c>
      <c r="F77" s="592">
        <v>130</v>
      </c>
      <c r="G77" s="592"/>
      <c r="I77" s="322">
        <v>2008</v>
      </c>
      <c r="J77" s="356">
        <v>18059</v>
      </c>
      <c r="K77" s="357">
        <f>G30</f>
        <v>17447</v>
      </c>
    </row>
    <row r="78" spans="1:11" ht="12" thickBot="1">
      <c r="A78" s="323">
        <v>2009</v>
      </c>
      <c r="B78" s="358">
        <v>85</v>
      </c>
      <c r="C78" s="359"/>
      <c r="D78" s="321"/>
      <c r="E78" s="323">
        <v>2009</v>
      </c>
      <c r="F78" s="568">
        <v>130</v>
      </c>
      <c r="G78" s="568"/>
      <c r="I78" s="323">
        <v>2009</v>
      </c>
      <c r="J78" s="358">
        <f>L30</f>
        <v>18158</v>
      </c>
      <c r="K78" s="359"/>
    </row>
  </sheetData>
  <mergeCells count="52">
    <mergeCell ref="A48:B48"/>
    <mergeCell ref="A44:B45"/>
    <mergeCell ref="C44:C45"/>
    <mergeCell ref="A2:G2"/>
    <mergeCell ref="M4:N4"/>
    <mergeCell ref="B4:D4"/>
    <mergeCell ref="E4:G4"/>
    <mergeCell ref="J4:L4"/>
    <mergeCell ref="F78:G78"/>
    <mergeCell ref="A1:N1"/>
    <mergeCell ref="A50:B50"/>
    <mergeCell ref="A51:B51"/>
    <mergeCell ref="A52:B52"/>
    <mergeCell ref="E52:H52"/>
    <mergeCell ref="E40:G40"/>
    <mergeCell ref="A3:A6"/>
    <mergeCell ref="B3:N3"/>
    <mergeCell ref="H4:I4"/>
    <mergeCell ref="B57:B59"/>
    <mergeCell ref="C57:I57"/>
    <mergeCell ref="J57:J59"/>
    <mergeCell ref="J40:L40"/>
    <mergeCell ref="B41:D41"/>
    <mergeCell ref="E41:G41"/>
    <mergeCell ref="B40:D40"/>
    <mergeCell ref="A49:B49"/>
    <mergeCell ref="A47:B47"/>
    <mergeCell ref="A46:B46"/>
    <mergeCell ref="I75:K75"/>
    <mergeCell ref="C58:C59"/>
    <mergeCell ref="D58:I58"/>
    <mergeCell ref="A64:A65"/>
    <mergeCell ref="B64:B65"/>
    <mergeCell ref="C64:F64"/>
    <mergeCell ref="G64:G65"/>
    <mergeCell ref="H64:H65"/>
    <mergeCell ref="I64:L64"/>
    <mergeCell ref="A57:A59"/>
    <mergeCell ref="A75:C75"/>
    <mergeCell ref="E75:G75"/>
    <mergeCell ref="F76:G76"/>
    <mergeCell ref="F77:G77"/>
    <mergeCell ref="E53:H53"/>
    <mergeCell ref="E44:H45"/>
    <mergeCell ref="I44:I45"/>
    <mergeCell ref="A53:B53"/>
    <mergeCell ref="E46:H46"/>
    <mergeCell ref="E47:H47"/>
    <mergeCell ref="E48:H48"/>
    <mergeCell ref="E49:H49"/>
    <mergeCell ref="E50:H50"/>
    <mergeCell ref="E51:H51"/>
  </mergeCells>
  <printOptions horizontalCentered="1"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64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N78"/>
  <sheetViews>
    <sheetView view="pageBreakPreview" zoomScaleSheetLayoutView="100" workbookViewId="0" topLeftCell="A34">
      <selection activeCell="J29" sqref="J29"/>
    </sheetView>
  </sheetViews>
  <sheetFormatPr defaultColWidth="9.00390625" defaultRowHeight="12.75"/>
  <cols>
    <col min="1" max="1" width="28.125" style="298" customWidth="1"/>
    <col min="2" max="7" width="9.75390625" style="298" customWidth="1"/>
    <col min="8" max="8" width="8.125" style="298" customWidth="1"/>
    <col min="9" max="9" width="8.875" style="298" customWidth="1"/>
    <col min="10" max="10" width="9.125" style="298" customWidth="1"/>
    <col min="11" max="11" width="9.25390625" style="298" customWidth="1"/>
    <col min="12" max="12" width="8.625" style="298" customWidth="1"/>
    <col min="13" max="16384" width="9.125" style="298" customWidth="1"/>
  </cols>
  <sheetData>
    <row r="1" spans="1:14" ht="11.25">
      <c r="A1" s="622"/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</row>
    <row r="2" spans="1:14" ht="15.75" thickBot="1">
      <c r="A2" s="626" t="s">
        <v>323</v>
      </c>
      <c r="B2" s="626"/>
      <c r="C2" s="626"/>
      <c r="D2" s="626"/>
      <c r="E2" s="626"/>
      <c r="F2" s="626"/>
      <c r="G2" s="626"/>
      <c r="H2" s="230"/>
      <c r="L2" s="324"/>
      <c r="N2" s="325" t="s">
        <v>222</v>
      </c>
    </row>
    <row r="3" spans="1:14" ht="24" customHeight="1" thickBot="1">
      <c r="A3" s="623" t="s">
        <v>133</v>
      </c>
      <c r="B3" s="624" t="s">
        <v>308</v>
      </c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4"/>
    </row>
    <row r="4" spans="1:14" ht="12" thickBot="1">
      <c r="A4" s="623"/>
      <c r="B4" s="597" t="s">
        <v>263</v>
      </c>
      <c r="C4" s="597"/>
      <c r="D4" s="597"/>
      <c r="E4" s="597" t="s">
        <v>21</v>
      </c>
      <c r="F4" s="597"/>
      <c r="G4" s="597"/>
      <c r="H4" s="625" t="s">
        <v>264</v>
      </c>
      <c r="I4" s="625"/>
      <c r="J4" s="597" t="s">
        <v>22</v>
      </c>
      <c r="K4" s="597"/>
      <c r="L4" s="597"/>
      <c r="M4" s="597" t="s">
        <v>23</v>
      </c>
      <c r="N4" s="597"/>
    </row>
    <row r="5" spans="1:14" ht="12" thickBot="1">
      <c r="A5" s="623"/>
      <c r="B5" s="231" t="s">
        <v>134</v>
      </c>
      <c r="C5" s="232" t="s">
        <v>135</v>
      </c>
      <c r="D5" s="233" t="s">
        <v>136</v>
      </c>
      <c r="E5" s="231" t="s">
        <v>134</v>
      </c>
      <c r="F5" s="232" t="s">
        <v>135</v>
      </c>
      <c r="G5" s="233" t="s">
        <v>136</v>
      </c>
      <c r="H5" s="234" t="s">
        <v>136</v>
      </c>
      <c r="I5" s="234" t="s">
        <v>137</v>
      </c>
      <c r="J5" s="235" t="s">
        <v>134</v>
      </c>
      <c r="K5" s="232" t="s">
        <v>135</v>
      </c>
      <c r="L5" s="233" t="s">
        <v>136</v>
      </c>
      <c r="M5" s="234" t="s">
        <v>136</v>
      </c>
      <c r="N5" s="233" t="s">
        <v>137</v>
      </c>
    </row>
    <row r="6" spans="1:14" ht="12" thickBot="1">
      <c r="A6" s="623"/>
      <c r="B6" s="236" t="s">
        <v>138</v>
      </c>
      <c r="C6" s="237" t="s">
        <v>138</v>
      </c>
      <c r="D6" s="238"/>
      <c r="E6" s="236" t="s">
        <v>138</v>
      </c>
      <c r="F6" s="237" t="s">
        <v>138</v>
      </c>
      <c r="G6" s="238"/>
      <c r="H6" s="239" t="s">
        <v>139</v>
      </c>
      <c r="I6" s="239" t="s">
        <v>140</v>
      </c>
      <c r="J6" s="240" t="s">
        <v>138</v>
      </c>
      <c r="K6" s="237" t="s">
        <v>138</v>
      </c>
      <c r="L6" s="238"/>
      <c r="M6" s="239" t="s">
        <v>139</v>
      </c>
      <c r="N6" s="238" t="s">
        <v>140</v>
      </c>
    </row>
    <row r="7" spans="1:14" ht="13.5" customHeight="1">
      <c r="A7" s="241" t="s">
        <v>141</v>
      </c>
      <c r="B7" s="242">
        <v>0</v>
      </c>
      <c r="C7" s="243">
        <v>0</v>
      </c>
      <c r="D7" s="244">
        <f aca="true" t="shared" si="0" ref="D7:D18">SUM(B7:C7)</f>
        <v>0</v>
      </c>
      <c r="E7" s="242">
        <v>0</v>
      </c>
      <c r="F7" s="243">
        <v>0</v>
      </c>
      <c r="G7" s="244">
        <f aca="true" t="shared" si="1" ref="G7:G18">SUM(E7:F7)</f>
        <v>0</v>
      </c>
      <c r="H7" s="245">
        <f aca="true" t="shared" si="2" ref="H7:H38">+G7-D7</f>
        <v>0</v>
      </c>
      <c r="I7" s="383"/>
      <c r="J7" s="242">
        <v>0</v>
      </c>
      <c r="K7" s="243">
        <v>0</v>
      </c>
      <c r="L7" s="244">
        <f aca="true" t="shared" si="3" ref="L7:L18">SUM(J7:K7)</f>
        <v>0</v>
      </c>
      <c r="M7" s="245">
        <f aca="true" t="shared" si="4" ref="M7:M38">+L7-G7</f>
        <v>0</v>
      </c>
      <c r="N7" s="384"/>
    </row>
    <row r="8" spans="1:14" ht="13.5" customHeight="1">
      <c r="A8" s="248" t="s">
        <v>142</v>
      </c>
      <c r="B8" s="249">
        <v>23290</v>
      </c>
      <c r="C8" s="250">
        <v>217</v>
      </c>
      <c r="D8" s="251">
        <f t="shared" si="0"/>
        <v>23507</v>
      </c>
      <c r="E8" s="249">
        <v>25090.92</v>
      </c>
      <c r="F8" s="250">
        <v>218.88</v>
      </c>
      <c r="G8" s="251">
        <f t="shared" si="1"/>
        <v>25309.8</v>
      </c>
      <c r="H8" s="252">
        <f t="shared" si="2"/>
        <v>1802.7999999999993</v>
      </c>
      <c r="I8" s="246">
        <f aca="true" t="shared" si="5" ref="I8:I22">+G8/D8</f>
        <v>1.0766920491768408</v>
      </c>
      <c r="J8" s="249">
        <v>25000</v>
      </c>
      <c r="K8" s="250">
        <v>218</v>
      </c>
      <c r="L8" s="251">
        <f t="shared" si="3"/>
        <v>25218</v>
      </c>
      <c r="M8" s="252">
        <f t="shared" si="4"/>
        <v>-91.79999999999927</v>
      </c>
      <c r="N8" s="247">
        <f aca="true" t="shared" si="6" ref="N8:N22">+L8/G8</f>
        <v>0.9963729464476211</v>
      </c>
    </row>
    <row r="9" spans="1:14" ht="13.5" customHeight="1">
      <c r="A9" s="248" t="s">
        <v>143</v>
      </c>
      <c r="B9" s="249">
        <v>0</v>
      </c>
      <c r="C9" s="250">
        <v>0</v>
      </c>
      <c r="D9" s="251">
        <f t="shared" si="0"/>
        <v>0</v>
      </c>
      <c r="E9" s="249">
        <v>0</v>
      </c>
      <c r="F9" s="250">
        <v>0</v>
      </c>
      <c r="G9" s="251">
        <f t="shared" si="1"/>
        <v>0</v>
      </c>
      <c r="H9" s="252">
        <f t="shared" si="2"/>
        <v>0</v>
      </c>
      <c r="I9" s="246"/>
      <c r="J9" s="249">
        <v>0</v>
      </c>
      <c r="K9" s="250">
        <v>0</v>
      </c>
      <c r="L9" s="251">
        <f t="shared" si="3"/>
        <v>0</v>
      </c>
      <c r="M9" s="252">
        <f t="shared" si="4"/>
        <v>0</v>
      </c>
      <c r="N9" s="247"/>
    </row>
    <row r="10" spans="1:14" ht="13.5" customHeight="1">
      <c r="A10" s="248" t="s">
        <v>144</v>
      </c>
      <c r="B10" s="249">
        <v>0</v>
      </c>
      <c r="C10" s="250">
        <v>0</v>
      </c>
      <c r="D10" s="251">
        <f t="shared" si="0"/>
        <v>0</v>
      </c>
      <c r="E10" s="249">
        <v>13.92</v>
      </c>
      <c r="F10" s="250">
        <v>0</v>
      </c>
      <c r="G10" s="251">
        <f t="shared" si="1"/>
        <v>13.92</v>
      </c>
      <c r="H10" s="252">
        <f t="shared" si="2"/>
        <v>13.92</v>
      </c>
      <c r="I10" s="246"/>
      <c r="J10" s="249">
        <v>0</v>
      </c>
      <c r="K10" s="250">
        <v>0</v>
      </c>
      <c r="L10" s="251">
        <f t="shared" si="3"/>
        <v>0</v>
      </c>
      <c r="M10" s="252">
        <f t="shared" si="4"/>
        <v>-13.92</v>
      </c>
      <c r="N10" s="247"/>
    </row>
    <row r="11" spans="1:14" ht="13.5" customHeight="1">
      <c r="A11" s="248" t="s">
        <v>145</v>
      </c>
      <c r="B11" s="249">
        <v>398</v>
      </c>
      <c r="C11" s="250">
        <v>0</v>
      </c>
      <c r="D11" s="251">
        <f t="shared" si="0"/>
        <v>398</v>
      </c>
      <c r="E11" s="249">
        <v>1185.82</v>
      </c>
      <c r="F11" s="250">
        <v>0</v>
      </c>
      <c r="G11" s="251">
        <f t="shared" si="1"/>
        <v>1185.82</v>
      </c>
      <c r="H11" s="252">
        <f t="shared" si="2"/>
        <v>787.8199999999999</v>
      </c>
      <c r="I11" s="246">
        <f t="shared" si="5"/>
        <v>2.9794472361809046</v>
      </c>
      <c r="J11" s="249">
        <v>600</v>
      </c>
      <c r="K11" s="250">
        <v>0</v>
      </c>
      <c r="L11" s="251">
        <f t="shared" si="3"/>
        <v>600</v>
      </c>
      <c r="M11" s="252">
        <f t="shared" si="4"/>
        <v>-585.8199999999999</v>
      </c>
      <c r="N11" s="247">
        <f t="shared" si="6"/>
        <v>0.5059789850061561</v>
      </c>
    </row>
    <row r="12" spans="1:14" ht="13.5" customHeight="1">
      <c r="A12" s="248" t="s">
        <v>146</v>
      </c>
      <c r="B12" s="249">
        <v>212</v>
      </c>
      <c r="C12" s="250">
        <v>0</v>
      </c>
      <c r="D12" s="251">
        <f t="shared" si="0"/>
        <v>212</v>
      </c>
      <c r="E12" s="249">
        <v>995.38</v>
      </c>
      <c r="F12" s="250">
        <v>0</v>
      </c>
      <c r="G12" s="251">
        <f t="shared" si="1"/>
        <v>995.38</v>
      </c>
      <c r="H12" s="252">
        <f t="shared" si="2"/>
        <v>783.38</v>
      </c>
      <c r="I12" s="246">
        <f t="shared" si="5"/>
        <v>4.695188679245283</v>
      </c>
      <c r="J12" s="249">
        <v>480</v>
      </c>
      <c r="K12" s="250">
        <v>0</v>
      </c>
      <c r="L12" s="251">
        <f t="shared" si="3"/>
        <v>480</v>
      </c>
      <c r="M12" s="252">
        <f t="shared" si="4"/>
        <v>-515.38</v>
      </c>
      <c r="N12" s="247">
        <f t="shared" si="6"/>
        <v>0.4822278928650365</v>
      </c>
    </row>
    <row r="13" spans="1:14" ht="13.5" customHeight="1">
      <c r="A13" s="248" t="s">
        <v>147</v>
      </c>
      <c r="B13" s="249">
        <v>0</v>
      </c>
      <c r="C13" s="250">
        <v>0</v>
      </c>
      <c r="D13" s="251">
        <f t="shared" si="0"/>
        <v>0</v>
      </c>
      <c r="E13" s="249">
        <v>0</v>
      </c>
      <c r="F13" s="250">
        <v>0</v>
      </c>
      <c r="G13" s="251">
        <f t="shared" si="1"/>
        <v>0</v>
      </c>
      <c r="H13" s="252">
        <f t="shared" si="2"/>
        <v>0</v>
      </c>
      <c r="I13" s="246"/>
      <c r="J13" s="249">
        <v>0</v>
      </c>
      <c r="K13" s="250">
        <v>0</v>
      </c>
      <c r="L13" s="251">
        <f t="shared" si="3"/>
        <v>0</v>
      </c>
      <c r="M13" s="252">
        <f t="shared" si="4"/>
        <v>0</v>
      </c>
      <c r="N13" s="247"/>
    </row>
    <row r="14" spans="1:14" ht="23.25" customHeight="1">
      <c r="A14" s="248" t="s">
        <v>148</v>
      </c>
      <c r="B14" s="249">
        <v>0</v>
      </c>
      <c r="C14" s="250">
        <v>0</v>
      </c>
      <c r="D14" s="251">
        <f t="shared" si="0"/>
        <v>0</v>
      </c>
      <c r="E14" s="249">
        <v>0</v>
      </c>
      <c r="F14" s="250">
        <v>0</v>
      </c>
      <c r="G14" s="251">
        <f t="shared" si="1"/>
        <v>0</v>
      </c>
      <c r="H14" s="252">
        <f t="shared" si="2"/>
        <v>0</v>
      </c>
      <c r="I14" s="246"/>
      <c r="J14" s="249">
        <v>0</v>
      </c>
      <c r="K14" s="250">
        <v>0</v>
      </c>
      <c r="L14" s="251">
        <f t="shared" si="3"/>
        <v>0</v>
      </c>
      <c r="M14" s="252">
        <f t="shared" si="4"/>
        <v>0</v>
      </c>
      <c r="N14" s="247"/>
    </row>
    <row r="15" spans="1:14" ht="13.5" customHeight="1">
      <c r="A15" s="248" t="s">
        <v>149</v>
      </c>
      <c r="B15" s="249">
        <v>16386</v>
      </c>
      <c r="C15" s="250">
        <v>0</v>
      </c>
      <c r="D15" s="251">
        <f t="shared" si="0"/>
        <v>16386</v>
      </c>
      <c r="E15" s="249">
        <v>12562.32</v>
      </c>
      <c r="F15" s="250">
        <v>0</v>
      </c>
      <c r="G15" s="251">
        <f t="shared" si="1"/>
        <v>12562.32</v>
      </c>
      <c r="H15" s="252">
        <f t="shared" si="2"/>
        <v>-3823.6800000000003</v>
      </c>
      <c r="I15" s="246">
        <f t="shared" si="5"/>
        <v>0.7666495789088246</v>
      </c>
      <c r="J15" s="253">
        <f>J16+J17+J18</f>
        <v>11133</v>
      </c>
      <c r="K15" s="254">
        <v>0</v>
      </c>
      <c r="L15" s="251">
        <f t="shared" si="3"/>
        <v>11133</v>
      </c>
      <c r="M15" s="252">
        <f t="shared" si="4"/>
        <v>-1429.3199999999997</v>
      </c>
      <c r="N15" s="247">
        <f t="shared" si="6"/>
        <v>0.886221653325182</v>
      </c>
    </row>
    <row r="16" spans="1:14" ht="13.5" customHeight="1">
      <c r="A16" s="255" t="s">
        <v>223</v>
      </c>
      <c r="B16" s="249">
        <v>592</v>
      </c>
      <c r="C16" s="250">
        <v>0</v>
      </c>
      <c r="D16" s="251">
        <f t="shared" si="0"/>
        <v>592</v>
      </c>
      <c r="E16" s="249">
        <v>1347.62</v>
      </c>
      <c r="F16" s="250">
        <v>0</v>
      </c>
      <c r="G16" s="251">
        <f t="shared" si="1"/>
        <v>1347.62</v>
      </c>
      <c r="H16" s="252">
        <f t="shared" si="2"/>
        <v>755.6199999999999</v>
      </c>
      <c r="I16" s="246">
        <f t="shared" si="5"/>
        <v>2.276385135135135</v>
      </c>
      <c r="J16" s="253">
        <v>2150</v>
      </c>
      <c r="K16" s="250">
        <v>0</v>
      </c>
      <c r="L16" s="251">
        <f t="shared" si="3"/>
        <v>2150</v>
      </c>
      <c r="M16" s="252">
        <f t="shared" si="4"/>
        <v>802.3800000000001</v>
      </c>
      <c r="N16" s="247">
        <f t="shared" si="6"/>
        <v>1.5954052329291641</v>
      </c>
    </row>
    <row r="17" spans="1:14" ht="13.5" customHeight="1">
      <c r="A17" s="255" t="s">
        <v>224</v>
      </c>
      <c r="B17" s="249">
        <v>15441</v>
      </c>
      <c r="C17" s="250">
        <v>0</v>
      </c>
      <c r="D17" s="251">
        <f t="shared" si="0"/>
        <v>15441</v>
      </c>
      <c r="E17" s="249">
        <v>11036.5</v>
      </c>
      <c r="F17" s="250">
        <v>0</v>
      </c>
      <c r="G17" s="251">
        <f t="shared" si="1"/>
        <v>11036.5</v>
      </c>
      <c r="H17" s="252">
        <f t="shared" si="2"/>
        <v>-4404.5</v>
      </c>
      <c r="I17" s="246"/>
      <c r="J17" s="253">
        <v>8810</v>
      </c>
      <c r="K17" s="250">
        <v>0</v>
      </c>
      <c r="L17" s="251">
        <f t="shared" si="3"/>
        <v>8810</v>
      </c>
      <c r="M17" s="252">
        <f t="shared" si="4"/>
        <v>-2226.5</v>
      </c>
      <c r="N17" s="247">
        <f t="shared" si="6"/>
        <v>0.7982603180356092</v>
      </c>
    </row>
    <row r="18" spans="1:14" ht="13.5" customHeight="1" thickBot="1">
      <c r="A18" s="256" t="s">
        <v>262</v>
      </c>
      <c r="B18" s="257">
        <v>353</v>
      </c>
      <c r="C18" s="258">
        <v>0</v>
      </c>
      <c r="D18" s="251">
        <f t="shared" si="0"/>
        <v>353</v>
      </c>
      <c r="E18" s="257">
        <v>178.2</v>
      </c>
      <c r="F18" s="258">
        <v>0</v>
      </c>
      <c r="G18" s="251">
        <f t="shared" si="1"/>
        <v>178.2</v>
      </c>
      <c r="H18" s="259"/>
      <c r="I18" s="260"/>
      <c r="J18" s="261">
        <v>173</v>
      </c>
      <c r="K18" s="258">
        <v>0</v>
      </c>
      <c r="L18" s="251">
        <f t="shared" si="3"/>
        <v>173</v>
      </c>
      <c r="M18" s="259"/>
      <c r="N18" s="262"/>
    </row>
    <row r="19" spans="1:14" ht="13.5" customHeight="1" thickBot="1">
      <c r="A19" s="263" t="s">
        <v>150</v>
      </c>
      <c r="B19" s="264">
        <f aca="true" t="shared" si="7" ref="B19:G19">SUM(B7+B8+B9+B10+B11+B13+B15)</f>
        <v>40074</v>
      </c>
      <c r="C19" s="265">
        <f t="shared" si="7"/>
        <v>217</v>
      </c>
      <c r="D19" s="266">
        <f t="shared" si="7"/>
        <v>40291</v>
      </c>
      <c r="E19" s="264">
        <f t="shared" si="7"/>
        <v>38852.979999999996</v>
      </c>
      <c r="F19" s="265">
        <f t="shared" si="7"/>
        <v>218.88</v>
      </c>
      <c r="G19" s="266">
        <f t="shared" si="7"/>
        <v>39071.86</v>
      </c>
      <c r="H19" s="376">
        <f t="shared" si="2"/>
        <v>-1219.1399999999994</v>
      </c>
      <c r="I19" s="377">
        <f t="shared" si="5"/>
        <v>0.9697416296443374</v>
      </c>
      <c r="J19" s="267">
        <f>SUM(J7+J8+J9+J10+J11+J13+J15)</f>
        <v>36733</v>
      </c>
      <c r="K19" s="265">
        <f>SUM(K7+K8+K9+K10+K11+K13+K15)</f>
        <v>218</v>
      </c>
      <c r="L19" s="266">
        <f>SUM(L7+L8+L9+L10+L11+L13+L15)</f>
        <v>36951</v>
      </c>
      <c r="M19" s="376">
        <f t="shared" si="4"/>
        <v>-2120.8600000000006</v>
      </c>
      <c r="N19" s="378">
        <f t="shared" si="6"/>
        <v>0.9457189905983487</v>
      </c>
    </row>
    <row r="20" spans="1:14" ht="13.5" customHeight="1">
      <c r="A20" s="241" t="s">
        <v>151</v>
      </c>
      <c r="B20" s="268">
        <v>8629</v>
      </c>
      <c r="C20" s="269">
        <v>116</v>
      </c>
      <c r="D20" s="270">
        <f aca="true" t="shared" si="8" ref="D20:D37">SUM(B20:C20)</f>
        <v>8745</v>
      </c>
      <c r="E20" s="268">
        <v>7345.12</v>
      </c>
      <c r="F20" s="269">
        <v>118.77</v>
      </c>
      <c r="G20" s="271">
        <f aca="true" t="shared" si="9" ref="G20:G37">SUM(E20:F20)</f>
        <v>7463.89</v>
      </c>
      <c r="H20" s="272">
        <f t="shared" si="2"/>
        <v>-1281.1099999999997</v>
      </c>
      <c r="I20" s="273">
        <f t="shared" si="5"/>
        <v>0.8535037164093768</v>
      </c>
      <c r="J20" s="274">
        <v>5936</v>
      </c>
      <c r="K20" s="269">
        <v>120</v>
      </c>
      <c r="L20" s="275">
        <f aca="true" t="shared" si="10" ref="L20:L37">SUM(J20:K20)</f>
        <v>6056</v>
      </c>
      <c r="M20" s="272">
        <f t="shared" si="4"/>
        <v>-1407.8900000000003</v>
      </c>
      <c r="N20" s="276">
        <f t="shared" si="6"/>
        <v>0.8113731579645466</v>
      </c>
    </row>
    <row r="21" spans="1:14" ht="21" customHeight="1">
      <c r="A21" s="248" t="s">
        <v>152</v>
      </c>
      <c r="B21" s="268">
        <v>1861</v>
      </c>
      <c r="C21" s="269">
        <v>2</v>
      </c>
      <c r="D21" s="270">
        <f t="shared" si="8"/>
        <v>1863</v>
      </c>
      <c r="E21" s="268">
        <v>1634.71</v>
      </c>
      <c r="F21" s="269">
        <v>3.62</v>
      </c>
      <c r="G21" s="271">
        <f t="shared" si="9"/>
        <v>1638.33</v>
      </c>
      <c r="H21" s="277">
        <f t="shared" si="2"/>
        <v>-224.67000000000007</v>
      </c>
      <c r="I21" s="246">
        <f t="shared" si="5"/>
        <v>0.8794041867954911</v>
      </c>
      <c r="J21" s="274">
        <v>300</v>
      </c>
      <c r="K21" s="269">
        <v>3</v>
      </c>
      <c r="L21" s="275">
        <f t="shared" si="10"/>
        <v>303</v>
      </c>
      <c r="M21" s="277">
        <f t="shared" si="4"/>
        <v>-1335.33</v>
      </c>
      <c r="N21" s="247">
        <f t="shared" si="6"/>
        <v>0.18494442511581916</v>
      </c>
    </row>
    <row r="22" spans="1:14" ht="13.5" customHeight="1">
      <c r="A22" s="248" t="s">
        <v>153</v>
      </c>
      <c r="B22" s="278">
        <v>2285</v>
      </c>
      <c r="C22" s="250">
        <v>14</v>
      </c>
      <c r="D22" s="270">
        <f t="shared" si="8"/>
        <v>2299</v>
      </c>
      <c r="E22" s="278">
        <v>2892.56</v>
      </c>
      <c r="F22" s="250">
        <v>13.69</v>
      </c>
      <c r="G22" s="271">
        <f t="shared" si="9"/>
        <v>2906.25</v>
      </c>
      <c r="H22" s="277">
        <f t="shared" si="2"/>
        <v>607.25</v>
      </c>
      <c r="I22" s="246">
        <f t="shared" si="5"/>
        <v>1.2641365811222272</v>
      </c>
      <c r="J22" s="249">
        <f>G22</f>
        <v>2906.25</v>
      </c>
      <c r="K22" s="250">
        <v>14</v>
      </c>
      <c r="L22" s="275">
        <f t="shared" si="10"/>
        <v>2920.25</v>
      </c>
      <c r="M22" s="277">
        <f t="shared" si="4"/>
        <v>14</v>
      </c>
      <c r="N22" s="247">
        <f t="shared" si="6"/>
        <v>1.0048172043010752</v>
      </c>
    </row>
    <row r="23" spans="1:14" ht="13.5" customHeight="1">
      <c r="A23" s="248" t="s">
        <v>154</v>
      </c>
      <c r="B23" s="278">
        <v>0</v>
      </c>
      <c r="C23" s="250">
        <v>0</v>
      </c>
      <c r="D23" s="270">
        <f t="shared" si="8"/>
        <v>0</v>
      </c>
      <c r="E23" s="278">
        <v>0</v>
      </c>
      <c r="F23" s="250">
        <v>0</v>
      </c>
      <c r="G23" s="271">
        <f t="shared" si="9"/>
        <v>0</v>
      </c>
      <c r="H23" s="277">
        <f t="shared" si="2"/>
        <v>0</v>
      </c>
      <c r="I23" s="246"/>
      <c r="J23" s="249">
        <v>0</v>
      </c>
      <c r="K23" s="250">
        <v>0</v>
      </c>
      <c r="L23" s="275">
        <f t="shared" si="10"/>
        <v>0</v>
      </c>
      <c r="M23" s="277">
        <f t="shared" si="4"/>
        <v>0</v>
      </c>
      <c r="N23" s="247"/>
    </row>
    <row r="24" spans="1:14" ht="13.5" customHeight="1">
      <c r="A24" s="248" t="s">
        <v>220</v>
      </c>
      <c r="B24" s="278">
        <v>24</v>
      </c>
      <c r="C24" s="250">
        <v>0</v>
      </c>
      <c r="D24" s="270">
        <f t="shared" si="8"/>
        <v>24</v>
      </c>
      <c r="E24" s="278">
        <v>71.5</v>
      </c>
      <c r="F24" s="250">
        <v>0</v>
      </c>
      <c r="G24" s="271">
        <f t="shared" si="9"/>
        <v>71.5</v>
      </c>
      <c r="H24" s="277">
        <f t="shared" si="2"/>
        <v>47.5</v>
      </c>
      <c r="I24" s="246"/>
      <c r="J24" s="249">
        <v>50</v>
      </c>
      <c r="K24" s="250">
        <v>0</v>
      </c>
      <c r="L24" s="275">
        <f t="shared" si="10"/>
        <v>50</v>
      </c>
      <c r="M24" s="277">
        <f t="shared" si="4"/>
        <v>-21.5</v>
      </c>
      <c r="N24" s="247">
        <f aca="true" t="shared" si="11" ref="N24:N38">+L24/G24</f>
        <v>0.6993006993006993</v>
      </c>
    </row>
    <row r="25" spans="1:14" ht="13.5" customHeight="1">
      <c r="A25" s="248" t="s">
        <v>155</v>
      </c>
      <c r="B25" s="249">
        <v>1541</v>
      </c>
      <c r="C25" s="250">
        <v>3</v>
      </c>
      <c r="D25" s="270">
        <f t="shared" si="8"/>
        <v>1544</v>
      </c>
      <c r="E25" s="249">
        <v>1642.71</v>
      </c>
      <c r="F25" s="250">
        <v>2.73</v>
      </c>
      <c r="G25" s="271">
        <f t="shared" si="9"/>
        <v>1645.44</v>
      </c>
      <c r="H25" s="277">
        <f t="shared" si="2"/>
        <v>101.44000000000005</v>
      </c>
      <c r="I25" s="246">
        <f aca="true" t="shared" si="12" ref="I25:I38">+G25/D25</f>
        <v>1.065699481865285</v>
      </c>
      <c r="J25" s="249">
        <f>J26+J27</f>
        <v>1644</v>
      </c>
      <c r="K25" s="250">
        <v>3</v>
      </c>
      <c r="L25" s="275">
        <f t="shared" si="10"/>
        <v>1647</v>
      </c>
      <c r="M25" s="277">
        <f t="shared" si="4"/>
        <v>1.5599999999999454</v>
      </c>
      <c r="N25" s="247">
        <f t="shared" si="11"/>
        <v>1.000948074679113</v>
      </c>
    </row>
    <row r="26" spans="1:14" ht="17.25" customHeight="1">
      <c r="A26" s="248" t="s">
        <v>156</v>
      </c>
      <c r="B26" s="278">
        <v>522</v>
      </c>
      <c r="C26" s="250">
        <v>3</v>
      </c>
      <c r="D26" s="270">
        <f t="shared" si="8"/>
        <v>525</v>
      </c>
      <c r="E26" s="278">
        <v>295.35</v>
      </c>
      <c r="F26" s="250">
        <v>2.73</v>
      </c>
      <c r="G26" s="271">
        <f t="shared" si="9"/>
        <v>298.08000000000004</v>
      </c>
      <c r="H26" s="277">
        <f t="shared" si="2"/>
        <v>-226.91999999999996</v>
      </c>
      <c r="I26" s="246">
        <f t="shared" si="12"/>
        <v>0.5677714285714287</v>
      </c>
      <c r="J26" s="253">
        <v>397</v>
      </c>
      <c r="K26" s="250">
        <v>3</v>
      </c>
      <c r="L26" s="275">
        <f t="shared" si="10"/>
        <v>400</v>
      </c>
      <c r="M26" s="277">
        <f t="shared" si="4"/>
        <v>101.91999999999996</v>
      </c>
      <c r="N26" s="247">
        <f t="shared" si="11"/>
        <v>1.341921631776704</v>
      </c>
    </row>
    <row r="27" spans="1:14" ht="13.5" customHeight="1">
      <c r="A27" s="248" t="s">
        <v>157</v>
      </c>
      <c r="B27" s="278">
        <v>1019</v>
      </c>
      <c r="C27" s="250">
        <v>0</v>
      </c>
      <c r="D27" s="270">
        <f t="shared" si="8"/>
        <v>1019</v>
      </c>
      <c r="E27" s="278">
        <v>1340.53</v>
      </c>
      <c r="F27" s="250">
        <v>0</v>
      </c>
      <c r="G27" s="271">
        <f t="shared" si="9"/>
        <v>1340.53</v>
      </c>
      <c r="H27" s="277">
        <f t="shared" si="2"/>
        <v>321.53</v>
      </c>
      <c r="I27" s="246">
        <f t="shared" si="12"/>
        <v>1.3155348380765457</v>
      </c>
      <c r="J27" s="253">
        <v>1247</v>
      </c>
      <c r="K27" s="250">
        <v>0</v>
      </c>
      <c r="L27" s="275">
        <f t="shared" si="10"/>
        <v>1247</v>
      </c>
      <c r="M27" s="277">
        <f t="shared" si="4"/>
        <v>-93.52999999999997</v>
      </c>
      <c r="N27" s="247">
        <f t="shared" si="11"/>
        <v>0.9302290884948491</v>
      </c>
    </row>
    <row r="28" spans="1:14" ht="13.5" customHeight="1">
      <c r="A28" s="279" t="s">
        <v>158</v>
      </c>
      <c r="B28" s="249">
        <v>25050</v>
      </c>
      <c r="C28" s="250">
        <v>58</v>
      </c>
      <c r="D28" s="270">
        <f t="shared" si="8"/>
        <v>25108</v>
      </c>
      <c r="E28" s="249">
        <v>26077.37</v>
      </c>
      <c r="F28" s="250">
        <v>58.85</v>
      </c>
      <c r="G28" s="271">
        <f t="shared" si="9"/>
        <v>26136.219999999998</v>
      </c>
      <c r="H28" s="277">
        <f t="shared" si="2"/>
        <v>1028.2199999999975</v>
      </c>
      <c r="I28" s="246">
        <f t="shared" si="12"/>
        <v>1.0409518878445116</v>
      </c>
      <c r="J28" s="249">
        <f>J29+J32</f>
        <v>26766.97</v>
      </c>
      <c r="K28" s="250">
        <v>59</v>
      </c>
      <c r="L28" s="275">
        <f t="shared" si="10"/>
        <v>26825.97</v>
      </c>
      <c r="M28" s="277">
        <f t="shared" si="4"/>
        <v>689.7500000000036</v>
      </c>
      <c r="N28" s="247">
        <f t="shared" si="11"/>
        <v>1.0263905798160562</v>
      </c>
    </row>
    <row r="29" spans="1:14" ht="13.5" customHeight="1">
      <c r="A29" s="248" t="s">
        <v>159</v>
      </c>
      <c r="B29" s="278">
        <v>18143</v>
      </c>
      <c r="C29" s="250">
        <v>43</v>
      </c>
      <c r="D29" s="270">
        <f t="shared" si="8"/>
        <v>18186</v>
      </c>
      <c r="E29" s="278">
        <v>18875.15</v>
      </c>
      <c r="F29" s="250">
        <v>43.51</v>
      </c>
      <c r="G29" s="271">
        <f t="shared" si="9"/>
        <v>18918.66</v>
      </c>
      <c r="H29" s="277">
        <f t="shared" si="2"/>
        <v>732.6599999999999</v>
      </c>
      <c r="I29" s="246">
        <f t="shared" si="12"/>
        <v>1.0402870339821841</v>
      </c>
      <c r="J29" s="253">
        <f>J30+J31</f>
        <v>19537</v>
      </c>
      <c r="K29" s="254">
        <v>44</v>
      </c>
      <c r="L29" s="275">
        <f>L30+L31</f>
        <v>19581</v>
      </c>
      <c r="M29" s="277">
        <f t="shared" si="4"/>
        <v>662.3400000000001</v>
      </c>
      <c r="N29" s="247">
        <f t="shared" si="11"/>
        <v>1.035009879135203</v>
      </c>
    </row>
    <row r="30" spans="1:14" ht="13.5" customHeight="1">
      <c r="A30" s="279" t="s">
        <v>160</v>
      </c>
      <c r="B30" s="278">
        <v>17926</v>
      </c>
      <c r="C30" s="250">
        <v>43</v>
      </c>
      <c r="D30" s="270">
        <f t="shared" si="8"/>
        <v>17969</v>
      </c>
      <c r="E30" s="278">
        <v>18725.49</v>
      </c>
      <c r="F30" s="250">
        <v>43.51</v>
      </c>
      <c r="G30" s="271">
        <f t="shared" si="9"/>
        <v>18769</v>
      </c>
      <c r="H30" s="277">
        <f t="shared" si="2"/>
        <v>800</v>
      </c>
      <c r="I30" s="246">
        <f t="shared" si="12"/>
        <v>1.0445211197061606</v>
      </c>
      <c r="J30" s="249">
        <f>L30-K30</f>
        <v>19387</v>
      </c>
      <c r="K30" s="250">
        <v>44</v>
      </c>
      <c r="L30" s="275">
        <v>19431</v>
      </c>
      <c r="M30" s="277">
        <f t="shared" si="4"/>
        <v>662</v>
      </c>
      <c r="N30" s="247">
        <f t="shared" si="11"/>
        <v>1.0352709254621983</v>
      </c>
    </row>
    <row r="31" spans="1:14" ht="13.5" customHeight="1">
      <c r="A31" s="248" t="s">
        <v>161</v>
      </c>
      <c r="B31" s="278">
        <v>217</v>
      </c>
      <c r="C31" s="250">
        <v>0</v>
      </c>
      <c r="D31" s="270">
        <f t="shared" si="8"/>
        <v>217</v>
      </c>
      <c r="E31" s="278">
        <v>149.66</v>
      </c>
      <c r="F31" s="250">
        <v>0</v>
      </c>
      <c r="G31" s="271">
        <f t="shared" si="9"/>
        <v>149.66</v>
      </c>
      <c r="H31" s="277">
        <f t="shared" si="2"/>
        <v>-67.34</v>
      </c>
      <c r="I31" s="246">
        <f t="shared" si="12"/>
        <v>0.6896774193548387</v>
      </c>
      <c r="J31" s="249">
        <v>150</v>
      </c>
      <c r="K31" s="250">
        <v>0</v>
      </c>
      <c r="L31" s="275">
        <f t="shared" si="10"/>
        <v>150</v>
      </c>
      <c r="M31" s="277">
        <f t="shared" si="4"/>
        <v>0.3400000000000034</v>
      </c>
      <c r="N31" s="247">
        <f t="shared" si="11"/>
        <v>1.002271816116531</v>
      </c>
    </row>
    <row r="32" spans="1:14" ht="13.5" customHeight="1">
      <c r="A32" s="248" t="s">
        <v>162</v>
      </c>
      <c r="B32" s="278">
        <v>6907</v>
      </c>
      <c r="C32" s="250">
        <v>15</v>
      </c>
      <c r="D32" s="270">
        <f t="shared" si="8"/>
        <v>6922</v>
      </c>
      <c r="E32" s="278">
        <v>7202.22</v>
      </c>
      <c r="F32" s="250">
        <v>15.34</v>
      </c>
      <c r="G32" s="271">
        <f t="shared" si="9"/>
        <v>7217.56</v>
      </c>
      <c r="H32" s="277">
        <f t="shared" si="2"/>
        <v>295.5600000000004</v>
      </c>
      <c r="I32" s="246">
        <f t="shared" si="12"/>
        <v>1.0426986420109796</v>
      </c>
      <c r="J32" s="249">
        <f>L32-K32</f>
        <v>7229.97</v>
      </c>
      <c r="K32" s="250">
        <v>15</v>
      </c>
      <c r="L32" s="275">
        <f>L29*0.37</f>
        <v>7244.97</v>
      </c>
      <c r="M32" s="277">
        <f t="shared" si="4"/>
        <v>27.409999999999854</v>
      </c>
      <c r="N32" s="247">
        <f t="shared" si="11"/>
        <v>1.0037976823192325</v>
      </c>
    </row>
    <row r="33" spans="1:14" ht="13.5" customHeight="1">
      <c r="A33" s="279" t="s">
        <v>163</v>
      </c>
      <c r="B33" s="278">
        <v>0</v>
      </c>
      <c r="C33" s="250">
        <v>0</v>
      </c>
      <c r="D33" s="270">
        <f t="shared" si="8"/>
        <v>0</v>
      </c>
      <c r="E33" s="278">
        <v>0</v>
      </c>
      <c r="F33" s="250">
        <v>0</v>
      </c>
      <c r="G33" s="271">
        <f t="shared" si="9"/>
        <v>0</v>
      </c>
      <c r="H33" s="277">
        <f t="shared" si="2"/>
        <v>0</v>
      </c>
      <c r="I33" s="246"/>
      <c r="J33" s="249">
        <v>0</v>
      </c>
      <c r="K33" s="250">
        <v>0</v>
      </c>
      <c r="L33" s="275">
        <f t="shared" si="10"/>
        <v>0</v>
      </c>
      <c r="M33" s="277">
        <f t="shared" si="4"/>
        <v>0</v>
      </c>
      <c r="N33" s="247"/>
    </row>
    <row r="34" spans="1:14" ht="13.5" customHeight="1">
      <c r="A34" s="279" t="s">
        <v>164</v>
      </c>
      <c r="B34" s="278">
        <v>418</v>
      </c>
      <c r="C34" s="250">
        <v>0</v>
      </c>
      <c r="D34" s="270">
        <f t="shared" si="8"/>
        <v>418</v>
      </c>
      <c r="E34" s="278">
        <v>229.81</v>
      </c>
      <c r="F34" s="250">
        <v>0.13</v>
      </c>
      <c r="G34" s="271">
        <f t="shared" si="9"/>
        <v>229.94</v>
      </c>
      <c r="H34" s="277">
        <f t="shared" si="2"/>
        <v>-188.06</v>
      </c>
      <c r="I34" s="246">
        <f t="shared" si="12"/>
        <v>0.5500956937799043</v>
      </c>
      <c r="J34" s="249">
        <v>360</v>
      </c>
      <c r="K34" s="250">
        <v>0</v>
      </c>
      <c r="L34" s="275">
        <f t="shared" si="10"/>
        <v>360</v>
      </c>
      <c r="M34" s="277">
        <f t="shared" si="4"/>
        <v>130.06</v>
      </c>
      <c r="N34" s="247">
        <f t="shared" si="11"/>
        <v>1.5656258154301121</v>
      </c>
    </row>
    <row r="35" spans="1:14" ht="13.5" customHeight="1">
      <c r="A35" s="248" t="s">
        <v>165</v>
      </c>
      <c r="B35" s="278">
        <v>594</v>
      </c>
      <c r="C35" s="250">
        <v>0</v>
      </c>
      <c r="D35" s="270">
        <f t="shared" si="8"/>
        <v>594</v>
      </c>
      <c r="E35" s="278">
        <v>598.95</v>
      </c>
      <c r="F35" s="250">
        <v>0</v>
      </c>
      <c r="G35" s="271">
        <f t="shared" si="9"/>
        <v>598.95</v>
      </c>
      <c r="H35" s="277">
        <f t="shared" si="2"/>
        <v>4.9500000000000455</v>
      </c>
      <c r="I35" s="246">
        <f t="shared" si="12"/>
        <v>1.0083333333333333</v>
      </c>
      <c r="J35" s="253">
        <v>618</v>
      </c>
      <c r="K35" s="250">
        <v>0</v>
      </c>
      <c r="L35" s="275">
        <f t="shared" si="10"/>
        <v>618</v>
      </c>
      <c r="M35" s="277">
        <f t="shared" si="4"/>
        <v>19.049999999999955</v>
      </c>
      <c r="N35" s="247">
        <f t="shared" si="11"/>
        <v>1.0318056599048333</v>
      </c>
    </row>
    <row r="36" spans="1:14" ht="22.5" customHeight="1">
      <c r="A36" s="248" t="s">
        <v>166</v>
      </c>
      <c r="B36" s="278">
        <v>594</v>
      </c>
      <c r="C36" s="250">
        <v>0</v>
      </c>
      <c r="D36" s="270">
        <f t="shared" si="8"/>
        <v>594</v>
      </c>
      <c r="E36" s="278">
        <v>598.95</v>
      </c>
      <c r="F36" s="250">
        <v>0</v>
      </c>
      <c r="G36" s="271">
        <f t="shared" si="9"/>
        <v>598.95</v>
      </c>
      <c r="H36" s="277">
        <f t="shared" si="2"/>
        <v>4.9500000000000455</v>
      </c>
      <c r="I36" s="246">
        <f t="shared" si="12"/>
        <v>1.0083333333333333</v>
      </c>
      <c r="J36" s="253">
        <v>618</v>
      </c>
      <c r="K36" s="250">
        <v>0</v>
      </c>
      <c r="L36" s="275">
        <f t="shared" si="10"/>
        <v>618</v>
      </c>
      <c r="M36" s="277">
        <f t="shared" si="4"/>
        <v>19.049999999999955</v>
      </c>
      <c r="N36" s="247">
        <f t="shared" si="11"/>
        <v>1.0318056599048333</v>
      </c>
    </row>
    <row r="37" spans="1:14" ht="13.5" customHeight="1" thickBot="1">
      <c r="A37" s="280" t="s">
        <v>167</v>
      </c>
      <c r="B37" s="281">
        <v>224</v>
      </c>
      <c r="C37" s="282">
        <v>0</v>
      </c>
      <c r="D37" s="270">
        <f t="shared" si="8"/>
        <v>224</v>
      </c>
      <c r="E37" s="281">
        <v>-5.04</v>
      </c>
      <c r="F37" s="282">
        <v>0</v>
      </c>
      <c r="G37" s="271">
        <f t="shared" si="9"/>
        <v>-5.04</v>
      </c>
      <c r="H37" s="283">
        <f t="shared" si="2"/>
        <v>-229.04</v>
      </c>
      <c r="I37" s="284"/>
      <c r="J37" s="285">
        <v>0</v>
      </c>
      <c r="K37" s="282"/>
      <c r="L37" s="275">
        <f t="shared" si="10"/>
        <v>0</v>
      </c>
      <c r="M37" s="283">
        <f t="shared" si="4"/>
        <v>5.04</v>
      </c>
      <c r="N37" s="286"/>
    </row>
    <row r="38" spans="1:14" ht="13.5" customHeight="1" thickBot="1">
      <c r="A38" s="287" t="s">
        <v>168</v>
      </c>
      <c r="B38" s="288">
        <f aca="true" t="shared" si="13" ref="B38:G38">SUM(B20+B22+B23+B24+B25+B28+B33+B34+B35+B37)</f>
        <v>38765</v>
      </c>
      <c r="C38" s="289">
        <f t="shared" si="13"/>
        <v>191</v>
      </c>
      <c r="D38" s="290">
        <f t="shared" si="13"/>
        <v>38956</v>
      </c>
      <c r="E38" s="288">
        <f t="shared" si="13"/>
        <v>38852.97999999999</v>
      </c>
      <c r="F38" s="289">
        <f t="shared" si="13"/>
        <v>194.17</v>
      </c>
      <c r="G38" s="290">
        <f t="shared" si="13"/>
        <v>39047.149999999994</v>
      </c>
      <c r="H38" s="379">
        <f t="shared" si="2"/>
        <v>91.14999999999418</v>
      </c>
      <c r="I38" s="380">
        <f t="shared" si="12"/>
        <v>1.0023398192832937</v>
      </c>
      <c r="J38" s="291">
        <f>SUM(J20+J22+J23+J24+J25+J28+J33+J34+J35+J37)</f>
        <v>38281.22</v>
      </c>
      <c r="K38" s="289">
        <f>SUM(K20+K22+K23+K24+K25+K28+K33+K34+K35+K37)</f>
        <v>196</v>
      </c>
      <c r="L38" s="290">
        <f>SUM(L20+L22+L23+L24+L25+L28+L33+L34+L35+L37)</f>
        <v>38477.22</v>
      </c>
      <c r="M38" s="379">
        <f t="shared" si="4"/>
        <v>-569.929999999993</v>
      </c>
      <c r="N38" s="381">
        <f t="shared" si="11"/>
        <v>0.9854040563779944</v>
      </c>
    </row>
    <row r="39" spans="1:14" ht="13.5" customHeight="1" thickBot="1">
      <c r="A39" s="292"/>
      <c r="B39" s="293"/>
      <c r="C39" s="294"/>
      <c r="D39" s="295"/>
      <c r="E39" s="293"/>
      <c r="F39" s="294"/>
      <c r="G39" s="295"/>
      <c r="H39" s="294"/>
      <c r="I39" s="296"/>
      <c r="J39" s="293"/>
      <c r="K39" s="294"/>
      <c r="L39" s="294"/>
      <c r="M39" s="293"/>
      <c r="N39" s="297"/>
    </row>
    <row r="40" spans="1:14" ht="13.5" customHeight="1" thickBot="1">
      <c r="A40" s="287" t="s">
        <v>169</v>
      </c>
      <c r="B40" s="607">
        <v>1336</v>
      </c>
      <c r="C40" s="607"/>
      <c r="D40" s="607"/>
      <c r="E40" s="607">
        <v>24.71</v>
      </c>
      <c r="F40" s="607"/>
      <c r="G40" s="607"/>
      <c r="H40" s="382"/>
      <c r="I40" s="377"/>
      <c r="J40" s="606">
        <f>L19-L38</f>
        <v>-1526.2200000000012</v>
      </c>
      <c r="K40" s="606"/>
      <c r="L40" s="606"/>
      <c r="M40" s="379"/>
      <c r="N40" s="381"/>
    </row>
    <row r="41" spans="1:7" ht="20.25" customHeight="1" thickBot="1">
      <c r="A41" s="287" t="s">
        <v>170</v>
      </c>
      <c r="B41" s="607"/>
      <c r="C41" s="607"/>
      <c r="D41" s="607"/>
      <c r="E41" s="607"/>
      <c r="F41" s="607"/>
      <c r="G41" s="607"/>
    </row>
    <row r="42" ht="14.25" customHeight="1">
      <c r="D42" s="326"/>
    </row>
    <row r="43" spans="1:7" ht="12" thickBot="1">
      <c r="A43" s="386"/>
      <c r="B43" s="386"/>
      <c r="C43" s="385"/>
      <c r="D43" s="386"/>
      <c r="E43" s="386"/>
      <c r="F43" s="386"/>
      <c r="G43" s="385"/>
    </row>
    <row r="44" spans="1:9" ht="11.25">
      <c r="A44" s="635" t="s">
        <v>24</v>
      </c>
      <c r="B44" s="636"/>
      <c r="C44" s="627" t="s">
        <v>171</v>
      </c>
      <c r="D44" s="327"/>
      <c r="E44" s="635" t="s">
        <v>31</v>
      </c>
      <c r="F44" s="636"/>
      <c r="G44" s="636"/>
      <c r="H44" s="636"/>
      <c r="I44" s="627" t="s">
        <v>171</v>
      </c>
    </row>
    <row r="45" spans="1:9" ht="12" thickBot="1">
      <c r="A45" s="637"/>
      <c r="B45" s="638"/>
      <c r="C45" s="628"/>
      <c r="D45" s="327"/>
      <c r="E45" s="637"/>
      <c r="F45" s="638"/>
      <c r="G45" s="638"/>
      <c r="H45" s="638"/>
      <c r="I45" s="628"/>
    </row>
    <row r="46" spans="1:14" ht="11.25">
      <c r="A46" s="620" t="s">
        <v>103</v>
      </c>
      <c r="B46" s="632"/>
      <c r="C46" s="491">
        <v>300</v>
      </c>
      <c r="D46" s="302"/>
      <c r="E46" s="620" t="s">
        <v>104</v>
      </c>
      <c r="F46" s="632"/>
      <c r="G46" s="632"/>
      <c r="H46" s="632"/>
      <c r="I46" s="491">
        <v>400</v>
      </c>
      <c r="K46" s="602" t="s">
        <v>173</v>
      </c>
      <c r="L46" s="603"/>
      <c r="M46" s="439">
        <v>2007</v>
      </c>
      <c r="N46" s="440">
        <v>2008</v>
      </c>
    </row>
    <row r="47" spans="1:14" ht="11.25">
      <c r="A47" s="617" t="s">
        <v>197</v>
      </c>
      <c r="B47" s="630"/>
      <c r="C47" s="492">
        <v>167</v>
      </c>
      <c r="D47" s="302"/>
      <c r="E47" s="617"/>
      <c r="F47" s="630"/>
      <c r="G47" s="630"/>
      <c r="H47" s="630"/>
      <c r="I47" s="492"/>
      <c r="K47" s="441" t="s">
        <v>213</v>
      </c>
      <c r="L47" s="334"/>
      <c r="M47" s="335">
        <v>0</v>
      </c>
      <c r="N47" s="442">
        <v>0</v>
      </c>
    </row>
    <row r="48" spans="1:14" ht="11.25">
      <c r="A48" s="617"/>
      <c r="B48" s="630"/>
      <c r="C48" s="492"/>
      <c r="D48" s="302"/>
      <c r="E48" s="617"/>
      <c r="F48" s="630"/>
      <c r="G48" s="630"/>
      <c r="H48" s="630"/>
      <c r="I48" s="492"/>
      <c r="K48" s="441" t="s">
        <v>174</v>
      </c>
      <c r="L48" s="333"/>
      <c r="M48" s="337">
        <v>0</v>
      </c>
      <c r="N48" s="443">
        <v>0</v>
      </c>
    </row>
    <row r="49" spans="1:14" ht="12" thickBot="1">
      <c r="A49" s="617"/>
      <c r="B49" s="630"/>
      <c r="C49" s="492"/>
      <c r="D49" s="302"/>
      <c r="E49" s="617"/>
      <c r="F49" s="630"/>
      <c r="G49" s="630"/>
      <c r="H49" s="630"/>
      <c r="I49" s="492"/>
      <c r="K49" s="444" t="s">
        <v>175</v>
      </c>
      <c r="L49" s="445"/>
      <c r="M49" s="446">
        <v>0</v>
      </c>
      <c r="N49" s="447">
        <v>0</v>
      </c>
    </row>
    <row r="50" spans="1:9" ht="11.25">
      <c r="A50" s="617"/>
      <c r="B50" s="630"/>
      <c r="C50" s="492"/>
      <c r="D50" s="302"/>
      <c r="E50" s="617"/>
      <c r="F50" s="630"/>
      <c r="G50" s="630"/>
      <c r="H50" s="630"/>
      <c r="I50" s="492"/>
    </row>
    <row r="51" spans="1:9" ht="11.25">
      <c r="A51" s="617"/>
      <c r="B51" s="630"/>
      <c r="C51" s="492"/>
      <c r="D51" s="302"/>
      <c r="E51" s="617"/>
      <c r="F51" s="630"/>
      <c r="G51" s="630"/>
      <c r="H51" s="630"/>
      <c r="I51" s="492"/>
    </row>
    <row r="52" spans="1:14" ht="12" thickBot="1">
      <c r="A52" s="588"/>
      <c r="B52" s="629"/>
      <c r="C52" s="493"/>
      <c r="D52" s="302"/>
      <c r="E52" s="588"/>
      <c r="F52" s="629"/>
      <c r="G52" s="629"/>
      <c r="H52" s="629"/>
      <c r="I52" s="493"/>
      <c r="M52" s="300"/>
      <c r="N52" s="300"/>
    </row>
    <row r="53" spans="1:9" s="328" customFormat="1" ht="13.5" customHeight="1" thickBot="1">
      <c r="A53" s="633" t="s">
        <v>136</v>
      </c>
      <c r="B53" s="634"/>
      <c r="C53" s="490">
        <f>SUM(C46:C52)</f>
        <v>467</v>
      </c>
      <c r="D53" s="299"/>
      <c r="E53" s="633" t="s">
        <v>136</v>
      </c>
      <c r="F53" s="634"/>
      <c r="G53" s="634"/>
      <c r="H53" s="634"/>
      <c r="I53" s="490">
        <f>SUM(I46:I53)</f>
        <v>400</v>
      </c>
    </row>
    <row r="54" spans="1:4" ht="11.25">
      <c r="A54" s="386"/>
      <c r="B54" s="386"/>
      <c r="C54" s="385"/>
      <c r="D54" s="386"/>
    </row>
    <row r="55" spans="1:7" ht="11.25">
      <c r="A55" s="386"/>
      <c r="B55" s="386"/>
      <c r="C55" s="385"/>
      <c r="D55" s="386"/>
      <c r="E55" s="386"/>
      <c r="F55" s="386"/>
      <c r="G55" s="385"/>
    </row>
    <row r="56" spans="1:12" s="328" customFormat="1" ht="15.75" thickBot="1">
      <c r="A56" s="375" t="s">
        <v>324</v>
      </c>
      <c r="B56" s="329"/>
      <c r="C56" s="329"/>
      <c r="D56" s="329"/>
      <c r="E56" s="303"/>
      <c r="F56" s="330"/>
      <c r="G56" s="330"/>
      <c r="H56" s="302"/>
      <c r="I56" s="329"/>
      <c r="J56" s="329" t="s">
        <v>222</v>
      </c>
      <c r="K56" s="329"/>
      <c r="L56" s="303"/>
    </row>
    <row r="57" spans="1:11" s="328" customFormat="1" ht="12" thickBot="1">
      <c r="A57" s="608" t="s">
        <v>185</v>
      </c>
      <c r="B57" s="609" t="s">
        <v>34</v>
      </c>
      <c r="C57" s="610" t="s">
        <v>35</v>
      </c>
      <c r="D57" s="610"/>
      <c r="E57" s="610"/>
      <c r="F57" s="610"/>
      <c r="G57" s="610"/>
      <c r="H57" s="610"/>
      <c r="I57" s="610"/>
      <c r="J57" s="601" t="s">
        <v>36</v>
      </c>
      <c r="K57" s="298"/>
    </row>
    <row r="58" spans="1:11" s="328" customFormat="1" ht="12" thickBot="1">
      <c r="A58" s="608"/>
      <c r="B58" s="609"/>
      <c r="C58" s="604" t="s">
        <v>186</v>
      </c>
      <c r="D58" s="605" t="s">
        <v>187</v>
      </c>
      <c r="E58" s="605"/>
      <c r="F58" s="605"/>
      <c r="G58" s="605"/>
      <c r="H58" s="605"/>
      <c r="I58" s="605"/>
      <c r="J58" s="601"/>
      <c r="K58" s="298"/>
    </row>
    <row r="59" spans="1:11" s="328" customFormat="1" ht="12" thickBot="1">
      <c r="A59" s="608"/>
      <c r="B59" s="609"/>
      <c r="C59" s="604"/>
      <c r="D59" s="304">
        <v>1</v>
      </c>
      <c r="E59" s="304">
        <v>2</v>
      </c>
      <c r="F59" s="304">
        <v>3</v>
      </c>
      <c r="G59" s="304">
        <v>4</v>
      </c>
      <c r="H59" s="304">
        <v>5</v>
      </c>
      <c r="I59" s="305">
        <v>6</v>
      </c>
      <c r="J59" s="601"/>
      <c r="K59" s="298"/>
    </row>
    <row r="60" spans="1:11" s="328" customFormat="1" ht="12" thickBot="1">
      <c r="A60" s="306">
        <v>21513</v>
      </c>
      <c r="B60" s="307">
        <v>12090</v>
      </c>
      <c r="C60" s="308">
        <f>SUM(D60:I60)</f>
        <v>618</v>
      </c>
      <c r="D60" s="374">
        <v>174</v>
      </c>
      <c r="E60" s="374">
        <v>274</v>
      </c>
      <c r="F60" s="374">
        <v>2</v>
      </c>
      <c r="G60" s="374">
        <v>0</v>
      </c>
      <c r="H60" s="373">
        <v>168</v>
      </c>
      <c r="I60" s="309">
        <v>0</v>
      </c>
      <c r="J60" s="310">
        <f>SUM(A60-B60-C60)</f>
        <v>8805</v>
      </c>
      <c r="K60" s="298"/>
    </row>
    <row r="61" spans="1:12" s="328" customFormat="1" ht="11.25">
      <c r="A61" s="302"/>
      <c r="B61" s="329"/>
      <c r="C61" s="329"/>
      <c r="D61" s="329"/>
      <c r="E61" s="303"/>
      <c r="F61" s="343"/>
      <c r="G61" s="330"/>
      <c r="H61" s="302"/>
      <c r="I61" s="329"/>
      <c r="J61" s="329"/>
      <c r="K61" s="329"/>
      <c r="L61" s="303"/>
    </row>
    <row r="62" spans="1:12" s="328" customFormat="1" ht="11.25">
      <c r="A62" s="302"/>
      <c r="B62" s="329"/>
      <c r="C62" s="329"/>
      <c r="D62" s="329"/>
      <c r="E62" s="303"/>
      <c r="F62" s="343"/>
      <c r="G62" s="330"/>
      <c r="H62" s="302"/>
      <c r="I62" s="329"/>
      <c r="J62" s="329"/>
      <c r="K62" s="329"/>
      <c r="L62" s="303"/>
    </row>
    <row r="63" spans="1:12" s="328" customFormat="1" ht="15.75" thickBot="1">
      <c r="A63" s="375" t="s">
        <v>325</v>
      </c>
      <c r="B63" s="329"/>
      <c r="C63" s="329"/>
      <c r="D63" s="329"/>
      <c r="E63" s="303"/>
      <c r="F63" s="343"/>
      <c r="G63" s="330"/>
      <c r="H63" s="302"/>
      <c r="I63" s="329"/>
      <c r="J63" s="329"/>
      <c r="K63" s="329"/>
      <c r="L63" s="329" t="s">
        <v>222</v>
      </c>
    </row>
    <row r="64" spans="1:12" s="328" customFormat="1" ht="12" thickBot="1">
      <c r="A64" s="570" t="s">
        <v>201</v>
      </c>
      <c r="B64" s="566" t="s">
        <v>37</v>
      </c>
      <c r="C64" s="567" t="s">
        <v>38</v>
      </c>
      <c r="D64" s="567"/>
      <c r="E64" s="567"/>
      <c r="F64" s="567"/>
      <c r="G64" s="599" t="s">
        <v>39</v>
      </c>
      <c r="H64" s="569" t="s">
        <v>188</v>
      </c>
      <c r="I64" s="597" t="s">
        <v>40</v>
      </c>
      <c r="J64" s="597"/>
      <c r="K64" s="597"/>
      <c r="L64" s="597"/>
    </row>
    <row r="65" spans="1:12" s="328" customFormat="1" ht="34.5" thickBot="1">
      <c r="A65" s="570"/>
      <c r="B65" s="566"/>
      <c r="C65" s="344" t="s">
        <v>265</v>
      </c>
      <c r="D65" s="345" t="s">
        <v>189</v>
      </c>
      <c r="E65" s="345" t="s">
        <v>190</v>
      </c>
      <c r="F65" s="346" t="s">
        <v>266</v>
      </c>
      <c r="G65" s="599"/>
      <c r="H65" s="569"/>
      <c r="I65" s="347" t="s">
        <v>41</v>
      </c>
      <c r="J65" s="348" t="s">
        <v>189</v>
      </c>
      <c r="K65" s="348" t="s">
        <v>190</v>
      </c>
      <c r="L65" s="349" t="s">
        <v>42</v>
      </c>
    </row>
    <row r="66" spans="1:12" s="328" customFormat="1" ht="11.25">
      <c r="A66" s="387" t="s">
        <v>191</v>
      </c>
      <c r="B66" s="311">
        <v>5374</v>
      </c>
      <c r="C66" s="360" t="s">
        <v>192</v>
      </c>
      <c r="D66" s="361" t="s">
        <v>192</v>
      </c>
      <c r="E66" s="361" t="s">
        <v>192</v>
      </c>
      <c r="F66" s="362"/>
      <c r="G66" s="312">
        <v>4309</v>
      </c>
      <c r="H66" s="313" t="s">
        <v>192</v>
      </c>
      <c r="I66" s="367" t="s">
        <v>192</v>
      </c>
      <c r="J66" s="368" t="s">
        <v>192</v>
      </c>
      <c r="K66" s="368" t="s">
        <v>192</v>
      </c>
      <c r="L66" s="369" t="s">
        <v>192</v>
      </c>
    </row>
    <row r="67" spans="1:12" s="328" customFormat="1" ht="11.25">
      <c r="A67" s="388" t="s">
        <v>193</v>
      </c>
      <c r="B67" s="314">
        <v>40</v>
      </c>
      <c r="C67" s="363">
        <v>40</v>
      </c>
      <c r="D67" s="337">
        <v>200</v>
      </c>
      <c r="E67" s="337">
        <v>0</v>
      </c>
      <c r="F67" s="338">
        <f>C67+D67-E67</f>
        <v>240</v>
      </c>
      <c r="G67" s="315">
        <v>240</v>
      </c>
      <c r="H67" s="316">
        <f>+G67-F67</f>
        <v>0</v>
      </c>
      <c r="I67" s="363">
        <v>240</v>
      </c>
      <c r="J67" s="337">
        <v>0</v>
      </c>
      <c r="K67" s="337">
        <v>0</v>
      </c>
      <c r="L67" s="338">
        <v>240</v>
      </c>
    </row>
    <row r="68" spans="1:12" s="328" customFormat="1" ht="11.25">
      <c r="A68" s="388" t="s">
        <v>194</v>
      </c>
      <c r="B68" s="314">
        <v>472</v>
      </c>
      <c r="C68" s="363">
        <v>471</v>
      </c>
      <c r="D68" s="337">
        <v>1321</v>
      </c>
      <c r="E68" s="337">
        <v>1149</v>
      </c>
      <c r="F68" s="338">
        <f>C68+D68-E68</f>
        <v>643</v>
      </c>
      <c r="G68" s="315">
        <v>645</v>
      </c>
      <c r="H68" s="316">
        <f>+G68-F68</f>
        <v>2</v>
      </c>
      <c r="I68" s="363">
        <v>643</v>
      </c>
      <c r="J68" s="337">
        <v>205</v>
      </c>
      <c r="K68" s="337">
        <v>480</v>
      </c>
      <c r="L68" s="338">
        <v>368</v>
      </c>
    </row>
    <row r="69" spans="1:12" s="328" customFormat="1" ht="11.25">
      <c r="A69" s="388" t="s">
        <v>202</v>
      </c>
      <c r="B69" s="314">
        <v>434</v>
      </c>
      <c r="C69" s="363">
        <v>422</v>
      </c>
      <c r="D69" s="337">
        <v>899</v>
      </c>
      <c r="E69" s="337">
        <v>772</v>
      </c>
      <c r="F69" s="338">
        <f>C69+D69-E69</f>
        <v>549</v>
      </c>
      <c r="G69" s="315">
        <v>549</v>
      </c>
      <c r="H69" s="316">
        <f>+G69-F69</f>
        <v>0</v>
      </c>
      <c r="I69" s="370">
        <v>549</v>
      </c>
      <c r="J69" s="371">
        <v>618</v>
      </c>
      <c r="K69" s="371">
        <v>467</v>
      </c>
      <c r="L69" s="338">
        <v>700</v>
      </c>
    </row>
    <row r="70" spans="1:12" s="328" customFormat="1" ht="11.25">
      <c r="A70" s="388" t="s">
        <v>195</v>
      </c>
      <c r="B70" s="314">
        <v>4428</v>
      </c>
      <c r="C70" s="364" t="s">
        <v>192</v>
      </c>
      <c r="D70" s="361" t="s">
        <v>192</v>
      </c>
      <c r="E70" s="365" t="s">
        <v>192</v>
      </c>
      <c r="F70" s="338"/>
      <c r="G70" s="315">
        <v>2875</v>
      </c>
      <c r="H70" s="317" t="s">
        <v>192</v>
      </c>
      <c r="I70" s="364" t="s">
        <v>192</v>
      </c>
      <c r="J70" s="361" t="s">
        <v>192</v>
      </c>
      <c r="K70" s="365" t="s">
        <v>192</v>
      </c>
      <c r="L70" s="372"/>
    </row>
    <row r="71" spans="1:12" s="328" customFormat="1" ht="12" thickBot="1">
      <c r="A71" s="389" t="s">
        <v>196</v>
      </c>
      <c r="B71" s="318">
        <v>166</v>
      </c>
      <c r="C71" s="366">
        <v>171</v>
      </c>
      <c r="D71" s="341">
        <v>386</v>
      </c>
      <c r="E71" s="341">
        <v>401</v>
      </c>
      <c r="F71" s="505">
        <f>C71+D71-E71</f>
        <v>156</v>
      </c>
      <c r="G71" s="319">
        <v>148</v>
      </c>
      <c r="H71" s="320">
        <f>+G71-F71</f>
        <v>-8</v>
      </c>
      <c r="I71" s="366">
        <v>156</v>
      </c>
      <c r="J71" s="341">
        <v>393</v>
      </c>
      <c r="K71" s="341">
        <v>549</v>
      </c>
      <c r="L71" s="342">
        <v>0</v>
      </c>
    </row>
    <row r="72" spans="1:12" s="328" customFormat="1" ht="11.25">
      <c r="A72" s="302"/>
      <c r="B72" s="329"/>
      <c r="C72" s="329"/>
      <c r="D72" s="329"/>
      <c r="E72" s="303"/>
      <c r="F72" s="343"/>
      <c r="G72" s="330"/>
      <c r="H72" s="302"/>
      <c r="I72" s="329"/>
      <c r="J72" s="329"/>
      <c r="K72" s="329"/>
      <c r="L72" s="303"/>
    </row>
    <row r="73" spans="1:12" s="328" customFormat="1" ht="11.25">
      <c r="A73" s="302"/>
      <c r="B73" s="329"/>
      <c r="C73" s="329"/>
      <c r="D73" s="329"/>
      <c r="E73" s="303"/>
      <c r="F73" s="343"/>
      <c r="G73" s="330"/>
      <c r="H73" s="302"/>
      <c r="I73" s="329"/>
      <c r="J73" s="329"/>
      <c r="K73" s="329"/>
      <c r="L73" s="303"/>
    </row>
    <row r="74" spans="1:11" ht="15.75" thickBot="1">
      <c r="A74" s="375" t="s">
        <v>326</v>
      </c>
      <c r="K74" s="329" t="s">
        <v>222</v>
      </c>
    </row>
    <row r="75" spans="1:11" ht="11.25">
      <c r="A75" s="619" t="s">
        <v>180</v>
      </c>
      <c r="B75" s="619"/>
      <c r="C75" s="619"/>
      <c r="D75" s="321"/>
      <c r="E75" s="619" t="s">
        <v>181</v>
      </c>
      <c r="F75" s="619"/>
      <c r="G75" s="619"/>
      <c r="I75" s="598" t="s">
        <v>176</v>
      </c>
      <c r="J75" s="598"/>
      <c r="K75" s="598"/>
    </row>
    <row r="76" spans="1:11" ht="12" thickBot="1">
      <c r="A76" s="350" t="s">
        <v>182</v>
      </c>
      <c r="B76" s="351" t="s">
        <v>183</v>
      </c>
      <c r="C76" s="352" t="s">
        <v>178</v>
      </c>
      <c r="D76" s="321"/>
      <c r="E76" s="350"/>
      <c r="F76" s="600" t="s">
        <v>184</v>
      </c>
      <c r="G76" s="600"/>
      <c r="I76" s="350"/>
      <c r="J76" s="351" t="s">
        <v>177</v>
      </c>
      <c r="K76" s="352" t="s">
        <v>178</v>
      </c>
    </row>
    <row r="77" spans="1:11" ht="11.25">
      <c r="A77" s="322">
        <v>2008</v>
      </c>
      <c r="B77" s="356">
        <v>87</v>
      </c>
      <c r="C77" s="357">
        <v>88.62</v>
      </c>
      <c r="D77" s="321"/>
      <c r="E77" s="322">
        <v>2008</v>
      </c>
      <c r="F77" s="592">
        <v>145</v>
      </c>
      <c r="G77" s="592"/>
      <c r="I77" s="322">
        <v>2008</v>
      </c>
      <c r="J77" s="356">
        <v>18637</v>
      </c>
      <c r="K77" s="357">
        <f>G30</f>
        <v>18769</v>
      </c>
    </row>
    <row r="78" spans="1:11" ht="12" thickBot="1">
      <c r="A78" s="323">
        <v>2009</v>
      </c>
      <c r="B78" s="358">
        <v>90</v>
      </c>
      <c r="C78" s="359"/>
      <c r="D78" s="321"/>
      <c r="E78" s="323">
        <v>2009</v>
      </c>
      <c r="F78" s="568">
        <v>145</v>
      </c>
      <c r="G78" s="568"/>
      <c r="I78" s="323">
        <v>2009</v>
      </c>
      <c r="J78" s="358">
        <f>J30</f>
        <v>19387</v>
      </c>
      <c r="K78" s="359"/>
    </row>
  </sheetData>
  <mergeCells count="53">
    <mergeCell ref="A2:G2"/>
    <mergeCell ref="I75:K75"/>
    <mergeCell ref="A57:A59"/>
    <mergeCell ref="B57:B59"/>
    <mergeCell ref="C57:I57"/>
    <mergeCell ref="E50:H50"/>
    <mergeCell ref="A52:B52"/>
    <mergeCell ref="A53:B53"/>
    <mergeCell ref="A51:B51"/>
    <mergeCell ref="E51:H51"/>
    <mergeCell ref="E52:H52"/>
    <mergeCell ref="E53:H53"/>
    <mergeCell ref="A47:B47"/>
    <mergeCell ref="A48:B48"/>
    <mergeCell ref="A49:B49"/>
    <mergeCell ref="A50:B50"/>
    <mergeCell ref="E47:H47"/>
    <mergeCell ref="E48:H48"/>
    <mergeCell ref="E49:H49"/>
    <mergeCell ref="I44:I45"/>
    <mergeCell ref="J40:L40"/>
    <mergeCell ref="B41:D41"/>
    <mergeCell ref="E41:G41"/>
    <mergeCell ref="A46:B46"/>
    <mergeCell ref="A44:B45"/>
    <mergeCell ref="C44:C45"/>
    <mergeCell ref="E44:H45"/>
    <mergeCell ref="E46:H46"/>
    <mergeCell ref="A1:N1"/>
    <mergeCell ref="B40:D40"/>
    <mergeCell ref="E40:G40"/>
    <mergeCell ref="A3:A6"/>
    <mergeCell ref="B3:N3"/>
    <mergeCell ref="H4:I4"/>
    <mergeCell ref="M4:N4"/>
    <mergeCell ref="B4:D4"/>
    <mergeCell ref="E4:G4"/>
    <mergeCell ref="J4:L4"/>
    <mergeCell ref="J57:J59"/>
    <mergeCell ref="A64:A65"/>
    <mergeCell ref="B64:B65"/>
    <mergeCell ref="C64:F64"/>
    <mergeCell ref="G64:G65"/>
    <mergeCell ref="F78:G78"/>
    <mergeCell ref="K46:L46"/>
    <mergeCell ref="C58:C59"/>
    <mergeCell ref="D58:I58"/>
    <mergeCell ref="H64:H65"/>
    <mergeCell ref="I64:L64"/>
    <mergeCell ref="F77:G77"/>
    <mergeCell ref="F76:G76"/>
    <mergeCell ref="A75:C75"/>
    <mergeCell ref="E75:G75"/>
  </mergeCells>
  <printOptions horizontalCentered="1"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64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3"/>
  <sheetViews>
    <sheetView zoomScale="80" zoomScaleNormal="80" workbookViewId="0" topLeftCell="A1">
      <selection activeCell="M19" sqref="M19"/>
    </sheetView>
  </sheetViews>
  <sheetFormatPr defaultColWidth="9.00390625" defaultRowHeight="12.75"/>
  <cols>
    <col min="1" max="1" width="9.125" style="24" customWidth="1"/>
    <col min="2" max="2" width="48.75390625" style="24" customWidth="1"/>
    <col min="3" max="9" width="12.125" style="24" customWidth="1"/>
    <col min="10" max="16384" width="9.125" style="24" customWidth="1"/>
  </cols>
  <sheetData>
    <row r="1" ht="15.75" thickBot="1">
      <c r="H1" s="24" t="s">
        <v>347</v>
      </c>
    </row>
    <row r="2" spans="2:9" ht="15.75" thickBot="1">
      <c r="B2" s="575" t="s">
        <v>316</v>
      </c>
      <c r="C2" s="577" t="s">
        <v>179</v>
      </c>
      <c r="D2" s="578"/>
      <c r="E2" s="578"/>
      <c r="F2" s="578"/>
      <c r="G2" s="578"/>
      <c r="H2" s="578"/>
      <c r="I2" s="579"/>
    </row>
    <row r="3" spans="2:9" ht="15.75" thickBot="1">
      <c r="B3" s="576"/>
      <c r="C3" s="192">
        <v>2005</v>
      </c>
      <c r="D3" s="193">
        <v>2006</v>
      </c>
      <c r="E3" s="193" t="s">
        <v>318</v>
      </c>
      <c r="F3" s="193">
        <v>2007</v>
      </c>
      <c r="G3" s="193" t="s">
        <v>319</v>
      </c>
      <c r="H3" s="193">
        <v>2008</v>
      </c>
      <c r="I3" s="194" t="s">
        <v>320</v>
      </c>
    </row>
    <row r="4" spans="2:9" ht="15.75">
      <c r="B4" s="188" t="s">
        <v>299</v>
      </c>
      <c r="C4" s="195">
        <v>14212.43</v>
      </c>
      <c r="D4" s="196">
        <v>14883.34</v>
      </c>
      <c r="E4" s="197">
        <f>D4/C4</f>
        <v>1.0472058613481297</v>
      </c>
      <c r="F4" s="196">
        <v>16364.93</v>
      </c>
      <c r="G4" s="197">
        <f>F4/D4</f>
        <v>1.099546875902855</v>
      </c>
      <c r="H4" s="196">
        <v>17126.45</v>
      </c>
      <c r="I4" s="198">
        <f>H4/F4</f>
        <v>1.0465336545894177</v>
      </c>
    </row>
    <row r="5" spans="2:9" ht="15.75">
      <c r="B5" s="189" t="s">
        <v>300</v>
      </c>
      <c r="C5" s="199">
        <v>14060.22</v>
      </c>
      <c r="D5" s="200">
        <v>15188.44</v>
      </c>
      <c r="E5" s="201">
        <f aca="true" t="shared" si="0" ref="E5:E18">D5/C5</f>
        <v>1.0802419876787135</v>
      </c>
      <c r="F5" s="200">
        <v>16160.77</v>
      </c>
      <c r="G5" s="201">
        <f aca="true" t="shared" si="1" ref="G5:G18">F5/D5</f>
        <v>1.0640177661431984</v>
      </c>
      <c r="H5" s="200">
        <v>15325.33</v>
      </c>
      <c r="I5" s="202">
        <f aca="true" t="shared" si="2" ref="I5:I18">H5/F5</f>
        <v>0.9483044434145155</v>
      </c>
    </row>
    <row r="6" spans="2:9" ht="15.75">
      <c r="B6" s="189" t="s">
        <v>301</v>
      </c>
      <c r="C6" s="199">
        <v>12085.43</v>
      </c>
      <c r="D6" s="200">
        <v>13172.29</v>
      </c>
      <c r="E6" s="201">
        <f t="shared" si="0"/>
        <v>1.0899314298291414</v>
      </c>
      <c r="F6" s="200">
        <v>14779.85</v>
      </c>
      <c r="G6" s="201">
        <f t="shared" si="1"/>
        <v>1.1220410422181717</v>
      </c>
      <c r="H6" s="200">
        <v>15701.32</v>
      </c>
      <c r="I6" s="202">
        <f t="shared" si="2"/>
        <v>1.062346370227032</v>
      </c>
    </row>
    <row r="7" spans="2:9" ht="15.75">
      <c r="B7" s="189" t="s">
        <v>274</v>
      </c>
      <c r="C7" s="199">
        <v>14219.6</v>
      </c>
      <c r="D7" s="200">
        <v>15358.03</v>
      </c>
      <c r="E7" s="201">
        <f t="shared" si="0"/>
        <v>1.0800606205519143</v>
      </c>
      <c r="F7" s="200">
        <v>16655.73</v>
      </c>
      <c r="G7" s="201">
        <f t="shared" si="1"/>
        <v>1.0844965142013656</v>
      </c>
      <c r="H7" s="200">
        <v>17398.31</v>
      </c>
      <c r="I7" s="202">
        <f t="shared" si="2"/>
        <v>1.0445840560575852</v>
      </c>
    </row>
    <row r="8" spans="2:9" ht="15.75">
      <c r="B8" s="189" t="s">
        <v>10</v>
      </c>
      <c r="C8" s="199">
        <v>13879.92</v>
      </c>
      <c r="D8" s="200">
        <v>13656.88</v>
      </c>
      <c r="E8" s="201">
        <f t="shared" si="0"/>
        <v>0.9839307431166749</v>
      </c>
      <c r="F8" s="200"/>
      <c r="G8" s="201">
        <f t="shared" si="1"/>
        <v>0</v>
      </c>
      <c r="H8" s="200"/>
      <c r="I8" s="202"/>
    </row>
    <row r="9" spans="2:9" ht="15.75">
      <c r="B9" s="189" t="s">
        <v>11</v>
      </c>
      <c r="C9" s="199">
        <v>12843.51</v>
      </c>
      <c r="D9" s="200">
        <v>13372.52</v>
      </c>
      <c r="E9" s="201">
        <f t="shared" si="0"/>
        <v>1.041188896181807</v>
      </c>
      <c r="F9" s="200"/>
      <c r="G9" s="201">
        <f t="shared" si="1"/>
        <v>0</v>
      </c>
      <c r="H9" s="200"/>
      <c r="I9" s="202"/>
    </row>
    <row r="10" spans="2:9" ht="15.75">
      <c r="B10" s="189" t="s">
        <v>302</v>
      </c>
      <c r="C10" s="199">
        <v>12902.93</v>
      </c>
      <c r="D10" s="200">
        <v>14613.61</v>
      </c>
      <c r="E10" s="201">
        <f t="shared" si="0"/>
        <v>1.132580739413451</v>
      </c>
      <c r="F10" s="200">
        <v>15774.19</v>
      </c>
      <c r="G10" s="201">
        <f t="shared" si="1"/>
        <v>1.079417748249748</v>
      </c>
      <c r="H10" s="200">
        <v>16536.34</v>
      </c>
      <c r="I10" s="202">
        <f t="shared" si="2"/>
        <v>1.048316268537402</v>
      </c>
    </row>
    <row r="11" spans="2:9" ht="15.75">
      <c r="B11" s="189" t="s">
        <v>303</v>
      </c>
      <c r="C11" s="199">
        <v>14137.94</v>
      </c>
      <c r="D11" s="200">
        <v>16434.09</v>
      </c>
      <c r="E11" s="201">
        <f t="shared" si="0"/>
        <v>1.1624105067640689</v>
      </c>
      <c r="F11" s="200">
        <v>18405.56</v>
      </c>
      <c r="G11" s="201">
        <f t="shared" si="1"/>
        <v>1.1199622248630743</v>
      </c>
      <c r="H11" s="200">
        <v>19331.15</v>
      </c>
      <c r="I11" s="202">
        <f t="shared" si="2"/>
        <v>1.0502886084422316</v>
      </c>
    </row>
    <row r="12" spans="2:9" ht="15.75">
      <c r="B12" s="189" t="s">
        <v>237</v>
      </c>
      <c r="C12" s="199">
        <v>13598.06</v>
      </c>
      <c r="D12" s="200">
        <v>15996.61</v>
      </c>
      <c r="E12" s="201">
        <f t="shared" si="0"/>
        <v>1.1763891319791207</v>
      </c>
      <c r="F12" s="200">
        <v>17068.69</v>
      </c>
      <c r="G12" s="201">
        <f t="shared" si="1"/>
        <v>1.0670191996929348</v>
      </c>
      <c r="H12" s="200">
        <v>17088.54</v>
      </c>
      <c r="I12" s="202">
        <f t="shared" si="2"/>
        <v>1.0011629480645559</v>
      </c>
    </row>
    <row r="13" spans="2:9" ht="15.75">
      <c r="B13" s="189" t="s">
        <v>304</v>
      </c>
      <c r="C13" s="199">
        <v>14242.24</v>
      </c>
      <c r="D13" s="200">
        <v>14944.72</v>
      </c>
      <c r="E13" s="201">
        <f t="shared" si="0"/>
        <v>1.0493237018895905</v>
      </c>
      <c r="F13" s="200">
        <v>15565.45</v>
      </c>
      <c r="G13" s="201">
        <f t="shared" si="1"/>
        <v>1.0415350705801114</v>
      </c>
      <c r="H13" s="200">
        <v>16988.47</v>
      </c>
      <c r="I13" s="202">
        <f t="shared" si="2"/>
        <v>1.09142170640746</v>
      </c>
    </row>
    <row r="14" spans="2:9" ht="15.75">
      <c r="B14" s="189" t="s">
        <v>305</v>
      </c>
      <c r="C14" s="199">
        <v>12735.34</v>
      </c>
      <c r="D14" s="200">
        <v>13450.27</v>
      </c>
      <c r="E14" s="201">
        <f t="shared" si="0"/>
        <v>1.0561374882806427</v>
      </c>
      <c r="F14" s="200">
        <v>14947.19</v>
      </c>
      <c r="G14" s="201">
        <f t="shared" si="1"/>
        <v>1.1112929331530148</v>
      </c>
      <c r="H14" s="200">
        <v>16079.38</v>
      </c>
      <c r="I14" s="202">
        <f t="shared" si="2"/>
        <v>1.0757460097851168</v>
      </c>
    </row>
    <row r="15" spans="2:9" ht="15.75">
      <c r="B15" s="189" t="s">
        <v>317</v>
      </c>
      <c r="C15" s="199">
        <v>13991.65</v>
      </c>
      <c r="D15" s="200">
        <v>14423.57</v>
      </c>
      <c r="E15" s="201">
        <f t="shared" si="0"/>
        <v>1.030869840226135</v>
      </c>
      <c r="F15" s="200">
        <v>16588.96</v>
      </c>
      <c r="G15" s="201">
        <f t="shared" si="1"/>
        <v>1.150128574271141</v>
      </c>
      <c r="H15" s="200">
        <v>17053.35</v>
      </c>
      <c r="I15" s="202">
        <f t="shared" si="2"/>
        <v>1.0279939188472333</v>
      </c>
    </row>
    <row r="16" spans="2:9" ht="15.75">
      <c r="B16" s="189" t="s">
        <v>308</v>
      </c>
      <c r="C16" s="199">
        <v>13491.33</v>
      </c>
      <c r="D16" s="200">
        <v>14993.43</v>
      </c>
      <c r="E16" s="201">
        <f t="shared" si="0"/>
        <v>1.1113381705139522</v>
      </c>
      <c r="F16" s="200">
        <v>16836.1</v>
      </c>
      <c r="G16" s="201">
        <f t="shared" si="1"/>
        <v>1.1228984962080057</v>
      </c>
      <c r="H16" s="200">
        <v>17650.38</v>
      </c>
      <c r="I16" s="202">
        <f t="shared" si="2"/>
        <v>1.0483651201881672</v>
      </c>
    </row>
    <row r="17" spans="2:9" ht="16.5" thickBot="1">
      <c r="B17" s="190" t="s">
        <v>307</v>
      </c>
      <c r="C17" s="203"/>
      <c r="D17" s="204">
        <v>14451.28</v>
      </c>
      <c r="E17" s="205"/>
      <c r="F17" s="204">
        <v>14685.85</v>
      </c>
      <c r="G17" s="205">
        <f t="shared" si="1"/>
        <v>1.0162317801606502</v>
      </c>
      <c r="H17" s="204">
        <v>15874.05</v>
      </c>
      <c r="I17" s="206">
        <f t="shared" si="2"/>
        <v>1.0809078126223541</v>
      </c>
    </row>
    <row r="18" spans="2:9" ht="16.5" thickBot="1">
      <c r="B18" s="191" t="s">
        <v>136</v>
      </c>
      <c r="C18" s="207">
        <v>13634.56</v>
      </c>
      <c r="D18" s="208">
        <v>14720.43</v>
      </c>
      <c r="E18" s="209">
        <f t="shared" si="0"/>
        <v>1.079641000516335</v>
      </c>
      <c r="F18" s="208">
        <v>16112.17</v>
      </c>
      <c r="G18" s="209">
        <f t="shared" si="1"/>
        <v>1.094544792509458</v>
      </c>
      <c r="H18" s="208">
        <v>16928.23</v>
      </c>
      <c r="I18" s="210">
        <f t="shared" si="2"/>
        <v>1.0506486711597507</v>
      </c>
    </row>
    <row r="20" ht="15.75" thickBot="1">
      <c r="H20" s="24" t="s">
        <v>347</v>
      </c>
    </row>
    <row r="21" spans="2:9" ht="15.75" thickBot="1">
      <c r="B21" s="575" t="s">
        <v>179</v>
      </c>
      <c r="C21" s="580" t="s">
        <v>179</v>
      </c>
      <c r="D21" s="581"/>
      <c r="E21" s="581"/>
      <c r="F21" s="581"/>
      <c r="G21" s="581"/>
      <c r="H21" s="581"/>
      <c r="I21" s="582"/>
    </row>
    <row r="22" spans="2:9" ht="15.75" thickBot="1">
      <c r="B22" s="576"/>
      <c r="C22" s="211">
        <v>2005</v>
      </c>
      <c r="D22" s="212">
        <v>2006</v>
      </c>
      <c r="E22" s="212" t="s">
        <v>318</v>
      </c>
      <c r="F22" s="212">
        <v>2007</v>
      </c>
      <c r="G22" s="212" t="s">
        <v>319</v>
      </c>
      <c r="H22" s="212">
        <v>2008</v>
      </c>
      <c r="I22" s="213" t="s">
        <v>320</v>
      </c>
    </row>
    <row r="23" spans="2:9" ht="15.75">
      <c r="B23" s="188" t="s">
        <v>298</v>
      </c>
      <c r="C23" s="214">
        <v>16640.580616124098</v>
      </c>
      <c r="D23" s="215">
        <v>17868.02403777105</v>
      </c>
      <c r="E23" s="216">
        <f>D23/C23</f>
        <v>1.0737620549404152</v>
      </c>
      <c r="F23" s="215">
        <v>18912.278085564518</v>
      </c>
      <c r="G23" s="216">
        <f>F23/D23</f>
        <v>1.0584426148960864</v>
      </c>
      <c r="H23" s="215">
        <v>20569.887670193722</v>
      </c>
      <c r="I23" s="217">
        <f>H23/F23</f>
        <v>1.0876472721651886</v>
      </c>
    </row>
    <row r="24" spans="2:9" ht="15.75">
      <c r="B24" s="189" t="s">
        <v>232</v>
      </c>
      <c r="C24" s="199">
        <v>13241.847278239025</v>
      </c>
      <c r="D24" s="200">
        <v>14102.371129447065</v>
      </c>
      <c r="E24" s="218">
        <f aca="true" t="shared" si="3" ref="E24:E33">D24/C24</f>
        <v>1.0649851816839921</v>
      </c>
      <c r="F24" s="200">
        <v>16687.018831219186</v>
      </c>
      <c r="G24" s="218">
        <f aca="true" t="shared" si="4" ref="G24:G33">F24/D24</f>
        <v>1.1832775267398215</v>
      </c>
      <c r="H24" s="200">
        <v>15925.201867632286</v>
      </c>
      <c r="I24" s="219">
        <f aca="true" t="shared" si="5" ref="I24:I33">H24/F24</f>
        <v>0.9543467307556672</v>
      </c>
    </row>
    <row r="25" spans="2:9" ht="15.75">
      <c r="B25" s="189" t="s">
        <v>244</v>
      </c>
      <c r="C25" s="199">
        <v>13948.915979276746</v>
      </c>
      <c r="D25" s="200">
        <v>15396.705129200895</v>
      </c>
      <c r="E25" s="218">
        <f t="shared" si="3"/>
        <v>1.103792233896531</v>
      </c>
      <c r="F25" s="200">
        <v>17128.081907438205</v>
      </c>
      <c r="G25" s="218">
        <f t="shared" si="4"/>
        <v>1.1124511227375289</v>
      </c>
      <c r="H25" s="200">
        <v>17839.88961540632</v>
      </c>
      <c r="I25" s="219">
        <f t="shared" si="5"/>
        <v>1.0415579346137407</v>
      </c>
    </row>
    <row r="26" spans="2:9" ht="15.75">
      <c r="B26" s="189" t="s">
        <v>309</v>
      </c>
      <c r="C26" s="199">
        <v>15542.721804511279</v>
      </c>
      <c r="D26" s="200">
        <v>17436.824163424128</v>
      </c>
      <c r="E26" s="218">
        <f t="shared" si="3"/>
        <v>1.121864264363471</v>
      </c>
      <c r="F26" s="200">
        <v>16810.616797859864</v>
      </c>
      <c r="G26" s="218">
        <f t="shared" si="4"/>
        <v>0.9640870745902336</v>
      </c>
      <c r="H26" s="200">
        <v>16453.68979699751</v>
      </c>
      <c r="I26" s="219">
        <f t="shared" si="5"/>
        <v>0.9787677629468187</v>
      </c>
    </row>
    <row r="27" spans="2:9" ht="15.75">
      <c r="B27" s="189" t="s">
        <v>310</v>
      </c>
      <c r="C27" s="199">
        <v>14283.527203711514</v>
      </c>
      <c r="D27" s="200">
        <v>15012.567445319335</v>
      </c>
      <c r="E27" s="218">
        <f t="shared" si="3"/>
        <v>1.0510406310157328</v>
      </c>
      <c r="F27" s="200">
        <v>16790.637675122278</v>
      </c>
      <c r="G27" s="218">
        <f t="shared" si="4"/>
        <v>1.1184387837909309</v>
      </c>
      <c r="H27" s="200">
        <v>16879.11048101872</v>
      </c>
      <c r="I27" s="219">
        <f t="shared" si="5"/>
        <v>1.00526917485853</v>
      </c>
    </row>
    <row r="28" spans="2:9" ht="15.75">
      <c r="B28" s="189" t="s">
        <v>311</v>
      </c>
      <c r="C28" s="199">
        <v>15015.713974436945</v>
      </c>
      <c r="D28" s="200">
        <v>15971.211777070681</v>
      </c>
      <c r="E28" s="218">
        <f t="shared" si="3"/>
        <v>1.063633191485959</v>
      </c>
      <c r="F28" s="200">
        <v>17266.704368036702</v>
      </c>
      <c r="G28" s="218">
        <f t="shared" si="4"/>
        <v>1.081114232849001</v>
      </c>
      <c r="H28" s="200">
        <v>19282.781138613864</v>
      </c>
      <c r="I28" s="219">
        <f t="shared" si="5"/>
        <v>1.1167609479843315</v>
      </c>
    </row>
    <row r="29" spans="2:9" ht="15.75">
      <c r="B29" s="189" t="s">
        <v>1</v>
      </c>
      <c r="C29" s="199">
        <v>14598.403207399842</v>
      </c>
      <c r="D29" s="200">
        <v>15754.218615237183</v>
      </c>
      <c r="E29" s="218">
        <f t="shared" si="3"/>
        <v>1.0791740981131048</v>
      </c>
      <c r="F29" s="200">
        <v>17578.666142422826</v>
      </c>
      <c r="G29" s="218">
        <f t="shared" si="4"/>
        <v>1.1158069195143117</v>
      </c>
      <c r="H29" s="200">
        <v>18844.9739843562</v>
      </c>
      <c r="I29" s="219">
        <f t="shared" si="5"/>
        <v>1.0720366284719052</v>
      </c>
    </row>
    <row r="30" spans="2:9" ht="15.75">
      <c r="B30" s="189" t="s">
        <v>312</v>
      </c>
      <c r="C30" s="199">
        <v>13776.745072836335</v>
      </c>
      <c r="D30" s="200">
        <v>14291.676064118088</v>
      </c>
      <c r="E30" s="218">
        <f t="shared" si="3"/>
        <v>1.0373768251179334</v>
      </c>
      <c r="F30" s="200">
        <v>14722.96401988246</v>
      </c>
      <c r="G30" s="218">
        <f t="shared" si="4"/>
        <v>1.0301775630674417</v>
      </c>
      <c r="H30" s="200">
        <v>15790.814431669716</v>
      </c>
      <c r="I30" s="219">
        <f t="shared" si="5"/>
        <v>1.0725295810235758</v>
      </c>
    </row>
    <row r="31" spans="2:9" ht="16.5" thickBot="1">
      <c r="B31" s="190" t="s">
        <v>234</v>
      </c>
      <c r="C31" s="203">
        <v>13827.722095833926</v>
      </c>
      <c r="D31" s="204">
        <v>14996.888396239654</v>
      </c>
      <c r="E31" s="220">
        <f t="shared" si="3"/>
        <v>1.0845523429168409</v>
      </c>
      <c r="F31" s="204">
        <v>17754.716859875796</v>
      </c>
      <c r="G31" s="220">
        <f t="shared" si="4"/>
        <v>1.1838933777974667</v>
      </c>
      <c r="H31" s="204">
        <v>19906.120247484912</v>
      </c>
      <c r="I31" s="221">
        <f t="shared" si="5"/>
        <v>1.121173624146669</v>
      </c>
    </row>
    <row r="32" spans="2:9" ht="16.5" thickBot="1">
      <c r="B32" s="191" t="s">
        <v>321</v>
      </c>
      <c r="C32" s="222">
        <v>14874.26002306138</v>
      </c>
      <c r="D32" s="223">
        <v>15984.436790772792</v>
      </c>
      <c r="E32" s="224">
        <f t="shared" si="3"/>
        <v>1.0746374452235048</v>
      </c>
      <c r="F32" s="223">
        <v>17386.349638136464</v>
      </c>
      <c r="G32" s="224">
        <f t="shared" si="4"/>
        <v>1.087704863531566</v>
      </c>
      <c r="H32" s="223">
        <v>18325.590989303015</v>
      </c>
      <c r="I32" s="225">
        <f t="shared" si="5"/>
        <v>1.054021768267351</v>
      </c>
    </row>
    <row r="33" spans="2:9" ht="16.5" thickBot="1">
      <c r="B33" s="191" t="s">
        <v>322</v>
      </c>
      <c r="C33" s="226">
        <v>14230.587523447677</v>
      </c>
      <c r="D33" s="227">
        <v>15307.22408012555</v>
      </c>
      <c r="E33" s="228">
        <f t="shared" si="3"/>
        <v>1.0756565078500029</v>
      </c>
      <c r="F33" s="227">
        <v>16850.60719393477</v>
      </c>
      <c r="G33" s="228">
        <f t="shared" si="4"/>
        <v>1.1008271065825126</v>
      </c>
      <c r="H33" s="227">
        <v>17566.108586843086</v>
      </c>
      <c r="I33" s="229">
        <f t="shared" si="5"/>
        <v>1.0424614605677742</v>
      </c>
    </row>
  </sheetData>
  <mergeCells count="4">
    <mergeCell ref="B2:B3"/>
    <mergeCell ref="C2:I2"/>
    <mergeCell ref="B21:B22"/>
    <mergeCell ref="C21:I21"/>
  </mergeCells>
  <printOptions/>
  <pageMargins left="0.75" right="0.75" top="1" bottom="1" header="0.4921259845" footer="0.4921259845"/>
  <pageSetup fitToHeight="1" fitToWidth="1" horizontalDpi="600" verticalDpi="600" orientation="landscape" paperSize="9" scale="8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78"/>
  <sheetViews>
    <sheetView view="pageBreakPreview" zoomScaleNormal="95" zoomScaleSheetLayoutView="100" workbookViewId="0" topLeftCell="A40">
      <selection activeCell="J30" sqref="J30"/>
    </sheetView>
  </sheetViews>
  <sheetFormatPr defaultColWidth="9.00390625" defaultRowHeight="12.75"/>
  <cols>
    <col min="1" max="1" width="28.125" style="298" customWidth="1"/>
    <col min="2" max="7" width="9.75390625" style="298" customWidth="1"/>
    <col min="8" max="8" width="8.125" style="298" customWidth="1"/>
    <col min="9" max="9" width="8.875" style="298" customWidth="1"/>
    <col min="10" max="10" width="9.125" style="298" customWidth="1"/>
    <col min="11" max="11" width="9.25390625" style="298" customWidth="1"/>
    <col min="12" max="12" width="8.875" style="298" bestFit="1" customWidth="1"/>
    <col min="13" max="16384" width="9.125" style="298" customWidth="1"/>
  </cols>
  <sheetData>
    <row r="1" spans="1:14" ht="11.25">
      <c r="A1" s="622"/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</row>
    <row r="2" spans="1:14" ht="15.75" thickBot="1">
      <c r="A2" s="626" t="s">
        <v>323</v>
      </c>
      <c r="B2" s="626"/>
      <c r="C2" s="626"/>
      <c r="D2" s="626"/>
      <c r="E2" s="626"/>
      <c r="F2" s="626"/>
      <c r="G2" s="626"/>
      <c r="H2" s="230"/>
      <c r="L2" s="324"/>
      <c r="N2" s="325" t="s">
        <v>222</v>
      </c>
    </row>
    <row r="3" spans="1:14" ht="24" customHeight="1" thickBot="1">
      <c r="A3" s="623" t="s">
        <v>133</v>
      </c>
      <c r="B3" s="624" t="s">
        <v>237</v>
      </c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4"/>
    </row>
    <row r="4" spans="1:14" ht="12" thickBot="1">
      <c r="A4" s="623"/>
      <c r="B4" s="597" t="s">
        <v>263</v>
      </c>
      <c r="C4" s="597"/>
      <c r="D4" s="597"/>
      <c r="E4" s="597" t="s">
        <v>21</v>
      </c>
      <c r="F4" s="597"/>
      <c r="G4" s="597"/>
      <c r="H4" s="625" t="s">
        <v>264</v>
      </c>
      <c r="I4" s="625"/>
      <c r="J4" s="597" t="s">
        <v>22</v>
      </c>
      <c r="K4" s="597"/>
      <c r="L4" s="597"/>
      <c r="M4" s="597" t="s">
        <v>23</v>
      </c>
      <c r="N4" s="597"/>
    </row>
    <row r="5" spans="1:14" ht="12" thickBot="1">
      <c r="A5" s="623"/>
      <c r="B5" s="231" t="s">
        <v>134</v>
      </c>
      <c r="C5" s="232" t="s">
        <v>135</v>
      </c>
      <c r="D5" s="233" t="s">
        <v>136</v>
      </c>
      <c r="E5" s="231" t="s">
        <v>134</v>
      </c>
      <c r="F5" s="232" t="s">
        <v>135</v>
      </c>
      <c r="G5" s="233" t="s">
        <v>136</v>
      </c>
      <c r="H5" s="234" t="s">
        <v>136</v>
      </c>
      <c r="I5" s="234" t="s">
        <v>137</v>
      </c>
      <c r="J5" s="235" t="s">
        <v>134</v>
      </c>
      <c r="K5" s="232" t="s">
        <v>135</v>
      </c>
      <c r="L5" s="233" t="s">
        <v>136</v>
      </c>
      <c r="M5" s="234" t="s">
        <v>136</v>
      </c>
      <c r="N5" s="233" t="s">
        <v>137</v>
      </c>
    </row>
    <row r="6" spans="1:14" ht="12" thickBot="1">
      <c r="A6" s="623"/>
      <c r="B6" s="236" t="s">
        <v>138</v>
      </c>
      <c r="C6" s="237" t="s">
        <v>138</v>
      </c>
      <c r="D6" s="238"/>
      <c r="E6" s="236" t="s">
        <v>138</v>
      </c>
      <c r="F6" s="237" t="s">
        <v>138</v>
      </c>
      <c r="G6" s="238"/>
      <c r="H6" s="239" t="s">
        <v>139</v>
      </c>
      <c r="I6" s="239" t="s">
        <v>140</v>
      </c>
      <c r="J6" s="240" t="s">
        <v>138</v>
      </c>
      <c r="K6" s="237" t="s">
        <v>138</v>
      </c>
      <c r="L6" s="238"/>
      <c r="M6" s="239" t="s">
        <v>139</v>
      </c>
      <c r="N6" s="238" t="s">
        <v>140</v>
      </c>
    </row>
    <row r="7" spans="1:14" ht="13.5" customHeight="1">
      <c r="A7" s="241" t="s">
        <v>141</v>
      </c>
      <c r="B7" s="242">
        <v>211</v>
      </c>
      <c r="C7" s="243"/>
      <c r="D7" s="244">
        <f aca="true" t="shared" si="0" ref="D7:D18">SUM(B7:C7)</f>
        <v>211</v>
      </c>
      <c r="E7" s="242">
        <v>257</v>
      </c>
      <c r="F7" s="243"/>
      <c r="G7" s="244">
        <f aca="true" t="shared" si="1" ref="G7:G18">SUM(E7:F7)</f>
        <v>257</v>
      </c>
      <c r="H7" s="245">
        <f aca="true" t="shared" si="2" ref="H7:H38">+G7-D7</f>
        <v>46</v>
      </c>
      <c r="I7" s="383"/>
      <c r="J7" s="242">
        <v>250</v>
      </c>
      <c r="K7" s="243"/>
      <c r="L7" s="244">
        <f aca="true" t="shared" si="3" ref="L7:L18">SUM(J7:K7)</f>
        <v>250</v>
      </c>
      <c r="M7" s="245">
        <f aca="true" t="shared" si="4" ref="M7:M38">+L7-G7</f>
        <v>-7</v>
      </c>
      <c r="N7" s="384"/>
    </row>
    <row r="8" spans="1:14" ht="13.5" customHeight="1">
      <c r="A8" s="248" t="s">
        <v>142</v>
      </c>
      <c r="B8" s="249">
        <v>10603</v>
      </c>
      <c r="C8" s="250"/>
      <c r="D8" s="251">
        <f t="shared" si="0"/>
        <v>10603</v>
      </c>
      <c r="E8" s="249">
        <v>11588</v>
      </c>
      <c r="F8" s="250"/>
      <c r="G8" s="251">
        <f t="shared" si="1"/>
        <v>11588</v>
      </c>
      <c r="H8" s="252">
        <f t="shared" si="2"/>
        <v>985</v>
      </c>
      <c r="I8" s="246">
        <f aca="true" t="shared" si="5" ref="I8:I22">+G8/D8</f>
        <v>1.0928982363482034</v>
      </c>
      <c r="J8" s="249">
        <v>11470</v>
      </c>
      <c r="K8" s="250"/>
      <c r="L8" s="251">
        <f t="shared" si="3"/>
        <v>11470</v>
      </c>
      <c r="M8" s="252">
        <f t="shared" si="4"/>
        <v>-118</v>
      </c>
      <c r="N8" s="247">
        <f aca="true" t="shared" si="6" ref="N8:N22">+L8/G8</f>
        <v>0.9898170521228857</v>
      </c>
    </row>
    <row r="9" spans="1:14" ht="13.5" customHeight="1">
      <c r="A9" s="248" t="s">
        <v>143</v>
      </c>
      <c r="B9" s="249"/>
      <c r="C9" s="250"/>
      <c r="D9" s="251">
        <f t="shared" si="0"/>
        <v>0</v>
      </c>
      <c r="E9" s="249"/>
      <c r="F9" s="250"/>
      <c r="G9" s="251">
        <f t="shared" si="1"/>
        <v>0</v>
      </c>
      <c r="H9" s="252">
        <f t="shared" si="2"/>
        <v>0</v>
      </c>
      <c r="I9" s="246"/>
      <c r="J9" s="249"/>
      <c r="K9" s="250"/>
      <c r="L9" s="251">
        <f t="shared" si="3"/>
        <v>0</v>
      </c>
      <c r="M9" s="252">
        <f t="shared" si="4"/>
        <v>0</v>
      </c>
      <c r="N9" s="247"/>
    </row>
    <row r="10" spans="1:14" ht="13.5" customHeight="1">
      <c r="A10" s="248" t="s">
        <v>144</v>
      </c>
      <c r="B10" s="249"/>
      <c r="C10" s="250"/>
      <c r="D10" s="251">
        <f t="shared" si="0"/>
        <v>0</v>
      </c>
      <c r="E10" s="249"/>
      <c r="F10" s="250"/>
      <c r="G10" s="251">
        <f t="shared" si="1"/>
        <v>0</v>
      </c>
      <c r="H10" s="252">
        <f t="shared" si="2"/>
        <v>0</v>
      </c>
      <c r="I10" s="246"/>
      <c r="J10" s="249"/>
      <c r="K10" s="250"/>
      <c r="L10" s="251">
        <f t="shared" si="3"/>
        <v>0</v>
      </c>
      <c r="M10" s="252">
        <f t="shared" si="4"/>
        <v>0</v>
      </c>
      <c r="N10" s="247"/>
    </row>
    <row r="11" spans="1:14" ht="13.5" customHeight="1">
      <c r="A11" s="248" t="s">
        <v>145</v>
      </c>
      <c r="B11" s="249">
        <v>0.5</v>
      </c>
      <c r="C11" s="250"/>
      <c r="D11" s="251">
        <f t="shared" si="0"/>
        <v>0.5</v>
      </c>
      <c r="E11" s="249">
        <v>1</v>
      </c>
      <c r="F11" s="250"/>
      <c r="G11" s="251">
        <f t="shared" si="1"/>
        <v>1</v>
      </c>
      <c r="H11" s="252">
        <f t="shared" si="2"/>
        <v>0.5</v>
      </c>
      <c r="I11" s="246">
        <f t="shared" si="5"/>
        <v>2</v>
      </c>
      <c r="J11" s="249">
        <v>1</v>
      </c>
      <c r="K11" s="250"/>
      <c r="L11" s="251">
        <f t="shared" si="3"/>
        <v>1</v>
      </c>
      <c r="M11" s="252">
        <f t="shared" si="4"/>
        <v>0</v>
      </c>
      <c r="N11" s="247">
        <f t="shared" si="6"/>
        <v>1</v>
      </c>
    </row>
    <row r="12" spans="1:14" ht="13.5" customHeight="1">
      <c r="A12" s="248" t="s">
        <v>146</v>
      </c>
      <c r="B12" s="249"/>
      <c r="C12" s="250"/>
      <c r="D12" s="251">
        <f t="shared" si="0"/>
        <v>0</v>
      </c>
      <c r="E12" s="249"/>
      <c r="F12" s="250"/>
      <c r="G12" s="251">
        <f t="shared" si="1"/>
        <v>0</v>
      </c>
      <c r="H12" s="252">
        <f t="shared" si="2"/>
        <v>0</v>
      </c>
      <c r="I12" s="246"/>
      <c r="J12" s="249"/>
      <c r="K12" s="250"/>
      <c r="L12" s="251">
        <f t="shared" si="3"/>
        <v>0</v>
      </c>
      <c r="M12" s="252">
        <f t="shared" si="4"/>
        <v>0</v>
      </c>
      <c r="N12" s="247"/>
    </row>
    <row r="13" spans="1:14" ht="13.5" customHeight="1">
      <c r="A13" s="248" t="s">
        <v>147</v>
      </c>
      <c r="B13" s="249"/>
      <c r="C13" s="250"/>
      <c r="D13" s="251">
        <f t="shared" si="0"/>
        <v>0</v>
      </c>
      <c r="E13" s="249"/>
      <c r="F13" s="250"/>
      <c r="G13" s="251">
        <f t="shared" si="1"/>
        <v>0</v>
      </c>
      <c r="H13" s="252">
        <f t="shared" si="2"/>
        <v>0</v>
      </c>
      <c r="I13" s="246"/>
      <c r="J13" s="249"/>
      <c r="K13" s="250"/>
      <c r="L13" s="251">
        <f t="shared" si="3"/>
        <v>0</v>
      </c>
      <c r="M13" s="252">
        <f t="shared" si="4"/>
        <v>0</v>
      </c>
      <c r="N13" s="247"/>
    </row>
    <row r="14" spans="1:14" ht="23.25" customHeight="1">
      <c r="A14" s="248" t="s">
        <v>148</v>
      </c>
      <c r="B14" s="249"/>
      <c r="C14" s="250"/>
      <c r="D14" s="251">
        <f t="shared" si="0"/>
        <v>0</v>
      </c>
      <c r="E14" s="249"/>
      <c r="F14" s="250"/>
      <c r="G14" s="251">
        <f t="shared" si="1"/>
        <v>0</v>
      </c>
      <c r="H14" s="252">
        <f t="shared" si="2"/>
        <v>0</v>
      </c>
      <c r="I14" s="246"/>
      <c r="J14" s="249"/>
      <c r="K14" s="250"/>
      <c r="L14" s="251">
        <f t="shared" si="3"/>
        <v>0</v>
      </c>
      <c r="M14" s="252">
        <f t="shared" si="4"/>
        <v>0</v>
      </c>
      <c r="N14" s="247"/>
    </row>
    <row r="15" spans="1:14" ht="13.5" customHeight="1">
      <c r="A15" s="248" t="s">
        <v>149</v>
      </c>
      <c r="B15" s="249">
        <v>8640</v>
      </c>
      <c r="C15" s="250"/>
      <c r="D15" s="251">
        <f t="shared" si="0"/>
        <v>8640</v>
      </c>
      <c r="E15" s="249">
        <v>6976</v>
      </c>
      <c r="F15" s="250"/>
      <c r="G15" s="251">
        <f t="shared" si="1"/>
        <v>6976</v>
      </c>
      <c r="H15" s="252">
        <f t="shared" si="2"/>
        <v>-1664</v>
      </c>
      <c r="I15" s="246">
        <f t="shared" si="5"/>
        <v>0.8074074074074075</v>
      </c>
      <c r="J15" s="253">
        <f>J16+J17</f>
        <v>5043</v>
      </c>
      <c r="K15" s="254"/>
      <c r="L15" s="251">
        <f t="shared" si="3"/>
        <v>5043</v>
      </c>
      <c r="M15" s="252">
        <f t="shared" si="4"/>
        <v>-1933</v>
      </c>
      <c r="N15" s="247">
        <f t="shared" si="6"/>
        <v>0.7229071100917431</v>
      </c>
    </row>
    <row r="16" spans="1:14" ht="13.5" customHeight="1">
      <c r="A16" s="255" t="s">
        <v>223</v>
      </c>
      <c r="B16" s="249">
        <v>1327</v>
      </c>
      <c r="C16" s="250"/>
      <c r="D16" s="251">
        <f t="shared" si="0"/>
        <v>1327</v>
      </c>
      <c r="E16" s="249">
        <v>802</v>
      </c>
      <c r="F16" s="250"/>
      <c r="G16" s="251">
        <f t="shared" si="1"/>
        <v>802</v>
      </c>
      <c r="H16" s="252">
        <f t="shared" si="2"/>
        <v>-525</v>
      </c>
      <c r="I16" s="246">
        <f t="shared" si="5"/>
        <v>0.6043707611152976</v>
      </c>
      <c r="J16" s="253">
        <v>1008</v>
      </c>
      <c r="K16" s="250"/>
      <c r="L16" s="251">
        <f t="shared" si="3"/>
        <v>1008</v>
      </c>
      <c r="M16" s="252">
        <f t="shared" si="4"/>
        <v>206</v>
      </c>
      <c r="N16" s="247">
        <f t="shared" si="6"/>
        <v>1.256857855361596</v>
      </c>
    </row>
    <row r="17" spans="1:14" ht="13.5" customHeight="1">
      <c r="A17" s="255" t="s">
        <v>224</v>
      </c>
      <c r="B17" s="249">
        <v>7313</v>
      </c>
      <c r="C17" s="250"/>
      <c r="D17" s="251">
        <f t="shared" si="0"/>
        <v>7313</v>
      </c>
      <c r="E17" s="249">
        <v>6174</v>
      </c>
      <c r="F17" s="250"/>
      <c r="G17" s="251">
        <f t="shared" si="1"/>
        <v>6174</v>
      </c>
      <c r="H17" s="252">
        <f t="shared" si="2"/>
        <v>-1139</v>
      </c>
      <c r="I17" s="246"/>
      <c r="J17" s="253">
        <v>4035</v>
      </c>
      <c r="K17" s="250"/>
      <c r="L17" s="251">
        <f t="shared" si="3"/>
        <v>4035</v>
      </c>
      <c r="M17" s="252">
        <f t="shared" si="4"/>
        <v>-2139</v>
      </c>
      <c r="N17" s="247">
        <f t="shared" si="6"/>
        <v>0.6535471331389698</v>
      </c>
    </row>
    <row r="18" spans="1:14" ht="13.5" customHeight="1" thickBot="1">
      <c r="A18" s="256" t="s">
        <v>262</v>
      </c>
      <c r="B18" s="257"/>
      <c r="C18" s="258"/>
      <c r="D18" s="251">
        <f t="shared" si="0"/>
        <v>0</v>
      </c>
      <c r="E18" s="257"/>
      <c r="F18" s="258"/>
      <c r="G18" s="251">
        <f t="shared" si="1"/>
        <v>0</v>
      </c>
      <c r="H18" s="259"/>
      <c r="I18" s="260"/>
      <c r="J18" s="261"/>
      <c r="K18" s="258"/>
      <c r="L18" s="251">
        <f t="shared" si="3"/>
        <v>0</v>
      </c>
      <c r="M18" s="259"/>
      <c r="N18" s="262"/>
    </row>
    <row r="19" spans="1:14" ht="13.5" customHeight="1" thickBot="1">
      <c r="A19" s="263" t="s">
        <v>150</v>
      </c>
      <c r="B19" s="264">
        <f aca="true" t="shared" si="7" ref="B19:G19">SUM(B7+B8+B9+B10+B11+B13+B15)</f>
        <v>19454.5</v>
      </c>
      <c r="C19" s="265">
        <f t="shared" si="7"/>
        <v>0</v>
      </c>
      <c r="D19" s="266">
        <f t="shared" si="7"/>
        <v>19454.5</v>
      </c>
      <c r="E19" s="264">
        <f t="shared" si="7"/>
        <v>18822</v>
      </c>
      <c r="F19" s="265">
        <f t="shared" si="7"/>
        <v>0</v>
      </c>
      <c r="G19" s="266">
        <f t="shared" si="7"/>
        <v>18822</v>
      </c>
      <c r="H19" s="376">
        <f t="shared" si="2"/>
        <v>-632.5</v>
      </c>
      <c r="I19" s="377">
        <f t="shared" si="5"/>
        <v>0.9674882417949575</v>
      </c>
      <c r="J19" s="267">
        <f>SUM(J7+J8+J9+J10+J11+J13+J15)</f>
        <v>16764</v>
      </c>
      <c r="K19" s="265">
        <f>SUM(K7+K8+K9+K10+K11+K13+K15)</f>
        <v>0</v>
      </c>
      <c r="L19" s="266">
        <f>SUM(L7+L8+L9+L10+L11+L13+L15)</f>
        <v>16764</v>
      </c>
      <c r="M19" s="376">
        <f t="shared" si="4"/>
        <v>-2058</v>
      </c>
      <c r="N19" s="378">
        <f t="shared" si="6"/>
        <v>0.8906598661141217</v>
      </c>
    </row>
    <row r="20" spans="1:14" ht="13.5" customHeight="1">
      <c r="A20" s="241" t="s">
        <v>151</v>
      </c>
      <c r="B20" s="268">
        <v>4232</v>
      </c>
      <c r="C20" s="269"/>
      <c r="D20" s="270">
        <f aca="true" t="shared" si="8" ref="D20:D37">SUM(B20:C20)</f>
        <v>4232</v>
      </c>
      <c r="E20" s="268">
        <v>3808</v>
      </c>
      <c r="F20" s="269"/>
      <c r="G20" s="271">
        <f aca="true" t="shared" si="9" ref="G20:G37">SUM(E20:F20)</f>
        <v>3808</v>
      </c>
      <c r="H20" s="272">
        <f t="shared" si="2"/>
        <v>-424</v>
      </c>
      <c r="I20" s="273">
        <f t="shared" si="5"/>
        <v>0.8998109640831758</v>
      </c>
      <c r="J20" s="274">
        <v>2750</v>
      </c>
      <c r="K20" s="269"/>
      <c r="L20" s="275">
        <f aca="true" t="shared" si="10" ref="L20:L37">SUM(J20:K20)</f>
        <v>2750</v>
      </c>
      <c r="M20" s="272">
        <f t="shared" si="4"/>
        <v>-1058</v>
      </c>
      <c r="N20" s="276">
        <f t="shared" si="6"/>
        <v>0.7221638655462185</v>
      </c>
    </row>
    <row r="21" spans="1:14" ht="21" customHeight="1">
      <c r="A21" s="248" t="s">
        <v>152</v>
      </c>
      <c r="B21" s="268">
        <v>1405</v>
      </c>
      <c r="C21" s="269"/>
      <c r="D21" s="270">
        <f t="shared" si="8"/>
        <v>1405</v>
      </c>
      <c r="E21" s="268">
        <v>975</v>
      </c>
      <c r="F21" s="269"/>
      <c r="G21" s="271">
        <f t="shared" si="9"/>
        <v>975</v>
      </c>
      <c r="H21" s="277">
        <f t="shared" si="2"/>
        <v>-430</v>
      </c>
      <c r="I21" s="246">
        <f t="shared" si="5"/>
        <v>0.693950177935943</v>
      </c>
      <c r="J21" s="274"/>
      <c r="K21" s="269"/>
      <c r="L21" s="275">
        <f t="shared" si="10"/>
        <v>0</v>
      </c>
      <c r="M21" s="277">
        <f t="shared" si="4"/>
        <v>-975</v>
      </c>
      <c r="N21" s="247">
        <f t="shared" si="6"/>
        <v>0</v>
      </c>
    </row>
    <row r="22" spans="1:14" ht="13.5" customHeight="1">
      <c r="A22" s="248" t="s">
        <v>153</v>
      </c>
      <c r="B22" s="278">
        <v>912</v>
      </c>
      <c r="C22" s="250"/>
      <c r="D22" s="270">
        <f t="shared" si="8"/>
        <v>912</v>
      </c>
      <c r="E22" s="278">
        <v>952</v>
      </c>
      <c r="F22" s="250"/>
      <c r="G22" s="271">
        <f t="shared" si="9"/>
        <v>952</v>
      </c>
      <c r="H22" s="277">
        <f t="shared" si="2"/>
        <v>40</v>
      </c>
      <c r="I22" s="246">
        <f t="shared" si="5"/>
        <v>1.043859649122807</v>
      </c>
      <c r="J22" s="249">
        <f>G22</f>
        <v>952</v>
      </c>
      <c r="K22" s="250"/>
      <c r="L22" s="275">
        <f t="shared" si="10"/>
        <v>952</v>
      </c>
      <c r="M22" s="277">
        <f t="shared" si="4"/>
        <v>0</v>
      </c>
      <c r="N22" s="247">
        <f t="shared" si="6"/>
        <v>1</v>
      </c>
    </row>
    <row r="23" spans="1:14" ht="13.5" customHeight="1">
      <c r="A23" s="248" t="s">
        <v>154</v>
      </c>
      <c r="B23" s="278"/>
      <c r="C23" s="250"/>
      <c r="D23" s="270">
        <f t="shared" si="8"/>
        <v>0</v>
      </c>
      <c r="E23" s="278"/>
      <c r="F23" s="250"/>
      <c r="G23" s="271">
        <f t="shared" si="9"/>
        <v>0</v>
      </c>
      <c r="H23" s="277">
        <f t="shared" si="2"/>
        <v>0</v>
      </c>
      <c r="I23" s="246"/>
      <c r="J23" s="249"/>
      <c r="K23" s="250"/>
      <c r="L23" s="275">
        <f t="shared" si="10"/>
        <v>0</v>
      </c>
      <c r="M23" s="277">
        <f t="shared" si="4"/>
        <v>0</v>
      </c>
      <c r="N23" s="247"/>
    </row>
    <row r="24" spans="1:14" ht="13.5" customHeight="1">
      <c r="A24" s="248" t="s">
        <v>220</v>
      </c>
      <c r="B24" s="278">
        <v>16</v>
      </c>
      <c r="C24" s="250"/>
      <c r="D24" s="270">
        <f t="shared" si="8"/>
        <v>16</v>
      </c>
      <c r="E24" s="278">
        <v>44</v>
      </c>
      <c r="F24" s="250"/>
      <c r="G24" s="271">
        <f t="shared" si="9"/>
        <v>44</v>
      </c>
      <c r="H24" s="277">
        <f t="shared" si="2"/>
        <v>28</v>
      </c>
      <c r="I24" s="246">
        <f aca="true" t="shared" si="11" ref="I24:I38">+G24/D24</f>
        <v>2.75</v>
      </c>
      <c r="J24" s="249">
        <v>50</v>
      </c>
      <c r="K24" s="250"/>
      <c r="L24" s="275">
        <f t="shared" si="10"/>
        <v>50</v>
      </c>
      <c r="M24" s="277">
        <f t="shared" si="4"/>
        <v>6</v>
      </c>
      <c r="N24" s="247">
        <f aca="true" t="shared" si="12" ref="N24:N38">+L24/G24</f>
        <v>1.1363636363636365</v>
      </c>
    </row>
    <row r="25" spans="1:14" ht="13.5" customHeight="1">
      <c r="A25" s="248" t="s">
        <v>155</v>
      </c>
      <c r="B25" s="249">
        <v>2481</v>
      </c>
      <c r="C25" s="250"/>
      <c r="D25" s="270">
        <f t="shared" si="8"/>
        <v>2481</v>
      </c>
      <c r="E25" s="249">
        <v>1595</v>
      </c>
      <c r="F25" s="250"/>
      <c r="G25" s="271">
        <f t="shared" si="9"/>
        <v>1595</v>
      </c>
      <c r="H25" s="277">
        <f t="shared" si="2"/>
        <v>-886</v>
      </c>
      <c r="I25" s="246">
        <f t="shared" si="11"/>
        <v>0.6428859330914953</v>
      </c>
      <c r="J25" s="249">
        <v>1320</v>
      </c>
      <c r="K25" s="250"/>
      <c r="L25" s="275">
        <f t="shared" si="10"/>
        <v>1320</v>
      </c>
      <c r="M25" s="277">
        <f t="shared" si="4"/>
        <v>-275</v>
      </c>
      <c r="N25" s="247">
        <f t="shared" si="12"/>
        <v>0.8275862068965517</v>
      </c>
    </row>
    <row r="26" spans="1:14" ht="13.5" customHeight="1">
      <c r="A26" s="248" t="s">
        <v>156</v>
      </c>
      <c r="B26" s="278">
        <v>1939</v>
      </c>
      <c r="C26" s="250"/>
      <c r="D26" s="270">
        <f t="shared" si="8"/>
        <v>1939</v>
      </c>
      <c r="E26" s="278">
        <v>773</v>
      </c>
      <c r="F26" s="250"/>
      <c r="G26" s="271">
        <f t="shared" si="9"/>
        <v>773</v>
      </c>
      <c r="H26" s="277">
        <f t="shared" si="2"/>
        <v>-1166</v>
      </c>
      <c r="I26" s="246">
        <f t="shared" si="11"/>
        <v>0.39865910263022175</v>
      </c>
      <c r="J26" s="253">
        <v>450</v>
      </c>
      <c r="K26" s="250"/>
      <c r="L26" s="275">
        <f t="shared" si="10"/>
        <v>450</v>
      </c>
      <c r="M26" s="277">
        <f t="shared" si="4"/>
        <v>-323</v>
      </c>
      <c r="N26" s="247">
        <f t="shared" si="12"/>
        <v>0.5821474773609314</v>
      </c>
    </row>
    <row r="27" spans="1:14" ht="13.5" customHeight="1">
      <c r="A27" s="248" t="s">
        <v>157</v>
      </c>
      <c r="B27" s="278">
        <v>542</v>
      </c>
      <c r="C27" s="250"/>
      <c r="D27" s="270">
        <f t="shared" si="8"/>
        <v>542</v>
      </c>
      <c r="E27" s="278">
        <v>822</v>
      </c>
      <c r="F27" s="250"/>
      <c r="G27" s="271">
        <f t="shared" si="9"/>
        <v>822</v>
      </c>
      <c r="H27" s="277">
        <f t="shared" si="2"/>
        <v>280</v>
      </c>
      <c r="I27" s="246">
        <f t="shared" si="11"/>
        <v>1.5166051660516606</v>
      </c>
      <c r="J27" s="253">
        <v>870</v>
      </c>
      <c r="K27" s="250"/>
      <c r="L27" s="275">
        <f t="shared" si="10"/>
        <v>870</v>
      </c>
      <c r="M27" s="277">
        <f t="shared" si="4"/>
        <v>48</v>
      </c>
      <c r="N27" s="247">
        <f t="shared" si="12"/>
        <v>1.0583941605839415</v>
      </c>
    </row>
    <row r="28" spans="1:14" ht="13.5" customHeight="1">
      <c r="A28" s="279" t="s">
        <v>158</v>
      </c>
      <c r="B28" s="249">
        <v>11036</v>
      </c>
      <c r="C28" s="250"/>
      <c r="D28" s="270">
        <f t="shared" si="8"/>
        <v>11036</v>
      </c>
      <c r="E28" s="249">
        <v>11793</v>
      </c>
      <c r="F28" s="250"/>
      <c r="G28" s="271">
        <f t="shared" si="9"/>
        <v>11793</v>
      </c>
      <c r="H28" s="277">
        <f t="shared" si="2"/>
        <v>757</v>
      </c>
      <c r="I28" s="246">
        <f t="shared" si="11"/>
        <v>1.068593693367162</v>
      </c>
      <c r="J28" s="249">
        <f>J29+J32</f>
        <v>12450.56</v>
      </c>
      <c r="K28" s="250"/>
      <c r="L28" s="275">
        <f t="shared" si="10"/>
        <v>12450.56</v>
      </c>
      <c r="M28" s="277">
        <f t="shared" si="4"/>
        <v>657.5599999999995</v>
      </c>
      <c r="N28" s="247">
        <f t="shared" si="12"/>
        <v>1.0557585008055625</v>
      </c>
    </row>
    <row r="29" spans="1:14" ht="13.5" customHeight="1">
      <c r="A29" s="248" t="s">
        <v>159</v>
      </c>
      <c r="B29" s="278">
        <v>7908</v>
      </c>
      <c r="C29" s="250"/>
      <c r="D29" s="270">
        <f t="shared" si="8"/>
        <v>7908</v>
      </c>
      <c r="E29" s="278">
        <v>8613</v>
      </c>
      <c r="F29" s="250"/>
      <c r="G29" s="271">
        <f t="shared" si="9"/>
        <v>8613</v>
      </c>
      <c r="H29" s="277">
        <f t="shared" si="2"/>
        <v>705</v>
      </c>
      <c r="I29" s="246">
        <f t="shared" si="11"/>
        <v>1.0891502276176024</v>
      </c>
      <c r="J29" s="253">
        <f>J30+J31</f>
        <v>9088</v>
      </c>
      <c r="K29" s="254"/>
      <c r="L29" s="275">
        <f t="shared" si="10"/>
        <v>9088</v>
      </c>
      <c r="M29" s="277">
        <f t="shared" si="4"/>
        <v>475</v>
      </c>
      <c r="N29" s="247">
        <f t="shared" si="12"/>
        <v>1.0551491930802275</v>
      </c>
    </row>
    <row r="30" spans="1:14" ht="13.5" customHeight="1">
      <c r="A30" s="279" t="s">
        <v>160</v>
      </c>
      <c r="B30" s="278">
        <v>7780</v>
      </c>
      <c r="C30" s="250"/>
      <c r="D30" s="270">
        <f t="shared" si="8"/>
        <v>7780</v>
      </c>
      <c r="E30" s="278">
        <v>8246</v>
      </c>
      <c r="F30" s="250"/>
      <c r="G30" s="271">
        <f t="shared" si="9"/>
        <v>8246</v>
      </c>
      <c r="H30" s="277">
        <f t="shared" si="2"/>
        <v>466</v>
      </c>
      <c r="I30" s="246">
        <f t="shared" si="11"/>
        <v>1.0598971722365038</v>
      </c>
      <c r="J30" s="249">
        <v>8703</v>
      </c>
      <c r="K30" s="250"/>
      <c r="L30" s="275">
        <f t="shared" si="10"/>
        <v>8703</v>
      </c>
      <c r="M30" s="277">
        <f t="shared" si="4"/>
        <v>457</v>
      </c>
      <c r="N30" s="247">
        <f t="shared" si="12"/>
        <v>1.0554208100897404</v>
      </c>
    </row>
    <row r="31" spans="1:14" ht="13.5" customHeight="1">
      <c r="A31" s="248" t="s">
        <v>161</v>
      </c>
      <c r="B31" s="278">
        <v>272</v>
      </c>
      <c r="C31" s="250"/>
      <c r="D31" s="270">
        <f t="shared" si="8"/>
        <v>272</v>
      </c>
      <c r="E31" s="278">
        <v>367</v>
      </c>
      <c r="F31" s="250"/>
      <c r="G31" s="271">
        <f t="shared" si="9"/>
        <v>367</v>
      </c>
      <c r="H31" s="277">
        <f t="shared" si="2"/>
        <v>95</v>
      </c>
      <c r="I31" s="246">
        <f t="shared" si="11"/>
        <v>1.349264705882353</v>
      </c>
      <c r="J31" s="249">
        <v>385</v>
      </c>
      <c r="K31" s="250"/>
      <c r="L31" s="275">
        <f t="shared" si="10"/>
        <v>385</v>
      </c>
      <c r="M31" s="277">
        <f t="shared" si="4"/>
        <v>18</v>
      </c>
      <c r="N31" s="247">
        <f t="shared" si="12"/>
        <v>1.0490463215258856</v>
      </c>
    </row>
    <row r="32" spans="1:14" ht="13.5" customHeight="1">
      <c r="A32" s="248" t="s">
        <v>162</v>
      </c>
      <c r="B32" s="278">
        <v>2985</v>
      </c>
      <c r="C32" s="250"/>
      <c r="D32" s="270">
        <f t="shared" si="8"/>
        <v>2985</v>
      </c>
      <c r="E32" s="278">
        <v>3180</v>
      </c>
      <c r="F32" s="250"/>
      <c r="G32" s="271">
        <f t="shared" si="9"/>
        <v>3180</v>
      </c>
      <c r="H32" s="277">
        <f t="shared" si="2"/>
        <v>195</v>
      </c>
      <c r="I32" s="246">
        <f t="shared" si="11"/>
        <v>1.065326633165829</v>
      </c>
      <c r="J32" s="249">
        <f>J29*0.37</f>
        <v>3362.56</v>
      </c>
      <c r="K32" s="250"/>
      <c r="L32" s="275">
        <f t="shared" si="10"/>
        <v>3362.56</v>
      </c>
      <c r="M32" s="277">
        <f t="shared" si="4"/>
        <v>182.55999999999995</v>
      </c>
      <c r="N32" s="247">
        <f t="shared" si="12"/>
        <v>1.0574088050314465</v>
      </c>
    </row>
    <row r="33" spans="1:14" ht="13.5" customHeight="1">
      <c r="A33" s="279" t="s">
        <v>163</v>
      </c>
      <c r="B33" s="278">
        <v>1</v>
      </c>
      <c r="C33" s="250"/>
      <c r="D33" s="270">
        <f t="shared" si="8"/>
        <v>1</v>
      </c>
      <c r="E33" s="278">
        <v>0</v>
      </c>
      <c r="F33" s="250"/>
      <c r="G33" s="271">
        <f t="shared" si="9"/>
        <v>0</v>
      </c>
      <c r="H33" s="277">
        <f t="shared" si="2"/>
        <v>-1</v>
      </c>
      <c r="I33" s="246">
        <f t="shared" si="11"/>
        <v>0</v>
      </c>
      <c r="J33" s="249">
        <v>1</v>
      </c>
      <c r="K33" s="250"/>
      <c r="L33" s="275">
        <f t="shared" si="10"/>
        <v>1</v>
      </c>
      <c r="M33" s="277">
        <f t="shared" si="4"/>
        <v>1</v>
      </c>
      <c r="N33" s="247"/>
    </row>
    <row r="34" spans="1:14" ht="13.5" customHeight="1">
      <c r="A34" s="279" t="s">
        <v>164</v>
      </c>
      <c r="B34" s="278">
        <v>125</v>
      </c>
      <c r="C34" s="250"/>
      <c r="D34" s="270">
        <f t="shared" si="8"/>
        <v>125</v>
      </c>
      <c r="E34" s="278">
        <v>123</v>
      </c>
      <c r="F34" s="250"/>
      <c r="G34" s="271">
        <f t="shared" si="9"/>
        <v>123</v>
      </c>
      <c r="H34" s="277">
        <f t="shared" si="2"/>
        <v>-2</v>
      </c>
      <c r="I34" s="246">
        <f t="shared" si="11"/>
        <v>0.984</v>
      </c>
      <c r="J34" s="249">
        <v>130</v>
      </c>
      <c r="K34" s="250"/>
      <c r="L34" s="275">
        <f t="shared" si="10"/>
        <v>130</v>
      </c>
      <c r="M34" s="277">
        <f t="shared" si="4"/>
        <v>7</v>
      </c>
      <c r="N34" s="247">
        <f t="shared" si="12"/>
        <v>1.056910569105691</v>
      </c>
    </row>
    <row r="35" spans="1:14" ht="13.5" customHeight="1">
      <c r="A35" s="248" t="s">
        <v>165</v>
      </c>
      <c r="B35" s="278">
        <v>505</v>
      </c>
      <c r="C35" s="250"/>
      <c r="D35" s="270">
        <f t="shared" si="8"/>
        <v>505</v>
      </c>
      <c r="E35" s="278">
        <v>506</v>
      </c>
      <c r="F35" s="250"/>
      <c r="G35" s="271">
        <f t="shared" si="9"/>
        <v>506</v>
      </c>
      <c r="H35" s="277">
        <f t="shared" si="2"/>
        <v>1</v>
      </c>
      <c r="I35" s="246">
        <f t="shared" si="11"/>
        <v>1.001980198019802</v>
      </c>
      <c r="J35" s="253">
        <v>550</v>
      </c>
      <c r="K35" s="250"/>
      <c r="L35" s="275">
        <f t="shared" si="10"/>
        <v>550</v>
      </c>
      <c r="M35" s="277">
        <f t="shared" si="4"/>
        <v>44</v>
      </c>
      <c r="N35" s="247">
        <f t="shared" si="12"/>
        <v>1.0869565217391304</v>
      </c>
    </row>
    <row r="36" spans="1:14" ht="22.5" customHeight="1">
      <c r="A36" s="248" t="s">
        <v>166</v>
      </c>
      <c r="B36" s="278">
        <v>505</v>
      </c>
      <c r="C36" s="250"/>
      <c r="D36" s="270">
        <f t="shared" si="8"/>
        <v>505</v>
      </c>
      <c r="E36" s="278">
        <v>506</v>
      </c>
      <c r="F36" s="250"/>
      <c r="G36" s="271">
        <f t="shared" si="9"/>
        <v>506</v>
      </c>
      <c r="H36" s="277">
        <f t="shared" si="2"/>
        <v>1</v>
      </c>
      <c r="I36" s="246">
        <f t="shared" si="11"/>
        <v>1.001980198019802</v>
      </c>
      <c r="J36" s="253">
        <v>550</v>
      </c>
      <c r="K36" s="250"/>
      <c r="L36" s="275">
        <f t="shared" si="10"/>
        <v>550</v>
      </c>
      <c r="M36" s="277">
        <f t="shared" si="4"/>
        <v>44</v>
      </c>
      <c r="N36" s="247">
        <f t="shared" si="12"/>
        <v>1.0869565217391304</v>
      </c>
    </row>
    <row r="37" spans="1:14" ht="13.5" customHeight="1" thickBot="1">
      <c r="A37" s="280" t="s">
        <v>167</v>
      </c>
      <c r="B37" s="281"/>
      <c r="C37" s="282"/>
      <c r="D37" s="270">
        <f t="shared" si="8"/>
        <v>0</v>
      </c>
      <c r="E37" s="281"/>
      <c r="F37" s="282"/>
      <c r="G37" s="271">
        <f t="shared" si="9"/>
        <v>0</v>
      </c>
      <c r="H37" s="283">
        <f t="shared" si="2"/>
        <v>0</v>
      </c>
      <c r="I37" s="284"/>
      <c r="J37" s="285"/>
      <c r="K37" s="282"/>
      <c r="L37" s="275">
        <f t="shared" si="10"/>
        <v>0</v>
      </c>
      <c r="M37" s="283">
        <f t="shared" si="4"/>
        <v>0</v>
      </c>
      <c r="N37" s="286"/>
    </row>
    <row r="38" spans="1:14" ht="13.5" customHeight="1" thickBot="1">
      <c r="A38" s="287" t="s">
        <v>168</v>
      </c>
      <c r="B38" s="288">
        <f aca="true" t="shared" si="13" ref="B38:G38">SUM(B20+B22+B23+B24+B25+B28+B33+B34+B35+B37)</f>
        <v>19308</v>
      </c>
      <c r="C38" s="289">
        <f t="shared" si="13"/>
        <v>0</v>
      </c>
      <c r="D38" s="290">
        <f t="shared" si="13"/>
        <v>19308</v>
      </c>
      <c r="E38" s="288">
        <f t="shared" si="13"/>
        <v>18821</v>
      </c>
      <c r="F38" s="289">
        <f t="shared" si="13"/>
        <v>0</v>
      </c>
      <c r="G38" s="290">
        <f t="shared" si="13"/>
        <v>18821</v>
      </c>
      <c r="H38" s="379">
        <f t="shared" si="2"/>
        <v>-487</v>
      </c>
      <c r="I38" s="380">
        <f t="shared" si="11"/>
        <v>0.9747772943857469</v>
      </c>
      <c r="J38" s="291">
        <f>SUM(J20+J22+J23+J24+J25+J28+J33+J34+J35+J37)</f>
        <v>18203.559999999998</v>
      </c>
      <c r="K38" s="289">
        <f>SUM(K20+K22+K23+K24+K25+K28+K33+K34+K35+K37)</f>
        <v>0</v>
      </c>
      <c r="L38" s="290">
        <f>SUM(L20+L22+L23+L24+L25+L28+L33+L34+L35+L37)</f>
        <v>18203.559999999998</v>
      </c>
      <c r="M38" s="379">
        <f t="shared" si="4"/>
        <v>-617.4400000000023</v>
      </c>
      <c r="N38" s="381">
        <f t="shared" si="12"/>
        <v>0.9671940917060728</v>
      </c>
    </row>
    <row r="39" spans="1:14" ht="13.5" customHeight="1" thickBot="1">
      <c r="A39" s="292"/>
      <c r="B39" s="293"/>
      <c r="C39" s="294"/>
      <c r="D39" s="295"/>
      <c r="E39" s="293"/>
      <c r="F39" s="294"/>
      <c r="G39" s="295"/>
      <c r="H39" s="294"/>
      <c r="I39" s="296"/>
      <c r="J39" s="293"/>
      <c r="K39" s="294"/>
      <c r="L39" s="294"/>
      <c r="M39" s="293"/>
      <c r="N39" s="297"/>
    </row>
    <row r="40" spans="1:14" ht="13.5" customHeight="1" thickBot="1">
      <c r="A40" s="287" t="s">
        <v>169</v>
      </c>
      <c r="B40" s="607">
        <v>147</v>
      </c>
      <c r="C40" s="607"/>
      <c r="D40" s="607"/>
      <c r="E40" s="607">
        <v>1</v>
      </c>
      <c r="F40" s="607"/>
      <c r="G40" s="607"/>
      <c r="H40" s="382"/>
      <c r="I40" s="377"/>
      <c r="J40" s="606">
        <f>L19-L38</f>
        <v>-1439.5599999999977</v>
      </c>
      <c r="K40" s="606"/>
      <c r="L40" s="606"/>
      <c r="M40" s="379"/>
      <c r="N40" s="381"/>
    </row>
    <row r="41" spans="1:7" ht="20.25" customHeight="1" thickBot="1">
      <c r="A41" s="287" t="s">
        <v>170</v>
      </c>
      <c r="B41" s="607"/>
      <c r="C41" s="607"/>
      <c r="D41" s="607"/>
      <c r="E41" s="607"/>
      <c r="F41" s="607"/>
      <c r="G41" s="607"/>
    </row>
    <row r="42" ht="14.25" customHeight="1">
      <c r="D42" s="326"/>
    </row>
    <row r="43" spans="1:7" ht="12" thickBot="1">
      <c r="A43" s="386"/>
      <c r="B43" s="386"/>
      <c r="C43" s="385"/>
      <c r="D43" s="386"/>
      <c r="E43" s="386"/>
      <c r="F43" s="386"/>
      <c r="G43" s="385"/>
    </row>
    <row r="44" spans="1:9" ht="11.25">
      <c r="A44" s="635" t="s">
        <v>24</v>
      </c>
      <c r="B44" s="636"/>
      <c r="C44" s="627" t="s">
        <v>171</v>
      </c>
      <c r="D44" s="327"/>
      <c r="E44" s="635" t="s">
        <v>31</v>
      </c>
      <c r="F44" s="636"/>
      <c r="G44" s="636"/>
      <c r="H44" s="636"/>
      <c r="I44" s="627" t="s">
        <v>171</v>
      </c>
    </row>
    <row r="45" spans="1:9" ht="12" thickBot="1">
      <c r="A45" s="637"/>
      <c r="B45" s="638"/>
      <c r="C45" s="628"/>
      <c r="D45" s="327"/>
      <c r="E45" s="637"/>
      <c r="F45" s="638"/>
      <c r="G45" s="638"/>
      <c r="H45" s="638"/>
      <c r="I45" s="628"/>
    </row>
    <row r="46" spans="1:9" ht="12" thickBot="1">
      <c r="A46" s="620" t="s">
        <v>197</v>
      </c>
      <c r="B46" s="632"/>
      <c r="C46" s="491">
        <v>177</v>
      </c>
      <c r="D46" s="302"/>
      <c r="E46" s="620" t="s">
        <v>109</v>
      </c>
      <c r="F46" s="632"/>
      <c r="G46" s="632"/>
      <c r="H46" s="632"/>
      <c r="I46" s="491">
        <v>90</v>
      </c>
    </row>
    <row r="47" spans="1:14" ht="11.25">
      <c r="A47" s="617" t="s">
        <v>105</v>
      </c>
      <c r="B47" s="630"/>
      <c r="C47" s="492">
        <v>230</v>
      </c>
      <c r="D47" s="302"/>
      <c r="E47" s="617" t="s">
        <v>110</v>
      </c>
      <c r="F47" s="630"/>
      <c r="G47" s="630"/>
      <c r="H47" s="630"/>
      <c r="I47" s="492">
        <v>100</v>
      </c>
      <c r="K47" s="602" t="s">
        <v>173</v>
      </c>
      <c r="L47" s="603"/>
      <c r="M47" s="439">
        <v>2007</v>
      </c>
      <c r="N47" s="440">
        <v>2008</v>
      </c>
    </row>
    <row r="48" spans="1:14" ht="11.25">
      <c r="A48" s="617" t="s">
        <v>106</v>
      </c>
      <c r="B48" s="630"/>
      <c r="C48" s="492">
        <v>230</v>
      </c>
      <c r="D48" s="302"/>
      <c r="E48" s="617" t="s">
        <v>111</v>
      </c>
      <c r="F48" s="630"/>
      <c r="G48" s="630"/>
      <c r="H48" s="630"/>
      <c r="I48" s="492">
        <v>100</v>
      </c>
      <c r="K48" s="441" t="s">
        <v>213</v>
      </c>
      <c r="L48" s="334"/>
      <c r="M48" s="335"/>
      <c r="N48" s="442"/>
    </row>
    <row r="49" spans="1:14" ht="11.25">
      <c r="A49" s="617" t="s">
        <v>107</v>
      </c>
      <c r="B49" s="630"/>
      <c r="C49" s="492">
        <v>60</v>
      </c>
      <c r="D49" s="302"/>
      <c r="E49" s="617" t="s">
        <v>112</v>
      </c>
      <c r="F49" s="630"/>
      <c r="G49" s="630"/>
      <c r="H49" s="630"/>
      <c r="I49" s="492">
        <v>50</v>
      </c>
      <c r="K49" s="441" t="s">
        <v>174</v>
      </c>
      <c r="L49" s="333"/>
      <c r="M49" s="337">
        <v>0</v>
      </c>
      <c r="N49" s="443">
        <v>0</v>
      </c>
    </row>
    <row r="50" spans="1:14" ht="12" thickBot="1">
      <c r="A50" s="617" t="s">
        <v>108</v>
      </c>
      <c r="B50" s="630"/>
      <c r="C50" s="492">
        <v>217</v>
      </c>
      <c r="D50" s="302"/>
      <c r="E50" s="617" t="s">
        <v>336</v>
      </c>
      <c r="F50" s="630"/>
      <c r="G50" s="630"/>
      <c r="H50" s="630"/>
      <c r="I50" s="492">
        <v>110</v>
      </c>
      <c r="K50" s="444" t="s">
        <v>175</v>
      </c>
      <c r="L50" s="445"/>
      <c r="M50" s="446">
        <v>0</v>
      </c>
      <c r="N50" s="447">
        <v>0</v>
      </c>
    </row>
    <row r="51" spans="1:9" ht="11.25">
      <c r="A51" s="617"/>
      <c r="B51" s="630"/>
      <c r="C51" s="492"/>
      <c r="D51" s="302"/>
      <c r="E51" s="617"/>
      <c r="F51" s="630"/>
      <c r="G51" s="630"/>
      <c r="H51" s="630"/>
      <c r="I51" s="492"/>
    </row>
    <row r="52" spans="1:14" ht="12" thickBot="1">
      <c r="A52" s="588"/>
      <c r="B52" s="629"/>
      <c r="C52" s="493"/>
      <c r="D52" s="302"/>
      <c r="E52" s="588"/>
      <c r="F52" s="629"/>
      <c r="G52" s="629"/>
      <c r="H52" s="629"/>
      <c r="I52" s="493"/>
      <c r="M52" s="300"/>
      <c r="N52" s="300"/>
    </row>
    <row r="53" spans="1:9" s="328" customFormat="1" ht="13.5" customHeight="1" thickBot="1">
      <c r="A53" s="633" t="s">
        <v>136</v>
      </c>
      <c r="B53" s="634"/>
      <c r="C53" s="490">
        <f>SUM(C46:C52)</f>
        <v>914</v>
      </c>
      <c r="D53" s="299"/>
      <c r="E53" s="633" t="s">
        <v>136</v>
      </c>
      <c r="F53" s="634"/>
      <c r="G53" s="634"/>
      <c r="H53" s="634"/>
      <c r="I53" s="490">
        <f>SUM(I46:I52)</f>
        <v>450</v>
      </c>
    </row>
    <row r="54" spans="1:4" ht="11.25">
      <c r="A54" s="386"/>
      <c r="B54" s="386"/>
      <c r="C54" s="385"/>
      <c r="D54" s="386"/>
    </row>
    <row r="55" spans="1:7" ht="11.25">
      <c r="A55" s="386"/>
      <c r="B55" s="386"/>
      <c r="C55" s="385"/>
      <c r="D55" s="386"/>
      <c r="E55" s="386"/>
      <c r="F55" s="386"/>
      <c r="G55" s="385"/>
    </row>
    <row r="56" spans="1:12" s="328" customFormat="1" ht="15.75" thickBot="1">
      <c r="A56" s="375" t="s">
        <v>324</v>
      </c>
      <c r="B56" s="329"/>
      <c r="C56" s="329"/>
      <c r="D56" s="329"/>
      <c r="E56" s="303"/>
      <c r="F56" s="330"/>
      <c r="G56" s="330"/>
      <c r="H56" s="302"/>
      <c r="I56" s="329"/>
      <c r="J56" s="329" t="s">
        <v>222</v>
      </c>
      <c r="K56" s="329"/>
      <c r="L56" s="303"/>
    </row>
    <row r="57" spans="1:11" s="328" customFormat="1" ht="12" thickBot="1">
      <c r="A57" s="608" t="s">
        <v>185</v>
      </c>
      <c r="B57" s="609" t="s">
        <v>34</v>
      </c>
      <c r="C57" s="610" t="s">
        <v>35</v>
      </c>
      <c r="D57" s="610"/>
      <c r="E57" s="610"/>
      <c r="F57" s="610"/>
      <c r="G57" s="610"/>
      <c r="H57" s="610"/>
      <c r="I57" s="610"/>
      <c r="J57" s="601" t="s">
        <v>36</v>
      </c>
      <c r="K57" s="298"/>
    </row>
    <row r="58" spans="1:11" s="328" customFormat="1" ht="12" thickBot="1">
      <c r="A58" s="608"/>
      <c r="B58" s="609"/>
      <c r="C58" s="604" t="s">
        <v>186</v>
      </c>
      <c r="D58" s="605" t="s">
        <v>187</v>
      </c>
      <c r="E58" s="605"/>
      <c r="F58" s="605"/>
      <c r="G58" s="605"/>
      <c r="H58" s="605"/>
      <c r="I58" s="605"/>
      <c r="J58" s="601"/>
      <c r="K58" s="298"/>
    </row>
    <row r="59" spans="1:11" s="328" customFormat="1" ht="12" thickBot="1">
      <c r="A59" s="608"/>
      <c r="B59" s="609"/>
      <c r="C59" s="604"/>
      <c r="D59" s="304">
        <v>1</v>
      </c>
      <c r="E59" s="304">
        <v>2</v>
      </c>
      <c r="F59" s="304">
        <v>3</v>
      </c>
      <c r="G59" s="304">
        <v>4</v>
      </c>
      <c r="H59" s="304">
        <v>5</v>
      </c>
      <c r="I59" s="305">
        <v>6</v>
      </c>
      <c r="J59" s="601"/>
      <c r="K59" s="298"/>
    </row>
    <row r="60" spans="1:11" s="328" customFormat="1" ht="12" thickBot="1">
      <c r="A60" s="306">
        <v>20914</v>
      </c>
      <c r="B60" s="307">
        <v>3899</v>
      </c>
      <c r="C60" s="308">
        <f>SUM(D60:I60)</f>
        <v>506</v>
      </c>
      <c r="D60" s="374">
        <v>165</v>
      </c>
      <c r="E60" s="374">
        <v>163</v>
      </c>
      <c r="F60" s="374"/>
      <c r="G60" s="374"/>
      <c r="H60" s="373">
        <v>178</v>
      </c>
      <c r="I60" s="309"/>
      <c r="J60" s="310">
        <f>SUM(A60-B60-C60)</f>
        <v>16509</v>
      </c>
      <c r="K60" s="298"/>
    </row>
    <row r="61" spans="1:12" s="328" customFormat="1" ht="11.25">
      <c r="A61" s="302"/>
      <c r="B61" s="329"/>
      <c r="C61" s="329"/>
      <c r="D61" s="329"/>
      <c r="E61" s="303"/>
      <c r="F61" s="343"/>
      <c r="G61" s="330"/>
      <c r="H61" s="302"/>
      <c r="I61" s="329"/>
      <c r="J61" s="329"/>
      <c r="K61" s="329"/>
      <c r="L61" s="303"/>
    </row>
    <row r="62" spans="1:12" s="328" customFormat="1" ht="11.25">
      <c r="A62" s="302"/>
      <c r="B62" s="329"/>
      <c r="C62" s="329"/>
      <c r="D62" s="329"/>
      <c r="E62" s="303"/>
      <c r="F62" s="343"/>
      <c r="G62" s="330"/>
      <c r="H62" s="302"/>
      <c r="I62" s="329"/>
      <c r="J62" s="329"/>
      <c r="K62" s="329"/>
      <c r="L62" s="303"/>
    </row>
    <row r="63" spans="1:12" s="328" customFormat="1" ht="15.75" thickBot="1">
      <c r="A63" s="375" t="s">
        <v>325</v>
      </c>
      <c r="B63" s="329"/>
      <c r="C63" s="329"/>
      <c r="D63" s="329"/>
      <c r="E63" s="303"/>
      <c r="F63" s="343"/>
      <c r="G63" s="330"/>
      <c r="H63" s="302"/>
      <c r="I63" s="329"/>
      <c r="J63" s="329"/>
      <c r="K63" s="329"/>
      <c r="L63" s="329" t="s">
        <v>222</v>
      </c>
    </row>
    <row r="64" spans="1:12" s="328" customFormat="1" ht="12" thickBot="1">
      <c r="A64" s="570" t="s">
        <v>201</v>
      </c>
      <c r="B64" s="566" t="s">
        <v>37</v>
      </c>
      <c r="C64" s="567" t="s">
        <v>38</v>
      </c>
      <c r="D64" s="567"/>
      <c r="E64" s="567"/>
      <c r="F64" s="567"/>
      <c r="G64" s="599" t="s">
        <v>39</v>
      </c>
      <c r="H64" s="569" t="s">
        <v>188</v>
      </c>
      <c r="I64" s="597" t="s">
        <v>40</v>
      </c>
      <c r="J64" s="597"/>
      <c r="K64" s="597"/>
      <c r="L64" s="597"/>
    </row>
    <row r="65" spans="1:12" s="328" customFormat="1" ht="23.25" thickBot="1">
      <c r="A65" s="570"/>
      <c r="B65" s="566"/>
      <c r="C65" s="518" t="s">
        <v>265</v>
      </c>
      <c r="D65" s="348" t="s">
        <v>189</v>
      </c>
      <c r="E65" s="348" t="s">
        <v>190</v>
      </c>
      <c r="F65" s="349" t="s">
        <v>266</v>
      </c>
      <c r="G65" s="667"/>
      <c r="H65" s="666"/>
      <c r="I65" s="347" t="s">
        <v>41</v>
      </c>
      <c r="J65" s="348" t="s">
        <v>189</v>
      </c>
      <c r="K65" s="348" t="s">
        <v>190</v>
      </c>
      <c r="L65" s="349" t="s">
        <v>42</v>
      </c>
    </row>
    <row r="66" spans="1:12" s="328" customFormat="1" ht="11.25">
      <c r="A66" s="387" t="s">
        <v>191</v>
      </c>
      <c r="B66" s="311">
        <v>1648</v>
      </c>
      <c r="C66" s="508" t="s">
        <v>192</v>
      </c>
      <c r="D66" s="509" t="s">
        <v>192</v>
      </c>
      <c r="E66" s="509" t="s">
        <v>192</v>
      </c>
      <c r="F66" s="522"/>
      <c r="G66" s="523">
        <v>2315</v>
      </c>
      <c r="H66" s="524" t="s">
        <v>192</v>
      </c>
      <c r="I66" s="525" t="s">
        <v>192</v>
      </c>
      <c r="J66" s="509" t="s">
        <v>192</v>
      </c>
      <c r="K66" s="509" t="s">
        <v>192</v>
      </c>
      <c r="L66" s="510" t="s">
        <v>192</v>
      </c>
    </row>
    <row r="67" spans="1:12" s="328" customFormat="1" ht="11.25">
      <c r="A67" s="388" t="s">
        <v>193</v>
      </c>
      <c r="B67" s="314">
        <v>26</v>
      </c>
      <c r="C67" s="511">
        <v>26</v>
      </c>
      <c r="D67" s="337">
        <v>29</v>
      </c>
      <c r="E67" s="337">
        <v>0</v>
      </c>
      <c r="F67" s="338">
        <v>55</v>
      </c>
      <c r="G67" s="315">
        <v>55</v>
      </c>
      <c r="H67" s="316">
        <f>+G67-F67</f>
        <v>0</v>
      </c>
      <c r="I67" s="363">
        <v>55</v>
      </c>
      <c r="J67" s="337">
        <v>0</v>
      </c>
      <c r="K67" s="337">
        <v>0</v>
      </c>
      <c r="L67" s="443">
        <f>I67+J67-K67</f>
        <v>55</v>
      </c>
    </row>
    <row r="68" spans="1:12" s="328" customFormat="1" ht="11.25">
      <c r="A68" s="388" t="s">
        <v>194</v>
      </c>
      <c r="B68" s="314">
        <v>190</v>
      </c>
      <c r="C68" s="511">
        <v>190</v>
      </c>
      <c r="D68" s="337">
        <v>125</v>
      </c>
      <c r="E68" s="337">
        <v>10</v>
      </c>
      <c r="F68" s="338">
        <v>305</v>
      </c>
      <c r="G68" s="315">
        <v>305</v>
      </c>
      <c r="H68" s="316">
        <f>+G68-F68</f>
        <v>0</v>
      </c>
      <c r="I68" s="363">
        <v>305</v>
      </c>
      <c r="J68" s="337">
        <v>11</v>
      </c>
      <c r="K68" s="337">
        <v>8</v>
      </c>
      <c r="L68" s="443">
        <f>I68+J68-K68</f>
        <v>308</v>
      </c>
    </row>
    <row r="69" spans="1:12" s="328" customFormat="1" ht="11.25">
      <c r="A69" s="388" t="s">
        <v>202</v>
      </c>
      <c r="B69" s="314">
        <v>402</v>
      </c>
      <c r="C69" s="511">
        <v>402</v>
      </c>
      <c r="D69" s="337">
        <v>506</v>
      </c>
      <c r="E69" s="337">
        <v>499</v>
      </c>
      <c r="F69" s="338">
        <v>409</v>
      </c>
      <c r="G69" s="315">
        <v>409</v>
      </c>
      <c r="H69" s="316">
        <f>+G69-F69</f>
        <v>0</v>
      </c>
      <c r="I69" s="370">
        <v>409</v>
      </c>
      <c r="J69" s="371">
        <v>506</v>
      </c>
      <c r="K69" s="371">
        <v>914</v>
      </c>
      <c r="L69" s="443">
        <f>I69+J69-K69</f>
        <v>1</v>
      </c>
    </row>
    <row r="70" spans="1:12" s="328" customFormat="1" ht="11.25">
      <c r="A70" s="388" t="s">
        <v>195</v>
      </c>
      <c r="B70" s="314">
        <v>1030</v>
      </c>
      <c r="C70" s="513" t="s">
        <v>192</v>
      </c>
      <c r="D70" s="361" t="s">
        <v>192</v>
      </c>
      <c r="E70" s="365" t="s">
        <v>192</v>
      </c>
      <c r="F70" s="338"/>
      <c r="G70" s="315">
        <v>1546</v>
      </c>
      <c r="H70" s="317" t="s">
        <v>192</v>
      </c>
      <c r="I70" s="364" t="s">
        <v>192</v>
      </c>
      <c r="J70" s="361" t="s">
        <v>192</v>
      </c>
      <c r="K70" s="365" t="s">
        <v>192</v>
      </c>
      <c r="L70" s="443"/>
    </row>
    <row r="71" spans="1:12" s="328" customFormat="1" ht="12" thickBot="1">
      <c r="A71" s="389" t="s">
        <v>196</v>
      </c>
      <c r="B71" s="318">
        <v>54</v>
      </c>
      <c r="C71" s="514">
        <v>58</v>
      </c>
      <c r="D71" s="446">
        <v>164</v>
      </c>
      <c r="E71" s="446">
        <v>115</v>
      </c>
      <c r="F71" s="505">
        <v>107</v>
      </c>
      <c r="G71" s="506">
        <v>116</v>
      </c>
      <c r="H71" s="507">
        <f>+G71-F71</f>
        <v>9</v>
      </c>
      <c r="I71" s="504">
        <v>107</v>
      </c>
      <c r="J71" s="446">
        <v>166</v>
      </c>
      <c r="K71" s="446">
        <v>208</v>
      </c>
      <c r="L71" s="447">
        <f>I71+J71-K71</f>
        <v>65</v>
      </c>
    </row>
    <row r="72" spans="1:12" s="328" customFormat="1" ht="11.25">
      <c r="A72" s="302"/>
      <c r="B72" s="329"/>
      <c r="C72" s="329"/>
      <c r="D72" s="329"/>
      <c r="E72" s="303"/>
      <c r="F72" s="343"/>
      <c r="G72" s="330"/>
      <c r="H72" s="302"/>
      <c r="I72" s="329"/>
      <c r="J72" s="329"/>
      <c r="K72" s="329"/>
      <c r="L72" s="303"/>
    </row>
    <row r="73" spans="1:12" s="328" customFormat="1" ht="11.25">
      <c r="A73" s="302"/>
      <c r="B73" s="329"/>
      <c r="C73" s="329"/>
      <c r="D73" s="329"/>
      <c r="E73" s="303"/>
      <c r="F73" s="343"/>
      <c r="G73" s="330"/>
      <c r="H73" s="302"/>
      <c r="I73" s="329"/>
      <c r="J73" s="329"/>
      <c r="K73" s="329"/>
      <c r="L73" s="303"/>
    </row>
    <row r="74" spans="1:11" ht="15.75" thickBot="1">
      <c r="A74" s="375" t="s">
        <v>326</v>
      </c>
      <c r="K74" s="329" t="s">
        <v>222</v>
      </c>
    </row>
    <row r="75" spans="1:11" ht="11.25">
      <c r="A75" s="619" t="s">
        <v>180</v>
      </c>
      <c r="B75" s="619"/>
      <c r="C75" s="619"/>
      <c r="D75" s="321"/>
      <c r="E75" s="619" t="s">
        <v>181</v>
      </c>
      <c r="F75" s="619"/>
      <c r="G75" s="619"/>
      <c r="I75" s="598" t="s">
        <v>176</v>
      </c>
      <c r="J75" s="598"/>
      <c r="K75" s="598"/>
    </row>
    <row r="76" spans="1:11" ht="12" thickBot="1">
      <c r="A76" s="350" t="s">
        <v>182</v>
      </c>
      <c r="B76" s="351" t="s">
        <v>183</v>
      </c>
      <c r="C76" s="352" t="s">
        <v>178</v>
      </c>
      <c r="D76" s="321"/>
      <c r="E76" s="350"/>
      <c r="F76" s="600" t="s">
        <v>184</v>
      </c>
      <c r="G76" s="600"/>
      <c r="I76" s="350"/>
      <c r="J76" s="351" t="s">
        <v>177</v>
      </c>
      <c r="K76" s="352" t="s">
        <v>178</v>
      </c>
    </row>
    <row r="77" spans="1:11" ht="11.25">
      <c r="A77" s="322">
        <v>2008</v>
      </c>
      <c r="B77" s="356">
        <v>40</v>
      </c>
      <c r="C77" s="357">
        <v>40</v>
      </c>
      <c r="D77" s="321"/>
      <c r="E77" s="322">
        <v>2008</v>
      </c>
      <c r="F77" s="592">
        <v>68</v>
      </c>
      <c r="G77" s="592"/>
      <c r="I77" s="322">
        <v>2008</v>
      </c>
      <c r="J77" s="356">
        <v>8248</v>
      </c>
      <c r="K77" s="357">
        <f>G30</f>
        <v>8246</v>
      </c>
    </row>
    <row r="78" spans="1:11" ht="12" thickBot="1">
      <c r="A78" s="323">
        <v>2009</v>
      </c>
      <c r="B78" s="358">
        <v>41</v>
      </c>
      <c r="C78" s="359"/>
      <c r="D78" s="321"/>
      <c r="E78" s="323">
        <v>2009</v>
      </c>
      <c r="F78" s="568">
        <v>68</v>
      </c>
      <c r="G78" s="568"/>
      <c r="I78" s="323">
        <v>2009</v>
      </c>
      <c r="J78" s="358">
        <f>L30</f>
        <v>8703</v>
      </c>
      <c r="K78" s="359"/>
    </row>
  </sheetData>
  <mergeCells count="53">
    <mergeCell ref="A44:B45"/>
    <mergeCell ref="B4:D4"/>
    <mergeCell ref="E4:G4"/>
    <mergeCell ref="B41:D41"/>
    <mergeCell ref="E41:G41"/>
    <mergeCell ref="A1:N1"/>
    <mergeCell ref="B40:D40"/>
    <mergeCell ref="E40:G40"/>
    <mergeCell ref="A3:A6"/>
    <mergeCell ref="B3:N3"/>
    <mergeCell ref="H4:I4"/>
    <mergeCell ref="M4:N4"/>
    <mergeCell ref="J40:L40"/>
    <mergeCell ref="A2:G2"/>
    <mergeCell ref="J4:L4"/>
    <mergeCell ref="F77:G77"/>
    <mergeCell ref="F76:G76"/>
    <mergeCell ref="A75:C75"/>
    <mergeCell ref="E75:G75"/>
    <mergeCell ref="A57:A59"/>
    <mergeCell ref="B57:B59"/>
    <mergeCell ref="C57:I57"/>
    <mergeCell ref="I44:I45"/>
    <mergeCell ref="A48:B48"/>
    <mergeCell ref="A49:B49"/>
    <mergeCell ref="A50:B50"/>
    <mergeCell ref="A52:B52"/>
    <mergeCell ref="A51:B51"/>
    <mergeCell ref="A46:B46"/>
    <mergeCell ref="A64:A65"/>
    <mergeCell ref="B64:B65"/>
    <mergeCell ref="C64:F64"/>
    <mergeCell ref="G64:G65"/>
    <mergeCell ref="F78:G78"/>
    <mergeCell ref="I75:K75"/>
    <mergeCell ref="K47:L47"/>
    <mergeCell ref="C58:C59"/>
    <mergeCell ref="D58:I58"/>
    <mergeCell ref="H64:H65"/>
    <mergeCell ref="I64:L64"/>
    <mergeCell ref="J57:J59"/>
    <mergeCell ref="E52:H52"/>
    <mergeCell ref="E53:H53"/>
    <mergeCell ref="A53:B53"/>
    <mergeCell ref="E44:H45"/>
    <mergeCell ref="E46:H46"/>
    <mergeCell ref="E47:H47"/>
    <mergeCell ref="E48:H48"/>
    <mergeCell ref="E49:H49"/>
    <mergeCell ref="E50:H50"/>
    <mergeCell ref="E51:H51"/>
    <mergeCell ref="A47:B47"/>
    <mergeCell ref="C44:C45"/>
  </mergeCells>
  <printOptions horizontalCentered="1"/>
  <pageMargins left="0.15748031496062992" right="0.15748031496062992" top="0.7480314960629921" bottom="0.15748031496062992" header="0.5511811023622047" footer="0.15748031496062992"/>
  <pageSetup horizontalDpi="600" verticalDpi="600" orientation="portrait" paperSize="9" scale="64" r:id="rId1"/>
  <headerFooter alignWithMargins="0"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N79"/>
  <sheetViews>
    <sheetView view="pageBreakPreview" zoomScaleSheetLayoutView="100" workbookViewId="0" topLeftCell="A52">
      <selection activeCell="L30" sqref="L30"/>
    </sheetView>
  </sheetViews>
  <sheetFormatPr defaultColWidth="9.00390625" defaultRowHeight="12.75"/>
  <cols>
    <col min="1" max="1" width="28.125" style="298" customWidth="1"/>
    <col min="2" max="7" width="9.75390625" style="298" customWidth="1"/>
    <col min="8" max="8" width="8.125" style="298" customWidth="1"/>
    <col min="9" max="9" width="8.875" style="298" customWidth="1"/>
    <col min="10" max="10" width="9.125" style="298" customWidth="1"/>
    <col min="11" max="11" width="9.25390625" style="298" customWidth="1"/>
    <col min="12" max="12" width="8.625" style="298" customWidth="1"/>
    <col min="13" max="16384" width="9.125" style="298" customWidth="1"/>
  </cols>
  <sheetData>
    <row r="1" spans="1:14" ht="11.25">
      <c r="A1" s="622"/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</row>
    <row r="2" spans="1:14" ht="15.75" thickBot="1">
      <c r="A2" s="626" t="s">
        <v>323</v>
      </c>
      <c r="B2" s="626"/>
      <c r="C2" s="626"/>
      <c r="D2" s="626"/>
      <c r="E2" s="626"/>
      <c r="F2" s="626"/>
      <c r="G2" s="626"/>
      <c r="H2" s="230"/>
      <c r="L2" s="324"/>
      <c r="N2" s="325" t="s">
        <v>222</v>
      </c>
    </row>
    <row r="3" spans="1:14" ht="24" customHeight="1" thickBot="1">
      <c r="A3" s="623" t="s">
        <v>133</v>
      </c>
      <c r="B3" s="624" t="s">
        <v>113</v>
      </c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4"/>
    </row>
    <row r="4" spans="1:14" ht="12" thickBot="1">
      <c r="A4" s="623"/>
      <c r="B4" s="597" t="s">
        <v>263</v>
      </c>
      <c r="C4" s="597"/>
      <c r="D4" s="597"/>
      <c r="E4" s="597" t="s">
        <v>21</v>
      </c>
      <c r="F4" s="597"/>
      <c r="G4" s="597"/>
      <c r="H4" s="625" t="s">
        <v>264</v>
      </c>
      <c r="I4" s="625"/>
      <c r="J4" s="597" t="s">
        <v>22</v>
      </c>
      <c r="K4" s="597"/>
      <c r="L4" s="597"/>
      <c r="M4" s="597" t="s">
        <v>23</v>
      </c>
      <c r="N4" s="597"/>
    </row>
    <row r="5" spans="1:14" ht="12" thickBot="1">
      <c r="A5" s="623"/>
      <c r="B5" s="231" t="s">
        <v>134</v>
      </c>
      <c r="C5" s="232" t="s">
        <v>135</v>
      </c>
      <c r="D5" s="233" t="s">
        <v>136</v>
      </c>
      <c r="E5" s="231" t="s">
        <v>134</v>
      </c>
      <c r="F5" s="232" t="s">
        <v>135</v>
      </c>
      <c r="G5" s="233" t="s">
        <v>136</v>
      </c>
      <c r="H5" s="234" t="s">
        <v>136</v>
      </c>
      <c r="I5" s="234" t="s">
        <v>137</v>
      </c>
      <c r="J5" s="235" t="s">
        <v>134</v>
      </c>
      <c r="K5" s="232" t="s">
        <v>135</v>
      </c>
      <c r="L5" s="233" t="s">
        <v>136</v>
      </c>
      <c r="M5" s="234" t="s">
        <v>136</v>
      </c>
      <c r="N5" s="233" t="s">
        <v>137</v>
      </c>
    </row>
    <row r="6" spans="1:14" ht="12" thickBot="1">
      <c r="A6" s="623"/>
      <c r="B6" s="236" t="s">
        <v>138</v>
      </c>
      <c r="C6" s="237" t="s">
        <v>138</v>
      </c>
      <c r="D6" s="238"/>
      <c r="E6" s="236" t="s">
        <v>138</v>
      </c>
      <c r="F6" s="237" t="s">
        <v>138</v>
      </c>
      <c r="G6" s="238"/>
      <c r="H6" s="239" t="s">
        <v>139</v>
      </c>
      <c r="I6" s="239" t="s">
        <v>140</v>
      </c>
      <c r="J6" s="240" t="s">
        <v>138</v>
      </c>
      <c r="K6" s="237" t="s">
        <v>138</v>
      </c>
      <c r="L6" s="238"/>
      <c r="M6" s="239" t="s">
        <v>139</v>
      </c>
      <c r="N6" s="238" t="s">
        <v>140</v>
      </c>
    </row>
    <row r="7" spans="1:14" ht="13.5" customHeight="1">
      <c r="A7" s="241" t="s">
        <v>141</v>
      </c>
      <c r="B7" s="242"/>
      <c r="C7" s="243"/>
      <c r="D7" s="244">
        <f aca="true" t="shared" si="0" ref="D7:D18">SUM(B7:C7)</f>
        <v>0</v>
      </c>
      <c r="E7" s="242"/>
      <c r="F7" s="243"/>
      <c r="G7" s="244">
        <f aca="true" t="shared" si="1" ref="G7:G18">SUM(E7:F7)</f>
        <v>0</v>
      </c>
      <c r="H7" s="480">
        <f aca="true" t="shared" si="2" ref="H7:H38">+G7-D7</f>
        <v>0</v>
      </c>
      <c r="I7" s="406"/>
      <c r="J7" s="472"/>
      <c r="K7" s="243"/>
      <c r="L7" s="244">
        <f aca="true" t="shared" si="3" ref="L7:L18">SUM(J7:K7)</f>
        <v>0</v>
      </c>
      <c r="M7" s="480">
        <f aca="true" t="shared" si="4" ref="M7:M38">+L7-G7</f>
        <v>0</v>
      </c>
      <c r="N7" s="406"/>
    </row>
    <row r="8" spans="1:14" ht="13.5" customHeight="1">
      <c r="A8" s="248" t="s">
        <v>142</v>
      </c>
      <c r="B8" s="249">
        <v>24830</v>
      </c>
      <c r="C8" s="250">
        <v>715</v>
      </c>
      <c r="D8" s="251">
        <f t="shared" si="0"/>
        <v>25545</v>
      </c>
      <c r="E8" s="249">
        <v>28959</v>
      </c>
      <c r="F8" s="250">
        <v>857</v>
      </c>
      <c r="G8" s="251">
        <f t="shared" si="1"/>
        <v>29816</v>
      </c>
      <c r="H8" s="481">
        <f t="shared" si="2"/>
        <v>4271</v>
      </c>
      <c r="I8" s="408">
        <f aca="true" t="shared" si="5" ref="I8:I38">+G8/D8</f>
        <v>1.1671951458211</v>
      </c>
      <c r="J8" s="473">
        <v>30180</v>
      </c>
      <c r="K8" s="250">
        <v>800</v>
      </c>
      <c r="L8" s="251">
        <f t="shared" si="3"/>
        <v>30980</v>
      </c>
      <c r="M8" s="481">
        <f t="shared" si="4"/>
        <v>1164</v>
      </c>
      <c r="N8" s="408">
        <f aca="true" t="shared" si="6" ref="N8:N38">+L8/G8</f>
        <v>1.0390394419103837</v>
      </c>
    </row>
    <row r="9" spans="1:14" ht="13.5" customHeight="1">
      <c r="A9" s="248" t="s">
        <v>143</v>
      </c>
      <c r="B9" s="249"/>
      <c r="C9" s="250"/>
      <c r="D9" s="251">
        <f t="shared" si="0"/>
        <v>0</v>
      </c>
      <c r="E9" s="249"/>
      <c r="F9" s="250"/>
      <c r="G9" s="251">
        <f t="shared" si="1"/>
        <v>0</v>
      </c>
      <c r="H9" s="481">
        <f t="shared" si="2"/>
        <v>0</v>
      </c>
      <c r="I9" s="408"/>
      <c r="J9" s="473"/>
      <c r="K9" s="250"/>
      <c r="L9" s="251">
        <f t="shared" si="3"/>
        <v>0</v>
      </c>
      <c r="M9" s="481">
        <f t="shared" si="4"/>
        <v>0</v>
      </c>
      <c r="N9" s="408"/>
    </row>
    <row r="10" spans="1:14" ht="13.5" customHeight="1">
      <c r="A10" s="248" t="s">
        <v>144</v>
      </c>
      <c r="B10" s="249"/>
      <c r="C10" s="250"/>
      <c r="D10" s="251">
        <f t="shared" si="0"/>
        <v>0</v>
      </c>
      <c r="E10" s="249"/>
      <c r="F10" s="250"/>
      <c r="G10" s="251">
        <f t="shared" si="1"/>
        <v>0</v>
      </c>
      <c r="H10" s="481">
        <f t="shared" si="2"/>
        <v>0</v>
      </c>
      <c r="I10" s="408"/>
      <c r="J10" s="473"/>
      <c r="K10" s="250"/>
      <c r="L10" s="251">
        <f t="shared" si="3"/>
        <v>0</v>
      </c>
      <c r="M10" s="481">
        <f t="shared" si="4"/>
        <v>0</v>
      </c>
      <c r="N10" s="408"/>
    </row>
    <row r="11" spans="1:14" ht="13.5" customHeight="1">
      <c r="A11" s="248" t="s">
        <v>145</v>
      </c>
      <c r="B11" s="249">
        <v>96</v>
      </c>
      <c r="C11" s="250"/>
      <c r="D11" s="251">
        <f t="shared" si="0"/>
        <v>96</v>
      </c>
      <c r="E11" s="249">
        <v>89</v>
      </c>
      <c r="F11" s="250"/>
      <c r="G11" s="251">
        <f t="shared" si="1"/>
        <v>89</v>
      </c>
      <c r="H11" s="481">
        <f t="shared" si="2"/>
        <v>-7</v>
      </c>
      <c r="I11" s="408">
        <f t="shared" si="5"/>
        <v>0.9270833333333334</v>
      </c>
      <c r="J11" s="473">
        <v>100</v>
      </c>
      <c r="K11" s="250"/>
      <c r="L11" s="251">
        <f t="shared" si="3"/>
        <v>100</v>
      </c>
      <c r="M11" s="481">
        <f t="shared" si="4"/>
        <v>11</v>
      </c>
      <c r="N11" s="408">
        <f t="shared" si="6"/>
        <v>1.1235955056179776</v>
      </c>
    </row>
    <row r="12" spans="1:14" ht="13.5" customHeight="1">
      <c r="A12" s="248" t="s">
        <v>146</v>
      </c>
      <c r="B12" s="249">
        <v>33</v>
      </c>
      <c r="C12" s="250"/>
      <c r="D12" s="251">
        <f t="shared" si="0"/>
        <v>33</v>
      </c>
      <c r="E12" s="249">
        <v>35</v>
      </c>
      <c r="F12" s="250"/>
      <c r="G12" s="251">
        <f t="shared" si="1"/>
        <v>35</v>
      </c>
      <c r="H12" s="481">
        <f t="shared" si="2"/>
        <v>2</v>
      </c>
      <c r="I12" s="408">
        <f t="shared" si="5"/>
        <v>1.0606060606060606</v>
      </c>
      <c r="J12" s="473">
        <v>50</v>
      </c>
      <c r="K12" s="250"/>
      <c r="L12" s="251">
        <f t="shared" si="3"/>
        <v>50</v>
      </c>
      <c r="M12" s="481">
        <f t="shared" si="4"/>
        <v>15</v>
      </c>
      <c r="N12" s="408">
        <f t="shared" si="6"/>
        <v>1.4285714285714286</v>
      </c>
    </row>
    <row r="13" spans="1:14" ht="13.5" customHeight="1">
      <c r="A13" s="248" t="s">
        <v>147</v>
      </c>
      <c r="B13" s="249"/>
      <c r="C13" s="250"/>
      <c r="D13" s="251">
        <f t="shared" si="0"/>
        <v>0</v>
      </c>
      <c r="E13" s="249"/>
      <c r="F13" s="250"/>
      <c r="G13" s="251">
        <f t="shared" si="1"/>
        <v>0</v>
      </c>
      <c r="H13" s="481">
        <f t="shared" si="2"/>
        <v>0</v>
      </c>
      <c r="I13" s="408"/>
      <c r="J13" s="473"/>
      <c r="K13" s="250"/>
      <c r="L13" s="251">
        <f t="shared" si="3"/>
        <v>0</v>
      </c>
      <c r="M13" s="481">
        <f t="shared" si="4"/>
        <v>0</v>
      </c>
      <c r="N13" s="408"/>
    </row>
    <row r="14" spans="1:14" ht="23.25" customHeight="1">
      <c r="A14" s="248" t="s">
        <v>148</v>
      </c>
      <c r="B14" s="249"/>
      <c r="C14" s="250"/>
      <c r="D14" s="251">
        <f t="shared" si="0"/>
        <v>0</v>
      </c>
      <c r="E14" s="249"/>
      <c r="F14" s="250"/>
      <c r="G14" s="251">
        <f t="shared" si="1"/>
        <v>0</v>
      </c>
      <c r="H14" s="481">
        <f t="shared" si="2"/>
        <v>0</v>
      </c>
      <c r="I14" s="408"/>
      <c r="J14" s="473"/>
      <c r="K14" s="250"/>
      <c r="L14" s="251">
        <f t="shared" si="3"/>
        <v>0</v>
      </c>
      <c r="M14" s="481">
        <f t="shared" si="4"/>
        <v>0</v>
      </c>
      <c r="N14" s="408"/>
    </row>
    <row r="15" spans="1:14" ht="13.5" customHeight="1">
      <c r="A15" s="248" t="s">
        <v>149</v>
      </c>
      <c r="B15" s="249">
        <v>18598</v>
      </c>
      <c r="C15" s="250"/>
      <c r="D15" s="251">
        <f t="shared" si="0"/>
        <v>18598</v>
      </c>
      <c r="E15" s="249">
        <v>14190</v>
      </c>
      <c r="F15" s="250"/>
      <c r="G15" s="251">
        <f t="shared" si="1"/>
        <v>14190</v>
      </c>
      <c r="H15" s="481">
        <f t="shared" si="2"/>
        <v>-4408</v>
      </c>
      <c r="I15" s="408">
        <f t="shared" si="5"/>
        <v>0.7629852672330358</v>
      </c>
      <c r="J15" s="474">
        <f>J16+J17</f>
        <v>13685</v>
      </c>
      <c r="K15" s="254"/>
      <c r="L15" s="251">
        <f t="shared" si="3"/>
        <v>13685</v>
      </c>
      <c r="M15" s="481">
        <f t="shared" si="4"/>
        <v>-505</v>
      </c>
      <c r="N15" s="408">
        <f t="shared" si="6"/>
        <v>0.9644115574348132</v>
      </c>
    </row>
    <row r="16" spans="1:14" ht="13.5" customHeight="1">
      <c r="A16" s="255" t="s">
        <v>223</v>
      </c>
      <c r="B16" s="249">
        <v>4522</v>
      </c>
      <c r="C16" s="250"/>
      <c r="D16" s="251">
        <f t="shared" si="0"/>
        <v>4522</v>
      </c>
      <c r="E16" s="249">
        <v>2700</v>
      </c>
      <c r="F16" s="250"/>
      <c r="G16" s="251">
        <f t="shared" si="1"/>
        <v>2700</v>
      </c>
      <c r="H16" s="481">
        <f t="shared" si="2"/>
        <v>-1822</v>
      </c>
      <c r="I16" s="408">
        <f t="shared" si="5"/>
        <v>0.5970809376382131</v>
      </c>
      <c r="J16" s="474">
        <v>3010</v>
      </c>
      <c r="K16" s="250"/>
      <c r="L16" s="251">
        <f t="shared" si="3"/>
        <v>3010</v>
      </c>
      <c r="M16" s="481">
        <f t="shared" si="4"/>
        <v>310</v>
      </c>
      <c r="N16" s="408">
        <f t="shared" si="6"/>
        <v>1.114814814814815</v>
      </c>
    </row>
    <row r="17" spans="1:14" ht="13.5" customHeight="1">
      <c r="A17" s="255" t="s">
        <v>224</v>
      </c>
      <c r="B17" s="249">
        <v>14076</v>
      </c>
      <c r="C17" s="250"/>
      <c r="D17" s="251">
        <f t="shared" si="0"/>
        <v>14076</v>
      </c>
      <c r="E17" s="249">
        <v>11490</v>
      </c>
      <c r="F17" s="250"/>
      <c r="G17" s="251">
        <f t="shared" si="1"/>
        <v>11490</v>
      </c>
      <c r="H17" s="481">
        <f t="shared" si="2"/>
        <v>-2586</v>
      </c>
      <c r="I17" s="408">
        <f t="shared" si="5"/>
        <v>0.8162830349531117</v>
      </c>
      <c r="J17" s="474">
        <v>10675</v>
      </c>
      <c r="K17" s="250"/>
      <c r="L17" s="251">
        <f t="shared" si="3"/>
        <v>10675</v>
      </c>
      <c r="M17" s="481">
        <f t="shared" si="4"/>
        <v>-815</v>
      </c>
      <c r="N17" s="408">
        <f t="shared" si="6"/>
        <v>0.9290687554395126</v>
      </c>
    </row>
    <row r="18" spans="1:14" ht="13.5" customHeight="1" thickBot="1">
      <c r="A18" s="256" t="s">
        <v>262</v>
      </c>
      <c r="B18" s="257"/>
      <c r="C18" s="258"/>
      <c r="D18" s="251">
        <f t="shared" si="0"/>
        <v>0</v>
      </c>
      <c r="E18" s="257"/>
      <c r="F18" s="258"/>
      <c r="G18" s="251">
        <f t="shared" si="1"/>
        <v>0</v>
      </c>
      <c r="H18" s="481">
        <f t="shared" si="2"/>
        <v>0</v>
      </c>
      <c r="I18" s="408"/>
      <c r="J18" s="475"/>
      <c r="K18" s="258"/>
      <c r="L18" s="251">
        <f t="shared" si="3"/>
        <v>0</v>
      </c>
      <c r="M18" s="481">
        <f t="shared" si="4"/>
        <v>0</v>
      </c>
      <c r="N18" s="408"/>
    </row>
    <row r="19" spans="1:14" ht="13.5" customHeight="1" thickBot="1">
      <c r="A19" s="263" t="s">
        <v>150</v>
      </c>
      <c r="B19" s="264">
        <f aca="true" t="shared" si="7" ref="B19:G19">SUM(B7+B8+B9+B10+B11+B13+B15)</f>
        <v>43524</v>
      </c>
      <c r="C19" s="265">
        <f t="shared" si="7"/>
        <v>715</v>
      </c>
      <c r="D19" s="266">
        <f t="shared" si="7"/>
        <v>44239</v>
      </c>
      <c r="E19" s="264">
        <f t="shared" si="7"/>
        <v>43238</v>
      </c>
      <c r="F19" s="265">
        <f t="shared" si="7"/>
        <v>857</v>
      </c>
      <c r="G19" s="265">
        <f t="shared" si="7"/>
        <v>44095</v>
      </c>
      <c r="H19" s="482">
        <f t="shared" si="2"/>
        <v>-144</v>
      </c>
      <c r="I19" s="410">
        <f t="shared" si="5"/>
        <v>0.9967449535477746</v>
      </c>
      <c r="J19" s="476">
        <f>SUM(J7+J8+J9+J10+J11+J13+J15)</f>
        <v>43965</v>
      </c>
      <c r="K19" s="265">
        <f>SUM(K7+K8+K9+K10+K11+K13+K15)</f>
        <v>800</v>
      </c>
      <c r="L19" s="265">
        <f>SUM(L7+L8+L9+L10+L11+L13+L15)</f>
        <v>44765</v>
      </c>
      <c r="M19" s="482">
        <f t="shared" si="4"/>
        <v>670</v>
      </c>
      <c r="N19" s="410">
        <f t="shared" si="6"/>
        <v>1.0151944664927997</v>
      </c>
    </row>
    <row r="20" spans="1:14" ht="13.5" customHeight="1">
      <c r="A20" s="241" t="s">
        <v>151</v>
      </c>
      <c r="B20" s="268">
        <v>11018</v>
      </c>
      <c r="C20" s="269">
        <v>420</v>
      </c>
      <c r="D20" s="270">
        <f aca="true" t="shared" si="8" ref="D20:D37">SUM(B20:C20)</f>
        <v>11438</v>
      </c>
      <c r="E20" s="268">
        <v>9265</v>
      </c>
      <c r="F20" s="269">
        <v>505</v>
      </c>
      <c r="G20" s="471">
        <f aca="true" t="shared" si="9" ref="G20:G37">SUM(E20:F20)</f>
        <v>9770</v>
      </c>
      <c r="H20" s="481">
        <f t="shared" si="2"/>
        <v>-1668</v>
      </c>
      <c r="I20" s="408">
        <f t="shared" si="5"/>
        <v>0.8541703094946669</v>
      </c>
      <c r="J20" s="477">
        <v>7848</v>
      </c>
      <c r="K20" s="269">
        <v>500</v>
      </c>
      <c r="L20" s="484">
        <f aca="true" t="shared" si="10" ref="L20:L37">SUM(J20:K20)</f>
        <v>8348</v>
      </c>
      <c r="M20" s="481">
        <f t="shared" si="4"/>
        <v>-1422</v>
      </c>
      <c r="N20" s="408">
        <f t="shared" si="6"/>
        <v>0.8544524053224155</v>
      </c>
    </row>
    <row r="21" spans="1:14" ht="21" customHeight="1">
      <c r="A21" s="248" t="s">
        <v>152</v>
      </c>
      <c r="B21" s="268">
        <v>4406</v>
      </c>
      <c r="C21" s="269">
        <v>5</v>
      </c>
      <c r="D21" s="270">
        <f t="shared" si="8"/>
        <v>4411</v>
      </c>
      <c r="E21" s="268">
        <v>2632</v>
      </c>
      <c r="F21" s="269">
        <v>2</v>
      </c>
      <c r="G21" s="471">
        <f t="shared" si="9"/>
        <v>2634</v>
      </c>
      <c r="H21" s="481">
        <f t="shared" si="2"/>
        <v>-1777</v>
      </c>
      <c r="I21" s="408">
        <f t="shared" si="5"/>
        <v>0.5971435048741782</v>
      </c>
      <c r="J21" s="477">
        <v>1260</v>
      </c>
      <c r="K21" s="269"/>
      <c r="L21" s="484">
        <f t="shared" si="10"/>
        <v>1260</v>
      </c>
      <c r="M21" s="481">
        <f t="shared" si="4"/>
        <v>-1374</v>
      </c>
      <c r="N21" s="408">
        <f t="shared" si="6"/>
        <v>0.4783599088838269</v>
      </c>
    </row>
    <row r="22" spans="1:14" ht="13.5" customHeight="1">
      <c r="A22" s="248" t="s">
        <v>153</v>
      </c>
      <c r="B22" s="278">
        <v>2739</v>
      </c>
      <c r="C22" s="250">
        <v>35</v>
      </c>
      <c r="D22" s="270">
        <f t="shared" si="8"/>
        <v>2774</v>
      </c>
      <c r="E22" s="278">
        <v>3081</v>
      </c>
      <c r="F22" s="250">
        <v>52</v>
      </c>
      <c r="G22" s="471">
        <f t="shared" si="9"/>
        <v>3133</v>
      </c>
      <c r="H22" s="481">
        <f t="shared" si="2"/>
        <v>359</v>
      </c>
      <c r="I22" s="408">
        <f t="shared" si="5"/>
        <v>1.1294160057678442</v>
      </c>
      <c r="J22" s="473">
        <f>E22</f>
        <v>3081</v>
      </c>
      <c r="K22" s="250">
        <f>F22</f>
        <v>52</v>
      </c>
      <c r="L22" s="484">
        <f t="shared" si="10"/>
        <v>3133</v>
      </c>
      <c r="M22" s="481">
        <f t="shared" si="4"/>
        <v>0</v>
      </c>
      <c r="N22" s="408">
        <f t="shared" si="6"/>
        <v>1</v>
      </c>
    </row>
    <row r="23" spans="1:14" ht="13.5" customHeight="1">
      <c r="A23" s="248" t="s">
        <v>154</v>
      </c>
      <c r="B23" s="278"/>
      <c r="C23" s="250"/>
      <c r="D23" s="270">
        <f t="shared" si="8"/>
        <v>0</v>
      </c>
      <c r="E23" s="278"/>
      <c r="F23" s="250"/>
      <c r="G23" s="471">
        <f t="shared" si="9"/>
        <v>0</v>
      </c>
      <c r="H23" s="481">
        <f t="shared" si="2"/>
        <v>0</v>
      </c>
      <c r="I23" s="408"/>
      <c r="J23" s="473"/>
      <c r="K23" s="250"/>
      <c r="L23" s="484">
        <f t="shared" si="10"/>
        <v>0</v>
      </c>
      <c r="M23" s="481">
        <f t="shared" si="4"/>
        <v>0</v>
      </c>
      <c r="N23" s="408"/>
    </row>
    <row r="24" spans="1:14" ht="13.5" customHeight="1">
      <c r="A24" s="248" t="s">
        <v>220</v>
      </c>
      <c r="B24" s="278">
        <v>30</v>
      </c>
      <c r="C24" s="250"/>
      <c r="D24" s="270">
        <f t="shared" si="8"/>
        <v>30</v>
      </c>
      <c r="E24" s="278">
        <v>93</v>
      </c>
      <c r="F24" s="250"/>
      <c r="G24" s="471">
        <f t="shared" si="9"/>
        <v>93</v>
      </c>
      <c r="H24" s="481">
        <f t="shared" si="2"/>
        <v>63</v>
      </c>
      <c r="I24" s="408">
        <f t="shared" si="5"/>
        <v>3.1</v>
      </c>
      <c r="J24" s="473">
        <v>120</v>
      </c>
      <c r="K24" s="250"/>
      <c r="L24" s="484">
        <f t="shared" si="10"/>
        <v>120</v>
      </c>
      <c r="M24" s="481">
        <f t="shared" si="4"/>
        <v>27</v>
      </c>
      <c r="N24" s="408">
        <f t="shared" si="6"/>
        <v>1.2903225806451613</v>
      </c>
    </row>
    <row r="25" spans="1:14" ht="13.5" customHeight="1">
      <c r="A25" s="248" t="s">
        <v>155</v>
      </c>
      <c r="B25" s="249">
        <v>3388</v>
      </c>
      <c r="C25" s="250">
        <v>24</v>
      </c>
      <c r="D25" s="270">
        <f t="shared" si="8"/>
        <v>3412</v>
      </c>
      <c r="E25" s="249">
        <v>3221</v>
      </c>
      <c r="F25" s="250">
        <v>18</v>
      </c>
      <c r="G25" s="471">
        <f t="shared" si="9"/>
        <v>3239</v>
      </c>
      <c r="H25" s="481">
        <f t="shared" si="2"/>
        <v>-173</v>
      </c>
      <c r="I25" s="408">
        <f t="shared" si="5"/>
        <v>0.9492966002344666</v>
      </c>
      <c r="J25" s="473">
        <f>J26+J27</f>
        <v>2715</v>
      </c>
      <c r="K25" s="250">
        <v>18</v>
      </c>
      <c r="L25" s="484">
        <f t="shared" si="10"/>
        <v>2733</v>
      </c>
      <c r="M25" s="481">
        <f t="shared" si="4"/>
        <v>-506</v>
      </c>
      <c r="N25" s="408">
        <f t="shared" si="6"/>
        <v>0.8437789441185551</v>
      </c>
    </row>
    <row r="26" spans="1:14" ht="21.75" customHeight="1">
      <c r="A26" s="248" t="s">
        <v>156</v>
      </c>
      <c r="B26" s="278">
        <v>1468</v>
      </c>
      <c r="C26" s="250">
        <v>17</v>
      </c>
      <c r="D26" s="270">
        <f t="shared" si="8"/>
        <v>1485</v>
      </c>
      <c r="E26" s="278">
        <v>1154</v>
      </c>
      <c r="F26" s="250">
        <v>10</v>
      </c>
      <c r="G26" s="471">
        <f t="shared" si="9"/>
        <v>1164</v>
      </c>
      <c r="H26" s="481">
        <f t="shared" si="2"/>
        <v>-321</v>
      </c>
      <c r="I26" s="408">
        <f t="shared" si="5"/>
        <v>0.7838383838383839</v>
      </c>
      <c r="J26" s="474">
        <v>590</v>
      </c>
      <c r="K26" s="250">
        <v>10</v>
      </c>
      <c r="L26" s="484">
        <f t="shared" si="10"/>
        <v>600</v>
      </c>
      <c r="M26" s="481">
        <f t="shared" si="4"/>
        <v>-564</v>
      </c>
      <c r="N26" s="408">
        <f t="shared" si="6"/>
        <v>0.5154639175257731</v>
      </c>
    </row>
    <row r="27" spans="1:14" ht="13.5" customHeight="1">
      <c r="A27" s="248" t="s">
        <v>157</v>
      </c>
      <c r="B27" s="278">
        <v>1918</v>
      </c>
      <c r="C27" s="250">
        <v>7</v>
      </c>
      <c r="D27" s="270">
        <f t="shared" si="8"/>
        <v>1925</v>
      </c>
      <c r="E27" s="278">
        <v>2064</v>
      </c>
      <c r="F27" s="250">
        <v>8</v>
      </c>
      <c r="G27" s="471">
        <f t="shared" si="9"/>
        <v>2072</v>
      </c>
      <c r="H27" s="481">
        <f t="shared" si="2"/>
        <v>147</v>
      </c>
      <c r="I27" s="408">
        <f t="shared" si="5"/>
        <v>1.0763636363636364</v>
      </c>
      <c r="J27" s="474">
        <v>2125</v>
      </c>
      <c r="K27" s="250">
        <v>8</v>
      </c>
      <c r="L27" s="484">
        <f t="shared" si="10"/>
        <v>2133</v>
      </c>
      <c r="M27" s="481">
        <f t="shared" si="4"/>
        <v>61</v>
      </c>
      <c r="N27" s="408">
        <f t="shared" si="6"/>
        <v>1.0294401544401544</v>
      </c>
    </row>
    <row r="28" spans="1:14" ht="13.5" customHeight="1">
      <c r="A28" s="279" t="s">
        <v>158</v>
      </c>
      <c r="B28" s="249">
        <v>24829</v>
      </c>
      <c r="C28" s="250">
        <v>168</v>
      </c>
      <c r="D28" s="270">
        <f t="shared" si="8"/>
        <v>24997</v>
      </c>
      <c r="E28" s="249">
        <v>26517</v>
      </c>
      <c r="F28" s="250">
        <v>202</v>
      </c>
      <c r="G28" s="471">
        <f t="shared" si="9"/>
        <v>26719</v>
      </c>
      <c r="H28" s="481">
        <f t="shared" si="2"/>
        <v>1722</v>
      </c>
      <c r="I28" s="408">
        <f t="shared" si="5"/>
        <v>1.068888266591991</v>
      </c>
      <c r="J28" s="473">
        <f>L28-K28</f>
        <v>27838.489999999998</v>
      </c>
      <c r="K28" s="250">
        <v>215</v>
      </c>
      <c r="L28" s="484">
        <f>L29+L32</f>
        <v>28053.489999999998</v>
      </c>
      <c r="M28" s="481">
        <f t="shared" si="4"/>
        <v>1334.489999999998</v>
      </c>
      <c r="N28" s="408">
        <f t="shared" si="6"/>
        <v>1.0499453572364235</v>
      </c>
    </row>
    <row r="29" spans="1:14" ht="13.5" customHeight="1">
      <c r="A29" s="248" t="s">
        <v>159</v>
      </c>
      <c r="B29" s="278">
        <v>18128</v>
      </c>
      <c r="C29" s="250">
        <v>124</v>
      </c>
      <c r="D29" s="270">
        <f t="shared" si="8"/>
        <v>18252</v>
      </c>
      <c r="E29" s="278">
        <v>19368</v>
      </c>
      <c r="F29" s="250">
        <v>150</v>
      </c>
      <c r="G29" s="471">
        <f t="shared" si="9"/>
        <v>19518</v>
      </c>
      <c r="H29" s="481">
        <f t="shared" si="2"/>
        <v>1266</v>
      </c>
      <c r="I29" s="408">
        <f t="shared" si="5"/>
        <v>1.069362261669954</v>
      </c>
      <c r="J29" s="474">
        <f>L29-K29</f>
        <v>20317</v>
      </c>
      <c r="K29" s="254">
        <v>160</v>
      </c>
      <c r="L29" s="484">
        <f>L30+L31</f>
        <v>20477</v>
      </c>
      <c r="M29" s="481">
        <f t="shared" si="4"/>
        <v>959</v>
      </c>
      <c r="N29" s="408">
        <f t="shared" si="6"/>
        <v>1.0491341325955528</v>
      </c>
    </row>
    <row r="30" spans="1:14" ht="13.5" customHeight="1">
      <c r="A30" s="279" t="s">
        <v>160</v>
      </c>
      <c r="B30" s="278">
        <v>18071</v>
      </c>
      <c r="C30" s="250">
        <v>124</v>
      </c>
      <c r="D30" s="270">
        <f t="shared" si="8"/>
        <v>18195</v>
      </c>
      <c r="E30" s="278">
        <v>19286</v>
      </c>
      <c r="F30" s="250">
        <v>150</v>
      </c>
      <c r="G30" s="471">
        <f t="shared" si="9"/>
        <v>19436</v>
      </c>
      <c r="H30" s="481">
        <f t="shared" si="2"/>
        <v>1241</v>
      </c>
      <c r="I30" s="408">
        <f t="shared" si="5"/>
        <v>1.0682055509755428</v>
      </c>
      <c r="J30" s="473">
        <f>L30-K30</f>
        <v>20207</v>
      </c>
      <c r="K30" s="250">
        <v>160</v>
      </c>
      <c r="L30" s="484">
        <f>20230+137</f>
        <v>20367</v>
      </c>
      <c r="M30" s="481">
        <f t="shared" si="4"/>
        <v>931</v>
      </c>
      <c r="N30" s="408">
        <f t="shared" si="6"/>
        <v>1.0479008026342869</v>
      </c>
    </row>
    <row r="31" spans="1:14" ht="13.5" customHeight="1">
      <c r="A31" s="248" t="s">
        <v>161</v>
      </c>
      <c r="B31" s="278">
        <v>57</v>
      </c>
      <c r="C31" s="250"/>
      <c r="D31" s="270">
        <f t="shared" si="8"/>
        <v>57</v>
      </c>
      <c r="E31" s="278">
        <v>82</v>
      </c>
      <c r="F31" s="250"/>
      <c r="G31" s="471">
        <f t="shared" si="9"/>
        <v>82</v>
      </c>
      <c r="H31" s="481">
        <f t="shared" si="2"/>
        <v>25</v>
      </c>
      <c r="I31" s="408">
        <f t="shared" si="5"/>
        <v>1.4385964912280702</v>
      </c>
      <c r="J31" s="473">
        <v>110</v>
      </c>
      <c r="K31" s="250"/>
      <c r="L31" s="484">
        <f t="shared" si="10"/>
        <v>110</v>
      </c>
      <c r="M31" s="481">
        <f t="shared" si="4"/>
        <v>28</v>
      </c>
      <c r="N31" s="408">
        <f t="shared" si="6"/>
        <v>1.3414634146341464</v>
      </c>
    </row>
    <row r="32" spans="1:14" ht="13.5" customHeight="1">
      <c r="A32" s="248" t="s">
        <v>162</v>
      </c>
      <c r="B32" s="278">
        <v>6701</v>
      </c>
      <c r="C32" s="250">
        <v>44</v>
      </c>
      <c r="D32" s="270">
        <f t="shared" si="8"/>
        <v>6745</v>
      </c>
      <c r="E32" s="278">
        <v>7149</v>
      </c>
      <c r="F32" s="250">
        <v>52</v>
      </c>
      <c r="G32" s="471">
        <f t="shared" si="9"/>
        <v>7201</v>
      </c>
      <c r="H32" s="481">
        <f t="shared" si="2"/>
        <v>456</v>
      </c>
      <c r="I32" s="408">
        <f t="shared" si="5"/>
        <v>1.0676056338028168</v>
      </c>
      <c r="J32" s="473">
        <f>L32-K32</f>
        <v>7521.49</v>
      </c>
      <c r="K32" s="250">
        <v>55</v>
      </c>
      <c r="L32" s="484">
        <f>L29*0.37</f>
        <v>7576.49</v>
      </c>
      <c r="M32" s="481">
        <f t="shared" si="4"/>
        <v>375.4899999999998</v>
      </c>
      <c r="N32" s="408">
        <f t="shared" si="6"/>
        <v>1.052144146646299</v>
      </c>
    </row>
    <row r="33" spans="1:14" ht="13.5" customHeight="1">
      <c r="A33" s="279" t="s">
        <v>163</v>
      </c>
      <c r="B33" s="278">
        <v>10</v>
      </c>
      <c r="C33" s="250"/>
      <c r="D33" s="270">
        <f t="shared" si="8"/>
        <v>10</v>
      </c>
      <c r="E33" s="278">
        <v>7</v>
      </c>
      <c r="F33" s="250"/>
      <c r="G33" s="471">
        <f t="shared" si="9"/>
        <v>7</v>
      </c>
      <c r="H33" s="481">
        <f t="shared" si="2"/>
        <v>-3</v>
      </c>
      <c r="I33" s="408">
        <f t="shared" si="5"/>
        <v>0.7</v>
      </c>
      <c r="J33" s="473">
        <v>10</v>
      </c>
      <c r="K33" s="250"/>
      <c r="L33" s="484">
        <f t="shared" si="10"/>
        <v>10</v>
      </c>
      <c r="M33" s="481">
        <f t="shared" si="4"/>
        <v>3</v>
      </c>
      <c r="N33" s="408">
        <f t="shared" si="6"/>
        <v>1.4285714285714286</v>
      </c>
    </row>
    <row r="34" spans="1:14" ht="13.5" customHeight="1">
      <c r="A34" s="279" t="s">
        <v>164</v>
      </c>
      <c r="B34" s="278">
        <v>576</v>
      </c>
      <c r="C34" s="250"/>
      <c r="D34" s="270">
        <f t="shared" si="8"/>
        <v>576</v>
      </c>
      <c r="E34" s="278">
        <v>207</v>
      </c>
      <c r="F34" s="250">
        <v>1</v>
      </c>
      <c r="G34" s="471">
        <f t="shared" si="9"/>
        <v>208</v>
      </c>
      <c r="H34" s="481">
        <f t="shared" si="2"/>
        <v>-368</v>
      </c>
      <c r="I34" s="408">
        <f t="shared" si="5"/>
        <v>0.3611111111111111</v>
      </c>
      <c r="J34" s="473">
        <v>217</v>
      </c>
      <c r="K34" s="250"/>
      <c r="L34" s="484">
        <f t="shared" si="10"/>
        <v>217</v>
      </c>
      <c r="M34" s="481">
        <f t="shared" si="4"/>
        <v>9</v>
      </c>
      <c r="N34" s="408">
        <f t="shared" si="6"/>
        <v>1.0432692307692308</v>
      </c>
    </row>
    <row r="35" spans="1:14" ht="13.5" customHeight="1">
      <c r="A35" s="248" t="s">
        <v>165</v>
      </c>
      <c r="B35" s="278">
        <v>780</v>
      </c>
      <c r="C35" s="250">
        <v>16</v>
      </c>
      <c r="D35" s="270">
        <f t="shared" si="8"/>
        <v>796</v>
      </c>
      <c r="E35" s="278">
        <v>775</v>
      </c>
      <c r="F35" s="250">
        <v>17</v>
      </c>
      <c r="G35" s="471">
        <f t="shared" si="9"/>
        <v>792</v>
      </c>
      <c r="H35" s="481">
        <f t="shared" si="2"/>
        <v>-4</v>
      </c>
      <c r="I35" s="408">
        <f t="shared" si="5"/>
        <v>0.9949748743718593</v>
      </c>
      <c r="J35" s="474">
        <v>783</v>
      </c>
      <c r="K35" s="250">
        <v>17</v>
      </c>
      <c r="L35" s="484">
        <f t="shared" si="10"/>
        <v>800</v>
      </c>
      <c r="M35" s="481">
        <f t="shared" si="4"/>
        <v>8</v>
      </c>
      <c r="N35" s="408">
        <f t="shared" si="6"/>
        <v>1.0101010101010102</v>
      </c>
    </row>
    <row r="36" spans="1:14" ht="22.5" customHeight="1">
      <c r="A36" s="248" t="s">
        <v>166</v>
      </c>
      <c r="B36" s="278">
        <v>780</v>
      </c>
      <c r="C36" s="250">
        <v>16</v>
      </c>
      <c r="D36" s="270">
        <f t="shared" si="8"/>
        <v>796</v>
      </c>
      <c r="E36" s="278">
        <v>775</v>
      </c>
      <c r="F36" s="250">
        <v>17</v>
      </c>
      <c r="G36" s="471">
        <f t="shared" si="9"/>
        <v>792</v>
      </c>
      <c r="H36" s="481">
        <f t="shared" si="2"/>
        <v>-4</v>
      </c>
      <c r="I36" s="408">
        <f t="shared" si="5"/>
        <v>0.9949748743718593</v>
      </c>
      <c r="J36" s="474">
        <v>783</v>
      </c>
      <c r="K36" s="250">
        <v>17</v>
      </c>
      <c r="L36" s="484">
        <f t="shared" si="10"/>
        <v>800</v>
      </c>
      <c r="M36" s="481">
        <f t="shared" si="4"/>
        <v>8</v>
      </c>
      <c r="N36" s="408">
        <f t="shared" si="6"/>
        <v>1.0101010101010102</v>
      </c>
    </row>
    <row r="37" spans="1:14" ht="13.5" customHeight="1" thickBot="1">
      <c r="A37" s="280" t="s">
        <v>167</v>
      </c>
      <c r="B37" s="281"/>
      <c r="C37" s="282"/>
      <c r="D37" s="270">
        <f t="shared" si="8"/>
        <v>0</v>
      </c>
      <c r="E37" s="281"/>
      <c r="F37" s="282"/>
      <c r="G37" s="471">
        <f t="shared" si="9"/>
        <v>0</v>
      </c>
      <c r="H37" s="481">
        <f t="shared" si="2"/>
        <v>0</v>
      </c>
      <c r="I37" s="408"/>
      <c r="J37" s="478"/>
      <c r="K37" s="282"/>
      <c r="L37" s="484">
        <f t="shared" si="10"/>
        <v>0</v>
      </c>
      <c r="M37" s="481">
        <f t="shared" si="4"/>
        <v>0</v>
      </c>
      <c r="N37" s="408"/>
    </row>
    <row r="38" spans="1:14" ht="13.5" customHeight="1" thickBot="1">
      <c r="A38" s="287" t="s">
        <v>168</v>
      </c>
      <c r="B38" s="288">
        <f aca="true" t="shared" si="11" ref="B38:G38">SUM(B20+B22+B23+B24+B25+B28+B33+B34+B35+B37)</f>
        <v>43370</v>
      </c>
      <c r="C38" s="289">
        <f t="shared" si="11"/>
        <v>663</v>
      </c>
      <c r="D38" s="290">
        <f t="shared" si="11"/>
        <v>44033</v>
      </c>
      <c r="E38" s="288">
        <f t="shared" si="11"/>
        <v>43166</v>
      </c>
      <c r="F38" s="289">
        <f t="shared" si="11"/>
        <v>795</v>
      </c>
      <c r="G38" s="289">
        <f t="shared" si="11"/>
        <v>43961</v>
      </c>
      <c r="H38" s="483">
        <f t="shared" si="2"/>
        <v>-72</v>
      </c>
      <c r="I38" s="415">
        <f t="shared" si="5"/>
        <v>0.998364862716599</v>
      </c>
      <c r="J38" s="479">
        <f>SUM(J20+J22+J23+J24+J25+J28+J33+J34+J35+J37)</f>
        <v>42612.49</v>
      </c>
      <c r="K38" s="289">
        <f>SUM(K20+K22+K23+K24+K25+K28+K33+K34+K35+K37)</f>
        <v>802</v>
      </c>
      <c r="L38" s="289">
        <f>SUM(L20+L22+L23+L24+L25+L28+L33+L34+L35+L37)</f>
        <v>43414.49</v>
      </c>
      <c r="M38" s="483">
        <f t="shared" si="4"/>
        <v>-546.510000000002</v>
      </c>
      <c r="N38" s="415">
        <f t="shared" si="6"/>
        <v>0.987568299174268</v>
      </c>
    </row>
    <row r="39" spans="1:14" ht="13.5" customHeight="1" thickBot="1">
      <c r="A39" s="292"/>
      <c r="B39" s="293"/>
      <c r="C39" s="294"/>
      <c r="D39" s="295"/>
      <c r="E39" s="293"/>
      <c r="F39" s="294"/>
      <c r="G39" s="295"/>
      <c r="H39" s="392"/>
      <c r="I39" s="296"/>
      <c r="J39" s="293"/>
      <c r="K39" s="294"/>
      <c r="L39" s="294"/>
      <c r="M39" s="391"/>
      <c r="N39" s="394"/>
    </row>
    <row r="40" spans="1:14" ht="13.5" customHeight="1" thickBot="1">
      <c r="A40" s="287" t="s">
        <v>169</v>
      </c>
      <c r="B40" s="607">
        <v>206</v>
      </c>
      <c r="C40" s="607"/>
      <c r="D40" s="607"/>
      <c r="E40" s="607">
        <v>134</v>
      </c>
      <c r="F40" s="607"/>
      <c r="G40" s="607"/>
      <c r="H40" s="382"/>
      <c r="I40" s="377"/>
      <c r="J40" s="606">
        <f>L19-L38</f>
        <v>1350.510000000002</v>
      </c>
      <c r="K40" s="606"/>
      <c r="L40" s="606"/>
      <c r="M40" s="379"/>
      <c r="N40" s="381"/>
    </row>
    <row r="41" spans="1:7" ht="20.25" customHeight="1" thickBot="1">
      <c r="A41" s="287" t="s">
        <v>170</v>
      </c>
      <c r="B41" s="607"/>
      <c r="C41" s="607"/>
      <c r="D41" s="607"/>
      <c r="E41" s="607"/>
      <c r="F41" s="607"/>
      <c r="G41" s="607"/>
    </row>
    <row r="42" ht="14.25" customHeight="1">
      <c r="D42" s="326"/>
    </row>
    <row r="43" spans="1:7" ht="12" thickBot="1">
      <c r="A43" s="386"/>
      <c r="B43" s="386"/>
      <c r="C43" s="385"/>
      <c r="D43" s="386"/>
      <c r="E43" s="386"/>
      <c r="F43" s="386"/>
      <c r="G43" s="385"/>
    </row>
    <row r="44" spans="1:9" ht="11.25">
      <c r="A44" s="635" t="s">
        <v>24</v>
      </c>
      <c r="B44" s="636"/>
      <c r="C44" s="627" t="s">
        <v>171</v>
      </c>
      <c r="D44" s="327"/>
      <c r="E44" s="635" t="s">
        <v>31</v>
      </c>
      <c r="F44" s="636"/>
      <c r="G44" s="636"/>
      <c r="H44" s="636"/>
      <c r="I44" s="627" t="s">
        <v>171</v>
      </c>
    </row>
    <row r="45" spans="1:9" ht="12" thickBot="1">
      <c r="A45" s="637"/>
      <c r="B45" s="638"/>
      <c r="C45" s="628"/>
      <c r="D45" s="327"/>
      <c r="E45" s="637"/>
      <c r="F45" s="638"/>
      <c r="G45" s="638"/>
      <c r="H45" s="638"/>
      <c r="I45" s="628"/>
    </row>
    <row r="46" spans="1:9" ht="12" thickBot="1">
      <c r="A46" s="620" t="s">
        <v>114</v>
      </c>
      <c r="B46" s="632"/>
      <c r="C46" s="491">
        <v>300</v>
      </c>
      <c r="D46" s="302"/>
      <c r="E46" s="620" t="s">
        <v>207</v>
      </c>
      <c r="F46" s="632"/>
      <c r="G46" s="632"/>
      <c r="H46" s="632"/>
      <c r="I46" s="491">
        <v>90</v>
      </c>
    </row>
    <row r="47" spans="1:14" ht="11.25">
      <c r="A47" s="617" t="s">
        <v>115</v>
      </c>
      <c r="B47" s="630"/>
      <c r="C47" s="492">
        <v>100</v>
      </c>
      <c r="D47" s="302"/>
      <c r="E47" s="617" t="s">
        <v>206</v>
      </c>
      <c r="F47" s="630"/>
      <c r="G47" s="630"/>
      <c r="H47" s="630"/>
      <c r="I47" s="492">
        <v>90</v>
      </c>
      <c r="K47" s="631" t="s">
        <v>173</v>
      </c>
      <c r="L47" s="631"/>
      <c r="M47" s="331">
        <v>2007</v>
      </c>
      <c r="N47" s="332">
        <v>2008</v>
      </c>
    </row>
    <row r="48" spans="1:14" ht="11.25">
      <c r="A48" s="617" t="s">
        <v>116</v>
      </c>
      <c r="B48" s="630"/>
      <c r="C48" s="492">
        <v>57</v>
      </c>
      <c r="D48" s="302"/>
      <c r="E48" s="617" t="s">
        <v>242</v>
      </c>
      <c r="F48" s="630"/>
      <c r="G48" s="630"/>
      <c r="H48" s="630"/>
      <c r="I48" s="492">
        <v>90</v>
      </c>
      <c r="K48" s="333" t="s">
        <v>213</v>
      </c>
      <c r="L48" s="334"/>
      <c r="M48" s="335"/>
      <c r="N48" s="336"/>
    </row>
    <row r="49" spans="1:14" ht="11.25">
      <c r="A49" s="617" t="s">
        <v>172</v>
      </c>
      <c r="B49" s="630"/>
      <c r="C49" s="492">
        <v>238</v>
      </c>
      <c r="D49" s="302"/>
      <c r="E49" s="617" t="s">
        <v>208</v>
      </c>
      <c r="F49" s="630"/>
      <c r="G49" s="630"/>
      <c r="H49" s="630"/>
      <c r="I49" s="492">
        <v>55</v>
      </c>
      <c r="K49" s="334" t="s">
        <v>174</v>
      </c>
      <c r="L49" s="333"/>
      <c r="M49" s="337">
        <v>0</v>
      </c>
      <c r="N49" s="338">
        <v>0</v>
      </c>
    </row>
    <row r="50" spans="1:14" ht="12" thickBot="1">
      <c r="A50" s="617" t="s">
        <v>118</v>
      </c>
      <c r="B50" s="630"/>
      <c r="C50" s="492">
        <v>135</v>
      </c>
      <c r="D50" s="302"/>
      <c r="E50" s="617" t="s">
        <v>117</v>
      </c>
      <c r="F50" s="630"/>
      <c r="G50" s="630"/>
      <c r="H50" s="630"/>
      <c r="I50" s="492">
        <v>180</v>
      </c>
      <c r="K50" s="339" t="s">
        <v>175</v>
      </c>
      <c r="L50" s="340"/>
      <c r="M50" s="341">
        <v>0</v>
      </c>
      <c r="N50" s="342">
        <v>0</v>
      </c>
    </row>
    <row r="51" spans="1:9" ht="11.25">
      <c r="A51" s="617"/>
      <c r="B51" s="630"/>
      <c r="C51" s="492"/>
      <c r="D51" s="302"/>
      <c r="E51" s="617"/>
      <c r="F51" s="630"/>
      <c r="G51" s="630"/>
      <c r="H51" s="630"/>
      <c r="I51" s="492"/>
    </row>
    <row r="52" spans="1:14" ht="11.25">
      <c r="A52" s="617"/>
      <c r="B52" s="630"/>
      <c r="C52" s="492"/>
      <c r="D52" s="302"/>
      <c r="E52" s="617" t="s">
        <v>279</v>
      </c>
      <c r="F52" s="630"/>
      <c r="G52" s="630"/>
      <c r="H52" s="630"/>
      <c r="I52" s="492">
        <v>15</v>
      </c>
      <c r="M52" s="300"/>
      <c r="N52" s="300"/>
    </row>
    <row r="53" spans="1:9" s="328" customFormat="1" ht="13.5" customHeight="1" thickBot="1">
      <c r="A53" s="588"/>
      <c r="B53" s="629"/>
      <c r="C53" s="559"/>
      <c r="D53" s="299"/>
      <c r="E53" s="588" t="s">
        <v>119</v>
      </c>
      <c r="F53" s="629"/>
      <c r="G53" s="629"/>
      <c r="H53" s="629"/>
      <c r="I53" s="493">
        <v>80</v>
      </c>
    </row>
    <row r="54" spans="1:9" ht="12" thickBot="1">
      <c r="A54" s="633" t="s">
        <v>136</v>
      </c>
      <c r="B54" s="634"/>
      <c r="C54" s="490">
        <f>SUM(C46:C52)</f>
        <v>830</v>
      </c>
      <c r="D54" s="386"/>
      <c r="E54" s="633" t="s">
        <v>136</v>
      </c>
      <c r="F54" s="634"/>
      <c r="G54" s="634"/>
      <c r="H54" s="634"/>
      <c r="I54" s="490">
        <f>SUM(I46:I53)</f>
        <v>600</v>
      </c>
    </row>
    <row r="55" spans="1:7" ht="11.25">
      <c r="A55" s="386"/>
      <c r="B55" s="386"/>
      <c r="C55" s="385"/>
      <c r="D55" s="386"/>
      <c r="E55" s="386"/>
      <c r="F55" s="386"/>
      <c r="G55" s="385"/>
    </row>
    <row r="56" spans="1:7" ht="11.25">
      <c r="A56" s="343"/>
      <c r="B56" s="343"/>
      <c r="C56" s="343"/>
      <c r="D56" s="343"/>
      <c r="E56" s="343"/>
      <c r="F56" s="343"/>
      <c r="G56" s="343"/>
    </row>
    <row r="57" spans="1:12" s="328" customFormat="1" ht="15.75" thickBot="1">
      <c r="A57" s="375" t="s">
        <v>324</v>
      </c>
      <c r="B57" s="329"/>
      <c r="C57" s="329"/>
      <c r="D57" s="329"/>
      <c r="E57" s="303"/>
      <c r="F57" s="330"/>
      <c r="G57" s="330"/>
      <c r="H57" s="302"/>
      <c r="I57" s="329"/>
      <c r="J57" s="329" t="s">
        <v>222</v>
      </c>
      <c r="K57" s="329"/>
      <c r="L57" s="303"/>
    </row>
    <row r="58" spans="1:11" s="328" customFormat="1" ht="12" thickBot="1">
      <c r="A58" s="608" t="s">
        <v>185</v>
      </c>
      <c r="B58" s="609" t="s">
        <v>34</v>
      </c>
      <c r="C58" s="610" t="s">
        <v>35</v>
      </c>
      <c r="D58" s="610"/>
      <c r="E58" s="610"/>
      <c r="F58" s="610"/>
      <c r="G58" s="610"/>
      <c r="H58" s="610"/>
      <c r="I58" s="610"/>
      <c r="J58" s="601" t="s">
        <v>36</v>
      </c>
      <c r="K58" s="298"/>
    </row>
    <row r="59" spans="1:11" s="328" customFormat="1" ht="12" thickBot="1">
      <c r="A59" s="608"/>
      <c r="B59" s="609"/>
      <c r="C59" s="604" t="s">
        <v>186</v>
      </c>
      <c r="D59" s="605" t="s">
        <v>187</v>
      </c>
      <c r="E59" s="605"/>
      <c r="F59" s="605"/>
      <c r="G59" s="605"/>
      <c r="H59" s="605"/>
      <c r="I59" s="605"/>
      <c r="J59" s="601"/>
      <c r="K59" s="298"/>
    </row>
    <row r="60" spans="1:11" s="328" customFormat="1" ht="12" thickBot="1">
      <c r="A60" s="608"/>
      <c r="B60" s="609"/>
      <c r="C60" s="604"/>
      <c r="D60" s="304">
        <v>1</v>
      </c>
      <c r="E60" s="304">
        <v>2</v>
      </c>
      <c r="F60" s="304">
        <v>3</v>
      </c>
      <c r="G60" s="304">
        <v>4</v>
      </c>
      <c r="H60" s="304">
        <v>5</v>
      </c>
      <c r="I60" s="305">
        <v>6</v>
      </c>
      <c r="J60" s="601"/>
      <c r="K60" s="298"/>
    </row>
    <row r="61" spans="1:11" s="328" customFormat="1" ht="12" thickBot="1">
      <c r="A61" s="306">
        <v>31673</v>
      </c>
      <c r="B61" s="307">
        <v>11270</v>
      </c>
      <c r="C61" s="308">
        <f>SUM(D61:I61)</f>
        <v>800</v>
      </c>
      <c r="D61" s="374">
        <v>149</v>
      </c>
      <c r="E61" s="374">
        <v>214</v>
      </c>
      <c r="F61" s="374">
        <v>196</v>
      </c>
      <c r="G61" s="374"/>
      <c r="H61" s="373">
        <v>241</v>
      </c>
      <c r="I61" s="309"/>
      <c r="J61" s="310">
        <f>SUM(A61-B61-C61)</f>
        <v>19603</v>
      </c>
      <c r="K61" s="298"/>
    </row>
    <row r="62" spans="1:12" s="328" customFormat="1" ht="11.25">
      <c r="A62" s="302"/>
      <c r="B62" s="329"/>
      <c r="C62" s="329"/>
      <c r="D62" s="329"/>
      <c r="E62" s="303"/>
      <c r="F62" s="343"/>
      <c r="G62" s="330"/>
      <c r="H62" s="302"/>
      <c r="I62" s="329"/>
      <c r="J62" s="329"/>
      <c r="K62" s="329"/>
      <c r="L62" s="303"/>
    </row>
    <row r="63" spans="1:12" s="328" customFormat="1" ht="11.25">
      <c r="A63" s="302"/>
      <c r="B63" s="329"/>
      <c r="C63" s="329"/>
      <c r="D63" s="329"/>
      <c r="E63" s="303"/>
      <c r="F63" s="343"/>
      <c r="G63" s="330"/>
      <c r="H63" s="302"/>
      <c r="I63" s="329"/>
      <c r="J63" s="329"/>
      <c r="K63" s="329"/>
      <c r="L63" s="303"/>
    </row>
    <row r="64" spans="1:12" s="328" customFormat="1" ht="15.75" thickBot="1">
      <c r="A64" s="375" t="s">
        <v>325</v>
      </c>
      <c r="B64" s="329"/>
      <c r="C64" s="329"/>
      <c r="D64" s="329"/>
      <c r="E64" s="303"/>
      <c r="F64" s="343"/>
      <c r="G64" s="330"/>
      <c r="H64" s="302"/>
      <c r="I64" s="329"/>
      <c r="J64" s="329"/>
      <c r="K64" s="329"/>
      <c r="L64" s="329" t="s">
        <v>222</v>
      </c>
    </row>
    <row r="65" spans="1:12" s="328" customFormat="1" ht="12" thickBot="1">
      <c r="A65" s="570" t="s">
        <v>201</v>
      </c>
      <c r="B65" s="566" t="s">
        <v>37</v>
      </c>
      <c r="C65" s="567" t="s">
        <v>38</v>
      </c>
      <c r="D65" s="567"/>
      <c r="E65" s="567"/>
      <c r="F65" s="567"/>
      <c r="G65" s="599" t="s">
        <v>39</v>
      </c>
      <c r="H65" s="569" t="s">
        <v>188</v>
      </c>
      <c r="I65" s="597" t="s">
        <v>40</v>
      </c>
      <c r="J65" s="597"/>
      <c r="K65" s="597"/>
      <c r="L65" s="597"/>
    </row>
    <row r="66" spans="1:12" s="328" customFormat="1" ht="34.5" thickBot="1">
      <c r="A66" s="570"/>
      <c r="B66" s="566"/>
      <c r="C66" s="344" t="s">
        <v>265</v>
      </c>
      <c r="D66" s="345" t="s">
        <v>189</v>
      </c>
      <c r="E66" s="345" t="s">
        <v>190</v>
      </c>
      <c r="F66" s="346" t="s">
        <v>266</v>
      </c>
      <c r="G66" s="599"/>
      <c r="H66" s="569"/>
      <c r="I66" s="347" t="s">
        <v>41</v>
      </c>
      <c r="J66" s="348" t="s">
        <v>189</v>
      </c>
      <c r="K66" s="348" t="s">
        <v>190</v>
      </c>
      <c r="L66" s="349" t="s">
        <v>42</v>
      </c>
    </row>
    <row r="67" spans="1:12" s="328" customFormat="1" ht="11.25">
      <c r="A67" s="387" t="s">
        <v>191</v>
      </c>
      <c r="B67" s="311">
        <v>3292</v>
      </c>
      <c r="C67" s="360" t="s">
        <v>192</v>
      </c>
      <c r="D67" s="361" t="s">
        <v>192</v>
      </c>
      <c r="E67" s="361" t="s">
        <v>192</v>
      </c>
      <c r="F67" s="362"/>
      <c r="G67" s="312">
        <v>3669</v>
      </c>
      <c r="H67" s="313" t="s">
        <v>192</v>
      </c>
      <c r="I67" s="367" t="s">
        <v>192</v>
      </c>
      <c r="J67" s="368" t="s">
        <v>192</v>
      </c>
      <c r="K67" s="368" t="s">
        <v>192</v>
      </c>
      <c r="L67" s="369" t="s">
        <v>192</v>
      </c>
    </row>
    <row r="68" spans="1:12" s="328" customFormat="1" ht="11.25">
      <c r="A68" s="388" t="s">
        <v>193</v>
      </c>
      <c r="B68" s="314">
        <v>8</v>
      </c>
      <c r="C68" s="363">
        <v>8</v>
      </c>
      <c r="D68" s="337">
        <v>57</v>
      </c>
      <c r="E68" s="337"/>
      <c r="F68" s="338">
        <v>65</v>
      </c>
      <c r="G68" s="315">
        <v>65</v>
      </c>
      <c r="H68" s="316">
        <f>+G68-F68</f>
        <v>0</v>
      </c>
      <c r="I68" s="363">
        <v>65</v>
      </c>
      <c r="J68" s="337">
        <v>46</v>
      </c>
      <c r="K68" s="337"/>
      <c r="L68" s="338">
        <v>111</v>
      </c>
    </row>
    <row r="69" spans="1:12" s="328" customFormat="1" ht="11.25">
      <c r="A69" s="388" t="s">
        <v>194</v>
      </c>
      <c r="B69" s="314">
        <v>81</v>
      </c>
      <c r="C69" s="363">
        <v>81</v>
      </c>
      <c r="D69" s="337">
        <v>208</v>
      </c>
      <c r="E69" s="337">
        <v>35</v>
      </c>
      <c r="F69" s="338">
        <v>254</v>
      </c>
      <c r="G69" s="315">
        <v>254</v>
      </c>
      <c r="H69" s="316">
        <f>+G69-F69</f>
        <v>0</v>
      </c>
      <c r="I69" s="363">
        <v>254</v>
      </c>
      <c r="J69" s="337">
        <v>88</v>
      </c>
      <c r="K69" s="337">
        <v>50</v>
      </c>
      <c r="L69" s="338">
        <v>292</v>
      </c>
    </row>
    <row r="70" spans="1:12" s="328" customFormat="1" ht="11.25">
      <c r="A70" s="388" t="s">
        <v>202</v>
      </c>
      <c r="B70" s="314">
        <v>270</v>
      </c>
      <c r="C70" s="363">
        <v>270</v>
      </c>
      <c r="D70" s="337">
        <v>812</v>
      </c>
      <c r="E70" s="337">
        <v>711</v>
      </c>
      <c r="F70" s="338">
        <v>371</v>
      </c>
      <c r="G70" s="315">
        <v>371</v>
      </c>
      <c r="H70" s="316">
        <f>+G70-F70</f>
        <v>0</v>
      </c>
      <c r="I70" s="370">
        <v>371</v>
      </c>
      <c r="J70" s="371">
        <v>800</v>
      </c>
      <c r="K70" s="371">
        <v>830</v>
      </c>
      <c r="L70" s="338">
        <f>I70+J70-K70</f>
        <v>341</v>
      </c>
    </row>
    <row r="71" spans="1:12" s="328" customFormat="1" ht="11.25">
      <c r="A71" s="388" t="s">
        <v>195</v>
      </c>
      <c r="B71" s="314">
        <v>2901</v>
      </c>
      <c r="C71" s="364" t="s">
        <v>192</v>
      </c>
      <c r="D71" s="361" t="s">
        <v>192</v>
      </c>
      <c r="E71" s="365" t="s">
        <v>192</v>
      </c>
      <c r="F71" s="338"/>
      <c r="G71" s="315">
        <v>2954</v>
      </c>
      <c r="H71" s="317" t="s">
        <v>192</v>
      </c>
      <c r="I71" s="364" t="s">
        <v>192</v>
      </c>
      <c r="J71" s="361" t="s">
        <v>192</v>
      </c>
      <c r="K71" s="365" t="s">
        <v>192</v>
      </c>
      <c r="L71" s="372"/>
    </row>
    <row r="72" spans="1:12" s="328" customFormat="1" ht="12" thickBot="1">
      <c r="A72" s="389" t="s">
        <v>196</v>
      </c>
      <c r="B72" s="318">
        <v>53</v>
      </c>
      <c r="C72" s="366">
        <v>132</v>
      </c>
      <c r="D72" s="341">
        <v>389</v>
      </c>
      <c r="E72" s="341">
        <v>411</v>
      </c>
      <c r="F72" s="342">
        <v>110</v>
      </c>
      <c r="G72" s="319">
        <v>49</v>
      </c>
      <c r="H72" s="320">
        <f>+G72-F72</f>
        <v>-61</v>
      </c>
      <c r="I72" s="366">
        <v>110</v>
      </c>
      <c r="J72" s="341">
        <v>405</v>
      </c>
      <c r="K72" s="341">
        <v>405</v>
      </c>
      <c r="L72" s="342">
        <v>110</v>
      </c>
    </row>
    <row r="73" spans="1:12" s="328" customFormat="1" ht="11.25">
      <c r="A73" s="302"/>
      <c r="B73" s="329"/>
      <c r="C73" s="329"/>
      <c r="D73" s="329"/>
      <c r="E73" s="303"/>
      <c r="F73" s="343"/>
      <c r="G73" s="330"/>
      <c r="H73" s="302"/>
      <c r="I73" s="329"/>
      <c r="J73" s="329"/>
      <c r="K73" s="329"/>
      <c r="L73" s="303"/>
    </row>
    <row r="74" spans="1:12" s="328" customFormat="1" ht="11.25">
      <c r="A74" s="302"/>
      <c r="B74" s="329"/>
      <c r="C74" s="329"/>
      <c r="D74" s="329"/>
      <c r="E74" s="303"/>
      <c r="F74" s="343"/>
      <c r="G74" s="330"/>
      <c r="H74" s="302"/>
      <c r="I74" s="329"/>
      <c r="J74" s="329"/>
      <c r="K74" s="329"/>
      <c r="L74" s="303"/>
    </row>
    <row r="75" spans="1:11" ht="15.75" thickBot="1">
      <c r="A75" s="375" t="s">
        <v>326</v>
      </c>
      <c r="K75" s="329" t="s">
        <v>222</v>
      </c>
    </row>
    <row r="76" spans="1:11" ht="11.25">
      <c r="A76" s="619" t="s">
        <v>180</v>
      </c>
      <c r="B76" s="619"/>
      <c r="C76" s="619"/>
      <c r="D76" s="321"/>
      <c r="E76" s="619" t="s">
        <v>181</v>
      </c>
      <c r="F76" s="619"/>
      <c r="G76" s="619"/>
      <c r="I76" s="598" t="s">
        <v>176</v>
      </c>
      <c r="J76" s="598"/>
      <c r="K76" s="598"/>
    </row>
    <row r="77" spans="1:11" ht="12" thickBot="1">
      <c r="A77" s="350" t="s">
        <v>182</v>
      </c>
      <c r="B77" s="351" t="s">
        <v>183</v>
      </c>
      <c r="C77" s="352" t="s">
        <v>178</v>
      </c>
      <c r="D77" s="321"/>
      <c r="E77" s="350"/>
      <c r="F77" s="600" t="s">
        <v>184</v>
      </c>
      <c r="G77" s="600"/>
      <c r="I77" s="350"/>
      <c r="J77" s="351" t="s">
        <v>177</v>
      </c>
      <c r="K77" s="352" t="s">
        <v>178</v>
      </c>
    </row>
    <row r="78" spans="1:11" ht="11.25">
      <c r="A78" s="322">
        <v>2008</v>
      </c>
      <c r="B78" s="356">
        <v>95</v>
      </c>
      <c r="C78" s="357">
        <v>94.58</v>
      </c>
      <c r="D78" s="321"/>
      <c r="E78" s="322">
        <v>2008</v>
      </c>
      <c r="F78" s="592">
        <v>203</v>
      </c>
      <c r="G78" s="592"/>
      <c r="I78" s="322">
        <v>2008</v>
      </c>
      <c r="J78" s="356">
        <v>19469</v>
      </c>
      <c r="K78" s="357">
        <v>19436</v>
      </c>
    </row>
    <row r="79" spans="1:11" ht="12" thickBot="1">
      <c r="A79" s="323">
        <v>2009</v>
      </c>
      <c r="B79" s="358">
        <v>96</v>
      </c>
      <c r="C79" s="359"/>
      <c r="D79" s="321"/>
      <c r="E79" s="323">
        <v>2009</v>
      </c>
      <c r="F79" s="568">
        <v>203</v>
      </c>
      <c r="G79" s="568"/>
      <c r="I79" s="323">
        <v>2009</v>
      </c>
      <c r="J79" s="358">
        <f>L30</f>
        <v>20367</v>
      </c>
      <c r="K79" s="359"/>
    </row>
  </sheetData>
  <mergeCells count="55">
    <mergeCell ref="H4:I4"/>
    <mergeCell ref="A65:A66"/>
    <mergeCell ref="J40:L40"/>
    <mergeCell ref="B41:D41"/>
    <mergeCell ref="A52:B52"/>
    <mergeCell ref="E41:G41"/>
    <mergeCell ref="A58:A60"/>
    <mergeCell ref="B58:B60"/>
    <mergeCell ref="C58:I58"/>
    <mergeCell ref="A47:B47"/>
    <mergeCell ref="A1:N1"/>
    <mergeCell ref="B40:D40"/>
    <mergeCell ref="E40:G40"/>
    <mergeCell ref="B4:D4"/>
    <mergeCell ref="E4:G4"/>
    <mergeCell ref="J4:L4"/>
    <mergeCell ref="A3:A6"/>
    <mergeCell ref="A2:G2"/>
    <mergeCell ref="M4:N4"/>
    <mergeCell ref="B3:N3"/>
    <mergeCell ref="B65:B66"/>
    <mergeCell ref="C65:F65"/>
    <mergeCell ref="G65:G66"/>
    <mergeCell ref="I76:K76"/>
    <mergeCell ref="K47:L47"/>
    <mergeCell ref="C59:C60"/>
    <mergeCell ref="D59:I59"/>
    <mergeCell ref="H65:H66"/>
    <mergeCell ref="I65:L65"/>
    <mergeCell ref="J58:J60"/>
    <mergeCell ref="E53:H53"/>
    <mergeCell ref="E54:H54"/>
    <mergeCell ref="F78:G78"/>
    <mergeCell ref="F79:G79"/>
    <mergeCell ref="A76:C76"/>
    <mergeCell ref="E76:G76"/>
    <mergeCell ref="C44:C45"/>
    <mergeCell ref="E44:H45"/>
    <mergeCell ref="I44:I45"/>
    <mergeCell ref="F77:G77"/>
    <mergeCell ref="A49:B49"/>
    <mergeCell ref="A50:B50"/>
    <mergeCell ref="A51:B51"/>
    <mergeCell ref="A44:B45"/>
    <mergeCell ref="A46:B46"/>
    <mergeCell ref="A53:B53"/>
    <mergeCell ref="A54:B54"/>
    <mergeCell ref="E46:H46"/>
    <mergeCell ref="E47:H47"/>
    <mergeCell ref="E48:H48"/>
    <mergeCell ref="E49:H49"/>
    <mergeCell ref="E50:H50"/>
    <mergeCell ref="E51:H51"/>
    <mergeCell ref="E52:H52"/>
    <mergeCell ref="A48:B48"/>
  </mergeCells>
  <printOptions horizontalCentered="1"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65" r:id="rId1"/>
  <headerFooter alignWithMargins="0"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N78"/>
  <sheetViews>
    <sheetView view="pageBreakPreview" zoomScaleSheetLayoutView="100" workbookViewId="0" topLeftCell="A1">
      <selection activeCell="D73" sqref="D73"/>
    </sheetView>
  </sheetViews>
  <sheetFormatPr defaultColWidth="9.00390625" defaultRowHeight="12.75"/>
  <cols>
    <col min="1" max="1" width="28.125" style="298" customWidth="1"/>
    <col min="2" max="7" width="9.75390625" style="298" customWidth="1"/>
    <col min="8" max="8" width="8.125" style="298" customWidth="1"/>
    <col min="9" max="9" width="8.875" style="298" customWidth="1"/>
    <col min="10" max="10" width="9.125" style="298" customWidth="1"/>
    <col min="11" max="11" width="9.25390625" style="298" customWidth="1"/>
    <col min="12" max="12" width="8.625" style="298" customWidth="1"/>
    <col min="13" max="16384" width="9.125" style="298" customWidth="1"/>
  </cols>
  <sheetData>
    <row r="1" spans="1:14" ht="11.25">
      <c r="A1" s="622"/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</row>
    <row r="2" spans="1:14" ht="15.75" thickBot="1">
      <c r="A2" s="626" t="s">
        <v>323</v>
      </c>
      <c r="B2" s="626"/>
      <c r="C2" s="626"/>
      <c r="D2" s="626"/>
      <c r="E2" s="626"/>
      <c r="F2" s="626"/>
      <c r="G2" s="626"/>
      <c r="H2" s="230"/>
      <c r="L2" s="324"/>
      <c r="N2" s="325" t="s">
        <v>222</v>
      </c>
    </row>
    <row r="3" spans="1:14" ht="24" customHeight="1" thickBot="1">
      <c r="A3" s="623" t="s">
        <v>133</v>
      </c>
      <c r="B3" s="624" t="s">
        <v>301</v>
      </c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4"/>
    </row>
    <row r="4" spans="1:14" ht="12" thickBot="1">
      <c r="A4" s="623"/>
      <c r="B4" s="597" t="s">
        <v>263</v>
      </c>
      <c r="C4" s="597"/>
      <c r="D4" s="597"/>
      <c r="E4" s="597" t="s">
        <v>21</v>
      </c>
      <c r="F4" s="597"/>
      <c r="G4" s="597"/>
      <c r="H4" s="625" t="s">
        <v>264</v>
      </c>
      <c r="I4" s="625"/>
      <c r="J4" s="597" t="s">
        <v>22</v>
      </c>
      <c r="K4" s="597"/>
      <c r="L4" s="597"/>
      <c r="M4" s="597" t="s">
        <v>23</v>
      </c>
      <c r="N4" s="597"/>
    </row>
    <row r="5" spans="1:14" ht="12" thickBot="1">
      <c r="A5" s="623"/>
      <c r="B5" s="231" t="s">
        <v>134</v>
      </c>
      <c r="C5" s="232" t="s">
        <v>135</v>
      </c>
      <c r="D5" s="233" t="s">
        <v>136</v>
      </c>
      <c r="E5" s="231" t="s">
        <v>134</v>
      </c>
      <c r="F5" s="232" t="s">
        <v>135</v>
      </c>
      <c r="G5" s="233" t="s">
        <v>136</v>
      </c>
      <c r="H5" s="234" t="s">
        <v>136</v>
      </c>
      <c r="I5" s="234" t="s">
        <v>137</v>
      </c>
      <c r="J5" s="235" t="s">
        <v>134</v>
      </c>
      <c r="K5" s="232" t="s">
        <v>135</v>
      </c>
      <c r="L5" s="233" t="s">
        <v>136</v>
      </c>
      <c r="M5" s="234" t="s">
        <v>136</v>
      </c>
      <c r="N5" s="233" t="s">
        <v>137</v>
      </c>
    </row>
    <row r="6" spans="1:14" ht="12" thickBot="1">
      <c r="A6" s="623"/>
      <c r="B6" s="236" t="s">
        <v>138</v>
      </c>
      <c r="C6" s="237" t="s">
        <v>138</v>
      </c>
      <c r="D6" s="238"/>
      <c r="E6" s="236" t="s">
        <v>138</v>
      </c>
      <c r="F6" s="237" t="s">
        <v>138</v>
      </c>
      <c r="G6" s="238"/>
      <c r="H6" s="239" t="s">
        <v>139</v>
      </c>
      <c r="I6" s="239" t="s">
        <v>140</v>
      </c>
      <c r="J6" s="240" t="s">
        <v>138</v>
      </c>
      <c r="K6" s="237" t="s">
        <v>138</v>
      </c>
      <c r="L6" s="238"/>
      <c r="M6" s="239" t="s">
        <v>139</v>
      </c>
      <c r="N6" s="238" t="s">
        <v>140</v>
      </c>
    </row>
    <row r="7" spans="1:14" ht="13.5" customHeight="1">
      <c r="A7" s="241" t="s">
        <v>141</v>
      </c>
      <c r="B7" s="242">
        <v>0</v>
      </c>
      <c r="C7" s="243">
        <v>0</v>
      </c>
      <c r="D7" s="244">
        <f aca="true" t="shared" si="0" ref="D7:D18">SUM(B7:C7)</f>
        <v>0</v>
      </c>
      <c r="E7" s="242">
        <v>0</v>
      </c>
      <c r="F7" s="243">
        <v>0</v>
      </c>
      <c r="G7" s="244">
        <f aca="true" t="shared" si="1" ref="G7:G18">SUM(E7:F7)</f>
        <v>0</v>
      </c>
      <c r="H7" s="480">
        <f aca="true" t="shared" si="2" ref="H7:H38">+G7-D7</f>
        <v>0</v>
      </c>
      <c r="I7" s="406"/>
      <c r="J7" s="472">
        <v>0</v>
      </c>
      <c r="K7" s="243">
        <v>0</v>
      </c>
      <c r="L7" s="244">
        <f aca="true" t="shared" si="3" ref="L7:L18">SUM(J7:K7)</f>
        <v>0</v>
      </c>
      <c r="M7" s="480">
        <f aca="true" t="shared" si="4" ref="M7:M38">+L7-G7</f>
        <v>0</v>
      </c>
      <c r="N7" s="406"/>
    </row>
    <row r="8" spans="1:14" ht="13.5" customHeight="1">
      <c r="A8" s="248" t="s">
        <v>142</v>
      </c>
      <c r="B8" s="249">
        <v>9107</v>
      </c>
      <c r="C8" s="250">
        <v>0</v>
      </c>
      <c r="D8" s="251">
        <f t="shared" si="0"/>
        <v>9107</v>
      </c>
      <c r="E8" s="249">
        <v>11442</v>
      </c>
      <c r="F8" s="250">
        <v>0</v>
      </c>
      <c r="G8" s="251">
        <f t="shared" si="1"/>
        <v>11442</v>
      </c>
      <c r="H8" s="481">
        <f t="shared" si="2"/>
        <v>2335</v>
      </c>
      <c r="I8" s="408">
        <f aca="true" t="shared" si="5" ref="I8:I38">+G8/D8</f>
        <v>1.2563961787635884</v>
      </c>
      <c r="J8" s="473">
        <v>12359</v>
      </c>
      <c r="K8" s="250">
        <v>0</v>
      </c>
      <c r="L8" s="251">
        <f t="shared" si="3"/>
        <v>12359</v>
      </c>
      <c r="M8" s="481">
        <f t="shared" si="4"/>
        <v>917</v>
      </c>
      <c r="N8" s="408">
        <f aca="true" t="shared" si="6" ref="N8:N38">+L8/G8</f>
        <v>1.0801433315853872</v>
      </c>
    </row>
    <row r="9" spans="1:14" ht="13.5" customHeight="1">
      <c r="A9" s="248" t="s">
        <v>269</v>
      </c>
      <c r="B9" s="249">
        <v>6</v>
      </c>
      <c r="C9" s="250">
        <v>0</v>
      </c>
      <c r="D9" s="251">
        <v>6</v>
      </c>
      <c r="E9" s="249">
        <v>0</v>
      </c>
      <c r="F9" s="250">
        <v>0</v>
      </c>
      <c r="G9" s="251">
        <f t="shared" si="1"/>
        <v>0</v>
      </c>
      <c r="H9" s="481">
        <f t="shared" si="2"/>
        <v>-6</v>
      </c>
      <c r="I9" s="408">
        <f t="shared" si="5"/>
        <v>0</v>
      </c>
      <c r="J9" s="473">
        <v>0</v>
      </c>
      <c r="K9" s="250">
        <v>0</v>
      </c>
      <c r="L9" s="251">
        <f t="shared" si="3"/>
        <v>0</v>
      </c>
      <c r="M9" s="481">
        <f t="shared" si="4"/>
        <v>0</v>
      </c>
      <c r="N9" s="408"/>
    </row>
    <row r="10" spans="1:14" ht="13.5" customHeight="1">
      <c r="A10" s="248" t="s">
        <v>144</v>
      </c>
      <c r="B10" s="249">
        <v>0</v>
      </c>
      <c r="C10" s="250">
        <v>0</v>
      </c>
      <c r="D10" s="251">
        <f t="shared" si="0"/>
        <v>0</v>
      </c>
      <c r="E10" s="249">
        <v>0</v>
      </c>
      <c r="F10" s="250">
        <v>0</v>
      </c>
      <c r="G10" s="251">
        <f t="shared" si="1"/>
        <v>0</v>
      </c>
      <c r="H10" s="481">
        <f t="shared" si="2"/>
        <v>0</v>
      </c>
      <c r="I10" s="408"/>
      <c r="J10" s="473">
        <v>0</v>
      </c>
      <c r="K10" s="250">
        <v>0</v>
      </c>
      <c r="L10" s="251">
        <f t="shared" si="3"/>
        <v>0</v>
      </c>
      <c r="M10" s="481">
        <f t="shared" si="4"/>
        <v>0</v>
      </c>
      <c r="N10" s="408"/>
    </row>
    <row r="11" spans="1:14" ht="13.5" customHeight="1">
      <c r="A11" s="248" t="s">
        <v>145</v>
      </c>
      <c r="B11" s="249">
        <v>79</v>
      </c>
      <c r="C11" s="250">
        <v>0</v>
      </c>
      <c r="D11" s="251">
        <v>188</v>
      </c>
      <c r="E11" s="249">
        <v>132</v>
      </c>
      <c r="F11" s="250">
        <v>0</v>
      </c>
      <c r="G11" s="251">
        <f t="shared" si="1"/>
        <v>132</v>
      </c>
      <c r="H11" s="481">
        <f t="shared" si="2"/>
        <v>-56</v>
      </c>
      <c r="I11" s="408">
        <f t="shared" si="5"/>
        <v>0.7021276595744681</v>
      </c>
      <c r="J11" s="473">
        <v>120</v>
      </c>
      <c r="K11" s="250">
        <v>0</v>
      </c>
      <c r="L11" s="251">
        <f t="shared" si="3"/>
        <v>120</v>
      </c>
      <c r="M11" s="481">
        <f t="shared" si="4"/>
        <v>-12</v>
      </c>
      <c r="N11" s="408">
        <f t="shared" si="6"/>
        <v>0.9090909090909091</v>
      </c>
    </row>
    <row r="12" spans="1:14" ht="13.5" customHeight="1">
      <c r="A12" s="248" t="s">
        <v>146</v>
      </c>
      <c r="B12" s="249">
        <v>54</v>
      </c>
      <c r="C12" s="250">
        <v>0</v>
      </c>
      <c r="D12" s="251">
        <f t="shared" si="0"/>
        <v>54</v>
      </c>
      <c r="E12" s="249">
        <v>89</v>
      </c>
      <c r="F12" s="250">
        <v>0</v>
      </c>
      <c r="G12" s="251">
        <f t="shared" si="1"/>
        <v>89</v>
      </c>
      <c r="H12" s="481">
        <f t="shared" si="2"/>
        <v>35</v>
      </c>
      <c r="I12" s="408">
        <f t="shared" si="5"/>
        <v>1.6481481481481481</v>
      </c>
      <c r="J12" s="473">
        <v>50</v>
      </c>
      <c r="K12" s="250">
        <v>0</v>
      </c>
      <c r="L12" s="251">
        <f t="shared" si="3"/>
        <v>50</v>
      </c>
      <c r="M12" s="481">
        <f t="shared" si="4"/>
        <v>-39</v>
      </c>
      <c r="N12" s="408">
        <f t="shared" si="6"/>
        <v>0.5617977528089888</v>
      </c>
    </row>
    <row r="13" spans="1:14" ht="13.5" customHeight="1">
      <c r="A13" s="248" t="s">
        <v>147</v>
      </c>
      <c r="B13" s="249">
        <v>0</v>
      </c>
      <c r="C13" s="250">
        <v>0</v>
      </c>
      <c r="D13" s="251">
        <f t="shared" si="0"/>
        <v>0</v>
      </c>
      <c r="E13" s="249">
        <v>0</v>
      </c>
      <c r="F13" s="250">
        <v>0</v>
      </c>
      <c r="G13" s="251">
        <f t="shared" si="1"/>
        <v>0</v>
      </c>
      <c r="H13" s="481">
        <f t="shared" si="2"/>
        <v>0</v>
      </c>
      <c r="I13" s="408"/>
      <c r="J13" s="473">
        <v>0</v>
      </c>
      <c r="K13" s="250">
        <v>0</v>
      </c>
      <c r="L13" s="251">
        <f t="shared" si="3"/>
        <v>0</v>
      </c>
      <c r="M13" s="481">
        <f t="shared" si="4"/>
        <v>0</v>
      </c>
      <c r="N13" s="408"/>
    </row>
    <row r="14" spans="1:14" ht="23.25" customHeight="1">
      <c r="A14" s="248" t="s">
        <v>148</v>
      </c>
      <c r="B14" s="249">
        <v>0</v>
      </c>
      <c r="C14" s="250">
        <v>0</v>
      </c>
      <c r="D14" s="251">
        <f t="shared" si="0"/>
        <v>0</v>
      </c>
      <c r="E14" s="249">
        <v>0</v>
      </c>
      <c r="F14" s="250">
        <v>0</v>
      </c>
      <c r="G14" s="251">
        <f t="shared" si="1"/>
        <v>0</v>
      </c>
      <c r="H14" s="481">
        <f t="shared" si="2"/>
        <v>0</v>
      </c>
      <c r="I14" s="408"/>
      <c r="J14" s="473">
        <v>0</v>
      </c>
      <c r="K14" s="250">
        <v>0</v>
      </c>
      <c r="L14" s="251">
        <f t="shared" si="3"/>
        <v>0</v>
      </c>
      <c r="M14" s="481">
        <f t="shared" si="4"/>
        <v>0</v>
      </c>
      <c r="N14" s="408"/>
    </row>
    <row r="15" spans="1:14" ht="13.5" customHeight="1">
      <c r="A15" s="248" t="s">
        <v>149</v>
      </c>
      <c r="B15" s="249">
        <v>7908</v>
      </c>
      <c r="C15" s="250">
        <v>0</v>
      </c>
      <c r="D15" s="251">
        <f t="shared" si="0"/>
        <v>7908</v>
      </c>
      <c r="E15" s="249">
        <v>6970</v>
      </c>
      <c r="F15" s="250">
        <v>0</v>
      </c>
      <c r="G15" s="251">
        <f t="shared" si="1"/>
        <v>6970</v>
      </c>
      <c r="H15" s="481">
        <f t="shared" si="2"/>
        <v>-938</v>
      </c>
      <c r="I15" s="408">
        <f t="shared" si="5"/>
        <v>0.8813859382903388</v>
      </c>
      <c r="J15" s="474">
        <f>J16+J17</f>
        <v>5273</v>
      </c>
      <c r="K15" s="254">
        <v>0</v>
      </c>
      <c r="L15" s="251">
        <f t="shared" si="3"/>
        <v>5273</v>
      </c>
      <c r="M15" s="481">
        <f t="shared" si="4"/>
        <v>-1697</v>
      </c>
      <c r="N15" s="408">
        <f t="shared" si="6"/>
        <v>0.7565279770444763</v>
      </c>
    </row>
    <row r="16" spans="1:14" ht="13.5" customHeight="1">
      <c r="A16" s="255" t="s">
        <v>223</v>
      </c>
      <c r="B16" s="249">
        <v>2462</v>
      </c>
      <c r="C16" s="250">
        <v>0</v>
      </c>
      <c r="D16" s="251">
        <f t="shared" si="0"/>
        <v>2462</v>
      </c>
      <c r="E16" s="249">
        <v>1691</v>
      </c>
      <c r="F16" s="250">
        <v>0</v>
      </c>
      <c r="G16" s="251">
        <f t="shared" si="1"/>
        <v>1691</v>
      </c>
      <c r="H16" s="481">
        <f t="shared" si="2"/>
        <v>-771</v>
      </c>
      <c r="I16" s="408">
        <f t="shared" si="5"/>
        <v>0.6868399675060926</v>
      </c>
      <c r="J16" s="474">
        <v>1023</v>
      </c>
      <c r="K16" s="250">
        <v>0</v>
      </c>
      <c r="L16" s="251">
        <f t="shared" si="3"/>
        <v>1023</v>
      </c>
      <c r="M16" s="481">
        <f t="shared" si="4"/>
        <v>-668</v>
      </c>
      <c r="N16" s="408">
        <f t="shared" si="6"/>
        <v>0.6049674748669427</v>
      </c>
    </row>
    <row r="17" spans="1:14" ht="13.5" customHeight="1">
      <c r="A17" s="255" t="s">
        <v>224</v>
      </c>
      <c r="B17" s="249">
        <v>5446</v>
      </c>
      <c r="C17" s="250">
        <v>0</v>
      </c>
      <c r="D17" s="251">
        <f t="shared" si="0"/>
        <v>5446</v>
      </c>
      <c r="E17" s="249">
        <v>5279</v>
      </c>
      <c r="F17" s="250">
        <v>0</v>
      </c>
      <c r="G17" s="251">
        <f t="shared" si="1"/>
        <v>5279</v>
      </c>
      <c r="H17" s="481">
        <f t="shared" si="2"/>
        <v>-167</v>
      </c>
      <c r="I17" s="408">
        <f t="shared" si="5"/>
        <v>0.9693352919574</v>
      </c>
      <c r="J17" s="474">
        <v>4250</v>
      </c>
      <c r="K17" s="250">
        <v>0</v>
      </c>
      <c r="L17" s="251">
        <f t="shared" si="3"/>
        <v>4250</v>
      </c>
      <c r="M17" s="481">
        <f t="shared" si="4"/>
        <v>-1029</v>
      </c>
      <c r="N17" s="408">
        <f t="shared" si="6"/>
        <v>0.8050767190755825</v>
      </c>
    </row>
    <row r="18" spans="1:14" ht="13.5" customHeight="1" thickBot="1">
      <c r="A18" s="256" t="s">
        <v>262</v>
      </c>
      <c r="B18" s="257">
        <v>0</v>
      </c>
      <c r="C18" s="258">
        <v>0</v>
      </c>
      <c r="D18" s="251">
        <f t="shared" si="0"/>
        <v>0</v>
      </c>
      <c r="E18" s="257">
        <v>0</v>
      </c>
      <c r="F18" s="258">
        <v>0</v>
      </c>
      <c r="G18" s="251">
        <f t="shared" si="1"/>
        <v>0</v>
      </c>
      <c r="H18" s="481">
        <f t="shared" si="2"/>
        <v>0</v>
      </c>
      <c r="I18" s="408"/>
      <c r="J18" s="475">
        <v>0</v>
      </c>
      <c r="K18" s="258">
        <v>0</v>
      </c>
      <c r="L18" s="251">
        <f t="shared" si="3"/>
        <v>0</v>
      </c>
      <c r="M18" s="481">
        <f t="shared" si="4"/>
        <v>0</v>
      </c>
      <c r="N18" s="408"/>
    </row>
    <row r="19" spans="1:14" ht="13.5" customHeight="1" thickBot="1">
      <c r="A19" s="263" t="s">
        <v>150</v>
      </c>
      <c r="B19" s="264">
        <f aca="true" t="shared" si="7" ref="B19:G19">SUM(B7+B8+B9+B10+B11+B13+B15)</f>
        <v>17100</v>
      </c>
      <c r="C19" s="265">
        <f t="shared" si="7"/>
        <v>0</v>
      </c>
      <c r="D19" s="266">
        <f t="shared" si="7"/>
        <v>17209</v>
      </c>
      <c r="E19" s="264">
        <f t="shared" si="7"/>
        <v>18544</v>
      </c>
      <c r="F19" s="265">
        <f t="shared" si="7"/>
        <v>0</v>
      </c>
      <c r="G19" s="265">
        <f t="shared" si="7"/>
        <v>18544</v>
      </c>
      <c r="H19" s="482">
        <f t="shared" si="2"/>
        <v>1335</v>
      </c>
      <c r="I19" s="410">
        <f t="shared" si="5"/>
        <v>1.0775756871404498</v>
      </c>
      <c r="J19" s="476">
        <f>SUM(J7+J8+J9+J10+J11+J13+J15)</f>
        <v>17752</v>
      </c>
      <c r="K19" s="265">
        <f>SUM(K7+K8+K9+K10+K11+K13+K15)</f>
        <v>0</v>
      </c>
      <c r="L19" s="265">
        <f>SUM(L7+L8+L9+L10+L11+L13+L15)</f>
        <v>17752</v>
      </c>
      <c r="M19" s="482">
        <f t="shared" si="4"/>
        <v>-792</v>
      </c>
      <c r="N19" s="410">
        <f t="shared" si="6"/>
        <v>0.957290767903365</v>
      </c>
    </row>
    <row r="20" spans="1:14" ht="13.5" customHeight="1">
      <c r="A20" s="241" t="s">
        <v>151</v>
      </c>
      <c r="B20" s="268">
        <v>3624</v>
      </c>
      <c r="C20" s="269"/>
      <c r="D20" s="270">
        <f aca="true" t="shared" si="8" ref="D20:D37">SUM(B20:C20)</f>
        <v>3624</v>
      </c>
      <c r="E20" s="268">
        <v>4149</v>
      </c>
      <c r="F20" s="269">
        <v>0</v>
      </c>
      <c r="G20" s="471">
        <f aca="true" t="shared" si="9" ref="G20:G37">SUM(E20:F20)</f>
        <v>4149</v>
      </c>
      <c r="H20" s="481">
        <f t="shared" si="2"/>
        <v>525</v>
      </c>
      <c r="I20" s="408">
        <f t="shared" si="5"/>
        <v>1.1448675496688743</v>
      </c>
      <c r="J20" s="477">
        <v>3683</v>
      </c>
      <c r="K20" s="269">
        <v>0</v>
      </c>
      <c r="L20" s="484">
        <f aca="true" t="shared" si="10" ref="L20:L37">SUM(J20:K20)</f>
        <v>3683</v>
      </c>
      <c r="M20" s="481">
        <f t="shared" si="4"/>
        <v>-466</v>
      </c>
      <c r="N20" s="408">
        <f t="shared" si="6"/>
        <v>0.8876837792239094</v>
      </c>
    </row>
    <row r="21" spans="1:14" ht="21" customHeight="1">
      <c r="A21" s="248" t="s">
        <v>152</v>
      </c>
      <c r="B21" s="268">
        <v>1002</v>
      </c>
      <c r="C21" s="269"/>
      <c r="D21" s="270">
        <f t="shared" si="8"/>
        <v>1002</v>
      </c>
      <c r="E21" s="268">
        <v>1059</v>
      </c>
      <c r="F21" s="269">
        <v>0</v>
      </c>
      <c r="G21" s="471">
        <f t="shared" si="9"/>
        <v>1059</v>
      </c>
      <c r="H21" s="481">
        <f t="shared" si="2"/>
        <v>57</v>
      </c>
      <c r="I21" s="408">
        <f t="shared" si="5"/>
        <v>1.0568862275449102</v>
      </c>
      <c r="J21" s="477">
        <v>530</v>
      </c>
      <c r="K21" s="269">
        <v>0</v>
      </c>
      <c r="L21" s="484">
        <f t="shared" si="10"/>
        <v>530</v>
      </c>
      <c r="M21" s="481">
        <f t="shared" si="4"/>
        <v>-529</v>
      </c>
      <c r="N21" s="408">
        <f t="shared" si="6"/>
        <v>0.5004721435316336</v>
      </c>
    </row>
    <row r="22" spans="1:14" ht="13.5" customHeight="1">
      <c r="A22" s="248" t="s">
        <v>153</v>
      </c>
      <c r="B22" s="278">
        <v>514</v>
      </c>
      <c r="C22" s="250"/>
      <c r="D22" s="270">
        <f t="shared" si="8"/>
        <v>514</v>
      </c>
      <c r="E22" s="278">
        <v>531</v>
      </c>
      <c r="F22" s="250">
        <v>0</v>
      </c>
      <c r="G22" s="471">
        <f t="shared" si="9"/>
        <v>531</v>
      </c>
      <c r="H22" s="481">
        <f t="shared" si="2"/>
        <v>17</v>
      </c>
      <c r="I22" s="408">
        <f t="shared" si="5"/>
        <v>1.0330739299610896</v>
      </c>
      <c r="J22" s="473">
        <f>E22</f>
        <v>531</v>
      </c>
      <c r="K22" s="250">
        <v>0</v>
      </c>
      <c r="L22" s="484">
        <f t="shared" si="10"/>
        <v>531</v>
      </c>
      <c r="M22" s="481">
        <f t="shared" si="4"/>
        <v>0</v>
      </c>
      <c r="N22" s="408">
        <f t="shared" si="6"/>
        <v>1</v>
      </c>
    </row>
    <row r="23" spans="1:14" ht="13.5" customHeight="1">
      <c r="A23" s="248" t="s">
        <v>154</v>
      </c>
      <c r="B23" s="278">
        <v>61</v>
      </c>
      <c r="C23" s="250"/>
      <c r="D23" s="270">
        <f t="shared" si="8"/>
        <v>61</v>
      </c>
      <c r="E23" s="278">
        <v>78</v>
      </c>
      <c r="F23" s="250">
        <v>0</v>
      </c>
      <c r="G23" s="471">
        <f t="shared" si="9"/>
        <v>78</v>
      </c>
      <c r="H23" s="481">
        <f t="shared" si="2"/>
        <v>17</v>
      </c>
      <c r="I23" s="408">
        <f t="shared" si="5"/>
        <v>1.278688524590164</v>
      </c>
      <c r="J23" s="473">
        <v>95</v>
      </c>
      <c r="K23" s="250">
        <v>0</v>
      </c>
      <c r="L23" s="484">
        <f t="shared" si="10"/>
        <v>95</v>
      </c>
      <c r="M23" s="481">
        <f t="shared" si="4"/>
        <v>17</v>
      </c>
      <c r="N23" s="408">
        <f t="shared" si="6"/>
        <v>1.2179487179487178</v>
      </c>
    </row>
    <row r="24" spans="1:14" ht="13.5" customHeight="1">
      <c r="A24" s="248" t="s">
        <v>220</v>
      </c>
      <c r="B24" s="278">
        <v>72</v>
      </c>
      <c r="C24" s="250"/>
      <c r="D24" s="270">
        <f t="shared" si="8"/>
        <v>72</v>
      </c>
      <c r="E24" s="278">
        <v>223</v>
      </c>
      <c r="F24" s="250">
        <v>0</v>
      </c>
      <c r="G24" s="471">
        <f t="shared" si="9"/>
        <v>223</v>
      </c>
      <c r="H24" s="481">
        <f t="shared" si="2"/>
        <v>151</v>
      </c>
      <c r="I24" s="408">
        <f t="shared" si="5"/>
        <v>3.0972222222222223</v>
      </c>
      <c r="J24" s="473">
        <v>195</v>
      </c>
      <c r="K24" s="250">
        <v>0</v>
      </c>
      <c r="L24" s="484">
        <f t="shared" si="10"/>
        <v>195</v>
      </c>
      <c r="M24" s="481">
        <f t="shared" si="4"/>
        <v>-28</v>
      </c>
      <c r="N24" s="408">
        <f t="shared" si="6"/>
        <v>0.874439461883408</v>
      </c>
    </row>
    <row r="25" spans="1:14" ht="13.5" customHeight="1">
      <c r="A25" s="248" t="s">
        <v>155</v>
      </c>
      <c r="B25" s="249">
        <v>3028</v>
      </c>
      <c r="C25" s="250"/>
      <c r="D25" s="270">
        <f t="shared" si="8"/>
        <v>3028</v>
      </c>
      <c r="E25" s="249">
        <v>1724</v>
      </c>
      <c r="F25" s="250"/>
      <c r="G25" s="471">
        <f t="shared" si="9"/>
        <v>1724</v>
      </c>
      <c r="H25" s="481">
        <f t="shared" si="2"/>
        <v>-1304</v>
      </c>
      <c r="I25" s="408">
        <f t="shared" si="5"/>
        <v>0.5693527080581242</v>
      </c>
      <c r="J25" s="473">
        <v>1640</v>
      </c>
      <c r="K25" s="250">
        <v>0</v>
      </c>
      <c r="L25" s="484">
        <f t="shared" si="10"/>
        <v>1640</v>
      </c>
      <c r="M25" s="481">
        <f t="shared" si="4"/>
        <v>-84</v>
      </c>
      <c r="N25" s="408">
        <f t="shared" si="6"/>
        <v>0.951276102088167</v>
      </c>
    </row>
    <row r="26" spans="1:14" ht="13.5" customHeight="1">
      <c r="A26" s="248" t="s">
        <v>156</v>
      </c>
      <c r="B26" s="278">
        <v>2294</v>
      </c>
      <c r="C26" s="250"/>
      <c r="D26" s="270">
        <f t="shared" si="8"/>
        <v>2294</v>
      </c>
      <c r="E26" s="278">
        <v>692</v>
      </c>
      <c r="F26" s="250"/>
      <c r="G26" s="471">
        <f t="shared" si="9"/>
        <v>692</v>
      </c>
      <c r="H26" s="481">
        <f t="shared" si="2"/>
        <v>-1602</v>
      </c>
      <c r="I26" s="408">
        <f t="shared" si="5"/>
        <v>0.3016564952048823</v>
      </c>
      <c r="J26" s="474">
        <v>690</v>
      </c>
      <c r="K26" s="250">
        <v>0</v>
      </c>
      <c r="L26" s="484">
        <f t="shared" si="10"/>
        <v>690</v>
      </c>
      <c r="M26" s="481">
        <f t="shared" si="4"/>
        <v>-2</v>
      </c>
      <c r="N26" s="408">
        <f t="shared" si="6"/>
        <v>0.9971098265895953</v>
      </c>
    </row>
    <row r="27" spans="1:14" ht="13.5" customHeight="1">
      <c r="A27" s="248" t="s">
        <v>157</v>
      </c>
      <c r="B27" s="278">
        <v>734</v>
      </c>
      <c r="C27" s="250"/>
      <c r="D27" s="270">
        <f t="shared" si="8"/>
        <v>734</v>
      </c>
      <c r="E27" s="278">
        <v>1032</v>
      </c>
      <c r="F27" s="250"/>
      <c r="G27" s="471">
        <f t="shared" si="9"/>
        <v>1032</v>
      </c>
      <c r="H27" s="481">
        <f t="shared" si="2"/>
        <v>298</v>
      </c>
      <c r="I27" s="408">
        <f t="shared" si="5"/>
        <v>1.4059945504087195</v>
      </c>
      <c r="J27" s="474">
        <v>950</v>
      </c>
      <c r="K27" s="250">
        <v>0</v>
      </c>
      <c r="L27" s="484">
        <f t="shared" si="10"/>
        <v>950</v>
      </c>
      <c r="M27" s="481">
        <f t="shared" si="4"/>
        <v>-82</v>
      </c>
      <c r="N27" s="408">
        <f t="shared" si="6"/>
        <v>0.9205426356589147</v>
      </c>
    </row>
    <row r="28" spans="1:14" ht="13.5" customHeight="1">
      <c r="A28" s="279" t="s">
        <v>158</v>
      </c>
      <c r="B28" s="249">
        <v>9064</v>
      </c>
      <c r="C28" s="250"/>
      <c r="D28" s="270">
        <f t="shared" si="8"/>
        <v>9064</v>
      </c>
      <c r="E28" s="249">
        <v>11041</v>
      </c>
      <c r="F28" s="250"/>
      <c r="G28" s="471">
        <f t="shared" si="9"/>
        <v>11041</v>
      </c>
      <c r="H28" s="481">
        <f t="shared" si="2"/>
        <v>1977</v>
      </c>
      <c r="I28" s="408">
        <f t="shared" si="5"/>
        <v>1.218115622241836</v>
      </c>
      <c r="J28" s="473">
        <f>J29+J32</f>
        <v>12243.69</v>
      </c>
      <c r="K28" s="250">
        <v>0</v>
      </c>
      <c r="L28" s="484">
        <f t="shared" si="10"/>
        <v>12243.69</v>
      </c>
      <c r="M28" s="481">
        <f t="shared" si="4"/>
        <v>1202.6900000000005</v>
      </c>
      <c r="N28" s="408">
        <f t="shared" si="6"/>
        <v>1.108929444796667</v>
      </c>
    </row>
    <row r="29" spans="1:14" ht="13.5" customHeight="1">
      <c r="A29" s="248" t="s">
        <v>159</v>
      </c>
      <c r="B29" s="278">
        <v>6619</v>
      </c>
      <c r="C29" s="250"/>
      <c r="D29" s="270">
        <f t="shared" si="8"/>
        <v>6619</v>
      </c>
      <c r="E29" s="278">
        <v>8065</v>
      </c>
      <c r="F29" s="250"/>
      <c r="G29" s="471">
        <f t="shared" si="9"/>
        <v>8065</v>
      </c>
      <c r="H29" s="481">
        <f t="shared" si="2"/>
        <v>1446</v>
      </c>
      <c r="I29" s="408">
        <f t="shared" si="5"/>
        <v>1.218462003323765</v>
      </c>
      <c r="J29" s="474">
        <f>J30+J31</f>
        <v>8937</v>
      </c>
      <c r="K29" s="254">
        <v>0</v>
      </c>
      <c r="L29" s="484">
        <f t="shared" si="10"/>
        <v>8937</v>
      </c>
      <c r="M29" s="481">
        <f t="shared" si="4"/>
        <v>872</v>
      </c>
      <c r="N29" s="408">
        <f t="shared" si="6"/>
        <v>1.1081215127092374</v>
      </c>
    </row>
    <row r="30" spans="1:14" ht="13.5" customHeight="1">
      <c r="A30" s="279" t="s">
        <v>160</v>
      </c>
      <c r="B30" s="278">
        <v>6612</v>
      </c>
      <c r="C30" s="250"/>
      <c r="D30" s="270">
        <f t="shared" si="8"/>
        <v>6612</v>
      </c>
      <c r="E30" s="278">
        <v>7994</v>
      </c>
      <c r="F30" s="250"/>
      <c r="G30" s="471">
        <f t="shared" si="9"/>
        <v>7994</v>
      </c>
      <c r="H30" s="481">
        <f t="shared" si="2"/>
        <v>1382</v>
      </c>
      <c r="I30" s="408">
        <f t="shared" si="5"/>
        <v>1.2090139140955838</v>
      </c>
      <c r="J30" s="473">
        <v>8914</v>
      </c>
      <c r="K30" s="250">
        <v>0</v>
      </c>
      <c r="L30" s="484">
        <f t="shared" si="10"/>
        <v>8914</v>
      </c>
      <c r="M30" s="481">
        <f t="shared" si="4"/>
        <v>920</v>
      </c>
      <c r="N30" s="408">
        <f t="shared" si="6"/>
        <v>1.1150863147360521</v>
      </c>
    </row>
    <row r="31" spans="1:14" ht="13.5" customHeight="1">
      <c r="A31" s="248" t="s">
        <v>161</v>
      </c>
      <c r="B31" s="278">
        <v>7</v>
      </c>
      <c r="C31" s="250"/>
      <c r="D31" s="270">
        <f t="shared" si="8"/>
        <v>7</v>
      </c>
      <c r="E31" s="278">
        <v>71</v>
      </c>
      <c r="F31" s="250"/>
      <c r="G31" s="471">
        <f t="shared" si="9"/>
        <v>71</v>
      </c>
      <c r="H31" s="481">
        <f t="shared" si="2"/>
        <v>64</v>
      </c>
      <c r="I31" s="408">
        <f t="shared" si="5"/>
        <v>10.142857142857142</v>
      </c>
      <c r="J31" s="473">
        <v>23</v>
      </c>
      <c r="K31" s="250">
        <v>0</v>
      </c>
      <c r="L31" s="484">
        <f t="shared" si="10"/>
        <v>23</v>
      </c>
      <c r="M31" s="481">
        <f t="shared" si="4"/>
        <v>-48</v>
      </c>
      <c r="N31" s="408">
        <f t="shared" si="6"/>
        <v>0.323943661971831</v>
      </c>
    </row>
    <row r="32" spans="1:14" ht="13.5" customHeight="1">
      <c r="A32" s="248" t="s">
        <v>162</v>
      </c>
      <c r="B32" s="278">
        <v>2445</v>
      </c>
      <c r="C32" s="250"/>
      <c r="D32" s="270">
        <f t="shared" si="8"/>
        <v>2445</v>
      </c>
      <c r="E32" s="278">
        <v>2976</v>
      </c>
      <c r="F32" s="250"/>
      <c r="G32" s="471">
        <f t="shared" si="9"/>
        <v>2976</v>
      </c>
      <c r="H32" s="481">
        <f t="shared" si="2"/>
        <v>531</v>
      </c>
      <c r="I32" s="408">
        <f t="shared" si="5"/>
        <v>1.2171779141104295</v>
      </c>
      <c r="J32" s="473">
        <f>J29*0.37</f>
        <v>3306.69</v>
      </c>
      <c r="K32" s="250">
        <v>0</v>
      </c>
      <c r="L32" s="484">
        <f t="shared" si="10"/>
        <v>3306.69</v>
      </c>
      <c r="M32" s="481">
        <f t="shared" si="4"/>
        <v>330.69000000000005</v>
      </c>
      <c r="N32" s="408">
        <f t="shared" si="6"/>
        <v>1.1111189516129032</v>
      </c>
    </row>
    <row r="33" spans="1:14" ht="13.5" customHeight="1">
      <c r="A33" s="279" t="s">
        <v>163</v>
      </c>
      <c r="B33" s="278">
        <v>0</v>
      </c>
      <c r="C33" s="250"/>
      <c r="D33" s="270">
        <f t="shared" si="8"/>
        <v>0</v>
      </c>
      <c r="E33" s="278">
        <v>0</v>
      </c>
      <c r="F33" s="250"/>
      <c r="G33" s="471">
        <f t="shared" si="9"/>
        <v>0</v>
      </c>
      <c r="H33" s="481">
        <f t="shared" si="2"/>
        <v>0</v>
      </c>
      <c r="I33" s="408"/>
      <c r="J33" s="473">
        <v>0</v>
      </c>
      <c r="K33" s="250">
        <v>0</v>
      </c>
      <c r="L33" s="484">
        <f t="shared" si="10"/>
        <v>0</v>
      </c>
      <c r="M33" s="481">
        <f t="shared" si="4"/>
        <v>0</v>
      </c>
      <c r="N33" s="408"/>
    </row>
    <row r="34" spans="1:14" ht="13.5" customHeight="1">
      <c r="A34" s="279" t="s">
        <v>164</v>
      </c>
      <c r="B34" s="278">
        <v>165</v>
      </c>
      <c r="C34" s="250"/>
      <c r="D34" s="270">
        <f t="shared" si="8"/>
        <v>165</v>
      </c>
      <c r="E34" s="278">
        <v>172</v>
      </c>
      <c r="F34" s="250"/>
      <c r="G34" s="471">
        <f t="shared" si="9"/>
        <v>172</v>
      </c>
      <c r="H34" s="481">
        <f t="shared" si="2"/>
        <v>7</v>
      </c>
      <c r="I34" s="408">
        <f t="shared" si="5"/>
        <v>1.0424242424242425</v>
      </c>
      <c r="J34" s="473">
        <v>130</v>
      </c>
      <c r="K34" s="250">
        <v>0</v>
      </c>
      <c r="L34" s="484">
        <f t="shared" si="10"/>
        <v>130</v>
      </c>
      <c r="M34" s="481">
        <f t="shared" si="4"/>
        <v>-42</v>
      </c>
      <c r="N34" s="408">
        <f t="shared" si="6"/>
        <v>0.7558139534883721</v>
      </c>
    </row>
    <row r="35" spans="1:14" ht="13.5" customHeight="1">
      <c r="A35" s="248" t="s">
        <v>165</v>
      </c>
      <c r="B35" s="278">
        <v>529</v>
      </c>
      <c r="C35" s="250"/>
      <c r="D35" s="270">
        <f t="shared" si="8"/>
        <v>529</v>
      </c>
      <c r="E35" s="278">
        <v>621</v>
      </c>
      <c r="F35" s="250"/>
      <c r="G35" s="471">
        <f t="shared" si="9"/>
        <v>621</v>
      </c>
      <c r="H35" s="481">
        <f t="shared" si="2"/>
        <v>92</v>
      </c>
      <c r="I35" s="408">
        <f t="shared" si="5"/>
        <v>1.173913043478261</v>
      </c>
      <c r="J35" s="474">
        <v>608</v>
      </c>
      <c r="K35" s="250">
        <v>0</v>
      </c>
      <c r="L35" s="484">
        <f t="shared" si="10"/>
        <v>608</v>
      </c>
      <c r="M35" s="481">
        <f t="shared" si="4"/>
        <v>-13</v>
      </c>
      <c r="N35" s="408">
        <f t="shared" si="6"/>
        <v>0.9790660225442834</v>
      </c>
    </row>
    <row r="36" spans="1:14" ht="22.5" customHeight="1">
      <c r="A36" s="248" t="s">
        <v>166</v>
      </c>
      <c r="B36" s="278">
        <v>529</v>
      </c>
      <c r="C36" s="250"/>
      <c r="D36" s="270">
        <f t="shared" si="8"/>
        <v>529</v>
      </c>
      <c r="E36" s="278">
        <v>621</v>
      </c>
      <c r="F36" s="250"/>
      <c r="G36" s="471">
        <f t="shared" si="9"/>
        <v>621</v>
      </c>
      <c r="H36" s="481">
        <f t="shared" si="2"/>
        <v>92</v>
      </c>
      <c r="I36" s="408">
        <f t="shared" si="5"/>
        <v>1.173913043478261</v>
      </c>
      <c r="J36" s="474">
        <v>608</v>
      </c>
      <c r="K36" s="250">
        <v>0</v>
      </c>
      <c r="L36" s="484">
        <f t="shared" si="10"/>
        <v>608</v>
      </c>
      <c r="M36" s="481">
        <f t="shared" si="4"/>
        <v>-13</v>
      </c>
      <c r="N36" s="408">
        <f t="shared" si="6"/>
        <v>0.9790660225442834</v>
      </c>
    </row>
    <row r="37" spans="1:14" ht="13.5" customHeight="1" thickBot="1">
      <c r="A37" s="280" t="s">
        <v>167</v>
      </c>
      <c r="B37" s="281">
        <v>0</v>
      </c>
      <c r="C37" s="282"/>
      <c r="D37" s="270">
        <f t="shared" si="8"/>
        <v>0</v>
      </c>
      <c r="E37" s="281">
        <v>0</v>
      </c>
      <c r="F37" s="282"/>
      <c r="G37" s="471">
        <f t="shared" si="9"/>
        <v>0</v>
      </c>
      <c r="H37" s="481">
        <f t="shared" si="2"/>
        <v>0</v>
      </c>
      <c r="I37" s="408"/>
      <c r="J37" s="478">
        <v>0</v>
      </c>
      <c r="K37" s="282">
        <v>0</v>
      </c>
      <c r="L37" s="484">
        <f t="shared" si="10"/>
        <v>0</v>
      </c>
      <c r="M37" s="481">
        <f t="shared" si="4"/>
        <v>0</v>
      </c>
      <c r="N37" s="408"/>
    </row>
    <row r="38" spans="1:14" ht="13.5" customHeight="1" thickBot="1">
      <c r="A38" s="287" t="s">
        <v>168</v>
      </c>
      <c r="B38" s="288">
        <f aca="true" t="shared" si="11" ref="B38:G38">SUM(B20+B22+B23+B24+B25+B28+B33+B34+B35+B37)</f>
        <v>17057</v>
      </c>
      <c r="C38" s="289">
        <f t="shared" si="11"/>
        <v>0</v>
      </c>
      <c r="D38" s="290">
        <f t="shared" si="11"/>
        <v>17057</v>
      </c>
      <c r="E38" s="288">
        <f t="shared" si="11"/>
        <v>18539</v>
      </c>
      <c r="F38" s="289">
        <f t="shared" si="11"/>
        <v>0</v>
      </c>
      <c r="G38" s="289">
        <f t="shared" si="11"/>
        <v>18539</v>
      </c>
      <c r="H38" s="483">
        <f t="shared" si="2"/>
        <v>1482</v>
      </c>
      <c r="I38" s="415">
        <f t="shared" si="5"/>
        <v>1.0868851497918743</v>
      </c>
      <c r="J38" s="479">
        <f>SUM(J20+J22+J23+J24+J25+J28+J33+J34+J35+J37)</f>
        <v>19125.690000000002</v>
      </c>
      <c r="K38" s="289">
        <f>SUM(K20+K22+K23+K24+K25+K28+K33+K34+K35+K37)</f>
        <v>0</v>
      </c>
      <c r="L38" s="289">
        <f>SUM(L20+L22+L23+L24+L25+L28+L33+L34+L35+L37)</f>
        <v>19125.690000000002</v>
      </c>
      <c r="M38" s="483">
        <f t="shared" si="4"/>
        <v>586.6900000000023</v>
      </c>
      <c r="N38" s="415">
        <f t="shared" si="6"/>
        <v>1.0316462592372837</v>
      </c>
    </row>
    <row r="39" spans="1:14" ht="13.5" customHeight="1" thickBot="1">
      <c r="A39" s="292"/>
      <c r="B39" s="293"/>
      <c r="C39" s="294"/>
      <c r="D39" s="295"/>
      <c r="E39" s="293"/>
      <c r="F39" s="294"/>
      <c r="G39" s="295"/>
      <c r="H39" s="392"/>
      <c r="I39" s="296"/>
      <c r="J39" s="293"/>
      <c r="K39" s="294"/>
      <c r="L39" s="294"/>
      <c r="M39" s="391"/>
      <c r="N39" s="394"/>
    </row>
    <row r="40" spans="1:14" ht="13.5" customHeight="1" thickBot="1">
      <c r="A40" s="287" t="s">
        <v>169</v>
      </c>
      <c r="B40" s="607">
        <v>43</v>
      </c>
      <c r="C40" s="607"/>
      <c r="D40" s="607"/>
      <c r="E40" s="607">
        <v>4</v>
      </c>
      <c r="F40" s="607"/>
      <c r="G40" s="607"/>
      <c r="H40" s="382"/>
      <c r="I40" s="377"/>
      <c r="J40" s="606">
        <f>L19-L38</f>
        <v>-1373.6900000000023</v>
      </c>
      <c r="K40" s="606"/>
      <c r="L40" s="606"/>
      <c r="M40" s="379"/>
      <c r="N40" s="381"/>
    </row>
    <row r="41" spans="1:7" ht="20.25" customHeight="1" thickBot="1">
      <c r="A41" s="287" t="s">
        <v>170</v>
      </c>
      <c r="B41" s="607">
        <v>0</v>
      </c>
      <c r="C41" s="607"/>
      <c r="D41" s="607"/>
      <c r="E41" s="607"/>
      <c r="F41" s="607"/>
      <c r="G41" s="607"/>
    </row>
    <row r="42" spans="1:7" ht="20.25" customHeight="1">
      <c r="A42" s="343"/>
      <c r="B42" s="343"/>
      <c r="C42" s="343"/>
      <c r="D42" s="343"/>
      <c r="E42" s="343"/>
      <c r="F42" s="343"/>
      <c r="G42" s="343"/>
    </row>
    <row r="43" spans="1:7" ht="20.25" customHeight="1" thickBot="1">
      <c r="A43" s="343"/>
      <c r="B43" s="343"/>
      <c r="C43" s="343"/>
      <c r="D43" s="343"/>
      <c r="E43" s="343"/>
      <c r="F43" s="343"/>
      <c r="G43" s="343"/>
    </row>
    <row r="44" spans="1:9" ht="14.25" customHeight="1">
      <c r="A44" s="635" t="s">
        <v>24</v>
      </c>
      <c r="B44" s="636"/>
      <c r="C44" s="627" t="s">
        <v>171</v>
      </c>
      <c r="D44" s="327"/>
      <c r="E44" s="635" t="s">
        <v>31</v>
      </c>
      <c r="F44" s="636"/>
      <c r="G44" s="636"/>
      <c r="H44" s="636"/>
      <c r="I44" s="627" t="s">
        <v>171</v>
      </c>
    </row>
    <row r="45" spans="1:9" ht="12" thickBot="1">
      <c r="A45" s="637"/>
      <c r="B45" s="638"/>
      <c r="C45" s="628"/>
      <c r="D45" s="327"/>
      <c r="E45" s="637"/>
      <c r="F45" s="638"/>
      <c r="G45" s="638"/>
      <c r="H45" s="638"/>
      <c r="I45" s="628"/>
    </row>
    <row r="46" spans="1:9" ht="12" thickBot="1">
      <c r="A46" s="620" t="s">
        <v>120</v>
      </c>
      <c r="B46" s="632"/>
      <c r="C46" s="491">
        <v>190</v>
      </c>
      <c r="D46" s="302"/>
      <c r="E46" s="620" t="s">
        <v>227</v>
      </c>
      <c r="F46" s="632"/>
      <c r="G46" s="632"/>
      <c r="H46" s="632"/>
      <c r="I46" s="491">
        <v>430</v>
      </c>
    </row>
    <row r="47" spans="1:14" ht="11.25">
      <c r="A47" s="617" t="s">
        <v>121</v>
      </c>
      <c r="B47" s="630"/>
      <c r="C47" s="492">
        <v>330</v>
      </c>
      <c r="D47" s="302"/>
      <c r="E47" s="617" t="s">
        <v>243</v>
      </c>
      <c r="F47" s="630"/>
      <c r="G47" s="630"/>
      <c r="H47" s="630"/>
      <c r="I47" s="492">
        <v>150</v>
      </c>
      <c r="K47" s="631" t="s">
        <v>173</v>
      </c>
      <c r="L47" s="631"/>
      <c r="M47" s="331">
        <v>2007</v>
      </c>
      <c r="N47" s="332">
        <v>2008</v>
      </c>
    </row>
    <row r="48" spans="1:14" ht="11.25">
      <c r="A48" s="617" t="s">
        <v>122</v>
      </c>
      <c r="B48" s="630"/>
      <c r="C48" s="492">
        <v>160</v>
      </c>
      <c r="D48" s="302"/>
      <c r="E48" s="617" t="s">
        <v>228</v>
      </c>
      <c r="F48" s="630"/>
      <c r="G48" s="630"/>
      <c r="H48" s="630"/>
      <c r="I48" s="492">
        <v>110</v>
      </c>
      <c r="K48" s="333" t="s">
        <v>213</v>
      </c>
      <c r="L48" s="334"/>
      <c r="M48" s="335">
        <v>0</v>
      </c>
      <c r="N48" s="336">
        <v>0</v>
      </c>
    </row>
    <row r="49" spans="1:14" ht="11.25">
      <c r="A49" s="617" t="s">
        <v>270</v>
      </c>
      <c r="B49" s="630"/>
      <c r="C49" s="492">
        <v>20</v>
      </c>
      <c r="D49" s="302"/>
      <c r="E49" s="617"/>
      <c r="F49" s="630"/>
      <c r="G49" s="630"/>
      <c r="H49" s="630"/>
      <c r="I49" s="492"/>
      <c r="K49" s="334" t="s">
        <v>174</v>
      </c>
      <c r="L49" s="333"/>
      <c r="M49" s="337">
        <v>0</v>
      </c>
      <c r="N49" s="338">
        <v>0</v>
      </c>
    </row>
    <row r="50" spans="1:14" ht="12" thickBot="1">
      <c r="A50" s="617"/>
      <c r="B50" s="630"/>
      <c r="C50" s="492"/>
      <c r="D50" s="302"/>
      <c r="E50" s="617"/>
      <c r="F50" s="630"/>
      <c r="G50" s="630"/>
      <c r="H50" s="630"/>
      <c r="I50" s="492"/>
      <c r="K50" s="339" t="s">
        <v>175</v>
      </c>
      <c r="L50" s="340"/>
      <c r="M50" s="341">
        <v>0</v>
      </c>
      <c r="N50" s="342">
        <v>0</v>
      </c>
    </row>
    <row r="51" spans="1:9" ht="11.25">
      <c r="A51" s="617"/>
      <c r="B51" s="630"/>
      <c r="C51" s="492"/>
      <c r="D51" s="302"/>
      <c r="E51" s="617"/>
      <c r="F51" s="630"/>
      <c r="G51" s="630"/>
      <c r="H51" s="630"/>
      <c r="I51" s="492"/>
    </row>
    <row r="52" spans="1:9" ht="12" thickBot="1">
      <c r="A52" s="588"/>
      <c r="B52" s="629"/>
      <c r="C52" s="493"/>
      <c r="D52" s="302"/>
      <c r="E52" s="588"/>
      <c r="F52" s="629"/>
      <c r="G52" s="629"/>
      <c r="H52" s="629"/>
      <c r="I52" s="493"/>
    </row>
    <row r="53" spans="1:9" ht="12" thickBot="1">
      <c r="A53" s="633" t="s">
        <v>136</v>
      </c>
      <c r="B53" s="634"/>
      <c r="C53" s="490">
        <f>SUM(C46:C52)</f>
        <v>700</v>
      </c>
      <c r="D53" s="299"/>
      <c r="E53" s="633" t="s">
        <v>136</v>
      </c>
      <c r="F53" s="634"/>
      <c r="G53" s="634"/>
      <c r="H53" s="634"/>
      <c r="I53" s="490">
        <f>SUM(I46:I53)</f>
        <v>690</v>
      </c>
    </row>
    <row r="54" spans="1:14" ht="11.25">
      <c r="A54" s="463"/>
      <c r="B54" s="463"/>
      <c r="C54" s="463"/>
      <c r="D54" s="463"/>
      <c r="M54" s="300"/>
      <c r="N54" s="300"/>
    </row>
    <row r="55" spans="1:7" s="328" customFormat="1" ht="13.5" customHeight="1">
      <c r="A55" s="299"/>
      <c r="B55" s="301"/>
      <c r="C55" s="301"/>
      <c r="D55" s="301"/>
      <c r="E55" s="301"/>
      <c r="F55" s="301"/>
      <c r="G55" s="301"/>
    </row>
    <row r="56" spans="1:12" s="328" customFormat="1" ht="15.75" thickBot="1">
      <c r="A56" s="375" t="s">
        <v>324</v>
      </c>
      <c r="B56" s="329"/>
      <c r="C56" s="329"/>
      <c r="D56" s="329"/>
      <c r="E56" s="303"/>
      <c r="F56" s="330"/>
      <c r="G56" s="330"/>
      <c r="H56" s="302"/>
      <c r="I56" s="329"/>
      <c r="J56" s="329" t="s">
        <v>222</v>
      </c>
      <c r="K56" s="329"/>
      <c r="L56" s="303"/>
    </row>
    <row r="57" spans="1:11" s="328" customFormat="1" ht="12" thickBot="1">
      <c r="A57" s="608" t="s">
        <v>185</v>
      </c>
      <c r="B57" s="609" t="s">
        <v>34</v>
      </c>
      <c r="C57" s="610" t="s">
        <v>35</v>
      </c>
      <c r="D57" s="610"/>
      <c r="E57" s="610"/>
      <c r="F57" s="610"/>
      <c r="G57" s="610"/>
      <c r="H57" s="610"/>
      <c r="I57" s="610"/>
      <c r="J57" s="601" t="s">
        <v>36</v>
      </c>
      <c r="K57" s="298"/>
    </row>
    <row r="58" spans="1:11" s="328" customFormat="1" ht="12" thickBot="1">
      <c r="A58" s="608"/>
      <c r="B58" s="609"/>
      <c r="C58" s="604" t="s">
        <v>186</v>
      </c>
      <c r="D58" s="605" t="s">
        <v>187</v>
      </c>
      <c r="E58" s="605"/>
      <c r="F58" s="605"/>
      <c r="G58" s="605"/>
      <c r="H58" s="605"/>
      <c r="I58" s="605"/>
      <c r="J58" s="601"/>
      <c r="K58" s="298"/>
    </row>
    <row r="59" spans="1:11" s="328" customFormat="1" ht="12" thickBot="1">
      <c r="A59" s="608"/>
      <c r="B59" s="609"/>
      <c r="C59" s="604"/>
      <c r="D59" s="304">
        <v>1</v>
      </c>
      <c r="E59" s="304">
        <v>2</v>
      </c>
      <c r="F59" s="304">
        <v>3</v>
      </c>
      <c r="G59" s="304">
        <v>4</v>
      </c>
      <c r="H59" s="304">
        <v>5</v>
      </c>
      <c r="I59" s="305">
        <v>6</v>
      </c>
      <c r="J59" s="601"/>
      <c r="K59" s="298"/>
    </row>
    <row r="60" spans="1:11" s="328" customFormat="1" ht="12" thickBot="1">
      <c r="A60" s="306">
        <v>9158</v>
      </c>
      <c r="B60" s="307">
        <v>2829</v>
      </c>
      <c r="C60" s="308">
        <f>SUM(D60:I60)</f>
        <v>608</v>
      </c>
      <c r="D60" s="374">
        <v>205</v>
      </c>
      <c r="E60" s="374">
        <v>217</v>
      </c>
      <c r="F60" s="374">
        <v>0</v>
      </c>
      <c r="G60" s="374">
        <v>0</v>
      </c>
      <c r="H60" s="373">
        <v>0</v>
      </c>
      <c r="I60" s="309">
        <v>186</v>
      </c>
      <c r="J60" s="310">
        <f>SUM(A60-B60-C60)</f>
        <v>5721</v>
      </c>
      <c r="K60" s="298"/>
    </row>
    <row r="61" spans="1:12" s="328" customFormat="1" ht="11.25">
      <c r="A61" s="302"/>
      <c r="B61" s="329"/>
      <c r="C61" s="329"/>
      <c r="D61" s="329"/>
      <c r="E61" s="303"/>
      <c r="F61" s="343"/>
      <c r="G61" s="330"/>
      <c r="H61" s="302"/>
      <c r="I61" s="329"/>
      <c r="J61" s="329"/>
      <c r="K61" s="329"/>
      <c r="L61" s="303"/>
    </row>
    <row r="62" spans="1:12" s="328" customFormat="1" ht="11.25">
      <c r="A62" s="302"/>
      <c r="B62" s="329"/>
      <c r="C62" s="329"/>
      <c r="D62" s="329"/>
      <c r="E62" s="303"/>
      <c r="F62" s="343"/>
      <c r="G62" s="330"/>
      <c r="H62" s="302"/>
      <c r="I62" s="329"/>
      <c r="J62" s="329"/>
      <c r="K62" s="329"/>
      <c r="L62" s="303"/>
    </row>
    <row r="63" spans="1:12" s="328" customFormat="1" ht="15.75" thickBot="1">
      <c r="A63" s="375" t="s">
        <v>325</v>
      </c>
      <c r="B63" s="329"/>
      <c r="C63" s="329"/>
      <c r="D63" s="329"/>
      <c r="E63" s="303"/>
      <c r="F63" s="343"/>
      <c r="G63" s="330"/>
      <c r="H63" s="302"/>
      <c r="I63" s="329"/>
      <c r="J63" s="329"/>
      <c r="K63" s="329"/>
      <c r="L63" s="329" t="s">
        <v>222</v>
      </c>
    </row>
    <row r="64" spans="1:12" s="328" customFormat="1" ht="12" thickBot="1">
      <c r="A64" s="570" t="s">
        <v>201</v>
      </c>
      <c r="B64" s="566" t="s">
        <v>37</v>
      </c>
      <c r="C64" s="567" t="s">
        <v>38</v>
      </c>
      <c r="D64" s="567"/>
      <c r="E64" s="567"/>
      <c r="F64" s="567"/>
      <c r="G64" s="599" t="s">
        <v>39</v>
      </c>
      <c r="H64" s="569" t="s">
        <v>188</v>
      </c>
      <c r="I64" s="597" t="s">
        <v>40</v>
      </c>
      <c r="J64" s="597"/>
      <c r="K64" s="597"/>
      <c r="L64" s="597"/>
    </row>
    <row r="65" spans="1:12" s="328" customFormat="1" ht="34.5" thickBot="1">
      <c r="A65" s="570"/>
      <c r="B65" s="566"/>
      <c r="C65" s="344" t="s">
        <v>265</v>
      </c>
      <c r="D65" s="345" t="s">
        <v>189</v>
      </c>
      <c r="E65" s="345" t="s">
        <v>190</v>
      </c>
      <c r="F65" s="346" t="s">
        <v>266</v>
      </c>
      <c r="G65" s="599"/>
      <c r="H65" s="569"/>
      <c r="I65" s="347" t="s">
        <v>41</v>
      </c>
      <c r="J65" s="348" t="s">
        <v>189</v>
      </c>
      <c r="K65" s="348" t="s">
        <v>190</v>
      </c>
      <c r="L65" s="349" t="s">
        <v>42</v>
      </c>
    </row>
    <row r="66" spans="1:12" s="328" customFormat="1" ht="11.25">
      <c r="A66" s="387" t="s">
        <v>191</v>
      </c>
      <c r="B66" s="311">
        <v>1338</v>
      </c>
      <c r="C66" s="360"/>
      <c r="D66" s="361" t="s">
        <v>192</v>
      </c>
      <c r="E66" s="361" t="s">
        <v>192</v>
      </c>
      <c r="F66" s="362"/>
      <c r="G66" s="312">
        <v>828</v>
      </c>
      <c r="H66" s="313" t="s">
        <v>192</v>
      </c>
      <c r="I66" s="367" t="s">
        <v>192</v>
      </c>
      <c r="J66" s="368" t="s">
        <v>192</v>
      </c>
      <c r="K66" s="368" t="s">
        <v>192</v>
      </c>
      <c r="L66" s="369" t="s">
        <v>192</v>
      </c>
    </row>
    <row r="67" spans="1:12" s="328" customFormat="1" ht="11.25">
      <c r="A67" s="388" t="s">
        <v>193</v>
      </c>
      <c r="B67" s="314">
        <v>17</v>
      </c>
      <c r="C67" s="363">
        <v>17</v>
      </c>
      <c r="D67" s="337">
        <v>3</v>
      </c>
      <c r="E67" s="337">
        <v>0</v>
      </c>
      <c r="F67" s="338">
        <v>20</v>
      </c>
      <c r="G67" s="315">
        <v>20</v>
      </c>
      <c r="H67" s="316">
        <f>+G67-F67</f>
        <v>0</v>
      </c>
      <c r="I67" s="363">
        <v>20</v>
      </c>
      <c r="J67" s="337">
        <v>1</v>
      </c>
      <c r="K67" s="337">
        <v>20</v>
      </c>
      <c r="L67" s="338">
        <v>1</v>
      </c>
    </row>
    <row r="68" spans="1:12" s="328" customFormat="1" ht="11.25">
      <c r="A68" s="388" t="s">
        <v>194</v>
      </c>
      <c r="B68" s="314">
        <v>54</v>
      </c>
      <c r="C68" s="363">
        <v>54</v>
      </c>
      <c r="D68" s="337">
        <v>72</v>
      </c>
      <c r="E68" s="337">
        <v>58</v>
      </c>
      <c r="F68" s="338">
        <v>68</v>
      </c>
      <c r="G68" s="315">
        <v>68</v>
      </c>
      <c r="H68" s="316">
        <f>+G68-F68</f>
        <v>0</v>
      </c>
      <c r="I68" s="363">
        <v>68</v>
      </c>
      <c r="J68" s="337">
        <v>3</v>
      </c>
      <c r="K68" s="337">
        <v>30</v>
      </c>
      <c r="L68" s="338">
        <v>41</v>
      </c>
    </row>
    <row r="69" spans="1:12" s="328" customFormat="1" ht="11.25">
      <c r="A69" s="388" t="s">
        <v>202</v>
      </c>
      <c r="B69" s="314">
        <v>140</v>
      </c>
      <c r="C69" s="363">
        <v>140</v>
      </c>
      <c r="D69" s="337">
        <v>621</v>
      </c>
      <c r="E69" s="337">
        <v>666</v>
      </c>
      <c r="F69" s="338">
        <v>95</v>
      </c>
      <c r="G69" s="315">
        <v>95</v>
      </c>
      <c r="H69" s="316">
        <f>+G69-F69</f>
        <v>0</v>
      </c>
      <c r="I69" s="370">
        <v>95</v>
      </c>
      <c r="J69" s="371">
        <v>608</v>
      </c>
      <c r="K69" s="371">
        <v>700</v>
      </c>
      <c r="L69" s="338">
        <v>3</v>
      </c>
    </row>
    <row r="70" spans="1:12" s="328" customFormat="1" ht="11.25">
      <c r="A70" s="388" t="s">
        <v>195</v>
      </c>
      <c r="B70" s="314">
        <v>1127</v>
      </c>
      <c r="C70" s="364"/>
      <c r="D70" s="361" t="s">
        <v>192</v>
      </c>
      <c r="E70" s="365" t="s">
        <v>192</v>
      </c>
      <c r="F70" s="338"/>
      <c r="G70" s="315">
        <v>645</v>
      </c>
      <c r="H70" s="317" t="s">
        <v>192</v>
      </c>
      <c r="I70" s="364" t="s">
        <v>192</v>
      </c>
      <c r="J70" s="361" t="s">
        <v>192</v>
      </c>
      <c r="K70" s="365" t="s">
        <v>192</v>
      </c>
      <c r="L70" s="372"/>
    </row>
    <row r="71" spans="1:12" s="328" customFormat="1" ht="12" thickBot="1">
      <c r="A71" s="389" t="s">
        <v>196</v>
      </c>
      <c r="B71" s="318">
        <v>28</v>
      </c>
      <c r="C71" s="366">
        <v>29</v>
      </c>
      <c r="D71" s="341">
        <v>160</v>
      </c>
      <c r="E71" s="341">
        <v>128</v>
      </c>
      <c r="F71" s="342">
        <v>61</v>
      </c>
      <c r="G71" s="319">
        <v>59</v>
      </c>
      <c r="H71" s="320">
        <f>+G71-F71</f>
        <v>-2</v>
      </c>
      <c r="I71" s="366">
        <v>61</v>
      </c>
      <c r="J71" s="341">
        <v>187</v>
      </c>
      <c r="K71" s="341">
        <v>195</v>
      </c>
      <c r="L71" s="342">
        <v>53</v>
      </c>
    </row>
    <row r="72" spans="1:12" s="328" customFormat="1" ht="11.25">
      <c r="A72" s="302"/>
      <c r="B72" s="329"/>
      <c r="C72" s="329"/>
      <c r="D72" s="329"/>
      <c r="E72" s="303"/>
      <c r="F72" s="343"/>
      <c r="G72" s="330"/>
      <c r="H72" s="302"/>
      <c r="I72" s="329"/>
      <c r="J72" s="329"/>
      <c r="K72" s="329"/>
      <c r="L72" s="303"/>
    </row>
    <row r="73" spans="1:12" s="328" customFormat="1" ht="11.25">
      <c r="A73" s="302"/>
      <c r="B73" s="329"/>
      <c r="C73" s="329"/>
      <c r="D73" s="329"/>
      <c r="E73" s="303"/>
      <c r="F73" s="343"/>
      <c r="G73" s="330"/>
      <c r="H73" s="302"/>
      <c r="I73" s="329"/>
      <c r="J73" s="329"/>
      <c r="K73" s="329"/>
      <c r="L73" s="303"/>
    </row>
    <row r="74" spans="1:11" ht="15.75" thickBot="1">
      <c r="A74" s="375" t="s">
        <v>326</v>
      </c>
      <c r="K74" s="329" t="s">
        <v>222</v>
      </c>
    </row>
    <row r="75" spans="1:11" ht="11.25">
      <c r="A75" s="619" t="s">
        <v>180</v>
      </c>
      <c r="B75" s="619"/>
      <c r="C75" s="619"/>
      <c r="D75" s="321"/>
      <c r="E75" s="619" t="s">
        <v>181</v>
      </c>
      <c r="F75" s="619"/>
      <c r="G75" s="619"/>
      <c r="I75" s="598" t="s">
        <v>176</v>
      </c>
      <c r="J75" s="598"/>
      <c r="K75" s="598"/>
    </row>
    <row r="76" spans="1:11" ht="12" thickBot="1">
      <c r="A76" s="350" t="s">
        <v>182</v>
      </c>
      <c r="B76" s="351" t="s">
        <v>183</v>
      </c>
      <c r="C76" s="352" t="s">
        <v>178</v>
      </c>
      <c r="D76" s="321"/>
      <c r="E76" s="350"/>
      <c r="F76" s="600" t="s">
        <v>184</v>
      </c>
      <c r="G76" s="600"/>
      <c r="I76" s="350"/>
      <c r="J76" s="351" t="s">
        <v>177</v>
      </c>
      <c r="K76" s="352" t="s">
        <v>178</v>
      </c>
    </row>
    <row r="77" spans="1:11" ht="11.25">
      <c r="A77" s="322">
        <v>2008</v>
      </c>
      <c r="B77" s="356">
        <v>39</v>
      </c>
      <c r="C77" s="357">
        <v>42</v>
      </c>
      <c r="D77" s="321"/>
      <c r="E77" s="322">
        <v>2008</v>
      </c>
      <c r="F77" s="592">
        <v>69</v>
      </c>
      <c r="G77" s="592"/>
      <c r="H77" s="466"/>
      <c r="I77" s="322">
        <v>2008</v>
      </c>
      <c r="J77" s="356">
        <v>8070</v>
      </c>
      <c r="K77" s="357">
        <v>7994</v>
      </c>
    </row>
    <row r="78" spans="1:11" ht="12" thickBot="1">
      <c r="A78" s="323">
        <v>2009</v>
      </c>
      <c r="B78" s="358">
        <v>44</v>
      </c>
      <c r="C78" s="359"/>
      <c r="D78" s="321"/>
      <c r="E78" s="323">
        <v>2009</v>
      </c>
      <c r="F78" s="568">
        <v>69</v>
      </c>
      <c r="G78" s="568"/>
      <c r="I78" s="323">
        <v>2009</v>
      </c>
      <c r="J78" s="358">
        <f>L30</f>
        <v>8914</v>
      </c>
      <c r="K78" s="359"/>
    </row>
  </sheetData>
  <mergeCells count="53">
    <mergeCell ref="J40:L40"/>
    <mergeCell ref="J4:L4"/>
    <mergeCell ref="A1:N1"/>
    <mergeCell ref="B40:D40"/>
    <mergeCell ref="E40:G40"/>
    <mergeCell ref="A3:A6"/>
    <mergeCell ref="B3:N3"/>
    <mergeCell ref="H4:I4"/>
    <mergeCell ref="M4:N4"/>
    <mergeCell ref="A2:G2"/>
    <mergeCell ref="B4:D4"/>
    <mergeCell ref="E4:G4"/>
    <mergeCell ref="A49:B49"/>
    <mergeCell ref="B41:D41"/>
    <mergeCell ref="E41:G41"/>
    <mergeCell ref="A46:B46"/>
    <mergeCell ref="E44:H45"/>
    <mergeCell ref="A44:B45"/>
    <mergeCell ref="C44:C45"/>
    <mergeCell ref="J57:J59"/>
    <mergeCell ref="K47:L47"/>
    <mergeCell ref="C58:C59"/>
    <mergeCell ref="D58:I58"/>
    <mergeCell ref="E51:H51"/>
    <mergeCell ref="E52:H52"/>
    <mergeCell ref="E53:H53"/>
    <mergeCell ref="C57:I57"/>
    <mergeCell ref="I64:L64"/>
    <mergeCell ref="I75:K75"/>
    <mergeCell ref="A64:A65"/>
    <mergeCell ref="B64:B65"/>
    <mergeCell ref="C64:F64"/>
    <mergeCell ref="G64:G65"/>
    <mergeCell ref="A75:C75"/>
    <mergeCell ref="E75:G75"/>
    <mergeCell ref="F78:G78"/>
    <mergeCell ref="A57:A59"/>
    <mergeCell ref="B57:B59"/>
    <mergeCell ref="A53:B53"/>
    <mergeCell ref="A52:B52"/>
    <mergeCell ref="F77:G77"/>
    <mergeCell ref="F76:G76"/>
    <mergeCell ref="A47:B47"/>
    <mergeCell ref="A50:B50"/>
    <mergeCell ref="E49:H49"/>
    <mergeCell ref="E50:H50"/>
    <mergeCell ref="H64:H65"/>
    <mergeCell ref="A51:B51"/>
    <mergeCell ref="A48:B48"/>
    <mergeCell ref="I44:I45"/>
    <mergeCell ref="E46:H46"/>
    <mergeCell ref="E47:H47"/>
    <mergeCell ref="E48:H48"/>
  </mergeCells>
  <printOptions horizontalCentered="1"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62" r:id="rId1"/>
  <headerFooter alignWithMargins="0"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N78"/>
  <sheetViews>
    <sheetView view="pageBreakPreview" zoomScaleSheetLayoutView="100" workbookViewId="0" topLeftCell="A19">
      <selection activeCell="E74" sqref="E74"/>
    </sheetView>
  </sheetViews>
  <sheetFormatPr defaultColWidth="9.00390625" defaultRowHeight="12.75"/>
  <cols>
    <col min="1" max="1" width="28.125" style="298" customWidth="1"/>
    <col min="2" max="7" width="9.75390625" style="298" customWidth="1"/>
    <col min="8" max="8" width="8.125" style="298" customWidth="1"/>
    <col min="9" max="9" width="8.875" style="298" customWidth="1"/>
    <col min="10" max="10" width="9.125" style="298" customWidth="1"/>
    <col min="11" max="11" width="9.25390625" style="298" customWidth="1"/>
    <col min="12" max="12" width="10.00390625" style="298" customWidth="1"/>
    <col min="13" max="16384" width="9.125" style="298" customWidth="1"/>
  </cols>
  <sheetData>
    <row r="1" spans="1:14" ht="11.25">
      <c r="A1" s="622"/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</row>
    <row r="2" spans="1:14" ht="15.75" thickBot="1">
      <c r="A2" s="626" t="s">
        <v>323</v>
      </c>
      <c r="B2" s="626"/>
      <c r="C2" s="626"/>
      <c r="D2" s="626"/>
      <c r="E2" s="626"/>
      <c r="F2" s="626"/>
      <c r="G2" s="626"/>
      <c r="H2" s="230"/>
      <c r="L2" s="324"/>
      <c r="N2" s="325" t="s">
        <v>222</v>
      </c>
    </row>
    <row r="3" spans="1:14" ht="24" customHeight="1" thickBot="1">
      <c r="A3" s="623" t="s">
        <v>133</v>
      </c>
      <c r="B3" s="624" t="s">
        <v>300</v>
      </c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4"/>
    </row>
    <row r="4" spans="1:14" ht="12" thickBot="1">
      <c r="A4" s="623"/>
      <c r="B4" s="597" t="s">
        <v>263</v>
      </c>
      <c r="C4" s="597"/>
      <c r="D4" s="597"/>
      <c r="E4" s="597" t="s">
        <v>21</v>
      </c>
      <c r="F4" s="597"/>
      <c r="G4" s="597"/>
      <c r="H4" s="625" t="s">
        <v>264</v>
      </c>
      <c r="I4" s="625"/>
      <c r="J4" s="597" t="s">
        <v>22</v>
      </c>
      <c r="K4" s="597"/>
      <c r="L4" s="597"/>
      <c r="M4" s="597" t="s">
        <v>23</v>
      </c>
      <c r="N4" s="597"/>
    </row>
    <row r="5" spans="1:14" ht="12" thickBot="1">
      <c r="A5" s="623"/>
      <c r="B5" s="231" t="s">
        <v>134</v>
      </c>
      <c r="C5" s="232" t="s">
        <v>135</v>
      </c>
      <c r="D5" s="233" t="s">
        <v>136</v>
      </c>
      <c r="E5" s="231" t="s">
        <v>134</v>
      </c>
      <c r="F5" s="232" t="s">
        <v>135</v>
      </c>
      <c r="G5" s="233" t="s">
        <v>136</v>
      </c>
      <c r="H5" s="234" t="s">
        <v>136</v>
      </c>
      <c r="I5" s="234" t="s">
        <v>137</v>
      </c>
      <c r="J5" s="235" t="s">
        <v>134</v>
      </c>
      <c r="K5" s="232" t="s">
        <v>135</v>
      </c>
      <c r="L5" s="233" t="s">
        <v>136</v>
      </c>
      <c r="M5" s="234" t="s">
        <v>136</v>
      </c>
      <c r="N5" s="233" t="s">
        <v>137</v>
      </c>
    </row>
    <row r="6" spans="1:14" ht="12" thickBot="1">
      <c r="A6" s="623"/>
      <c r="B6" s="236" t="s">
        <v>138</v>
      </c>
      <c r="C6" s="237" t="s">
        <v>138</v>
      </c>
      <c r="D6" s="238"/>
      <c r="E6" s="236" t="s">
        <v>138</v>
      </c>
      <c r="F6" s="237" t="s">
        <v>138</v>
      </c>
      <c r="G6" s="238"/>
      <c r="H6" s="239" t="s">
        <v>139</v>
      </c>
      <c r="I6" s="239" t="s">
        <v>140</v>
      </c>
      <c r="J6" s="240" t="s">
        <v>138</v>
      </c>
      <c r="K6" s="237" t="s">
        <v>138</v>
      </c>
      <c r="L6" s="238"/>
      <c r="M6" s="239" t="s">
        <v>139</v>
      </c>
      <c r="N6" s="238" t="s">
        <v>140</v>
      </c>
    </row>
    <row r="7" spans="1:14" ht="13.5" customHeight="1">
      <c r="A7" s="241" t="s">
        <v>141</v>
      </c>
      <c r="B7" s="242"/>
      <c r="C7" s="243"/>
      <c r="D7" s="244">
        <f aca="true" t="shared" si="0" ref="D7:D18">SUM(B7:C7)</f>
        <v>0</v>
      </c>
      <c r="E7" s="242"/>
      <c r="F7" s="243"/>
      <c r="G7" s="244">
        <f aca="true" t="shared" si="1" ref="G7:G18">SUM(E7:F7)</f>
        <v>0</v>
      </c>
      <c r="H7" s="480">
        <f aca="true" t="shared" si="2" ref="H7:H38">+G7-D7</f>
        <v>0</v>
      </c>
      <c r="I7" s="406"/>
      <c r="J7" s="472"/>
      <c r="K7" s="243"/>
      <c r="L7" s="244">
        <f aca="true" t="shared" si="3" ref="L7:L18">SUM(J7:K7)</f>
        <v>0</v>
      </c>
      <c r="M7" s="480">
        <f aca="true" t="shared" si="4" ref="M7:M38">+L7-G7</f>
        <v>0</v>
      </c>
      <c r="N7" s="406"/>
    </row>
    <row r="8" spans="1:14" ht="13.5" customHeight="1">
      <c r="A8" s="248" t="s">
        <v>142</v>
      </c>
      <c r="B8" s="249">
        <v>5437</v>
      </c>
      <c r="C8" s="250"/>
      <c r="D8" s="251">
        <f t="shared" si="0"/>
        <v>5437</v>
      </c>
      <c r="E8" s="249">
        <v>6555</v>
      </c>
      <c r="F8" s="250"/>
      <c r="G8" s="251">
        <f t="shared" si="1"/>
        <v>6555</v>
      </c>
      <c r="H8" s="481">
        <f t="shared" si="2"/>
        <v>1118</v>
      </c>
      <c r="I8" s="408">
        <f aca="true" t="shared" si="5" ref="I8:I38">+G8/D8</f>
        <v>1.2056281037336767</v>
      </c>
      <c r="J8" s="473">
        <v>6980</v>
      </c>
      <c r="K8" s="250"/>
      <c r="L8" s="251">
        <f t="shared" si="3"/>
        <v>6980</v>
      </c>
      <c r="M8" s="481">
        <f t="shared" si="4"/>
        <v>425</v>
      </c>
      <c r="N8" s="408">
        <f aca="true" t="shared" si="6" ref="N8:N38">+L8/G8</f>
        <v>1.064836003051106</v>
      </c>
    </row>
    <row r="9" spans="1:14" ht="13.5" customHeight="1">
      <c r="A9" s="248" t="s">
        <v>143</v>
      </c>
      <c r="B9" s="249"/>
      <c r="C9" s="250"/>
      <c r="D9" s="251">
        <f t="shared" si="0"/>
        <v>0</v>
      </c>
      <c r="E9" s="249"/>
      <c r="F9" s="250"/>
      <c r="G9" s="251">
        <f t="shared" si="1"/>
        <v>0</v>
      </c>
      <c r="H9" s="481">
        <f t="shared" si="2"/>
        <v>0</v>
      </c>
      <c r="I9" s="408"/>
      <c r="J9" s="473"/>
      <c r="K9" s="250"/>
      <c r="L9" s="251">
        <f t="shared" si="3"/>
        <v>0</v>
      </c>
      <c r="M9" s="481">
        <f t="shared" si="4"/>
        <v>0</v>
      </c>
      <c r="N9" s="408"/>
    </row>
    <row r="10" spans="1:14" ht="13.5" customHeight="1">
      <c r="A10" s="248" t="s">
        <v>144</v>
      </c>
      <c r="B10" s="249"/>
      <c r="C10" s="250"/>
      <c r="D10" s="251">
        <f t="shared" si="0"/>
        <v>0</v>
      </c>
      <c r="E10" s="249"/>
      <c r="F10" s="250"/>
      <c r="G10" s="251">
        <f t="shared" si="1"/>
        <v>0</v>
      </c>
      <c r="H10" s="481">
        <f t="shared" si="2"/>
        <v>0</v>
      </c>
      <c r="I10" s="408"/>
      <c r="J10" s="473"/>
      <c r="K10" s="250"/>
      <c r="L10" s="251">
        <f t="shared" si="3"/>
        <v>0</v>
      </c>
      <c r="M10" s="481">
        <f t="shared" si="4"/>
        <v>0</v>
      </c>
      <c r="N10" s="408"/>
    </row>
    <row r="11" spans="1:14" ht="13.5" customHeight="1">
      <c r="A11" s="248" t="s">
        <v>145</v>
      </c>
      <c r="B11" s="249"/>
      <c r="C11" s="250"/>
      <c r="D11" s="251">
        <f t="shared" si="0"/>
        <v>0</v>
      </c>
      <c r="E11" s="249"/>
      <c r="F11" s="250"/>
      <c r="G11" s="251">
        <f t="shared" si="1"/>
        <v>0</v>
      </c>
      <c r="H11" s="481">
        <f t="shared" si="2"/>
        <v>0</v>
      </c>
      <c r="I11" s="408"/>
      <c r="J11" s="473"/>
      <c r="K11" s="250"/>
      <c r="L11" s="251">
        <f t="shared" si="3"/>
        <v>0</v>
      </c>
      <c r="M11" s="481">
        <f t="shared" si="4"/>
        <v>0</v>
      </c>
      <c r="N11" s="408"/>
    </row>
    <row r="12" spans="1:14" ht="13.5" customHeight="1">
      <c r="A12" s="248" t="s">
        <v>146</v>
      </c>
      <c r="B12" s="249"/>
      <c r="C12" s="250"/>
      <c r="D12" s="251">
        <f t="shared" si="0"/>
        <v>0</v>
      </c>
      <c r="E12" s="249"/>
      <c r="F12" s="250"/>
      <c r="G12" s="251">
        <f t="shared" si="1"/>
        <v>0</v>
      </c>
      <c r="H12" s="481">
        <f t="shared" si="2"/>
        <v>0</v>
      </c>
      <c r="I12" s="408"/>
      <c r="J12" s="473"/>
      <c r="K12" s="250"/>
      <c r="L12" s="251">
        <f t="shared" si="3"/>
        <v>0</v>
      </c>
      <c r="M12" s="481">
        <f t="shared" si="4"/>
        <v>0</v>
      </c>
      <c r="N12" s="408"/>
    </row>
    <row r="13" spans="1:14" ht="13.5" customHeight="1">
      <c r="A13" s="248" t="s">
        <v>147</v>
      </c>
      <c r="B13" s="249"/>
      <c r="C13" s="250"/>
      <c r="D13" s="251">
        <f t="shared" si="0"/>
        <v>0</v>
      </c>
      <c r="E13" s="249"/>
      <c r="F13" s="250"/>
      <c r="G13" s="251">
        <f t="shared" si="1"/>
        <v>0</v>
      </c>
      <c r="H13" s="481">
        <f t="shared" si="2"/>
        <v>0</v>
      </c>
      <c r="I13" s="408"/>
      <c r="J13" s="473"/>
      <c r="K13" s="250"/>
      <c r="L13" s="251">
        <f t="shared" si="3"/>
        <v>0</v>
      </c>
      <c r="M13" s="481">
        <f t="shared" si="4"/>
        <v>0</v>
      </c>
      <c r="N13" s="408"/>
    </row>
    <row r="14" spans="1:14" ht="23.25" customHeight="1">
      <c r="A14" s="248" t="s">
        <v>148</v>
      </c>
      <c r="B14" s="249"/>
      <c r="C14" s="250"/>
      <c r="D14" s="251">
        <f t="shared" si="0"/>
        <v>0</v>
      </c>
      <c r="E14" s="249"/>
      <c r="F14" s="250"/>
      <c r="G14" s="251">
        <f t="shared" si="1"/>
        <v>0</v>
      </c>
      <c r="H14" s="481">
        <f t="shared" si="2"/>
        <v>0</v>
      </c>
      <c r="I14" s="408"/>
      <c r="J14" s="473"/>
      <c r="K14" s="250"/>
      <c r="L14" s="251">
        <f t="shared" si="3"/>
        <v>0</v>
      </c>
      <c r="M14" s="481">
        <f t="shared" si="4"/>
        <v>0</v>
      </c>
      <c r="N14" s="408"/>
    </row>
    <row r="15" spans="1:14" ht="13.5" customHeight="1">
      <c r="A15" s="248" t="s">
        <v>149</v>
      </c>
      <c r="B15" s="249">
        <v>3875</v>
      </c>
      <c r="C15" s="250"/>
      <c r="D15" s="251">
        <f t="shared" si="0"/>
        <v>3875</v>
      </c>
      <c r="E15" s="249">
        <v>3121</v>
      </c>
      <c r="F15" s="250"/>
      <c r="G15" s="251">
        <f t="shared" si="1"/>
        <v>3121</v>
      </c>
      <c r="H15" s="481">
        <f t="shared" si="2"/>
        <v>-754</v>
      </c>
      <c r="I15" s="408">
        <f t="shared" si="5"/>
        <v>0.8054193548387096</v>
      </c>
      <c r="J15" s="474">
        <f>J16+J17</f>
        <v>2902</v>
      </c>
      <c r="K15" s="254"/>
      <c r="L15" s="251">
        <f t="shared" si="3"/>
        <v>2902</v>
      </c>
      <c r="M15" s="481">
        <f t="shared" si="4"/>
        <v>-219</v>
      </c>
      <c r="N15" s="408">
        <f t="shared" si="6"/>
        <v>0.9298301826337713</v>
      </c>
    </row>
    <row r="16" spans="1:14" ht="13.5" customHeight="1">
      <c r="A16" s="255" t="s">
        <v>223</v>
      </c>
      <c r="B16" s="249">
        <v>854</v>
      </c>
      <c r="C16" s="250"/>
      <c r="D16" s="251">
        <f t="shared" si="0"/>
        <v>854</v>
      </c>
      <c r="E16" s="249">
        <v>670</v>
      </c>
      <c r="F16" s="250"/>
      <c r="G16" s="251">
        <f t="shared" si="1"/>
        <v>670</v>
      </c>
      <c r="H16" s="481">
        <f t="shared" si="2"/>
        <v>-184</v>
      </c>
      <c r="I16" s="408">
        <f t="shared" si="5"/>
        <v>0.7845433255269321</v>
      </c>
      <c r="J16" s="474">
        <v>612</v>
      </c>
      <c r="K16" s="250"/>
      <c r="L16" s="251">
        <f t="shared" si="3"/>
        <v>612</v>
      </c>
      <c r="M16" s="481">
        <f t="shared" si="4"/>
        <v>-58</v>
      </c>
      <c r="N16" s="408">
        <f t="shared" si="6"/>
        <v>0.9134328358208955</v>
      </c>
    </row>
    <row r="17" spans="1:14" ht="13.5" customHeight="1">
      <c r="A17" s="255" t="s">
        <v>224</v>
      </c>
      <c r="B17" s="249">
        <v>3021</v>
      </c>
      <c r="C17" s="250"/>
      <c r="D17" s="251">
        <f t="shared" si="0"/>
        <v>3021</v>
      </c>
      <c r="E17" s="249">
        <v>2451</v>
      </c>
      <c r="F17" s="250"/>
      <c r="G17" s="251">
        <f t="shared" si="1"/>
        <v>2451</v>
      </c>
      <c r="H17" s="481">
        <f t="shared" si="2"/>
        <v>-570</v>
      </c>
      <c r="I17" s="408">
        <f t="shared" si="5"/>
        <v>0.8113207547169812</v>
      </c>
      <c r="J17" s="474">
        <v>2290</v>
      </c>
      <c r="K17" s="250"/>
      <c r="L17" s="251">
        <f t="shared" si="3"/>
        <v>2290</v>
      </c>
      <c r="M17" s="481">
        <f t="shared" si="4"/>
        <v>-161</v>
      </c>
      <c r="N17" s="408">
        <f t="shared" si="6"/>
        <v>0.934312525499796</v>
      </c>
    </row>
    <row r="18" spans="1:14" ht="13.5" customHeight="1" thickBot="1">
      <c r="A18" s="256" t="s">
        <v>262</v>
      </c>
      <c r="B18" s="257"/>
      <c r="C18" s="258"/>
      <c r="D18" s="251">
        <f t="shared" si="0"/>
        <v>0</v>
      </c>
      <c r="E18" s="257"/>
      <c r="F18" s="258"/>
      <c r="G18" s="251">
        <f t="shared" si="1"/>
        <v>0</v>
      </c>
      <c r="H18" s="481">
        <f t="shared" si="2"/>
        <v>0</v>
      </c>
      <c r="I18" s="408"/>
      <c r="J18" s="475"/>
      <c r="K18" s="258"/>
      <c r="L18" s="251">
        <f t="shared" si="3"/>
        <v>0</v>
      </c>
      <c r="M18" s="481">
        <f t="shared" si="4"/>
        <v>0</v>
      </c>
      <c r="N18" s="408"/>
    </row>
    <row r="19" spans="1:14" ht="13.5" customHeight="1" thickBot="1">
      <c r="A19" s="263" t="s">
        <v>150</v>
      </c>
      <c r="B19" s="264">
        <f aca="true" t="shared" si="7" ref="B19:G19">SUM(B7+B8+B9+B10+B11+B13+B15)</f>
        <v>9312</v>
      </c>
      <c r="C19" s="265">
        <f t="shared" si="7"/>
        <v>0</v>
      </c>
      <c r="D19" s="266">
        <f t="shared" si="7"/>
        <v>9312</v>
      </c>
      <c r="E19" s="264">
        <f t="shared" si="7"/>
        <v>9676</v>
      </c>
      <c r="F19" s="265">
        <f t="shared" si="7"/>
        <v>0</v>
      </c>
      <c r="G19" s="265">
        <f t="shared" si="7"/>
        <v>9676</v>
      </c>
      <c r="H19" s="482">
        <f t="shared" si="2"/>
        <v>364</v>
      </c>
      <c r="I19" s="410">
        <f t="shared" si="5"/>
        <v>1.0390893470790379</v>
      </c>
      <c r="J19" s="476">
        <f>SUM(J7+J8+J9+J10+J11+J13+J15)</f>
        <v>9882</v>
      </c>
      <c r="K19" s="265">
        <f>SUM(K7+K8+K9+K10+K11+K13+K15)</f>
        <v>0</v>
      </c>
      <c r="L19" s="265">
        <f>SUM(L7+L8+L9+L10+L11+L13+L15)</f>
        <v>9882</v>
      </c>
      <c r="M19" s="482">
        <f t="shared" si="4"/>
        <v>206</v>
      </c>
      <c r="N19" s="410">
        <f t="shared" si="6"/>
        <v>1.0212897891690782</v>
      </c>
    </row>
    <row r="20" spans="1:14" ht="13.5" customHeight="1">
      <c r="A20" s="241" t="s">
        <v>151</v>
      </c>
      <c r="B20" s="268">
        <v>2809</v>
      </c>
      <c r="C20" s="269"/>
      <c r="D20" s="270">
        <f aca="true" t="shared" si="8" ref="D20:D37">SUM(B20:C20)</f>
        <v>2809</v>
      </c>
      <c r="E20" s="268">
        <v>2100</v>
      </c>
      <c r="F20" s="269"/>
      <c r="G20" s="471">
        <f aca="true" t="shared" si="9" ref="G20:G37">SUM(E20:F20)</f>
        <v>2100</v>
      </c>
      <c r="H20" s="481">
        <f t="shared" si="2"/>
        <v>-709</v>
      </c>
      <c r="I20" s="408">
        <f t="shared" si="5"/>
        <v>0.7475970096119615</v>
      </c>
      <c r="J20" s="477">
        <v>1897</v>
      </c>
      <c r="K20" s="269"/>
      <c r="L20" s="484">
        <f aca="true" t="shared" si="10" ref="L20:L37">SUM(J20:K20)</f>
        <v>1897</v>
      </c>
      <c r="M20" s="481">
        <f t="shared" si="4"/>
        <v>-203</v>
      </c>
      <c r="N20" s="408">
        <f t="shared" si="6"/>
        <v>0.9033333333333333</v>
      </c>
    </row>
    <row r="21" spans="1:14" ht="21" customHeight="1">
      <c r="A21" s="248" t="s">
        <v>152</v>
      </c>
      <c r="B21" s="268">
        <v>1303</v>
      </c>
      <c r="C21" s="269"/>
      <c r="D21" s="270">
        <f t="shared" si="8"/>
        <v>1303</v>
      </c>
      <c r="E21" s="268">
        <v>395</v>
      </c>
      <c r="F21" s="269"/>
      <c r="G21" s="471">
        <f t="shared" si="9"/>
        <v>395</v>
      </c>
      <c r="H21" s="481">
        <f t="shared" si="2"/>
        <v>-908</v>
      </c>
      <c r="I21" s="408">
        <f t="shared" si="5"/>
        <v>0.3031465848042978</v>
      </c>
      <c r="J21" s="477">
        <v>100</v>
      </c>
      <c r="K21" s="269"/>
      <c r="L21" s="484">
        <f t="shared" si="10"/>
        <v>100</v>
      </c>
      <c r="M21" s="481">
        <f t="shared" si="4"/>
        <v>-295</v>
      </c>
      <c r="N21" s="408">
        <f t="shared" si="6"/>
        <v>0.25316455696202533</v>
      </c>
    </row>
    <row r="22" spans="1:14" ht="13.5" customHeight="1">
      <c r="A22" s="248" t="s">
        <v>153</v>
      </c>
      <c r="B22" s="278">
        <v>189</v>
      </c>
      <c r="C22" s="250"/>
      <c r="D22" s="270">
        <f t="shared" si="8"/>
        <v>189</v>
      </c>
      <c r="E22" s="278">
        <v>954</v>
      </c>
      <c r="F22" s="250"/>
      <c r="G22" s="471">
        <f t="shared" si="9"/>
        <v>954</v>
      </c>
      <c r="H22" s="481">
        <f t="shared" si="2"/>
        <v>765</v>
      </c>
      <c r="I22" s="408">
        <f t="shared" si="5"/>
        <v>5.0476190476190474</v>
      </c>
      <c r="J22" s="473">
        <f>E22</f>
        <v>954</v>
      </c>
      <c r="K22" s="250"/>
      <c r="L22" s="484">
        <f t="shared" si="10"/>
        <v>954</v>
      </c>
      <c r="M22" s="481">
        <f t="shared" si="4"/>
        <v>0</v>
      </c>
      <c r="N22" s="408">
        <f t="shared" si="6"/>
        <v>1</v>
      </c>
    </row>
    <row r="23" spans="1:14" ht="13.5" customHeight="1">
      <c r="A23" s="248" t="s">
        <v>154</v>
      </c>
      <c r="B23" s="278"/>
      <c r="C23" s="250"/>
      <c r="D23" s="270">
        <f t="shared" si="8"/>
        <v>0</v>
      </c>
      <c r="E23" s="278"/>
      <c r="F23" s="250"/>
      <c r="G23" s="471">
        <f t="shared" si="9"/>
        <v>0</v>
      </c>
      <c r="H23" s="481">
        <f t="shared" si="2"/>
        <v>0</v>
      </c>
      <c r="I23" s="408"/>
      <c r="J23" s="473"/>
      <c r="K23" s="250"/>
      <c r="L23" s="484">
        <f t="shared" si="10"/>
        <v>0</v>
      </c>
      <c r="M23" s="481">
        <f t="shared" si="4"/>
        <v>0</v>
      </c>
      <c r="N23" s="408"/>
    </row>
    <row r="24" spans="1:14" ht="13.5" customHeight="1">
      <c r="A24" s="248" t="s">
        <v>220</v>
      </c>
      <c r="B24" s="278">
        <v>3</v>
      </c>
      <c r="C24" s="250"/>
      <c r="D24" s="270">
        <f t="shared" si="8"/>
        <v>3</v>
      </c>
      <c r="E24" s="278">
        <v>23</v>
      </c>
      <c r="F24" s="250"/>
      <c r="G24" s="471">
        <f t="shared" si="9"/>
        <v>23</v>
      </c>
      <c r="H24" s="481">
        <f t="shared" si="2"/>
        <v>20</v>
      </c>
      <c r="I24" s="408">
        <f t="shared" si="5"/>
        <v>7.666666666666667</v>
      </c>
      <c r="J24" s="473">
        <v>20</v>
      </c>
      <c r="K24" s="250"/>
      <c r="L24" s="484">
        <f t="shared" si="10"/>
        <v>20</v>
      </c>
      <c r="M24" s="481">
        <f t="shared" si="4"/>
        <v>-3</v>
      </c>
      <c r="N24" s="408">
        <f t="shared" si="6"/>
        <v>0.8695652173913043</v>
      </c>
    </row>
    <row r="25" spans="1:14" ht="13.5" customHeight="1">
      <c r="A25" s="248" t="s">
        <v>155</v>
      </c>
      <c r="B25" s="249">
        <v>950</v>
      </c>
      <c r="C25" s="250"/>
      <c r="D25" s="270">
        <f t="shared" si="8"/>
        <v>950</v>
      </c>
      <c r="E25" s="249">
        <v>828</v>
      </c>
      <c r="F25" s="250"/>
      <c r="G25" s="471">
        <f t="shared" si="9"/>
        <v>828</v>
      </c>
      <c r="H25" s="481">
        <f t="shared" si="2"/>
        <v>-122</v>
      </c>
      <c r="I25" s="408">
        <f t="shared" si="5"/>
        <v>0.871578947368421</v>
      </c>
      <c r="J25" s="473">
        <v>700</v>
      </c>
      <c r="K25" s="250"/>
      <c r="L25" s="484">
        <f t="shared" si="10"/>
        <v>700</v>
      </c>
      <c r="M25" s="481">
        <f t="shared" si="4"/>
        <v>-128</v>
      </c>
      <c r="N25" s="408">
        <f t="shared" si="6"/>
        <v>0.8454106280193237</v>
      </c>
    </row>
    <row r="26" spans="1:14" ht="13.5" customHeight="1">
      <c r="A26" s="248" t="s">
        <v>156</v>
      </c>
      <c r="B26" s="278">
        <v>575</v>
      </c>
      <c r="C26" s="250"/>
      <c r="D26" s="270">
        <f t="shared" si="8"/>
        <v>575</v>
      </c>
      <c r="E26" s="278">
        <v>322</v>
      </c>
      <c r="F26" s="250"/>
      <c r="G26" s="471">
        <f t="shared" si="9"/>
        <v>322</v>
      </c>
      <c r="H26" s="481">
        <f t="shared" si="2"/>
        <v>-253</v>
      </c>
      <c r="I26" s="408">
        <f t="shared" si="5"/>
        <v>0.56</v>
      </c>
      <c r="J26" s="474">
        <v>200</v>
      </c>
      <c r="K26" s="250"/>
      <c r="L26" s="484">
        <f t="shared" si="10"/>
        <v>200</v>
      </c>
      <c r="M26" s="481">
        <f t="shared" si="4"/>
        <v>-122</v>
      </c>
      <c r="N26" s="408">
        <f t="shared" si="6"/>
        <v>0.6211180124223602</v>
      </c>
    </row>
    <row r="27" spans="1:14" ht="13.5" customHeight="1">
      <c r="A27" s="248" t="s">
        <v>157</v>
      </c>
      <c r="B27" s="278">
        <v>375</v>
      </c>
      <c r="C27" s="250"/>
      <c r="D27" s="270">
        <f t="shared" si="8"/>
        <v>375</v>
      </c>
      <c r="E27" s="278">
        <v>506</v>
      </c>
      <c r="F27" s="250"/>
      <c r="G27" s="471">
        <f t="shared" si="9"/>
        <v>506</v>
      </c>
      <c r="H27" s="481">
        <f t="shared" si="2"/>
        <v>131</v>
      </c>
      <c r="I27" s="408">
        <f t="shared" si="5"/>
        <v>1.3493333333333333</v>
      </c>
      <c r="J27" s="474">
        <v>500</v>
      </c>
      <c r="K27" s="250"/>
      <c r="L27" s="484">
        <f t="shared" si="10"/>
        <v>500</v>
      </c>
      <c r="M27" s="481">
        <f t="shared" si="4"/>
        <v>-6</v>
      </c>
      <c r="N27" s="408">
        <f t="shared" si="6"/>
        <v>0.9881422924901185</v>
      </c>
    </row>
    <row r="28" spans="1:14" ht="13.5" customHeight="1">
      <c r="A28" s="279" t="s">
        <v>158</v>
      </c>
      <c r="B28" s="249">
        <v>5051</v>
      </c>
      <c r="C28" s="250"/>
      <c r="D28" s="270">
        <f t="shared" si="8"/>
        <v>5051</v>
      </c>
      <c r="E28" s="249">
        <v>5481</v>
      </c>
      <c r="F28" s="250"/>
      <c r="G28" s="471">
        <f t="shared" si="9"/>
        <v>5481</v>
      </c>
      <c r="H28" s="481">
        <f t="shared" si="2"/>
        <v>430</v>
      </c>
      <c r="I28" s="408">
        <f t="shared" si="5"/>
        <v>1.0851316570976044</v>
      </c>
      <c r="J28" s="473">
        <f>J29+J32</f>
        <v>6041.7</v>
      </c>
      <c r="K28" s="250"/>
      <c r="L28" s="484">
        <f t="shared" si="10"/>
        <v>6041.7</v>
      </c>
      <c r="M28" s="481">
        <f t="shared" si="4"/>
        <v>560.6999999999998</v>
      </c>
      <c r="N28" s="408">
        <f t="shared" si="6"/>
        <v>1.1022988505747127</v>
      </c>
    </row>
    <row r="29" spans="1:14" ht="13.5" customHeight="1">
      <c r="A29" s="248" t="s">
        <v>159</v>
      </c>
      <c r="B29" s="278">
        <v>3697</v>
      </c>
      <c r="C29" s="250"/>
      <c r="D29" s="270">
        <f t="shared" si="8"/>
        <v>3697</v>
      </c>
      <c r="E29" s="278">
        <v>4008</v>
      </c>
      <c r="F29" s="250"/>
      <c r="G29" s="471">
        <f t="shared" si="9"/>
        <v>4008</v>
      </c>
      <c r="H29" s="481">
        <f t="shared" si="2"/>
        <v>311</v>
      </c>
      <c r="I29" s="408">
        <f t="shared" si="5"/>
        <v>1.0841222612929402</v>
      </c>
      <c r="J29" s="474">
        <f>J30+J31</f>
        <v>4410</v>
      </c>
      <c r="K29" s="254"/>
      <c r="L29" s="484">
        <f t="shared" si="10"/>
        <v>4410</v>
      </c>
      <c r="M29" s="481">
        <f t="shared" si="4"/>
        <v>402</v>
      </c>
      <c r="N29" s="408">
        <f t="shared" si="6"/>
        <v>1.1002994011976048</v>
      </c>
    </row>
    <row r="30" spans="1:14" ht="13.5" customHeight="1">
      <c r="A30" s="279" t="s">
        <v>160</v>
      </c>
      <c r="B30" s="278">
        <v>3660</v>
      </c>
      <c r="C30" s="250"/>
      <c r="D30" s="270">
        <f t="shared" si="8"/>
        <v>3660</v>
      </c>
      <c r="E30" s="278">
        <v>3992</v>
      </c>
      <c r="F30" s="250"/>
      <c r="G30" s="471">
        <f t="shared" si="9"/>
        <v>3992</v>
      </c>
      <c r="H30" s="481">
        <f t="shared" si="2"/>
        <v>332</v>
      </c>
      <c r="I30" s="408">
        <f t="shared" si="5"/>
        <v>1.0907103825136613</v>
      </c>
      <c r="J30" s="473">
        <v>4380</v>
      </c>
      <c r="K30" s="250"/>
      <c r="L30" s="484">
        <f t="shared" si="10"/>
        <v>4380</v>
      </c>
      <c r="M30" s="481">
        <f t="shared" si="4"/>
        <v>388</v>
      </c>
      <c r="N30" s="408">
        <f t="shared" si="6"/>
        <v>1.097194388777555</v>
      </c>
    </row>
    <row r="31" spans="1:14" ht="13.5" customHeight="1">
      <c r="A31" s="248" t="s">
        <v>161</v>
      </c>
      <c r="B31" s="278">
        <v>37</v>
      </c>
      <c r="C31" s="250"/>
      <c r="D31" s="270">
        <f t="shared" si="8"/>
        <v>37</v>
      </c>
      <c r="E31" s="278">
        <v>16</v>
      </c>
      <c r="F31" s="250"/>
      <c r="G31" s="471">
        <f t="shared" si="9"/>
        <v>16</v>
      </c>
      <c r="H31" s="481">
        <f t="shared" si="2"/>
        <v>-21</v>
      </c>
      <c r="I31" s="408">
        <f t="shared" si="5"/>
        <v>0.43243243243243246</v>
      </c>
      <c r="J31" s="473">
        <v>30</v>
      </c>
      <c r="K31" s="250"/>
      <c r="L31" s="484">
        <f t="shared" si="10"/>
        <v>30</v>
      </c>
      <c r="M31" s="481">
        <f t="shared" si="4"/>
        <v>14</v>
      </c>
      <c r="N31" s="408">
        <f t="shared" si="6"/>
        <v>1.875</v>
      </c>
    </row>
    <row r="32" spans="1:14" ht="13.5" customHeight="1">
      <c r="A32" s="248" t="s">
        <v>162</v>
      </c>
      <c r="B32" s="278">
        <v>1354</v>
      </c>
      <c r="C32" s="250"/>
      <c r="D32" s="270">
        <f t="shared" si="8"/>
        <v>1354</v>
      </c>
      <c r="E32" s="278">
        <v>1473</v>
      </c>
      <c r="F32" s="250"/>
      <c r="G32" s="471">
        <f t="shared" si="9"/>
        <v>1473</v>
      </c>
      <c r="H32" s="481">
        <f t="shared" si="2"/>
        <v>119</v>
      </c>
      <c r="I32" s="408">
        <f t="shared" si="5"/>
        <v>1.0878877400295421</v>
      </c>
      <c r="J32" s="473">
        <f>J29*0.37</f>
        <v>1631.7</v>
      </c>
      <c r="K32" s="250"/>
      <c r="L32" s="484">
        <f t="shared" si="10"/>
        <v>1631.7</v>
      </c>
      <c r="M32" s="481">
        <f t="shared" si="4"/>
        <v>158.70000000000005</v>
      </c>
      <c r="N32" s="408">
        <f t="shared" si="6"/>
        <v>1.1077393075356416</v>
      </c>
    </row>
    <row r="33" spans="1:14" ht="13.5" customHeight="1">
      <c r="A33" s="279" t="s">
        <v>163</v>
      </c>
      <c r="B33" s="278"/>
      <c r="C33" s="250"/>
      <c r="D33" s="270">
        <f t="shared" si="8"/>
        <v>0</v>
      </c>
      <c r="E33" s="278"/>
      <c r="F33" s="250"/>
      <c r="G33" s="471">
        <f t="shared" si="9"/>
        <v>0</v>
      </c>
      <c r="H33" s="481">
        <f t="shared" si="2"/>
        <v>0</v>
      </c>
      <c r="I33" s="408"/>
      <c r="J33" s="473"/>
      <c r="K33" s="250"/>
      <c r="L33" s="484">
        <f t="shared" si="10"/>
        <v>0</v>
      </c>
      <c r="M33" s="481">
        <f t="shared" si="4"/>
        <v>0</v>
      </c>
      <c r="N33" s="408"/>
    </row>
    <row r="34" spans="1:14" ht="13.5" customHeight="1">
      <c r="A34" s="279" t="s">
        <v>164</v>
      </c>
      <c r="B34" s="278">
        <v>106</v>
      </c>
      <c r="C34" s="250"/>
      <c r="D34" s="270">
        <f t="shared" si="8"/>
        <v>106</v>
      </c>
      <c r="E34" s="278">
        <v>69.69</v>
      </c>
      <c r="F34" s="250"/>
      <c r="G34" s="471">
        <f t="shared" si="9"/>
        <v>69.69</v>
      </c>
      <c r="H34" s="481">
        <f t="shared" si="2"/>
        <v>-36.31</v>
      </c>
      <c r="I34" s="408">
        <f t="shared" si="5"/>
        <v>0.6574528301886792</v>
      </c>
      <c r="J34" s="473">
        <v>70</v>
      </c>
      <c r="K34" s="250"/>
      <c r="L34" s="484">
        <f t="shared" si="10"/>
        <v>70</v>
      </c>
      <c r="M34" s="481">
        <f t="shared" si="4"/>
        <v>0.3100000000000023</v>
      </c>
      <c r="N34" s="408">
        <f t="shared" si="6"/>
        <v>1.0044482709140479</v>
      </c>
    </row>
    <row r="35" spans="1:14" ht="13.5" customHeight="1">
      <c r="A35" s="248" t="s">
        <v>165</v>
      </c>
      <c r="B35" s="278">
        <v>193</v>
      </c>
      <c r="C35" s="250"/>
      <c r="D35" s="270">
        <f t="shared" si="8"/>
        <v>193</v>
      </c>
      <c r="E35" s="278">
        <v>196</v>
      </c>
      <c r="F35" s="250"/>
      <c r="G35" s="471">
        <f t="shared" si="9"/>
        <v>196</v>
      </c>
      <c r="H35" s="481">
        <f t="shared" si="2"/>
        <v>3</v>
      </c>
      <c r="I35" s="408">
        <f t="shared" si="5"/>
        <v>1.0155440414507773</v>
      </c>
      <c r="J35" s="474">
        <v>260</v>
      </c>
      <c r="K35" s="250"/>
      <c r="L35" s="484">
        <f t="shared" si="10"/>
        <v>260</v>
      </c>
      <c r="M35" s="481">
        <f t="shared" si="4"/>
        <v>64</v>
      </c>
      <c r="N35" s="408">
        <f t="shared" si="6"/>
        <v>1.3265306122448979</v>
      </c>
    </row>
    <row r="36" spans="1:14" ht="22.5" customHeight="1">
      <c r="A36" s="248" t="s">
        <v>166</v>
      </c>
      <c r="B36" s="278">
        <v>193</v>
      </c>
      <c r="C36" s="250"/>
      <c r="D36" s="270">
        <f t="shared" si="8"/>
        <v>193</v>
      </c>
      <c r="E36" s="278">
        <v>196</v>
      </c>
      <c r="F36" s="250"/>
      <c r="G36" s="471">
        <f t="shared" si="9"/>
        <v>196</v>
      </c>
      <c r="H36" s="481">
        <f t="shared" si="2"/>
        <v>3</v>
      </c>
      <c r="I36" s="408">
        <f t="shared" si="5"/>
        <v>1.0155440414507773</v>
      </c>
      <c r="J36" s="474">
        <v>260</v>
      </c>
      <c r="K36" s="250"/>
      <c r="L36" s="484">
        <f t="shared" si="10"/>
        <v>260</v>
      </c>
      <c r="M36" s="481">
        <f t="shared" si="4"/>
        <v>64</v>
      </c>
      <c r="N36" s="408">
        <f t="shared" si="6"/>
        <v>1.3265306122448979</v>
      </c>
    </row>
    <row r="37" spans="1:14" ht="13.5" customHeight="1" thickBot="1">
      <c r="A37" s="280" t="s">
        <v>167</v>
      </c>
      <c r="B37" s="281"/>
      <c r="C37" s="282"/>
      <c r="D37" s="270">
        <f t="shared" si="8"/>
        <v>0</v>
      </c>
      <c r="E37" s="281"/>
      <c r="F37" s="282"/>
      <c r="G37" s="471">
        <f t="shared" si="9"/>
        <v>0</v>
      </c>
      <c r="H37" s="481">
        <f t="shared" si="2"/>
        <v>0</v>
      </c>
      <c r="I37" s="408"/>
      <c r="J37" s="478"/>
      <c r="K37" s="282"/>
      <c r="L37" s="484">
        <f t="shared" si="10"/>
        <v>0</v>
      </c>
      <c r="M37" s="481">
        <f t="shared" si="4"/>
        <v>0</v>
      </c>
      <c r="N37" s="408"/>
    </row>
    <row r="38" spans="1:14" ht="13.5" customHeight="1" thickBot="1">
      <c r="A38" s="287" t="s">
        <v>168</v>
      </c>
      <c r="B38" s="288">
        <f aca="true" t="shared" si="11" ref="B38:G38">SUM(B20+B22+B23+B24+B25+B28+B33+B34+B35+B37)</f>
        <v>9301</v>
      </c>
      <c r="C38" s="289">
        <f t="shared" si="11"/>
        <v>0</v>
      </c>
      <c r="D38" s="290">
        <f t="shared" si="11"/>
        <v>9301</v>
      </c>
      <c r="E38" s="288">
        <f t="shared" si="11"/>
        <v>9651.69</v>
      </c>
      <c r="F38" s="289">
        <f t="shared" si="11"/>
        <v>0</v>
      </c>
      <c r="G38" s="289">
        <f t="shared" si="11"/>
        <v>9651.69</v>
      </c>
      <c r="H38" s="483">
        <f t="shared" si="2"/>
        <v>350.6900000000005</v>
      </c>
      <c r="I38" s="415">
        <f t="shared" si="5"/>
        <v>1.0377045478980755</v>
      </c>
      <c r="J38" s="479">
        <f>SUM(J20+J22+J23+J24+J25+J28+J33+J34+J35+J37)</f>
        <v>9942.7</v>
      </c>
      <c r="K38" s="289">
        <f>SUM(K20+K22+K23+K24+K25+K28+K33+K34+K35+K37)</f>
        <v>0</v>
      </c>
      <c r="L38" s="289">
        <f>SUM(L20+L22+L23+L24+L25+L28+L33+L34+L35+L37)</f>
        <v>9942.7</v>
      </c>
      <c r="M38" s="483">
        <f t="shared" si="4"/>
        <v>291.0100000000002</v>
      </c>
      <c r="N38" s="415">
        <f t="shared" si="6"/>
        <v>1.0301511963189867</v>
      </c>
    </row>
    <row r="39" spans="1:14" ht="13.5" customHeight="1" thickBot="1">
      <c r="A39" s="292"/>
      <c r="B39" s="293"/>
      <c r="C39" s="294"/>
      <c r="D39" s="295"/>
      <c r="E39" s="293"/>
      <c r="F39" s="294"/>
      <c r="G39" s="295"/>
      <c r="H39" s="392"/>
      <c r="I39" s="296"/>
      <c r="J39" s="293"/>
      <c r="K39" s="294"/>
      <c r="L39" s="294"/>
      <c r="M39" s="391"/>
      <c r="N39" s="394"/>
    </row>
    <row r="40" spans="1:14" ht="13.5" customHeight="1" thickBot="1">
      <c r="A40" s="287" t="s">
        <v>169</v>
      </c>
      <c r="B40" s="607">
        <f>D19-D38</f>
        <v>11</v>
      </c>
      <c r="C40" s="607"/>
      <c r="D40" s="607"/>
      <c r="E40" s="607">
        <f>G19-G38</f>
        <v>24.30999999999949</v>
      </c>
      <c r="F40" s="607"/>
      <c r="G40" s="607"/>
      <c r="H40" s="382"/>
      <c r="I40" s="377"/>
      <c r="J40" s="606">
        <f>L19-L38</f>
        <v>-60.70000000000073</v>
      </c>
      <c r="K40" s="606"/>
      <c r="L40" s="606"/>
      <c r="M40" s="379"/>
      <c r="N40" s="381"/>
    </row>
    <row r="41" spans="1:7" ht="20.25" customHeight="1" thickBot="1">
      <c r="A41" s="287" t="s">
        <v>170</v>
      </c>
      <c r="B41" s="607"/>
      <c r="C41" s="607"/>
      <c r="D41" s="607"/>
      <c r="E41" s="607"/>
      <c r="F41" s="607"/>
      <c r="G41" s="607"/>
    </row>
    <row r="42" ht="14.25" customHeight="1">
      <c r="D42" s="326"/>
    </row>
    <row r="43" ht="14.25" customHeight="1" thickBot="1">
      <c r="D43" s="326"/>
    </row>
    <row r="44" spans="1:9" ht="14.25" customHeight="1">
      <c r="A44" s="635" t="s">
        <v>24</v>
      </c>
      <c r="B44" s="636"/>
      <c r="C44" s="627" t="s">
        <v>171</v>
      </c>
      <c r="D44" s="327"/>
      <c r="E44" s="635" t="s">
        <v>31</v>
      </c>
      <c r="F44" s="636"/>
      <c r="G44" s="636"/>
      <c r="H44" s="636"/>
      <c r="I44" s="627" t="s">
        <v>171</v>
      </c>
    </row>
    <row r="45" spans="1:9" ht="12" thickBot="1">
      <c r="A45" s="637"/>
      <c r="B45" s="638"/>
      <c r="C45" s="692"/>
      <c r="D45" s="327"/>
      <c r="E45" s="637"/>
      <c r="F45" s="638"/>
      <c r="G45" s="638"/>
      <c r="H45" s="638"/>
      <c r="I45" s="628"/>
    </row>
    <row r="46" spans="1:9" ht="12" thickBot="1">
      <c r="A46" s="620" t="s">
        <v>345</v>
      </c>
      <c r="B46" s="690"/>
      <c r="C46" s="491">
        <v>100</v>
      </c>
      <c r="D46" s="302"/>
      <c r="E46" s="620" t="s">
        <v>284</v>
      </c>
      <c r="F46" s="632"/>
      <c r="G46" s="632"/>
      <c r="H46" s="632"/>
      <c r="I46" s="491">
        <v>100</v>
      </c>
    </row>
    <row r="47" spans="1:14" ht="11.25">
      <c r="A47" s="617" t="s">
        <v>343</v>
      </c>
      <c r="B47" s="689"/>
      <c r="C47" s="492">
        <v>100</v>
      </c>
      <c r="D47" s="302"/>
      <c r="E47" s="617" t="s">
        <v>285</v>
      </c>
      <c r="F47" s="630"/>
      <c r="G47" s="630"/>
      <c r="H47" s="630"/>
      <c r="I47" s="492">
        <v>100</v>
      </c>
      <c r="K47" s="631" t="s">
        <v>173</v>
      </c>
      <c r="L47" s="631"/>
      <c r="M47" s="331">
        <v>2007</v>
      </c>
      <c r="N47" s="332">
        <v>2008</v>
      </c>
    </row>
    <row r="48" spans="1:14" ht="11.25">
      <c r="A48" s="617"/>
      <c r="B48" s="689"/>
      <c r="C48" s="492"/>
      <c r="D48" s="302"/>
      <c r="E48" s="617"/>
      <c r="F48" s="630"/>
      <c r="G48" s="630"/>
      <c r="H48" s="630"/>
      <c r="I48" s="492"/>
      <c r="K48" s="333" t="s">
        <v>213</v>
      </c>
      <c r="L48" s="334"/>
      <c r="M48" s="335"/>
      <c r="N48" s="336"/>
    </row>
    <row r="49" spans="1:14" ht="11.25">
      <c r="A49" s="617"/>
      <c r="B49" s="689"/>
      <c r="C49" s="492"/>
      <c r="D49" s="302"/>
      <c r="E49" s="617"/>
      <c r="F49" s="630"/>
      <c r="G49" s="630"/>
      <c r="H49" s="630"/>
      <c r="I49" s="492"/>
      <c r="K49" s="334" t="s">
        <v>174</v>
      </c>
      <c r="L49" s="333"/>
      <c r="M49" s="337">
        <v>0</v>
      </c>
      <c r="N49" s="338">
        <v>0</v>
      </c>
    </row>
    <row r="50" spans="1:14" ht="12" thickBot="1">
      <c r="A50" s="617"/>
      <c r="B50" s="689"/>
      <c r="C50" s="492"/>
      <c r="D50" s="302"/>
      <c r="E50" s="617"/>
      <c r="F50" s="630"/>
      <c r="G50" s="630"/>
      <c r="H50" s="630"/>
      <c r="I50" s="492"/>
      <c r="K50" s="339" t="s">
        <v>175</v>
      </c>
      <c r="L50" s="340"/>
      <c r="M50" s="341">
        <v>0</v>
      </c>
      <c r="N50" s="342">
        <v>0</v>
      </c>
    </row>
    <row r="51" spans="1:9" ht="11.25">
      <c r="A51" s="617"/>
      <c r="B51" s="689"/>
      <c r="C51" s="492"/>
      <c r="D51" s="302"/>
      <c r="E51" s="617"/>
      <c r="F51" s="630"/>
      <c r="G51" s="630"/>
      <c r="H51" s="630"/>
      <c r="I51" s="492"/>
    </row>
    <row r="52" spans="1:9" ht="12" thickBot="1">
      <c r="A52" s="588"/>
      <c r="B52" s="691"/>
      <c r="C52" s="493"/>
      <c r="D52" s="302"/>
      <c r="E52" s="588"/>
      <c r="F52" s="629"/>
      <c r="G52" s="629"/>
      <c r="H52" s="629"/>
      <c r="I52" s="493"/>
    </row>
    <row r="53" spans="1:9" ht="12" thickBot="1">
      <c r="A53" s="633" t="s">
        <v>136</v>
      </c>
      <c r="B53" s="634"/>
      <c r="C53" s="490">
        <f>SUM(C46:C52)</f>
        <v>200</v>
      </c>
      <c r="D53" s="299"/>
      <c r="E53" s="633" t="s">
        <v>136</v>
      </c>
      <c r="F53" s="634"/>
      <c r="G53" s="634"/>
      <c r="H53" s="634"/>
      <c r="I53" s="490">
        <f>SUM(I46:I53)</f>
        <v>200</v>
      </c>
    </row>
    <row r="54" spans="1:14" ht="11.25">
      <c r="A54" s="463"/>
      <c r="B54" s="463"/>
      <c r="C54" s="463"/>
      <c r="D54" s="463"/>
      <c r="M54" s="300"/>
      <c r="N54" s="300"/>
    </row>
    <row r="55" spans="1:7" s="328" customFormat="1" ht="13.5" customHeight="1">
      <c r="A55" s="299"/>
      <c r="B55" s="301"/>
      <c r="C55" s="301"/>
      <c r="D55" s="301"/>
      <c r="E55" s="301"/>
      <c r="F55" s="301"/>
      <c r="G55" s="301"/>
    </row>
    <row r="56" spans="1:12" s="328" customFormat="1" ht="15.75" thickBot="1">
      <c r="A56" s="375" t="s">
        <v>324</v>
      </c>
      <c r="B56" s="329"/>
      <c r="C56" s="329"/>
      <c r="D56" s="329"/>
      <c r="E56" s="303"/>
      <c r="F56" s="330"/>
      <c r="G56" s="330"/>
      <c r="H56" s="302"/>
      <c r="I56" s="329"/>
      <c r="J56" s="329" t="s">
        <v>222</v>
      </c>
      <c r="K56" s="329"/>
      <c r="L56" s="303"/>
    </row>
    <row r="57" spans="1:11" s="328" customFormat="1" ht="12" thickBot="1">
      <c r="A57" s="608" t="s">
        <v>185</v>
      </c>
      <c r="B57" s="609" t="s">
        <v>34</v>
      </c>
      <c r="C57" s="610" t="s">
        <v>35</v>
      </c>
      <c r="D57" s="610"/>
      <c r="E57" s="610"/>
      <c r="F57" s="610"/>
      <c r="G57" s="610"/>
      <c r="H57" s="610"/>
      <c r="I57" s="610"/>
      <c r="J57" s="601" t="s">
        <v>36</v>
      </c>
      <c r="K57" s="298"/>
    </row>
    <row r="58" spans="1:11" s="328" customFormat="1" ht="12" thickBot="1">
      <c r="A58" s="608"/>
      <c r="B58" s="609"/>
      <c r="C58" s="604" t="s">
        <v>186</v>
      </c>
      <c r="D58" s="605" t="s">
        <v>187</v>
      </c>
      <c r="E58" s="605"/>
      <c r="F58" s="605"/>
      <c r="G58" s="605"/>
      <c r="H58" s="605"/>
      <c r="I58" s="605"/>
      <c r="J58" s="601"/>
      <c r="K58" s="298"/>
    </row>
    <row r="59" spans="1:11" s="328" customFormat="1" ht="12" thickBot="1">
      <c r="A59" s="608"/>
      <c r="B59" s="609"/>
      <c r="C59" s="604"/>
      <c r="D59" s="464">
        <v>1</v>
      </c>
      <c r="E59" s="464">
        <v>2</v>
      </c>
      <c r="F59" s="464">
        <v>3</v>
      </c>
      <c r="G59" s="464">
        <v>4</v>
      </c>
      <c r="H59" s="464">
        <v>5</v>
      </c>
      <c r="I59" s="465">
        <v>6</v>
      </c>
      <c r="J59" s="601"/>
      <c r="K59" s="298"/>
    </row>
    <row r="60" spans="1:11" s="328" customFormat="1" ht="12" thickBot="1">
      <c r="A60" s="306">
        <v>3595</v>
      </c>
      <c r="B60" s="307">
        <v>1949</v>
      </c>
      <c r="C60" s="308">
        <f>SUM(D60:I60)</f>
        <v>260</v>
      </c>
      <c r="D60" s="374">
        <v>130</v>
      </c>
      <c r="E60" s="374">
        <v>100</v>
      </c>
      <c r="F60" s="374">
        <v>30</v>
      </c>
      <c r="G60" s="374"/>
      <c r="H60" s="373"/>
      <c r="I60" s="309"/>
      <c r="J60" s="310">
        <f>SUM(A60-B60-C60)</f>
        <v>1386</v>
      </c>
      <c r="K60" s="298"/>
    </row>
    <row r="61" spans="1:12" s="328" customFormat="1" ht="11.25">
      <c r="A61" s="302"/>
      <c r="B61" s="329"/>
      <c r="C61" s="329"/>
      <c r="D61" s="329"/>
      <c r="E61" s="303"/>
      <c r="F61" s="343"/>
      <c r="G61" s="330"/>
      <c r="H61" s="302"/>
      <c r="I61" s="329"/>
      <c r="J61" s="329"/>
      <c r="K61" s="329"/>
      <c r="L61" s="303"/>
    </row>
    <row r="62" spans="1:12" s="328" customFormat="1" ht="11.25">
      <c r="A62" s="302"/>
      <c r="B62" s="329"/>
      <c r="C62" s="329"/>
      <c r="D62" s="329"/>
      <c r="E62" s="303"/>
      <c r="F62" s="343"/>
      <c r="G62" s="330"/>
      <c r="H62" s="302"/>
      <c r="I62" s="329"/>
      <c r="J62" s="329"/>
      <c r="K62" s="329"/>
      <c r="L62" s="303"/>
    </row>
    <row r="63" spans="1:12" s="328" customFormat="1" ht="15.75" thickBot="1">
      <c r="A63" s="375" t="s">
        <v>325</v>
      </c>
      <c r="B63" s="329"/>
      <c r="C63" s="329"/>
      <c r="D63" s="329"/>
      <c r="E63" s="303"/>
      <c r="F63" s="343"/>
      <c r="G63" s="330"/>
      <c r="H63" s="302"/>
      <c r="I63" s="329"/>
      <c r="J63" s="329"/>
      <c r="K63" s="329"/>
      <c r="L63" s="329" t="s">
        <v>222</v>
      </c>
    </row>
    <row r="64" spans="1:12" s="328" customFormat="1" ht="12" thickBot="1">
      <c r="A64" s="570" t="s">
        <v>201</v>
      </c>
      <c r="B64" s="566" t="s">
        <v>37</v>
      </c>
      <c r="C64" s="567" t="s">
        <v>38</v>
      </c>
      <c r="D64" s="567"/>
      <c r="E64" s="567"/>
      <c r="F64" s="567"/>
      <c r="G64" s="599" t="s">
        <v>39</v>
      </c>
      <c r="H64" s="569" t="s">
        <v>188</v>
      </c>
      <c r="I64" s="597" t="s">
        <v>40</v>
      </c>
      <c r="J64" s="597"/>
      <c r="K64" s="597"/>
      <c r="L64" s="597"/>
    </row>
    <row r="65" spans="1:12" s="328" customFormat="1" ht="23.25" thickBot="1">
      <c r="A65" s="570"/>
      <c r="B65" s="566"/>
      <c r="C65" s="518" t="s">
        <v>265</v>
      </c>
      <c r="D65" s="348" t="s">
        <v>189</v>
      </c>
      <c r="E65" s="348" t="s">
        <v>190</v>
      </c>
      <c r="F65" s="349" t="s">
        <v>266</v>
      </c>
      <c r="G65" s="667"/>
      <c r="H65" s="666"/>
      <c r="I65" s="347" t="s">
        <v>41</v>
      </c>
      <c r="J65" s="348" t="s">
        <v>189</v>
      </c>
      <c r="K65" s="348" t="s">
        <v>190</v>
      </c>
      <c r="L65" s="349" t="s">
        <v>42</v>
      </c>
    </row>
    <row r="66" spans="1:12" s="328" customFormat="1" ht="11.25">
      <c r="A66" s="387" t="s">
        <v>191</v>
      </c>
      <c r="B66" s="311">
        <v>983</v>
      </c>
      <c r="C66" s="508" t="s">
        <v>192</v>
      </c>
      <c r="D66" s="509" t="s">
        <v>192</v>
      </c>
      <c r="E66" s="509" t="s">
        <v>192</v>
      </c>
      <c r="F66" s="522"/>
      <c r="G66" s="523">
        <v>547</v>
      </c>
      <c r="H66" s="524" t="s">
        <v>192</v>
      </c>
      <c r="I66" s="525" t="s">
        <v>192</v>
      </c>
      <c r="J66" s="509" t="s">
        <v>192</v>
      </c>
      <c r="K66" s="509" t="s">
        <v>192</v>
      </c>
      <c r="L66" s="510" t="s">
        <v>192</v>
      </c>
    </row>
    <row r="67" spans="1:12" s="328" customFormat="1" ht="11.25">
      <c r="A67" s="388" t="s">
        <v>193</v>
      </c>
      <c r="B67" s="314"/>
      <c r="C67" s="511">
        <v>16</v>
      </c>
      <c r="D67" s="337"/>
      <c r="E67" s="337"/>
      <c r="F67" s="338">
        <f>C67+D67-E67</f>
        <v>16</v>
      </c>
      <c r="G67" s="315"/>
      <c r="H67" s="316">
        <f>+G67-F67</f>
        <v>-16</v>
      </c>
      <c r="I67" s="363">
        <v>16</v>
      </c>
      <c r="J67" s="337"/>
      <c r="K67" s="337"/>
      <c r="L67" s="443">
        <f>I67+J67-K67</f>
        <v>16</v>
      </c>
    </row>
    <row r="68" spans="1:12" s="328" customFormat="1" ht="11.25">
      <c r="A68" s="388" t="s">
        <v>194</v>
      </c>
      <c r="B68" s="314"/>
      <c r="C68" s="511">
        <v>104</v>
      </c>
      <c r="D68" s="337">
        <v>10</v>
      </c>
      <c r="E68" s="337"/>
      <c r="F68" s="338">
        <f>C68+D68-E68</f>
        <v>114</v>
      </c>
      <c r="G68" s="315"/>
      <c r="H68" s="316">
        <f>+G68-F68</f>
        <v>-114</v>
      </c>
      <c r="I68" s="363">
        <v>114</v>
      </c>
      <c r="J68" s="337">
        <v>24</v>
      </c>
      <c r="K68" s="337"/>
      <c r="L68" s="443">
        <f>I68+J68-K68</f>
        <v>138</v>
      </c>
    </row>
    <row r="69" spans="1:12" s="328" customFormat="1" ht="11.25">
      <c r="A69" s="388" t="s">
        <v>202</v>
      </c>
      <c r="B69" s="314"/>
      <c r="C69" s="511">
        <v>300</v>
      </c>
      <c r="D69" s="337">
        <v>796</v>
      </c>
      <c r="E69" s="337">
        <v>775</v>
      </c>
      <c r="F69" s="338">
        <f>C69+D69-E69</f>
        <v>321</v>
      </c>
      <c r="G69" s="315"/>
      <c r="H69" s="316">
        <f>+G69-F69</f>
        <v>-321</v>
      </c>
      <c r="I69" s="370">
        <v>321</v>
      </c>
      <c r="J69" s="371">
        <v>260</v>
      </c>
      <c r="K69" s="371">
        <v>200</v>
      </c>
      <c r="L69" s="443">
        <f>I69+J69-K69</f>
        <v>381</v>
      </c>
    </row>
    <row r="70" spans="1:12" s="328" customFormat="1" ht="11.25">
      <c r="A70" s="388" t="s">
        <v>195</v>
      </c>
      <c r="B70" s="314">
        <v>983</v>
      </c>
      <c r="C70" s="513" t="s">
        <v>192</v>
      </c>
      <c r="D70" s="361" t="s">
        <v>192</v>
      </c>
      <c r="E70" s="365" t="s">
        <v>192</v>
      </c>
      <c r="F70" s="338"/>
      <c r="G70" s="315">
        <v>547</v>
      </c>
      <c r="H70" s="317" t="s">
        <v>192</v>
      </c>
      <c r="I70" s="364" t="s">
        <v>192</v>
      </c>
      <c r="J70" s="361" t="s">
        <v>192</v>
      </c>
      <c r="K70" s="365" t="s">
        <v>192</v>
      </c>
      <c r="L70" s="443"/>
    </row>
    <row r="71" spans="1:12" s="328" customFormat="1" ht="12" thickBot="1">
      <c r="A71" s="389" t="s">
        <v>196</v>
      </c>
      <c r="B71" s="318">
        <v>102</v>
      </c>
      <c r="C71" s="514">
        <v>122</v>
      </c>
      <c r="D71" s="446">
        <v>80</v>
      </c>
      <c r="E71" s="446">
        <v>45</v>
      </c>
      <c r="F71" s="505">
        <f>C71+D71-E71</f>
        <v>157</v>
      </c>
      <c r="G71" s="506">
        <v>135</v>
      </c>
      <c r="H71" s="507">
        <f>+G71-F71</f>
        <v>-22</v>
      </c>
      <c r="I71" s="504">
        <v>157</v>
      </c>
      <c r="J71" s="446">
        <v>85</v>
      </c>
      <c r="K71" s="446">
        <v>70</v>
      </c>
      <c r="L71" s="447">
        <f>I71+J71-K71</f>
        <v>172</v>
      </c>
    </row>
    <row r="72" spans="1:12" s="328" customFormat="1" ht="11.25">
      <c r="A72" s="302"/>
      <c r="B72" s="329"/>
      <c r="C72" s="329"/>
      <c r="D72" s="329"/>
      <c r="E72" s="303"/>
      <c r="F72" s="343"/>
      <c r="G72" s="330"/>
      <c r="H72" s="302"/>
      <c r="I72" s="329"/>
      <c r="J72" s="329"/>
      <c r="K72" s="329"/>
      <c r="L72" s="303"/>
    </row>
    <row r="73" spans="1:12" s="328" customFormat="1" ht="11.25">
      <c r="A73" s="302"/>
      <c r="B73" s="329"/>
      <c r="C73" s="329"/>
      <c r="D73" s="329"/>
      <c r="E73" s="303"/>
      <c r="F73" s="343"/>
      <c r="G73" s="330"/>
      <c r="H73" s="302"/>
      <c r="I73" s="329"/>
      <c r="J73" s="329"/>
      <c r="K73" s="329"/>
      <c r="L73" s="303"/>
    </row>
    <row r="74" spans="1:11" ht="15.75" thickBot="1">
      <c r="A74" s="375" t="s">
        <v>326</v>
      </c>
      <c r="K74" s="329" t="s">
        <v>222</v>
      </c>
    </row>
    <row r="75" spans="1:11" ht="11.25">
      <c r="A75" s="619" t="s">
        <v>180</v>
      </c>
      <c r="B75" s="619"/>
      <c r="C75" s="619"/>
      <c r="D75" s="321"/>
      <c r="E75" s="619" t="s">
        <v>181</v>
      </c>
      <c r="F75" s="619"/>
      <c r="G75" s="619"/>
      <c r="I75" s="598" t="s">
        <v>176</v>
      </c>
      <c r="J75" s="598"/>
      <c r="K75" s="598"/>
    </row>
    <row r="76" spans="1:11" ht="12" thickBot="1">
      <c r="A76" s="350" t="s">
        <v>182</v>
      </c>
      <c r="B76" s="351" t="s">
        <v>183</v>
      </c>
      <c r="C76" s="352" t="s">
        <v>178</v>
      </c>
      <c r="D76" s="321"/>
      <c r="E76" s="350"/>
      <c r="F76" s="600" t="s">
        <v>184</v>
      </c>
      <c r="G76" s="600"/>
      <c r="I76" s="350"/>
      <c r="J76" s="351" t="s">
        <v>177</v>
      </c>
      <c r="K76" s="352" t="s">
        <v>178</v>
      </c>
    </row>
    <row r="77" spans="1:11" ht="11.25">
      <c r="A77" s="322">
        <v>2008</v>
      </c>
      <c r="B77" s="356">
        <v>20</v>
      </c>
      <c r="C77" s="357">
        <v>24</v>
      </c>
      <c r="D77" s="321"/>
      <c r="E77" s="322">
        <v>2008</v>
      </c>
      <c r="F77" s="592">
        <v>45</v>
      </c>
      <c r="G77" s="592"/>
      <c r="I77" s="322">
        <v>2008</v>
      </c>
      <c r="J77" s="356">
        <v>4071</v>
      </c>
      <c r="K77" s="357">
        <f>G30</f>
        <v>3992</v>
      </c>
    </row>
    <row r="78" spans="1:11" ht="12" thickBot="1">
      <c r="A78" s="323">
        <v>2009</v>
      </c>
      <c r="B78" s="358">
        <v>24</v>
      </c>
      <c r="C78" s="359"/>
      <c r="D78" s="321"/>
      <c r="E78" s="323">
        <v>2009</v>
      </c>
      <c r="F78" s="568">
        <v>45</v>
      </c>
      <c r="G78" s="568"/>
      <c r="I78" s="323">
        <v>2009</v>
      </c>
      <c r="J78" s="358">
        <f>L30</f>
        <v>4380</v>
      </c>
      <c r="K78" s="359"/>
    </row>
  </sheetData>
  <mergeCells count="53">
    <mergeCell ref="A2:G2"/>
    <mergeCell ref="M4:N4"/>
    <mergeCell ref="A50:B50"/>
    <mergeCell ref="B41:D41"/>
    <mergeCell ref="E41:G41"/>
    <mergeCell ref="E44:H45"/>
    <mergeCell ref="I44:I45"/>
    <mergeCell ref="A44:B45"/>
    <mergeCell ref="C44:C45"/>
    <mergeCell ref="A48:B48"/>
    <mergeCell ref="A1:N1"/>
    <mergeCell ref="B40:D40"/>
    <mergeCell ref="E40:G40"/>
    <mergeCell ref="B4:D4"/>
    <mergeCell ref="E4:G4"/>
    <mergeCell ref="J4:L4"/>
    <mergeCell ref="A3:A6"/>
    <mergeCell ref="B3:N3"/>
    <mergeCell ref="J40:L40"/>
    <mergeCell ref="H4:I4"/>
    <mergeCell ref="A51:B51"/>
    <mergeCell ref="A57:A59"/>
    <mergeCell ref="B57:B59"/>
    <mergeCell ref="C57:I57"/>
    <mergeCell ref="A53:B53"/>
    <mergeCell ref="A52:B52"/>
    <mergeCell ref="J57:J59"/>
    <mergeCell ref="K47:L47"/>
    <mergeCell ref="C58:C59"/>
    <mergeCell ref="D58:I58"/>
    <mergeCell ref="E53:H53"/>
    <mergeCell ref="E52:H52"/>
    <mergeCell ref="E50:H50"/>
    <mergeCell ref="E51:H51"/>
    <mergeCell ref="H64:H65"/>
    <mergeCell ref="I64:L64"/>
    <mergeCell ref="I75:K75"/>
    <mergeCell ref="A64:A65"/>
    <mergeCell ref="B64:B65"/>
    <mergeCell ref="C64:F64"/>
    <mergeCell ref="G64:G65"/>
    <mergeCell ref="F76:G76"/>
    <mergeCell ref="F77:G77"/>
    <mergeCell ref="F78:G78"/>
    <mergeCell ref="A75:C75"/>
    <mergeCell ref="E75:G75"/>
    <mergeCell ref="A49:B49"/>
    <mergeCell ref="E48:H48"/>
    <mergeCell ref="E49:H49"/>
    <mergeCell ref="A46:B46"/>
    <mergeCell ref="A47:B47"/>
    <mergeCell ref="E46:H46"/>
    <mergeCell ref="E47:H47"/>
  </mergeCells>
  <printOptions horizontalCentered="1"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64" r:id="rId1"/>
  <headerFooter alignWithMargins="0"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N82"/>
  <sheetViews>
    <sheetView view="pageBreakPreview" zoomScaleSheetLayoutView="100" workbookViewId="0" topLeftCell="A43">
      <selection activeCell="J28" sqref="J28"/>
    </sheetView>
  </sheetViews>
  <sheetFormatPr defaultColWidth="9.00390625" defaultRowHeight="12.75"/>
  <cols>
    <col min="1" max="1" width="28.125" style="298" customWidth="1"/>
    <col min="2" max="7" width="9.75390625" style="298" customWidth="1"/>
    <col min="8" max="8" width="8.125" style="298" customWidth="1"/>
    <col min="9" max="9" width="8.875" style="298" customWidth="1"/>
    <col min="10" max="10" width="9.125" style="298" customWidth="1"/>
    <col min="11" max="11" width="9.25390625" style="298" customWidth="1"/>
    <col min="12" max="12" width="8.625" style="298" customWidth="1"/>
    <col min="13" max="16384" width="9.125" style="298" customWidth="1"/>
  </cols>
  <sheetData>
    <row r="1" spans="1:14" ht="11.25">
      <c r="A1" s="622"/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</row>
    <row r="2" spans="1:14" ht="15.75" thickBot="1">
      <c r="A2" s="626" t="s">
        <v>323</v>
      </c>
      <c r="B2" s="626"/>
      <c r="C2" s="626"/>
      <c r="D2" s="626"/>
      <c r="E2" s="626"/>
      <c r="F2" s="626"/>
      <c r="G2" s="626"/>
      <c r="H2" s="230"/>
      <c r="L2" s="324"/>
      <c r="N2" s="325" t="s">
        <v>222</v>
      </c>
    </row>
    <row r="3" spans="1:14" ht="24" customHeight="1" thickBot="1">
      <c r="A3" s="623" t="s">
        <v>133</v>
      </c>
      <c r="B3" s="624" t="s">
        <v>332</v>
      </c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4"/>
    </row>
    <row r="4" spans="1:14" ht="12" thickBot="1">
      <c r="A4" s="623"/>
      <c r="B4" s="597" t="s">
        <v>263</v>
      </c>
      <c r="C4" s="597"/>
      <c r="D4" s="597"/>
      <c r="E4" s="597" t="s">
        <v>21</v>
      </c>
      <c r="F4" s="597"/>
      <c r="G4" s="597"/>
      <c r="H4" s="625" t="s">
        <v>264</v>
      </c>
      <c r="I4" s="625"/>
      <c r="J4" s="597" t="s">
        <v>22</v>
      </c>
      <c r="K4" s="597"/>
      <c r="L4" s="597"/>
      <c r="M4" s="597" t="s">
        <v>23</v>
      </c>
      <c r="N4" s="597"/>
    </row>
    <row r="5" spans="1:14" ht="12" thickBot="1">
      <c r="A5" s="623"/>
      <c r="B5" s="231" t="s">
        <v>134</v>
      </c>
      <c r="C5" s="232" t="s">
        <v>135</v>
      </c>
      <c r="D5" s="233" t="s">
        <v>136</v>
      </c>
      <c r="E5" s="231" t="s">
        <v>134</v>
      </c>
      <c r="F5" s="232" t="s">
        <v>135</v>
      </c>
      <c r="G5" s="233" t="s">
        <v>136</v>
      </c>
      <c r="H5" s="234" t="s">
        <v>136</v>
      </c>
      <c r="I5" s="234" t="s">
        <v>137</v>
      </c>
      <c r="J5" s="235" t="s">
        <v>134</v>
      </c>
      <c r="K5" s="232" t="s">
        <v>135</v>
      </c>
      <c r="L5" s="233" t="s">
        <v>136</v>
      </c>
      <c r="M5" s="234" t="s">
        <v>136</v>
      </c>
      <c r="N5" s="233" t="s">
        <v>137</v>
      </c>
    </row>
    <row r="6" spans="1:14" ht="12" thickBot="1">
      <c r="A6" s="623"/>
      <c r="B6" s="236" t="s">
        <v>138</v>
      </c>
      <c r="C6" s="237" t="s">
        <v>138</v>
      </c>
      <c r="D6" s="238"/>
      <c r="E6" s="236" t="s">
        <v>138</v>
      </c>
      <c r="F6" s="237" t="s">
        <v>138</v>
      </c>
      <c r="G6" s="238"/>
      <c r="H6" s="239" t="s">
        <v>139</v>
      </c>
      <c r="I6" s="239" t="s">
        <v>140</v>
      </c>
      <c r="J6" s="240" t="s">
        <v>138</v>
      </c>
      <c r="K6" s="237" t="s">
        <v>138</v>
      </c>
      <c r="L6" s="238"/>
      <c r="M6" s="239" t="s">
        <v>139</v>
      </c>
      <c r="N6" s="238" t="s">
        <v>140</v>
      </c>
    </row>
    <row r="7" spans="1:14" ht="13.5" customHeight="1">
      <c r="A7" s="241" t="s">
        <v>141</v>
      </c>
      <c r="B7" s="242">
        <v>0</v>
      </c>
      <c r="C7" s="243"/>
      <c r="D7" s="244">
        <f aca="true" t="shared" si="0" ref="D7:D18">SUM(B7:C7)</f>
        <v>0</v>
      </c>
      <c r="E7" s="242">
        <v>0</v>
      </c>
      <c r="F7" s="243"/>
      <c r="G7" s="244">
        <f aca="true" t="shared" si="1" ref="G7:G18">SUM(E7:F7)</f>
        <v>0</v>
      </c>
      <c r="H7" s="480">
        <f aca="true" t="shared" si="2" ref="H7:H38">+G7-D7</f>
        <v>0</v>
      </c>
      <c r="I7" s="406"/>
      <c r="J7" s="472">
        <v>0</v>
      </c>
      <c r="K7" s="243"/>
      <c r="L7" s="244">
        <f aca="true" t="shared" si="3" ref="L7:L18">SUM(J7:K7)</f>
        <v>0</v>
      </c>
      <c r="M7" s="480">
        <f aca="true" t="shared" si="4" ref="M7:M38">+L7-G7</f>
        <v>0</v>
      </c>
      <c r="N7" s="406"/>
    </row>
    <row r="8" spans="1:14" ht="13.5" customHeight="1">
      <c r="A8" s="248" t="s">
        <v>142</v>
      </c>
      <c r="B8" s="249">
        <v>8927</v>
      </c>
      <c r="C8" s="250"/>
      <c r="D8" s="251">
        <f t="shared" si="0"/>
        <v>8927</v>
      </c>
      <c r="E8" s="249">
        <v>11144</v>
      </c>
      <c r="F8" s="250"/>
      <c r="G8" s="251">
        <f t="shared" si="1"/>
        <v>11144</v>
      </c>
      <c r="H8" s="481">
        <f t="shared" si="2"/>
        <v>2217</v>
      </c>
      <c r="I8" s="408">
        <f aca="true" t="shared" si="5" ref="I8:I38">+G8/D8</f>
        <v>1.2483477091968187</v>
      </c>
      <c r="J8" s="473">
        <v>11222</v>
      </c>
      <c r="K8" s="250"/>
      <c r="L8" s="251">
        <f t="shared" si="3"/>
        <v>11222</v>
      </c>
      <c r="M8" s="481">
        <f t="shared" si="4"/>
        <v>78</v>
      </c>
      <c r="N8" s="408">
        <f aca="true" t="shared" si="6" ref="N8:N38">+L8/G8</f>
        <v>1.0069992821249103</v>
      </c>
    </row>
    <row r="9" spans="1:14" ht="13.5" customHeight="1">
      <c r="A9" s="248" t="s">
        <v>143</v>
      </c>
      <c r="B9" s="249">
        <v>0</v>
      </c>
      <c r="C9" s="250"/>
      <c r="D9" s="251">
        <f t="shared" si="0"/>
        <v>0</v>
      </c>
      <c r="E9" s="249">
        <v>0</v>
      </c>
      <c r="F9" s="250"/>
      <c r="G9" s="251">
        <f t="shared" si="1"/>
        <v>0</v>
      </c>
      <c r="H9" s="481">
        <f t="shared" si="2"/>
        <v>0</v>
      </c>
      <c r="I9" s="408"/>
      <c r="J9" s="473">
        <v>0</v>
      </c>
      <c r="K9" s="250"/>
      <c r="L9" s="251">
        <f t="shared" si="3"/>
        <v>0</v>
      </c>
      <c r="M9" s="481">
        <f t="shared" si="4"/>
        <v>0</v>
      </c>
      <c r="N9" s="408"/>
    </row>
    <row r="10" spans="1:14" ht="13.5" customHeight="1">
      <c r="A10" s="248" t="s">
        <v>144</v>
      </c>
      <c r="B10" s="249">
        <v>0</v>
      </c>
      <c r="C10" s="250"/>
      <c r="D10" s="251">
        <f t="shared" si="0"/>
        <v>0</v>
      </c>
      <c r="E10" s="249">
        <v>0</v>
      </c>
      <c r="F10" s="250"/>
      <c r="G10" s="251">
        <f t="shared" si="1"/>
        <v>0</v>
      </c>
      <c r="H10" s="481">
        <f t="shared" si="2"/>
        <v>0</v>
      </c>
      <c r="I10" s="408"/>
      <c r="J10" s="473">
        <v>0</v>
      </c>
      <c r="K10" s="250"/>
      <c r="L10" s="251">
        <f t="shared" si="3"/>
        <v>0</v>
      </c>
      <c r="M10" s="481">
        <f t="shared" si="4"/>
        <v>0</v>
      </c>
      <c r="N10" s="408"/>
    </row>
    <row r="11" spans="1:14" ht="13.5" customHeight="1">
      <c r="A11" s="248" t="s">
        <v>145</v>
      </c>
      <c r="B11" s="249">
        <v>68</v>
      </c>
      <c r="C11" s="250"/>
      <c r="D11" s="251">
        <f t="shared" si="0"/>
        <v>68</v>
      </c>
      <c r="E11" s="249">
        <v>23</v>
      </c>
      <c r="F11" s="250"/>
      <c r="G11" s="251">
        <f t="shared" si="1"/>
        <v>23</v>
      </c>
      <c r="H11" s="481">
        <f t="shared" si="2"/>
        <v>-45</v>
      </c>
      <c r="I11" s="408">
        <f t="shared" si="5"/>
        <v>0.3382352941176471</v>
      </c>
      <c r="J11" s="473">
        <v>26</v>
      </c>
      <c r="K11" s="250"/>
      <c r="L11" s="251">
        <f t="shared" si="3"/>
        <v>26</v>
      </c>
      <c r="M11" s="481">
        <f t="shared" si="4"/>
        <v>3</v>
      </c>
      <c r="N11" s="408">
        <f t="shared" si="6"/>
        <v>1.1304347826086956</v>
      </c>
    </row>
    <row r="12" spans="1:14" ht="13.5" customHeight="1">
      <c r="A12" s="248" t="s">
        <v>146</v>
      </c>
      <c r="B12" s="249">
        <v>0</v>
      </c>
      <c r="C12" s="250"/>
      <c r="D12" s="251">
        <f t="shared" si="0"/>
        <v>0</v>
      </c>
      <c r="E12" s="249">
        <v>0</v>
      </c>
      <c r="F12" s="250"/>
      <c r="G12" s="251">
        <f t="shared" si="1"/>
        <v>0</v>
      </c>
      <c r="H12" s="481">
        <f t="shared" si="2"/>
        <v>0</v>
      </c>
      <c r="I12" s="408"/>
      <c r="J12" s="473">
        <v>0</v>
      </c>
      <c r="K12" s="250"/>
      <c r="L12" s="251">
        <f t="shared" si="3"/>
        <v>0</v>
      </c>
      <c r="M12" s="481">
        <f t="shared" si="4"/>
        <v>0</v>
      </c>
      <c r="N12" s="408"/>
    </row>
    <row r="13" spans="1:14" ht="13.5" customHeight="1">
      <c r="A13" s="248" t="s">
        <v>147</v>
      </c>
      <c r="B13" s="249">
        <v>0</v>
      </c>
      <c r="C13" s="250"/>
      <c r="D13" s="251">
        <f t="shared" si="0"/>
        <v>0</v>
      </c>
      <c r="E13" s="249">
        <v>0</v>
      </c>
      <c r="F13" s="250"/>
      <c r="G13" s="251">
        <f t="shared" si="1"/>
        <v>0</v>
      </c>
      <c r="H13" s="481">
        <f t="shared" si="2"/>
        <v>0</v>
      </c>
      <c r="I13" s="408"/>
      <c r="J13" s="473">
        <v>0</v>
      </c>
      <c r="K13" s="250"/>
      <c r="L13" s="251">
        <f t="shared" si="3"/>
        <v>0</v>
      </c>
      <c r="M13" s="481">
        <f t="shared" si="4"/>
        <v>0</v>
      </c>
      <c r="N13" s="408"/>
    </row>
    <row r="14" spans="1:14" ht="23.25" customHeight="1">
      <c r="A14" s="248" t="s">
        <v>148</v>
      </c>
      <c r="B14" s="249">
        <v>0</v>
      </c>
      <c r="C14" s="250"/>
      <c r="D14" s="251">
        <f t="shared" si="0"/>
        <v>0</v>
      </c>
      <c r="E14" s="249">
        <v>0</v>
      </c>
      <c r="F14" s="250"/>
      <c r="G14" s="251">
        <f t="shared" si="1"/>
        <v>0</v>
      </c>
      <c r="H14" s="481">
        <f t="shared" si="2"/>
        <v>0</v>
      </c>
      <c r="I14" s="408"/>
      <c r="J14" s="473">
        <v>0</v>
      </c>
      <c r="K14" s="250"/>
      <c r="L14" s="251">
        <f t="shared" si="3"/>
        <v>0</v>
      </c>
      <c r="M14" s="481">
        <f t="shared" si="4"/>
        <v>0</v>
      </c>
      <c r="N14" s="408"/>
    </row>
    <row r="15" spans="1:14" ht="13.5" customHeight="1">
      <c r="A15" s="248" t="s">
        <v>149</v>
      </c>
      <c r="B15" s="249">
        <v>6606</v>
      </c>
      <c r="C15" s="250"/>
      <c r="D15" s="251">
        <f t="shared" si="0"/>
        <v>6606</v>
      </c>
      <c r="E15" s="249">
        <v>5513</v>
      </c>
      <c r="F15" s="250"/>
      <c r="G15" s="251">
        <f t="shared" si="1"/>
        <v>5513</v>
      </c>
      <c r="H15" s="481">
        <f t="shared" si="2"/>
        <v>-1093</v>
      </c>
      <c r="I15" s="408">
        <f t="shared" si="5"/>
        <v>0.8345443536179231</v>
      </c>
      <c r="J15" s="474">
        <f>J16+J17+J18</f>
        <v>4722</v>
      </c>
      <c r="K15" s="254"/>
      <c r="L15" s="251">
        <f t="shared" si="3"/>
        <v>4722</v>
      </c>
      <c r="M15" s="481">
        <f t="shared" si="4"/>
        <v>-791</v>
      </c>
      <c r="N15" s="408">
        <f t="shared" si="6"/>
        <v>0.856520950480682</v>
      </c>
    </row>
    <row r="16" spans="1:14" ht="13.5" customHeight="1">
      <c r="A16" s="255" t="s">
        <v>223</v>
      </c>
      <c r="B16" s="249">
        <v>547</v>
      </c>
      <c r="C16" s="250"/>
      <c r="D16" s="251">
        <f t="shared" si="0"/>
        <v>547</v>
      </c>
      <c r="E16" s="249">
        <v>723</v>
      </c>
      <c r="F16" s="250"/>
      <c r="G16" s="251">
        <f t="shared" si="1"/>
        <v>723</v>
      </c>
      <c r="H16" s="481">
        <f t="shared" si="2"/>
        <v>176</v>
      </c>
      <c r="I16" s="408">
        <f t="shared" si="5"/>
        <v>1.3217550274223036</v>
      </c>
      <c r="J16" s="474">
        <v>1037</v>
      </c>
      <c r="K16" s="250"/>
      <c r="L16" s="251">
        <f t="shared" si="3"/>
        <v>1037</v>
      </c>
      <c r="M16" s="481">
        <f t="shared" si="4"/>
        <v>314</v>
      </c>
      <c r="N16" s="408">
        <f t="shared" si="6"/>
        <v>1.434301521438451</v>
      </c>
    </row>
    <row r="17" spans="1:14" ht="13.5" customHeight="1">
      <c r="A17" s="255" t="s">
        <v>224</v>
      </c>
      <c r="B17" s="249">
        <v>5963</v>
      </c>
      <c r="C17" s="250"/>
      <c r="D17" s="251">
        <f t="shared" si="0"/>
        <v>5963</v>
      </c>
      <c r="E17" s="249">
        <v>4630</v>
      </c>
      <c r="F17" s="250"/>
      <c r="G17" s="251">
        <f t="shared" si="1"/>
        <v>4630</v>
      </c>
      <c r="H17" s="481">
        <f t="shared" si="2"/>
        <v>-1333</v>
      </c>
      <c r="I17" s="408">
        <f t="shared" si="5"/>
        <v>0.7764548046285427</v>
      </c>
      <c r="J17" s="474">
        <v>3585</v>
      </c>
      <c r="K17" s="250"/>
      <c r="L17" s="251">
        <f t="shared" si="3"/>
        <v>3585</v>
      </c>
      <c r="M17" s="481">
        <f t="shared" si="4"/>
        <v>-1045</v>
      </c>
      <c r="N17" s="408">
        <f t="shared" si="6"/>
        <v>0.7742980561555075</v>
      </c>
    </row>
    <row r="18" spans="1:14" ht="13.5" customHeight="1" thickBot="1">
      <c r="A18" s="256" t="s">
        <v>262</v>
      </c>
      <c r="B18" s="257">
        <v>96</v>
      </c>
      <c r="C18" s="258"/>
      <c r="D18" s="251">
        <f t="shared" si="0"/>
        <v>96</v>
      </c>
      <c r="E18" s="257">
        <v>160</v>
      </c>
      <c r="F18" s="258"/>
      <c r="G18" s="251">
        <f t="shared" si="1"/>
        <v>160</v>
      </c>
      <c r="H18" s="481">
        <f t="shared" si="2"/>
        <v>64</v>
      </c>
      <c r="I18" s="408">
        <f t="shared" si="5"/>
        <v>1.6666666666666667</v>
      </c>
      <c r="J18" s="475">
        <v>100</v>
      </c>
      <c r="K18" s="258"/>
      <c r="L18" s="251">
        <f t="shared" si="3"/>
        <v>100</v>
      </c>
      <c r="M18" s="481">
        <f t="shared" si="4"/>
        <v>-60</v>
      </c>
      <c r="N18" s="408">
        <f t="shared" si="6"/>
        <v>0.625</v>
      </c>
    </row>
    <row r="19" spans="1:14" ht="13.5" customHeight="1" thickBot="1">
      <c r="A19" s="263" t="s">
        <v>150</v>
      </c>
      <c r="B19" s="264">
        <f aca="true" t="shared" si="7" ref="B19:G19">SUM(B7+B8+B9+B10+B11+B13+B15)</f>
        <v>15601</v>
      </c>
      <c r="C19" s="265">
        <f t="shared" si="7"/>
        <v>0</v>
      </c>
      <c r="D19" s="266">
        <f t="shared" si="7"/>
        <v>15601</v>
      </c>
      <c r="E19" s="264">
        <f t="shared" si="7"/>
        <v>16680</v>
      </c>
      <c r="F19" s="265">
        <f t="shared" si="7"/>
        <v>0</v>
      </c>
      <c r="G19" s="265">
        <f t="shared" si="7"/>
        <v>16680</v>
      </c>
      <c r="H19" s="482">
        <f t="shared" si="2"/>
        <v>1079</v>
      </c>
      <c r="I19" s="410">
        <f t="shared" si="5"/>
        <v>1.0691622331901802</v>
      </c>
      <c r="J19" s="476">
        <f>SUM(J7+J8+J9+J10+J11+J13+J15)</f>
        <v>15970</v>
      </c>
      <c r="K19" s="265">
        <f>SUM(K7+K8+K9+K10+K11+K13+K15)</f>
        <v>0</v>
      </c>
      <c r="L19" s="265">
        <f>SUM(L7+L8+L9+L10+L11+L13+L15)</f>
        <v>15970</v>
      </c>
      <c r="M19" s="482">
        <f t="shared" si="4"/>
        <v>-710</v>
      </c>
      <c r="N19" s="410">
        <f t="shared" si="6"/>
        <v>0.9574340527577938</v>
      </c>
    </row>
    <row r="20" spans="1:14" ht="13.5" customHeight="1">
      <c r="A20" s="241" t="s">
        <v>151</v>
      </c>
      <c r="B20" s="268">
        <v>3116</v>
      </c>
      <c r="C20" s="269"/>
      <c r="D20" s="270">
        <f aca="true" t="shared" si="8" ref="D20:D37">SUM(B20:C20)</f>
        <v>3116</v>
      </c>
      <c r="E20" s="268">
        <v>3216</v>
      </c>
      <c r="F20" s="269"/>
      <c r="G20" s="471">
        <f aca="true" t="shared" si="9" ref="G20:G37">SUM(E20:F20)</f>
        <v>3216</v>
      </c>
      <c r="H20" s="481">
        <f t="shared" si="2"/>
        <v>100</v>
      </c>
      <c r="I20" s="408">
        <f t="shared" si="5"/>
        <v>1.0320924261874198</v>
      </c>
      <c r="J20" s="477">
        <v>2700</v>
      </c>
      <c r="K20" s="269"/>
      <c r="L20" s="484">
        <f aca="true" t="shared" si="10" ref="L20:L37">SUM(J20:K20)</f>
        <v>2700</v>
      </c>
      <c r="M20" s="481">
        <f t="shared" si="4"/>
        <v>-516</v>
      </c>
      <c r="N20" s="408">
        <f t="shared" si="6"/>
        <v>0.8395522388059702</v>
      </c>
    </row>
    <row r="21" spans="1:14" ht="21" customHeight="1">
      <c r="A21" s="248" t="s">
        <v>152</v>
      </c>
      <c r="B21" s="268">
        <v>814</v>
      </c>
      <c r="C21" s="269"/>
      <c r="D21" s="270">
        <f t="shared" si="8"/>
        <v>814</v>
      </c>
      <c r="E21" s="268">
        <v>725</v>
      </c>
      <c r="F21" s="269"/>
      <c r="G21" s="471">
        <f t="shared" si="9"/>
        <v>725</v>
      </c>
      <c r="H21" s="481">
        <f t="shared" si="2"/>
        <v>-89</v>
      </c>
      <c r="I21" s="408">
        <f t="shared" si="5"/>
        <v>0.8906633906633906</v>
      </c>
      <c r="J21" s="477">
        <v>200</v>
      </c>
      <c r="K21" s="269"/>
      <c r="L21" s="484">
        <f t="shared" si="10"/>
        <v>200</v>
      </c>
      <c r="M21" s="481">
        <f t="shared" si="4"/>
        <v>-525</v>
      </c>
      <c r="N21" s="408">
        <f t="shared" si="6"/>
        <v>0.27586206896551724</v>
      </c>
    </row>
    <row r="22" spans="1:14" ht="13.5" customHeight="1">
      <c r="A22" s="248" t="s">
        <v>153</v>
      </c>
      <c r="B22" s="278">
        <v>1260</v>
      </c>
      <c r="C22" s="250"/>
      <c r="D22" s="270">
        <f t="shared" si="8"/>
        <v>1260</v>
      </c>
      <c r="E22" s="278">
        <v>1272</v>
      </c>
      <c r="F22" s="250"/>
      <c r="G22" s="471">
        <f t="shared" si="9"/>
        <v>1272</v>
      </c>
      <c r="H22" s="481">
        <f t="shared" si="2"/>
        <v>12</v>
      </c>
      <c r="I22" s="408">
        <f t="shared" si="5"/>
        <v>1.0095238095238095</v>
      </c>
      <c r="J22" s="473">
        <f>E22</f>
        <v>1272</v>
      </c>
      <c r="K22" s="250"/>
      <c r="L22" s="484">
        <f t="shared" si="10"/>
        <v>1272</v>
      </c>
      <c r="M22" s="481">
        <f t="shared" si="4"/>
        <v>0</v>
      </c>
      <c r="N22" s="408">
        <f t="shared" si="6"/>
        <v>1</v>
      </c>
    </row>
    <row r="23" spans="1:14" ht="13.5" customHeight="1">
      <c r="A23" s="248" t="s">
        <v>154</v>
      </c>
      <c r="B23" s="278">
        <v>66</v>
      </c>
      <c r="C23" s="250"/>
      <c r="D23" s="270">
        <f t="shared" si="8"/>
        <v>66</v>
      </c>
      <c r="E23" s="278">
        <v>68</v>
      </c>
      <c r="F23" s="250"/>
      <c r="G23" s="471">
        <f t="shared" si="9"/>
        <v>68</v>
      </c>
      <c r="H23" s="481">
        <f t="shared" si="2"/>
        <v>2</v>
      </c>
      <c r="I23" s="408">
        <f t="shared" si="5"/>
        <v>1.0303030303030303</v>
      </c>
      <c r="J23" s="473">
        <v>70</v>
      </c>
      <c r="K23" s="250"/>
      <c r="L23" s="484">
        <f t="shared" si="10"/>
        <v>70</v>
      </c>
      <c r="M23" s="481">
        <f t="shared" si="4"/>
        <v>2</v>
      </c>
      <c r="N23" s="408">
        <f t="shared" si="6"/>
        <v>1.0294117647058822</v>
      </c>
    </row>
    <row r="24" spans="1:14" ht="13.5" customHeight="1">
      <c r="A24" s="248" t="s">
        <v>220</v>
      </c>
      <c r="B24" s="278">
        <v>18</v>
      </c>
      <c r="C24" s="250"/>
      <c r="D24" s="270">
        <f t="shared" si="8"/>
        <v>18</v>
      </c>
      <c r="E24" s="278">
        <v>33</v>
      </c>
      <c r="F24" s="250"/>
      <c r="G24" s="471">
        <f t="shared" si="9"/>
        <v>33</v>
      </c>
      <c r="H24" s="481">
        <f t="shared" si="2"/>
        <v>15</v>
      </c>
      <c r="I24" s="408">
        <f t="shared" si="5"/>
        <v>1.8333333333333333</v>
      </c>
      <c r="J24" s="473">
        <v>40</v>
      </c>
      <c r="K24" s="250"/>
      <c r="L24" s="484">
        <f t="shared" si="10"/>
        <v>40</v>
      </c>
      <c r="M24" s="481">
        <f t="shared" si="4"/>
        <v>7</v>
      </c>
      <c r="N24" s="408">
        <f t="shared" si="6"/>
        <v>1.2121212121212122</v>
      </c>
    </row>
    <row r="25" spans="1:14" ht="13.5" customHeight="1">
      <c r="A25" s="248" t="s">
        <v>155</v>
      </c>
      <c r="B25" s="249">
        <v>1615</v>
      </c>
      <c r="C25" s="250"/>
      <c r="D25" s="270">
        <f t="shared" si="8"/>
        <v>1615</v>
      </c>
      <c r="E25" s="249">
        <v>1620</v>
      </c>
      <c r="F25" s="250"/>
      <c r="G25" s="471">
        <f t="shared" si="9"/>
        <v>1620</v>
      </c>
      <c r="H25" s="481">
        <f t="shared" si="2"/>
        <v>5</v>
      </c>
      <c r="I25" s="408">
        <f t="shared" si="5"/>
        <v>1.0030959752321982</v>
      </c>
      <c r="J25" s="473">
        <v>1270</v>
      </c>
      <c r="K25" s="250"/>
      <c r="L25" s="484">
        <f t="shared" si="10"/>
        <v>1270</v>
      </c>
      <c r="M25" s="481">
        <f t="shared" si="4"/>
        <v>-350</v>
      </c>
      <c r="N25" s="408">
        <f t="shared" si="6"/>
        <v>0.7839506172839507</v>
      </c>
    </row>
    <row r="26" spans="1:14" ht="13.5" customHeight="1">
      <c r="A26" s="248" t="s">
        <v>156</v>
      </c>
      <c r="B26" s="278">
        <v>1038</v>
      </c>
      <c r="C26" s="250"/>
      <c r="D26" s="270">
        <f t="shared" si="8"/>
        <v>1038</v>
      </c>
      <c r="E26" s="278">
        <v>1060</v>
      </c>
      <c r="F26" s="250"/>
      <c r="G26" s="471">
        <f t="shared" si="9"/>
        <v>1060</v>
      </c>
      <c r="H26" s="481">
        <f t="shared" si="2"/>
        <v>22</v>
      </c>
      <c r="I26" s="408">
        <f t="shared" si="5"/>
        <v>1.0211946050096339</v>
      </c>
      <c r="J26" s="474">
        <v>700</v>
      </c>
      <c r="K26" s="250"/>
      <c r="L26" s="484">
        <f t="shared" si="10"/>
        <v>700</v>
      </c>
      <c r="M26" s="481">
        <f t="shared" si="4"/>
        <v>-360</v>
      </c>
      <c r="N26" s="408">
        <f t="shared" si="6"/>
        <v>0.660377358490566</v>
      </c>
    </row>
    <row r="27" spans="1:14" ht="13.5" customHeight="1">
      <c r="A27" s="248" t="s">
        <v>157</v>
      </c>
      <c r="B27" s="278">
        <v>551</v>
      </c>
      <c r="C27" s="250"/>
      <c r="D27" s="270">
        <f t="shared" si="8"/>
        <v>551</v>
      </c>
      <c r="E27" s="278">
        <v>556</v>
      </c>
      <c r="F27" s="250"/>
      <c r="G27" s="471">
        <f t="shared" si="9"/>
        <v>556</v>
      </c>
      <c r="H27" s="481">
        <f t="shared" si="2"/>
        <v>5</v>
      </c>
      <c r="I27" s="408">
        <f t="shared" si="5"/>
        <v>1.0090744101633393</v>
      </c>
      <c r="J27" s="474">
        <v>570</v>
      </c>
      <c r="K27" s="250"/>
      <c r="L27" s="484">
        <f t="shared" si="10"/>
        <v>570</v>
      </c>
      <c r="M27" s="481">
        <f t="shared" si="4"/>
        <v>14</v>
      </c>
      <c r="N27" s="408">
        <f t="shared" si="6"/>
        <v>1.025179856115108</v>
      </c>
    </row>
    <row r="28" spans="1:14" ht="13.5" customHeight="1">
      <c r="A28" s="279" t="s">
        <v>158</v>
      </c>
      <c r="B28" s="249">
        <v>8751</v>
      </c>
      <c r="C28" s="250"/>
      <c r="D28" s="270">
        <f t="shared" si="8"/>
        <v>8751</v>
      </c>
      <c r="E28" s="249">
        <v>9743</v>
      </c>
      <c r="F28" s="250"/>
      <c r="G28" s="471">
        <f t="shared" si="9"/>
        <v>9743</v>
      </c>
      <c r="H28" s="481">
        <f t="shared" si="2"/>
        <v>992</v>
      </c>
      <c r="I28" s="408">
        <f t="shared" si="5"/>
        <v>1.1133584733173352</v>
      </c>
      <c r="J28" s="473">
        <f>J29+J32</f>
        <v>9984.56</v>
      </c>
      <c r="K28" s="250"/>
      <c r="L28" s="484">
        <f t="shared" si="10"/>
        <v>9984.56</v>
      </c>
      <c r="M28" s="481">
        <f t="shared" si="4"/>
        <v>241.5599999999995</v>
      </c>
      <c r="N28" s="408">
        <f t="shared" si="6"/>
        <v>1.024793184850662</v>
      </c>
    </row>
    <row r="29" spans="1:14" ht="13.5" customHeight="1">
      <c r="A29" s="248" t="s">
        <v>159</v>
      </c>
      <c r="B29" s="278">
        <v>6397</v>
      </c>
      <c r="C29" s="250"/>
      <c r="D29" s="270">
        <f t="shared" si="8"/>
        <v>6397</v>
      </c>
      <c r="E29" s="278">
        <v>7115</v>
      </c>
      <c r="F29" s="250"/>
      <c r="G29" s="471">
        <f t="shared" si="9"/>
        <v>7115</v>
      </c>
      <c r="H29" s="481">
        <f t="shared" si="2"/>
        <v>718</v>
      </c>
      <c r="I29" s="408">
        <f t="shared" si="5"/>
        <v>1.112240112552759</v>
      </c>
      <c r="J29" s="474">
        <f>J30+J31</f>
        <v>7288</v>
      </c>
      <c r="K29" s="254"/>
      <c r="L29" s="484">
        <f t="shared" si="10"/>
        <v>7288</v>
      </c>
      <c r="M29" s="481">
        <f t="shared" si="4"/>
        <v>173</v>
      </c>
      <c r="N29" s="408">
        <f t="shared" si="6"/>
        <v>1.0243148278285312</v>
      </c>
    </row>
    <row r="30" spans="1:14" ht="13.5" customHeight="1">
      <c r="A30" s="279" t="s">
        <v>160</v>
      </c>
      <c r="B30" s="278">
        <v>6366</v>
      </c>
      <c r="C30" s="250"/>
      <c r="D30" s="270">
        <f t="shared" si="8"/>
        <v>6366</v>
      </c>
      <c r="E30" s="278">
        <v>7094</v>
      </c>
      <c r="F30" s="250"/>
      <c r="G30" s="471">
        <f t="shared" si="9"/>
        <v>7094</v>
      </c>
      <c r="H30" s="481">
        <f t="shared" si="2"/>
        <v>728</v>
      </c>
      <c r="I30" s="408">
        <f t="shared" si="5"/>
        <v>1.1143575243480992</v>
      </c>
      <c r="J30" s="473">
        <v>7268</v>
      </c>
      <c r="K30" s="250"/>
      <c r="L30" s="484">
        <f t="shared" si="10"/>
        <v>7268</v>
      </c>
      <c r="M30" s="481">
        <f t="shared" si="4"/>
        <v>174</v>
      </c>
      <c r="N30" s="408">
        <f t="shared" si="6"/>
        <v>1.0245277699464337</v>
      </c>
    </row>
    <row r="31" spans="1:14" ht="13.5" customHeight="1">
      <c r="A31" s="248" t="s">
        <v>161</v>
      </c>
      <c r="B31" s="278">
        <v>31</v>
      </c>
      <c r="C31" s="250"/>
      <c r="D31" s="270">
        <f t="shared" si="8"/>
        <v>31</v>
      </c>
      <c r="E31" s="278">
        <v>21</v>
      </c>
      <c r="F31" s="250"/>
      <c r="G31" s="471">
        <f t="shared" si="9"/>
        <v>21</v>
      </c>
      <c r="H31" s="481">
        <f t="shared" si="2"/>
        <v>-10</v>
      </c>
      <c r="I31" s="408">
        <f t="shared" si="5"/>
        <v>0.6774193548387096</v>
      </c>
      <c r="J31" s="473">
        <v>20</v>
      </c>
      <c r="K31" s="250"/>
      <c r="L31" s="484">
        <f t="shared" si="10"/>
        <v>20</v>
      </c>
      <c r="M31" s="481">
        <f t="shared" si="4"/>
        <v>-1</v>
      </c>
      <c r="N31" s="408">
        <f t="shared" si="6"/>
        <v>0.9523809523809523</v>
      </c>
    </row>
    <row r="32" spans="1:14" ht="13.5" customHeight="1">
      <c r="A32" s="248" t="s">
        <v>162</v>
      </c>
      <c r="B32" s="278">
        <v>2354</v>
      </c>
      <c r="C32" s="250"/>
      <c r="D32" s="270">
        <f t="shared" si="8"/>
        <v>2354</v>
      </c>
      <c r="E32" s="278">
        <v>2628</v>
      </c>
      <c r="F32" s="250"/>
      <c r="G32" s="471">
        <f t="shared" si="9"/>
        <v>2628</v>
      </c>
      <c r="H32" s="481">
        <f t="shared" si="2"/>
        <v>274</v>
      </c>
      <c r="I32" s="408">
        <f t="shared" si="5"/>
        <v>1.1163976210705182</v>
      </c>
      <c r="J32" s="473">
        <f>J29*0.37</f>
        <v>2696.56</v>
      </c>
      <c r="K32" s="250"/>
      <c r="L32" s="484">
        <f t="shared" si="10"/>
        <v>2696.56</v>
      </c>
      <c r="M32" s="481">
        <f t="shared" si="4"/>
        <v>68.55999999999995</v>
      </c>
      <c r="N32" s="408">
        <f t="shared" si="6"/>
        <v>1.0260882800608828</v>
      </c>
    </row>
    <row r="33" spans="1:14" ht="13.5" customHeight="1">
      <c r="A33" s="279" t="s">
        <v>163</v>
      </c>
      <c r="B33" s="278">
        <v>0</v>
      </c>
      <c r="C33" s="250"/>
      <c r="D33" s="270">
        <f t="shared" si="8"/>
        <v>0</v>
      </c>
      <c r="E33" s="278">
        <v>0</v>
      </c>
      <c r="F33" s="250"/>
      <c r="G33" s="471">
        <f t="shared" si="9"/>
        <v>0</v>
      </c>
      <c r="H33" s="481">
        <f t="shared" si="2"/>
        <v>0</v>
      </c>
      <c r="I33" s="408"/>
      <c r="J33" s="473">
        <v>0</v>
      </c>
      <c r="K33" s="250"/>
      <c r="L33" s="484">
        <f t="shared" si="10"/>
        <v>0</v>
      </c>
      <c r="M33" s="481">
        <f t="shared" si="4"/>
        <v>0</v>
      </c>
      <c r="N33" s="408"/>
    </row>
    <row r="34" spans="1:14" ht="13.5" customHeight="1">
      <c r="A34" s="279" t="s">
        <v>164</v>
      </c>
      <c r="B34" s="278">
        <v>281</v>
      </c>
      <c r="C34" s="250"/>
      <c r="D34" s="270">
        <f t="shared" si="8"/>
        <v>281</v>
      </c>
      <c r="E34" s="278">
        <v>145</v>
      </c>
      <c r="F34" s="250"/>
      <c r="G34" s="471">
        <f t="shared" si="9"/>
        <v>145</v>
      </c>
      <c r="H34" s="481">
        <f t="shared" si="2"/>
        <v>-136</v>
      </c>
      <c r="I34" s="408">
        <f t="shared" si="5"/>
        <v>0.5160142348754448</v>
      </c>
      <c r="J34" s="473">
        <v>150</v>
      </c>
      <c r="K34" s="250"/>
      <c r="L34" s="484">
        <f t="shared" si="10"/>
        <v>150</v>
      </c>
      <c r="M34" s="481">
        <f t="shared" si="4"/>
        <v>5</v>
      </c>
      <c r="N34" s="408">
        <f t="shared" si="6"/>
        <v>1.0344827586206897</v>
      </c>
    </row>
    <row r="35" spans="1:14" ht="13.5" customHeight="1">
      <c r="A35" s="248" t="s">
        <v>165</v>
      </c>
      <c r="B35" s="278">
        <v>521</v>
      </c>
      <c r="C35" s="250"/>
      <c r="D35" s="270">
        <f t="shared" si="8"/>
        <v>521</v>
      </c>
      <c r="E35" s="278">
        <v>574</v>
      </c>
      <c r="F35" s="250"/>
      <c r="G35" s="471">
        <f t="shared" si="9"/>
        <v>574</v>
      </c>
      <c r="H35" s="481">
        <f t="shared" si="2"/>
        <v>53</v>
      </c>
      <c r="I35" s="408">
        <f t="shared" si="5"/>
        <v>1.1017274472168905</v>
      </c>
      <c r="J35" s="474">
        <v>575</v>
      </c>
      <c r="K35" s="250"/>
      <c r="L35" s="484">
        <f t="shared" si="10"/>
        <v>575</v>
      </c>
      <c r="M35" s="481">
        <f t="shared" si="4"/>
        <v>1</v>
      </c>
      <c r="N35" s="408">
        <f t="shared" si="6"/>
        <v>1.0017421602787457</v>
      </c>
    </row>
    <row r="36" spans="1:14" ht="22.5" customHeight="1">
      <c r="A36" s="248" t="s">
        <v>166</v>
      </c>
      <c r="B36" s="278">
        <v>521</v>
      </c>
      <c r="C36" s="250"/>
      <c r="D36" s="270">
        <f t="shared" si="8"/>
        <v>521</v>
      </c>
      <c r="E36" s="278">
        <v>574</v>
      </c>
      <c r="F36" s="250"/>
      <c r="G36" s="471">
        <f t="shared" si="9"/>
        <v>574</v>
      </c>
      <c r="H36" s="481">
        <f t="shared" si="2"/>
        <v>53</v>
      </c>
      <c r="I36" s="408">
        <f t="shared" si="5"/>
        <v>1.1017274472168905</v>
      </c>
      <c r="J36" s="474">
        <v>575</v>
      </c>
      <c r="K36" s="250"/>
      <c r="L36" s="484">
        <f t="shared" si="10"/>
        <v>575</v>
      </c>
      <c r="M36" s="481">
        <f t="shared" si="4"/>
        <v>1</v>
      </c>
      <c r="N36" s="408">
        <f t="shared" si="6"/>
        <v>1.0017421602787457</v>
      </c>
    </row>
    <row r="37" spans="1:14" ht="13.5" customHeight="1" thickBot="1">
      <c r="A37" s="280" t="s">
        <v>167</v>
      </c>
      <c r="B37" s="281">
        <v>0</v>
      </c>
      <c r="C37" s="282"/>
      <c r="D37" s="270">
        <f t="shared" si="8"/>
        <v>0</v>
      </c>
      <c r="E37" s="281">
        <v>0</v>
      </c>
      <c r="F37" s="282"/>
      <c r="G37" s="471">
        <f t="shared" si="9"/>
        <v>0</v>
      </c>
      <c r="H37" s="481">
        <f t="shared" si="2"/>
        <v>0</v>
      </c>
      <c r="I37" s="408"/>
      <c r="J37" s="478">
        <v>0</v>
      </c>
      <c r="K37" s="282"/>
      <c r="L37" s="484">
        <f t="shared" si="10"/>
        <v>0</v>
      </c>
      <c r="M37" s="481">
        <f t="shared" si="4"/>
        <v>0</v>
      </c>
      <c r="N37" s="408"/>
    </row>
    <row r="38" spans="1:14" ht="13.5" customHeight="1" thickBot="1">
      <c r="A38" s="287" t="s">
        <v>168</v>
      </c>
      <c r="B38" s="288">
        <f>SUM(B20+B22+B23+B25+B28+B33+B34+B35+B37)</f>
        <v>15610</v>
      </c>
      <c r="C38" s="289">
        <f>SUM(C20+C22+C23+C24+C25+C28+C33+C34+C35+C37)</f>
        <v>0</v>
      </c>
      <c r="D38" s="290">
        <f>SUM(D20+D22+D23+D24+D25+D28+D33+D34+D35+D37)</f>
        <v>15628</v>
      </c>
      <c r="E38" s="288">
        <f>SUM(E20+E22+E23+E24+E25+E28+E33+E34+E35+E37)</f>
        <v>16671</v>
      </c>
      <c r="F38" s="289">
        <f>SUM(F20+F22+F23+F24+F25+F28+F33+F34+F35+F37)</f>
        <v>0</v>
      </c>
      <c r="G38" s="289">
        <f>SUM(G20+G22+G23+G24+G25+G28+G33+G34+G35+G37)</f>
        <v>16671</v>
      </c>
      <c r="H38" s="483">
        <f t="shared" si="2"/>
        <v>1043</v>
      </c>
      <c r="I38" s="415">
        <f t="shared" si="5"/>
        <v>1.0667391860762734</v>
      </c>
      <c r="J38" s="479">
        <f>SUM(J20+J22+J23+J24+J25+J28+J33+J34+J35+J37)</f>
        <v>16061.56</v>
      </c>
      <c r="K38" s="289">
        <f>SUM(K20+K22+K23+K24+K25+K28+K33+K34+K35+K37)</f>
        <v>0</v>
      </c>
      <c r="L38" s="289">
        <f>SUM(L20+L22+L23+L24+L25+L28+L33+L34+L35+L37)</f>
        <v>16061.56</v>
      </c>
      <c r="M38" s="483">
        <f t="shared" si="4"/>
        <v>-609.4400000000005</v>
      </c>
      <c r="N38" s="415">
        <f t="shared" si="6"/>
        <v>0.9634431047927539</v>
      </c>
    </row>
    <row r="39" spans="1:14" ht="13.5" customHeight="1" thickBot="1">
      <c r="A39" s="292"/>
      <c r="B39" s="293"/>
      <c r="C39" s="294"/>
      <c r="D39" s="295"/>
      <c r="E39" s="293"/>
      <c r="F39" s="294"/>
      <c r="G39" s="295"/>
      <c r="H39" s="392"/>
      <c r="I39" s="296"/>
      <c r="J39" s="293"/>
      <c r="K39" s="294"/>
      <c r="L39" s="294"/>
      <c r="M39" s="391"/>
      <c r="N39" s="394"/>
    </row>
    <row r="40" spans="1:14" ht="13.5" customHeight="1" thickBot="1">
      <c r="A40" s="287" t="s">
        <v>169</v>
      </c>
      <c r="B40" s="607">
        <v>-9</v>
      </c>
      <c r="C40" s="607"/>
      <c r="D40" s="607"/>
      <c r="E40" s="607">
        <v>9</v>
      </c>
      <c r="F40" s="607"/>
      <c r="G40" s="607"/>
      <c r="H40" s="382"/>
      <c r="I40" s="377"/>
      <c r="J40" s="606">
        <f>L19-L38</f>
        <v>-91.55999999999949</v>
      </c>
      <c r="K40" s="606"/>
      <c r="L40" s="606"/>
      <c r="M40" s="379"/>
      <c r="N40" s="381"/>
    </row>
    <row r="41" spans="1:7" ht="20.25" customHeight="1" thickBot="1">
      <c r="A41" s="287" t="s">
        <v>170</v>
      </c>
      <c r="B41" s="607"/>
      <c r="C41" s="607"/>
      <c r="D41" s="607"/>
      <c r="E41" s="607"/>
      <c r="F41" s="607"/>
      <c r="G41" s="607"/>
    </row>
    <row r="42" ht="14.25" customHeight="1">
      <c r="D42" s="326"/>
    </row>
    <row r="43" spans="1:7" ht="12" thickBot="1">
      <c r="A43" s="386"/>
      <c r="B43" s="386"/>
      <c r="C43" s="385"/>
      <c r="D43" s="386"/>
      <c r="E43" s="386"/>
      <c r="F43" s="386"/>
      <c r="G43" s="385"/>
    </row>
    <row r="44" spans="1:9" ht="11.25">
      <c r="A44" s="635" t="s">
        <v>24</v>
      </c>
      <c r="B44" s="636"/>
      <c r="C44" s="627" t="s">
        <v>171</v>
      </c>
      <c r="D44" s="327"/>
      <c r="E44" s="635" t="s">
        <v>31</v>
      </c>
      <c r="F44" s="636"/>
      <c r="G44" s="636"/>
      <c r="H44" s="636"/>
      <c r="I44" s="627" t="s">
        <v>171</v>
      </c>
    </row>
    <row r="45" spans="1:9" ht="12" thickBot="1">
      <c r="A45" s="637"/>
      <c r="B45" s="638"/>
      <c r="C45" s="628"/>
      <c r="D45" s="327"/>
      <c r="E45" s="637"/>
      <c r="F45" s="638"/>
      <c r="G45" s="638"/>
      <c r="H45" s="638"/>
      <c r="I45" s="628"/>
    </row>
    <row r="46" spans="1:9" ht="12" thickBot="1">
      <c r="A46" s="620" t="s">
        <v>123</v>
      </c>
      <c r="B46" s="632"/>
      <c r="C46" s="491">
        <v>600</v>
      </c>
      <c r="D46" s="302"/>
      <c r="E46" s="620" t="s">
        <v>126</v>
      </c>
      <c r="F46" s="632"/>
      <c r="G46" s="632"/>
      <c r="H46" s="632"/>
      <c r="I46" s="491">
        <v>200</v>
      </c>
    </row>
    <row r="47" spans="1:14" ht="11.25">
      <c r="A47" s="617" t="s">
        <v>281</v>
      </c>
      <c r="B47" s="630"/>
      <c r="C47" s="492">
        <v>150</v>
      </c>
      <c r="D47" s="302"/>
      <c r="E47" s="617" t="s">
        <v>127</v>
      </c>
      <c r="F47" s="630"/>
      <c r="G47" s="630"/>
      <c r="H47" s="630"/>
      <c r="I47" s="492">
        <v>100</v>
      </c>
      <c r="K47" s="631" t="s">
        <v>173</v>
      </c>
      <c r="L47" s="631"/>
      <c r="M47" s="331">
        <v>2007</v>
      </c>
      <c r="N47" s="332">
        <v>2008</v>
      </c>
    </row>
    <row r="48" spans="1:14" ht="11.25">
      <c r="A48" s="617" t="s">
        <v>124</v>
      </c>
      <c r="B48" s="630"/>
      <c r="C48" s="492">
        <v>200</v>
      </c>
      <c r="D48" s="302"/>
      <c r="E48" s="617" t="s">
        <v>275</v>
      </c>
      <c r="F48" s="630"/>
      <c r="G48" s="630"/>
      <c r="H48" s="630"/>
      <c r="I48" s="492">
        <v>100</v>
      </c>
      <c r="K48" s="333" t="s">
        <v>213</v>
      </c>
      <c r="L48" s="334"/>
      <c r="M48" s="335">
        <v>0</v>
      </c>
      <c r="N48" s="336">
        <v>0</v>
      </c>
    </row>
    <row r="49" spans="1:14" ht="11.25">
      <c r="A49" s="617" t="s">
        <v>125</v>
      </c>
      <c r="B49" s="630"/>
      <c r="C49" s="492">
        <v>100</v>
      </c>
      <c r="D49" s="302"/>
      <c r="E49" s="617" t="s">
        <v>128</v>
      </c>
      <c r="F49" s="630"/>
      <c r="G49" s="630"/>
      <c r="H49" s="630"/>
      <c r="I49" s="492">
        <v>100</v>
      </c>
      <c r="K49" s="334" t="s">
        <v>174</v>
      </c>
      <c r="L49" s="333"/>
      <c r="M49" s="337">
        <v>0</v>
      </c>
      <c r="N49" s="338">
        <v>0</v>
      </c>
    </row>
    <row r="50" spans="1:14" ht="12" thickBot="1">
      <c r="A50" s="617" t="s">
        <v>172</v>
      </c>
      <c r="B50" s="630"/>
      <c r="C50" s="492">
        <v>166</v>
      </c>
      <c r="D50" s="302"/>
      <c r="E50" s="617" t="s">
        <v>129</v>
      </c>
      <c r="F50" s="630"/>
      <c r="G50" s="630"/>
      <c r="H50" s="630"/>
      <c r="I50" s="492">
        <v>200</v>
      </c>
      <c r="K50" s="339" t="s">
        <v>175</v>
      </c>
      <c r="L50" s="340"/>
      <c r="M50" s="341">
        <v>0</v>
      </c>
      <c r="N50" s="342">
        <v>0</v>
      </c>
    </row>
    <row r="51" spans="1:9" ht="11.25">
      <c r="A51" s="617"/>
      <c r="B51" s="630"/>
      <c r="C51" s="492"/>
      <c r="D51" s="302"/>
      <c r="E51" s="617"/>
      <c r="F51" s="630"/>
      <c r="G51" s="630"/>
      <c r="H51" s="630"/>
      <c r="I51" s="492"/>
    </row>
    <row r="52" spans="1:14" ht="12" thickBot="1">
      <c r="A52" s="588"/>
      <c r="B52" s="629"/>
      <c r="C52" s="493"/>
      <c r="D52" s="302"/>
      <c r="E52" s="588"/>
      <c r="F52" s="629"/>
      <c r="G52" s="629"/>
      <c r="H52" s="629"/>
      <c r="I52" s="493"/>
      <c r="M52" s="300"/>
      <c r="N52" s="300"/>
    </row>
    <row r="53" spans="1:9" s="328" customFormat="1" ht="13.5" customHeight="1" thickBot="1">
      <c r="A53" s="633" t="s">
        <v>136</v>
      </c>
      <c r="B53" s="634"/>
      <c r="C53" s="490">
        <f>SUM(C46:C52)</f>
        <v>1216</v>
      </c>
      <c r="D53" s="299"/>
      <c r="E53" s="633" t="s">
        <v>136</v>
      </c>
      <c r="F53" s="634"/>
      <c r="G53" s="634"/>
      <c r="H53" s="634"/>
      <c r="I53" s="490">
        <f>SUM(I46:I53)</f>
        <v>700</v>
      </c>
    </row>
    <row r="54" spans="1:4" ht="11.25">
      <c r="A54" s="386"/>
      <c r="B54" s="386"/>
      <c r="C54" s="385"/>
      <c r="D54" s="386"/>
    </row>
    <row r="55" spans="1:7" ht="11.25">
      <c r="A55" s="386"/>
      <c r="B55" s="386"/>
      <c r="C55" s="385"/>
      <c r="D55" s="386"/>
      <c r="E55" s="386"/>
      <c r="F55" s="386"/>
      <c r="G55" s="385"/>
    </row>
    <row r="56" spans="1:12" s="328" customFormat="1" ht="15.75" thickBot="1">
      <c r="A56" s="375" t="s">
        <v>324</v>
      </c>
      <c r="B56" s="329"/>
      <c r="C56" s="329"/>
      <c r="D56" s="329"/>
      <c r="E56" s="303"/>
      <c r="F56" s="330"/>
      <c r="G56" s="330"/>
      <c r="H56" s="302"/>
      <c r="I56" s="329"/>
      <c r="J56" s="329" t="s">
        <v>222</v>
      </c>
      <c r="K56" s="329"/>
      <c r="L56" s="303"/>
    </row>
    <row r="57" spans="1:11" s="328" customFormat="1" ht="12" thickBot="1">
      <c r="A57" s="608" t="s">
        <v>185</v>
      </c>
      <c r="B57" s="609" t="s">
        <v>34</v>
      </c>
      <c r="C57" s="610" t="s">
        <v>35</v>
      </c>
      <c r="D57" s="610"/>
      <c r="E57" s="610"/>
      <c r="F57" s="610"/>
      <c r="G57" s="610"/>
      <c r="H57" s="610"/>
      <c r="I57" s="610"/>
      <c r="J57" s="601" t="s">
        <v>36</v>
      </c>
      <c r="K57" s="298"/>
    </row>
    <row r="58" spans="1:11" s="328" customFormat="1" ht="12" thickBot="1">
      <c r="A58" s="608"/>
      <c r="B58" s="609"/>
      <c r="C58" s="604" t="s">
        <v>186</v>
      </c>
      <c r="D58" s="605" t="s">
        <v>187</v>
      </c>
      <c r="E58" s="605"/>
      <c r="F58" s="605"/>
      <c r="G58" s="605"/>
      <c r="H58" s="605"/>
      <c r="I58" s="605"/>
      <c r="J58" s="601"/>
      <c r="K58" s="298"/>
    </row>
    <row r="59" spans="1:11" s="328" customFormat="1" ht="12" thickBot="1">
      <c r="A59" s="608"/>
      <c r="B59" s="609"/>
      <c r="C59" s="604"/>
      <c r="D59" s="304">
        <v>1</v>
      </c>
      <c r="E59" s="304">
        <v>2</v>
      </c>
      <c r="F59" s="304">
        <v>3</v>
      </c>
      <c r="G59" s="304">
        <v>4</v>
      </c>
      <c r="H59" s="304">
        <v>5</v>
      </c>
      <c r="I59" s="305">
        <v>6</v>
      </c>
      <c r="J59" s="601"/>
      <c r="K59" s="298"/>
    </row>
    <row r="60" spans="1:11" s="328" customFormat="1" ht="12" thickBot="1">
      <c r="A60" s="306">
        <v>21986</v>
      </c>
      <c r="B60" s="307">
        <v>4545</v>
      </c>
      <c r="C60" s="308">
        <f>SUM(D60:I60)</f>
        <v>575</v>
      </c>
      <c r="D60" s="374">
        <v>59</v>
      </c>
      <c r="E60" s="374">
        <v>327</v>
      </c>
      <c r="F60" s="374">
        <v>23</v>
      </c>
      <c r="G60" s="374">
        <v>0</v>
      </c>
      <c r="H60" s="373">
        <v>166</v>
      </c>
      <c r="I60" s="309">
        <v>0</v>
      </c>
      <c r="J60" s="310">
        <f>SUM(A60-B60-C60)</f>
        <v>16866</v>
      </c>
      <c r="K60" s="298"/>
    </row>
    <row r="61" spans="1:12" s="328" customFormat="1" ht="11.25">
      <c r="A61" s="302"/>
      <c r="B61" s="329"/>
      <c r="C61" s="329"/>
      <c r="D61" s="329"/>
      <c r="E61" s="303"/>
      <c r="F61" s="343"/>
      <c r="G61" s="330"/>
      <c r="H61" s="302"/>
      <c r="I61" s="329"/>
      <c r="J61" s="329"/>
      <c r="K61" s="329"/>
      <c r="L61" s="303"/>
    </row>
    <row r="62" spans="1:12" s="328" customFormat="1" ht="11.25">
      <c r="A62" s="302"/>
      <c r="B62" s="329"/>
      <c r="C62" s="329"/>
      <c r="D62" s="329"/>
      <c r="E62" s="303"/>
      <c r="F62" s="343"/>
      <c r="G62" s="330"/>
      <c r="H62" s="302"/>
      <c r="I62" s="329"/>
      <c r="J62" s="329"/>
      <c r="K62" s="329"/>
      <c r="L62" s="303"/>
    </row>
    <row r="63" spans="1:12" s="328" customFormat="1" ht="15.75" thickBot="1">
      <c r="A63" s="375" t="s">
        <v>325</v>
      </c>
      <c r="B63" s="329"/>
      <c r="C63" s="329"/>
      <c r="D63" s="329"/>
      <c r="E63" s="303"/>
      <c r="F63" s="343"/>
      <c r="G63" s="330"/>
      <c r="H63" s="302"/>
      <c r="I63" s="329"/>
      <c r="J63" s="329"/>
      <c r="K63" s="329"/>
      <c r="L63" s="329" t="s">
        <v>222</v>
      </c>
    </row>
    <row r="64" spans="1:12" s="328" customFormat="1" ht="12" thickBot="1">
      <c r="A64" s="570" t="s">
        <v>201</v>
      </c>
      <c r="B64" s="566" t="s">
        <v>37</v>
      </c>
      <c r="C64" s="567" t="s">
        <v>38</v>
      </c>
      <c r="D64" s="567"/>
      <c r="E64" s="567"/>
      <c r="F64" s="567"/>
      <c r="G64" s="599" t="s">
        <v>39</v>
      </c>
      <c r="H64" s="569" t="s">
        <v>188</v>
      </c>
      <c r="I64" s="597" t="s">
        <v>40</v>
      </c>
      <c r="J64" s="597"/>
      <c r="K64" s="597"/>
      <c r="L64" s="597"/>
    </row>
    <row r="65" spans="1:12" s="328" customFormat="1" ht="34.5" thickBot="1">
      <c r="A65" s="570"/>
      <c r="B65" s="566"/>
      <c r="C65" s="344" t="s">
        <v>265</v>
      </c>
      <c r="D65" s="345" t="s">
        <v>189</v>
      </c>
      <c r="E65" s="345" t="s">
        <v>190</v>
      </c>
      <c r="F65" s="346" t="s">
        <v>266</v>
      </c>
      <c r="G65" s="599"/>
      <c r="H65" s="569"/>
      <c r="I65" s="347" t="s">
        <v>41</v>
      </c>
      <c r="J65" s="348" t="s">
        <v>189</v>
      </c>
      <c r="K65" s="348" t="s">
        <v>190</v>
      </c>
      <c r="L65" s="349" t="s">
        <v>42</v>
      </c>
    </row>
    <row r="66" spans="1:12" s="328" customFormat="1" ht="11.25">
      <c r="A66" s="387" t="s">
        <v>191</v>
      </c>
      <c r="B66" s="311">
        <v>1105</v>
      </c>
      <c r="C66" s="360" t="s">
        <v>192</v>
      </c>
      <c r="D66" s="361" t="s">
        <v>192</v>
      </c>
      <c r="E66" s="361" t="s">
        <v>192</v>
      </c>
      <c r="F66" s="461" t="s">
        <v>192</v>
      </c>
      <c r="G66" s="312">
        <v>1939</v>
      </c>
      <c r="H66" s="313" t="s">
        <v>192</v>
      </c>
      <c r="I66" s="367" t="s">
        <v>192</v>
      </c>
      <c r="J66" s="368" t="s">
        <v>192</v>
      </c>
      <c r="K66" s="368" t="s">
        <v>192</v>
      </c>
      <c r="L66" s="369" t="s">
        <v>192</v>
      </c>
    </row>
    <row r="67" spans="1:12" s="328" customFormat="1" ht="11.25">
      <c r="A67" s="388" t="s">
        <v>193</v>
      </c>
      <c r="B67" s="314">
        <v>59</v>
      </c>
      <c r="C67" s="363">
        <v>59</v>
      </c>
      <c r="D67" s="337">
        <v>0</v>
      </c>
      <c r="E67" s="337">
        <v>0</v>
      </c>
      <c r="F67" s="338">
        <v>59</v>
      </c>
      <c r="G67" s="315">
        <v>59</v>
      </c>
      <c r="H67" s="316">
        <f>+G67-F67</f>
        <v>0</v>
      </c>
      <c r="I67" s="363">
        <v>59</v>
      </c>
      <c r="J67" s="337">
        <v>2</v>
      </c>
      <c r="K67" s="337">
        <v>0</v>
      </c>
      <c r="L67" s="338">
        <v>61</v>
      </c>
    </row>
    <row r="68" spans="1:12" s="328" customFormat="1" ht="11.25">
      <c r="A68" s="388" t="s">
        <v>194</v>
      </c>
      <c r="B68" s="314">
        <v>98</v>
      </c>
      <c r="C68" s="363">
        <v>98</v>
      </c>
      <c r="D68" s="337">
        <v>0</v>
      </c>
      <c r="E68" s="337">
        <v>9</v>
      </c>
      <c r="F68" s="338">
        <v>89</v>
      </c>
      <c r="G68" s="315">
        <v>89</v>
      </c>
      <c r="H68" s="316">
        <f>+G68-F68</f>
        <v>0</v>
      </c>
      <c r="I68" s="363">
        <v>89</v>
      </c>
      <c r="J68" s="337">
        <v>8</v>
      </c>
      <c r="K68" s="337">
        <v>0</v>
      </c>
      <c r="L68" s="338">
        <v>97</v>
      </c>
    </row>
    <row r="69" spans="1:12" s="328" customFormat="1" ht="11.25">
      <c r="A69" s="388" t="s">
        <v>202</v>
      </c>
      <c r="B69" s="314">
        <v>290</v>
      </c>
      <c r="C69" s="363">
        <v>290</v>
      </c>
      <c r="D69" s="337">
        <v>575</v>
      </c>
      <c r="E69" s="337">
        <v>505</v>
      </c>
      <c r="F69" s="338">
        <v>360</v>
      </c>
      <c r="G69" s="315">
        <v>360</v>
      </c>
      <c r="H69" s="316">
        <f>+G69-F69</f>
        <v>0</v>
      </c>
      <c r="I69" s="370">
        <v>360</v>
      </c>
      <c r="J69" s="371">
        <v>1175</v>
      </c>
      <c r="K69" s="371">
        <v>1216</v>
      </c>
      <c r="L69" s="338">
        <v>319</v>
      </c>
    </row>
    <row r="70" spans="1:12" s="328" customFormat="1" ht="11.25">
      <c r="A70" s="388" t="s">
        <v>195</v>
      </c>
      <c r="B70" s="314">
        <v>658</v>
      </c>
      <c r="C70" s="364" t="s">
        <v>192</v>
      </c>
      <c r="D70" s="361" t="s">
        <v>192</v>
      </c>
      <c r="E70" s="365" t="s">
        <v>192</v>
      </c>
      <c r="F70" s="462" t="s">
        <v>192</v>
      </c>
      <c r="G70" s="315">
        <v>1431</v>
      </c>
      <c r="H70" s="317" t="s">
        <v>192</v>
      </c>
      <c r="I70" s="364" t="s">
        <v>192</v>
      </c>
      <c r="J70" s="361" t="s">
        <v>192</v>
      </c>
      <c r="K70" s="365" t="s">
        <v>192</v>
      </c>
      <c r="L70" s="462" t="s">
        <v>192</v>
      </c>
    </row>
    <row r="71" spans="1:12" s="328" customFormat="1" ht="12" thickBot="1">
      <c r="A71" s="389" t="s">
        <v>196</v>
      </c>
      <c r="B71" s="318">
        <v>150</v>
      </c>
      <c r="C71" s="366">
        <v>170</v>
      </c>
      <c r="D71" s="341">
        <v>142</v>
      </c>
      <c r="E71" s="341">
        <v>102</v>
      </c>
      <c r="F71" s="342">
        <v>210</v>
      </c>
      <c r="G71" s="319">
        <v>202</v>
      </c>
      <c r="H71" s="320">
        <f>+G71-F71</f>
        <v>-8</v>
      </c>
      <c r="I71" s="366">
        <v>210</v>
      </c>
      <c r="J71" s="341">
        <v>150</v>
      </c>
      <c r="K71" s="341">
        <v>296</v>
      </c>
      <c r="L71" s="342">
        <v>64</v>
      </c>
    </row>
    <row r="72" spans="1:12" s="328" customFormat="1" ht="11.25">
      <c r="A72" s="302"/>
      <c r="B72" s="329"/>
      <c r="C72" s="329"/>
      <c r="D72" s="329"/>
      <c r="E72" s="303"/>
      <c r="F72" s="343"/>
      <c r="G72" s="330"/>
      <c r="H72" s="302"/>
      <c r="I72" s="329"/>
      <c r="J72" s="329"/>
      <c r="K72" s="329"/>
      <c r="L72" s="303"/>
    </row>
    <row r="73" spans="1:12" s="328" customFormat="1" ht="13.5" customHeight="1">
      <c r="A73" s="302"/>
      <c r="B73" s="329"/>
      <c r="C73" s="329"/>
      <c r="D73" s="329"/>
      <c r="E73" s="303"/>
      <c r="F73" s="343"/>
      <c r="G73" s="330"/>
      <c r="H73" s="302"/>
      <c r="I73" s="329"/>
      <c r="J73" s="329"/>
      <c r="K73" s="329"/>
      <c r="L73" s="303"/>
    </row>
    <row r="74" spans="1:11" ht="15.75" thickBot="1">
      <c r="A74" s="375" t="s">
        <v>326</v>
      </c>
      <c r="K74" s="329" t="s">
        <v>222</v>
      </c>
    </row>
    <row r="75" spans="1:11" ht="11.25">
      <c r="A75" s="619" t="s">
        <v>180</v>
      </c>
      <c r="B75" s="619"/>
      <c r="C75" s="619"/>
      <c r="D75" s="321"/>
      <c r="E75" s="619" t="s">
        <v>181</v>
      </c>
      <c r="F75" s="619"/>
      <c r="G75" s="619"/>
      <c r="I75" s="598" t="s">
        <v>176</v>
      </c>
      <c r="J75" s="598"/>
      <c r="K75" s="598"/>
    </row>
    <row r="76" spans="1:11" ht="12" thickBot="1">
      <c r="A76" s="350" t="s">
        <v>182</v>
      </c>
      <c r="B76" s="351" t="s">
        <v>183</v>
      </c>
      <c r="C76" s="352" t="s">
        <v>178</v>
      </c>
      <c r="D76" s="321"/>
      <c r="E76" s="350"/>
      <c r="F76" s="600" t="s">
        <v>184</v>
      </c>
      <c r="G76" s="600"/>
      <c r="I76" s="350"/>
      <c r="J76" s="351" t="s">
        <v>177</v>
      </c>
      <c r="K76" s="352" t="s">
        <v>178</v>
      </c>
    </row>
    <row r="77" spans="1:11" ht="11.25">
      <c r="A77" s="322">
        <v>2008</v>
      </c>
      <c r="B77" s="356">
        <v>35</v>
      </c>
      <c r="C77" s="357">
        <v>36</v>
      </c>
      <c r="D77" s="321"/>
      <c r="E77" s="322">
        <v>2008</v>
      </c>
      <c r="F77" s="592">
        <v>70</v>
      </c>
      <c r="G77" s="592"/>
      <c r="I77" s="322">
        <v>2008</v>
      </c>
      <c r="J77" s="356">
        <v>6937</v>
      </c>
      <c r="K77" s="357">
        <f>G30</f>
        <v>7094</v>
      </c>
    </row>
    <row r="78" spans="1:11" ht="12" thickBot="1">
      <c r="A78" s="323">
        <v>2009</v>
      </c>
      <c r="B78" s="358">
        <v>37</v>
      </c>
      <c r="C78" s="359"/>
      <c r="D78" s="321"/>
      <c r="E78" s="323">
        <v>2009</v>
      </c>
      <c r="F78" s="568">
        <v>70</v>
      </c>
      <c r="G78" s="568"/>
      <c r="I78" s="323">
        <v>2009</v>
      </c>
      <c r="J78" s="358">
        <f>L30</f>
        <v>7268</v>
      </c>
      <c r="K78" s="359"/>
    </row>
    <row r="82" ht="11.25">
      <c r="A82" s="460"/>
    </row>
  </sheetData>
  <mergeCells count="53">
    <mergeCell ref="A2:G2"/>
    <mergeCell ref="A1:N1"/>
    <mergeCell ref="B40:D40"/>
    <mergeCell ref="E40:G40"/>
    <mergeCell ref="A3:A6"/>
    <mergeCell ref="B3:N3"/>
    <mergeCell ref="H4:I4"/>
    <mergeCell ref="M4:N4"/>
    <mergeCell ref="B4:D4"/>
    <mergeCell ref="E4:G4"/>
    <mergeCell ref="J40:L40"/>
    <mergeCell ref="B41:D41"/>
    <mergeCell ref="E41:G41"/>
    <mergeCell ref="J4:L4"/>
    <mergeCell ref="A57:A59"/>
    <mergeCell ref="B57:B59"/>
    <mergeCell ref="C57:I57"/>
    <mergeCell ref="I75:K75"/>
    <mergeCell ref="A75:C75"/>
    <mergeCell ref="E75:G75"/>
    <mergeCell ref="A64:A65"/>
    <mergeCell ref="B64:B65"/>
    <mergeCell ref="C64:F64"/>
    <mergeCell ref="G64:G65"/>
    <mergeCell ref="K47:L47"/>
    <mergeCell ref="C58:C59"/>
    <mergeCell ref="D58:I58"/>
    <mergeCell ref="H64:H65"/>
    <mergeCell ref="I64:L64"/>
    <mergeCell ref="E50:H50"/>
    <mergeCell ref="E53:H53"/>
    <mergeCell ref="E52:H52"/>
    <mergeCell ref="E49:H49"/>
    <mergeCell ref="J57:J59"/>
    <mergeCell ref="F78:G78"/>
    <mergeCell ref="F77:G77"/>
    <mergeCell ref="F76:G76"/>
    <mergeCell ref="E51:H51"/>
    <mergeCell ref="A53:B53"/>
    <mergeCell ref="A52:B52"/>
    <mergeCell ref="A49:B49"/>
    <mergeCell ref="A51:B51"/>
    <mergeCell ref="A50:B50"/>
    <mergeCell ref="I44:I45"/>
    <mergeCell ref="A46:B46"/>
    <mergeCell ref="A47:B47"/>
    <mergeCell ref="A48:B48"/>
    <mergeCell ref="E46:H46"/>
    <mergeCell ref="E47:H47"/>
    <mergeCell ref="E48:H48"/>
    <mergeCell ref="A44:B45"/>
    <mergeCell ref="E44:H45"/>
    <mergeCell ref="C44:C45"/>
  </mergeCells>
  <printOptions horizontalCentered="1"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63" r:id="rId1"/>
  <headerFooter alignWithMargins="0"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N78"/>
  <sheetViews>
    <sheetView view="pageBreakPreview" zoomScaleSheetLayoutView="100" workbookViewId="0" topLeftCell="A1">
      <selection activeCell="H42" sqref="H42"/>
    </sheetView>
  </sheetViews>
  <sheetFormatPr defaultColWidth="9.00390625" defaultRowHeight="12.75"/>
  <cols>
    <col min="1" max="1" width="28.125" style="298" customWidth="1"/>
    <col min="2" max="2" width="11.75390625" style="298" customWidth="1"/>
    <col min="3" max="7" width="9.75390625" style="298" customWidth="1"/>
    <col min="8" max="8" width="8.125" style="298" customWidth="1"/>
    <col min="9" max="9" width="8.875" style="298" customWidth="1"/>
    <col min="10" max="10" width="9.125" style="298" customWidth="1"/>
    <col min="11" max="11" width="9.25390625" style="298" customWidth="1"/>
    <col min="12" max="12" width="8.625" style="298" customWidth="1"/>
    <col min="13" max="16384" width="9.125" style="298" customWidth="1"/>
  </cols>
  <sheetData>
    <row r="1" spans="1:14" ht="11.25">
      <c r="A1" s="622"/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</row>
    <row r="2" spans="1:14" ht="15.75" thickBot="1">
      <c r="A2" s="626" t="s">
        <v>323</v>
      </c>
      <c r="B2" s="626"/>
      <c r="C2" s="626"/>
      <c r="D2" s="626"/>
      <c r="E2" s="626"/>
      <c r="F2" s="626"/>
      <c r="G2" s="626"/>
      <c r="H2" s="230"/>
      <c r="L2" s="324"/>
      <c r="N2" s="325" t="s">
        <v>222</v>
      </c>
    </row>
    <row r="3" spans="1:14" ht="24" customHeight="1" thickBot="1">
      <c r="A3" s="623" t="s">
        <v>133</v>
      </c>
      <c r="B3" s="624" t="s">
        <v>331</v>
      </c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4"/>
    </row>
    <row r="4" spans="1:14" ht="12" thickBot="1">
      <c r="A4" s="623"/>
      <c r="B4" s="597" t="s">
        <v>263</v>
      </c>
      <c r="C4" s="597"/>
      <c r="D4" s="597"/>
      <c r="E4" s="597" t="s">
        <v>21</v>
      </c>
      <c r="F4" s="597"/>
      <c r="G4" s="597"/>
      <c r="H4" s="625" t="s">
        <v>264</v>
      </c>
      <c r="I4" s="625"/>
      <c r="J4" s="597" t="s">
        <v>22</v>
      </c>
      <c r="K4" s="597"/>
      <c r="L4" s="597"/>
      <c r="M4" s="597" t="s">
        <v>23</v>
      </c>
      <c r="N4" s="597"/>
    </row>
    <row r="5" spans="1:14" ht="12" thickBot="1">
      <c r="A5" s="623"/>
      <c r="B5" s="231" t="s">
        <v>134</v>
      </c>
      <c r="C5" s="232" t="s">
        <v>135</v>
      </c>
      <c r="D5" s="233" t="s">
        <v>136</v>
      </c>
      <c r="E5" s="231" t="s">
        <v>134</v>
      </c>
      <c r="F5" s="232" t="s">
        <v>135</v>
      </c>
      <c r="G5" s="233" t="s">
        <v>136</v>
      </c>
      <c r="H5" s="234" t="s">
        <v>136</v>
      </c>
      <c r="I5" s="234" t="s">
        <v>137</v>
      </c>
      <c r="J5" s="235" t="s">
        <v>134</v>
      </c>
      <c r="K5" s="232" t="s">
        <v>135</v>
      </c>
      <c r="L5" s="233" t="s">
        <v>136</v>
      </c>
      <c r="M5" s="234" t="s">
        <v>136</v>
      </c>
      <c r="N5" s="233" t="s">
        <v>137</v>
      </c>
    </row>
    <row r="6" spans="1:14" ht="12" thickBot="1">
      <c r="A6" s="623"/>
      <c r="B6" s="236" t="s">
        <v>138</v>
      </c>
      <c r="C6" s="237" t="s">
        <v>138</v>
      </c>
      <c r="D6" s="238"/>
      <c r="E6" s="236" t="s">
        <v>138</v>
      </c>
      <c r="F6" s="237" t="s">
        <v>138</v>
      </c>
      <c r="G6" s="238"/>
      <c r="H6" s="239" t="s">
        <v>139</v>
      </c>
      <c r="I6" s="239" t="s">
        <v>140</v>
      </c>
      <c r="J6" s="240" t="s">
        <v>138</v>
      </c>
      <c r="K6" s="237" t="s">
        <v>138</v>
      </c>
      <c r="L6" s="238"/>
      <c r="M6" s="239" t="s">
        <v>139</v>
      </c>
      <c r="N6" s="238" t="s">
        <v>140</v>
      </c>
    </row>
    <row r="7" spans="1:14" ht="13.5" customHeight="1">
      <c r="A7" s="241" t="s">
        <v>141</v>
      </c>
      <c r="B7" s="242"/>
      <c r="C7" s="243"/>
      <c r="D7" s="244">
        <f aca="true" t="shared" si="0" ref="D7:D18">SUM(B7:C7)</f>
        <v>0</v>
      </c>
      <c r="E7" s="242"/>
      <c r="F7" s="243"/>
      <c r="G7" s="244">
        <f aca="true" t="shared" si="1" ref="G7:G18">SUM(E7:F7)</f>
        <v>0</v>
      </c>
      <c r="H7" s="480">
        <f>G7-D7</f>
        <v>0</v>
      </c>
      <c r="I7" s="406"/>
      <c r="J7" s="472"/>
      <c r="K7" s="243"/>
      <c r="L7" s="244">
        <f aca="true" t="shared" si="2" ref="L7:L18">SUM(J7:K7)</f>
        <v>0</v>
      </c>
      <c r="M7" s="480">
        <f>L7-G7</f>
        <v>0</v>
      </c>
      <c r="N7" s="406"/>
    </row>
    <row r="8" spans="1:14" ht="13.5" customHeight="1">
      <c r="A8" s="248" t="s">
        <v>142</v>
      </c>
      <c r="B8" s="249">
        <v>15460</v>
      </c>
      <c r="C8" s="250"/>
      <c r="D8" s="251">
        <f t="shared" si="0"/>
        <v>15460</v>
      </c>
      <c r="E8" s="249">
        <v>18384</v>
      </c>
      <c r="F8" s="250"/>
      <c r="G8" s="251">
        <f t="shared" si="1"/>
        <v>18384</v>
      </c>
      <c r="H8" s="481">
        <f aca="true" t="shared" si="3" ref="H8:H38">G8-D8</f>
        <v>2924</v>
      </c>
      <c r="I8" s="408">
        <f aca="true" t="shared" si="4" ref="I8:I38">G8/D8</f>
        <v>1.1891332470892626</v>
      </c>
      <c r="J8" s="473">
        <v>12699</v>
      </c>
      <c r="K8" s="250"/>
      <c r="L8" s="251">
        <f t="shared" si="2"/>
        <v>12699</v>
      </c>
      <c r="M8" s="481">
        <f aca="true" t="shared" si="5" ref="M8:M38">L8-G8</f>
        <v>-5685</v>
      </c>
      <c r="N8" s="408">
        <f aca="true" t="shared" si="6" ref="N8:N38">L8/G8</f>
        <v>0.6907637075718016</v>
      </c>
    </row>
    <row r="9" spans="1:14" ht="13.5" customHeight="1">
      <c r="A9" s="248" t="s">
        <v>143</v>
      </c>
      <c r="B9" s="249"/>
      <c r="C9" s="250"/>
      <c r="D9" s="251">
        <f t="shared" si="0"/>
        <v>0</v>
      </c>
      <c r="E9" s="249"/>
      <c r="F9" s="250"/>
      <c r="G9" s="251">
        <f t="shared" si="1"/>
        <v>0</v>
      </c>
      <c r="H9" s="481">
        <f t="shared" si="3"/>
        <v>0</v>
      </c>
      <c r="I9" s="408"/>
      <c r="J9" s="473"/>
      <c r="K9" s="250"/>
      <c r="L9" s="251">
        <f t="shared" si="2"/>
        <v>0</v>
      </c>
      <c r="M9" s="481">
        <f t="shared" si="5"/>
        <v>0</v>
      </c>
      <c r="N9" s="408"/>
    </row>
    <row r="10" spans="1:14" ht="13.5" customHeight="1">
      <c r="A10" s="248" t="s">
        <v>144</v>
      </c>
      <c r="B10" s="249"/>
      <c r="C10" s="250"/>
      <c r="D10" s="251">
        <f t="shared" si="0"/>
        <v>0</v>
      </c>
      <c r="E10" s="249"/>
      <c r="F10" s="250"/>
      <c r="G10" s="251">
        <f t="shared" si="1"/>
        <v>0</v>
      </c>
      <c r="H10" s="481">
        <f t="shared" si="3"/>
        <v>0</v>
      </c>
      <c r="I10" s="408"/>
      <c r="J10" s="473"/>
      <c r="K10" s="250"/>
      <c r="L10" s="251">
        <f t="shared" si="2"/>
        <v>0</v>
      </c>
      <c r="M10" s="481">
        <f t="shared" si="5"/>
        <v>0</v>
      </c>
      <c r="N10" s="408"/>
    </row>
    <row r="11" spans="1:14" ht="13.5" customHeight="1">
      <c r="A11" s="248" t="s">
        <v>145</v>
      </c>
      <c r="B11" s="249">
        <v>28</v>
      </c>
      <c r="C11" s="250"/>
      <c r="D11" s="251">
        <f t="shared" si="0"/>
        <v>28</v>
      </c>
      <c r="E11" s="249">
        <v>47</v>
      </c>
      <c r="F11" s="250"/>
      <c r="G11" s="251">
        <f t="shared" si="1"/>
        <v>47</v>
      </c>
      <c r="H11" s="481">
        <f t="shared" si="3"/>
        <v>19</v>
      </c>
      <c r="I11" s="408">
        <f t="shared" si="4"/>
        <v>1.6785714285714286</v>
      </c>
      <c r="J11" s="473">
        <v>47</v>
      </c>
      <c r="K11" s="250"/>
      <c r="L11" s="251">
        <f t="shared" si="2"/>
        <v>47</v>
      </c>
      <c r="M11" s="481">
        <f t="shared" si="5"/>
        <v>0</v>
      </c>
      <c r="N11" s="408">
        <f t="shared" si="6"/>
        <v>1</v>
      </c>
    </row>
    <row r="12" spans="1:14" ht="13.5" customHeight="1">
      <c r="A12" s="248" t="s">
        <v>146</v>
      </c>
      <c r="B12" s="249"/>
      <c r="C12" s="250"/>
      <c r="D12" s="251">
        <f t="shared" si="0"/>
        <v>0</v>
      </c>
      <c r="E12" s="249"/>
      <c r="F12" s="250"/>
      <c r="G12" s="251">
        <f t="shared" si="1"/>
        <v>0</v>
      </c>
      <c r="H12" s="481">
        <f t="shared" si="3"/>
        <v>0</v>
      </c>
      <c r="I12" s="408"/>
      <c r="J12" s="473"/>
      <c r="K12" s="250"/>
      <c r="L12" s="251">
        <f t="shared" si="2"/>
        <v>0</v>
      </c>
      <c r="M12" s="481">
        <f t="shared" si="5"/>
        <v>0</v>
      </c>
      <c r="N12" s="408"/>
    </row>
    <row r="13" spans="1:14" ht="13.5" customHeight="1">
      <c r="A13" s="248" t="s">
        <v>147</v>
      </c>
      <c r="B13" s="249"/>
      <c r="C13" s="250"/>
      <c r="D13" s="251">
        <f t="shared" si="0"/>
        <v>0</v>
      </c>
      <c r="E13" s="249"/>
      <c r="F13" s="250"/>
      <c r="G13" s="251">
        <f t="shared" si="1"/>
        <v>0</v>
      </c>
      <c r="H13" s="481">
        <f t="shared" si="3"/>
        <v>0</v>
      </c>
      <c r="I13" s="408"/>
      <c r="J13" s="473"/>
      <c r="K13" s="250"/>
      <c r="L13" s="251">
        <f t="shared" si="2"/>
        <v>0</v>
      </c>
      <c r="M13" s="481">
        <f t="shared" si="5"/>
        <v>0</v>
      </c>
      <c r="N13" s="408"/>
    </row>
    <row r="14" spans="1:14" ht="23.25" customHeight="1">
      <c r="A14" s="248" t="s">
        <v>148</v>
      </c>
      <c r="B14" s="249"/>
      <c r="C14" s="250"/>
      <c r="D14" s="251">
        <f t="shared" si="0"/>
        <v>0</v>
      </c>
      <c r="E14" s="249"/>
      <c r="F14" s="250"/>
      <c r="G14" s="251">
        <f t="shared" si="1"/>
        <v>0</v>
      </c>
      <c r="H14" s="481">
        <f t="shared" si="3"/>
        <v>0</v>
      </c>
      <c r="I14" s="408"/>
      <c r="J14" s="473"/>
      <c r="K14" s="250"/>
      <c r="L14" s="251">
        <f t="shared" si="2"/>
        <v>0</v>
      </c>
      <c r="M14" s="481">
        <f t="shared" si="5"/>
        <v>0</v>
      </c>
      <c r="N14" s="408"/>
    </row>
    <row r="15" spans="1:14" ht="13.5" customHeight="1">
      <c r="A15" s="248" t="s">
        <v>149</v>
      </c>
      <c r="B15" s="249">
        <v>12123</v>
      </c>
      <c r="C15" s="250"/>
      <c r="D15" s="251">
        <f t="shared" si="0"/>
        <v>12123</v>
      </c>
      <c r="E15" s="249">
        <v>8822</v>
      </c>
      <c r="F15" s="250"/>
      <c r="G15" s="251">
        <f t="shared" si="1"/>
        <v>8822</v>
      </c>
      <c r="H15" s="481">
        <f t="shared" si="3"/>
        <v>-3301</v>
      </c>
      <c r="I15" s="408">
        <f t="shared" si="4"/>
        <v>0.7277076631196898</v>
      </c>
      <c r="J15" s="474">
        <f>J16+J17+J18</f>
        <v>8739</v>
      </c>
      <c r="K15" s="254"/>
      <c r="L15" s="251">
        <f t="shared" si="2"/>
        <v>8739</v>
      </c>
      <c r="M15" s="481">
        <f t="shared" si="5"/>
        <v>-83</v>
      </c>
      <c r="N15" s="408">
        <f t="shared" si="6"/>
        <v>0.9905917025617774</v>
      </c>
    </row>
    <row r="16" spans="1:14" ht="13.5" customHeight="1">
      <c r="A16" s="255" t="s">
        <v>223</v>
      </c>
      <c r="B16" s="249">
        <v>2666</v>
      </c>
      <c r="C16" s="250"/>
      <c r="D16" s="251">
        <f t="shared" si="0"/>
        <v>2666</v>
      </c>
      <c r="E16" s="249">
        <v>608</v>
      </c>
      <c r="F16" s="250"/>
      <c r="G16" s="251">
        <f t="shared" si="1"/>
        <v>608</v>
      </c>
      <c r="H16" s="481">
        <f t="shared" si="3"/>
        <v>-2058</v>
      </c>
      <c r="I16" s="408">
        <f t="shared" si="4"/>
        <v>0.2280570142535634</v>
      </c>
      <c r="J16" s="474">
        <v>1764</v>
      </c>
      <c r="K16" s="250"/>
      <c r="L16" s="251">
        <f t="shared" si="2"/>
        <v>1764</v>
      </c>
      <c r="M16" s="481">
        <f t="shared" si="5"/>
        <v>1156</v>
      </c>
      <c r="N16" s="408">
        <f t="shared" si="6"/>
        <v>2.901315789473684</v>
      </c>
    </row>
    <row r="17" spans="1:14" ht="13.5" customHeight="1">
      <c r="A17" s="255" t="s">
        <v>224</v>
      </c>
      <c r="B17" s="249">
        <v>9457</v>
      </c>
      <c r="C17" s="250"/>
      <c r="D17" s="251">
        <f t="shared" si="0"/>
        <v>9457</v>
      </c>
      <c r="E17" s="249">
        <v>8193</v>
      </c>
      <c r="F17" s="250"/>
      <c r="G17" s="251">
        <f t="shared" si="1"/>
        <v>8193</v>
      </c>
      <c r="H17" s="481">
        <f t="shared" si="3"/>
        <v>-1264</v>
      </c>
      <c r="I17" s="408">
        <f t="shared" si="4"/>
        <v>0.8663423918790314</v>
      </c>
      <c r="J17" s="474">
        <v>6950</v>
      </c>
      <c r="K17" s="250"/>
      <c r="L17" s="251">
        <f t="shared" si="2"/>
        <v>6950</v>
      </c>
      <c r="M17" s="481">
        <f t="shared" si="5"/>
        <v>-1243</v>
      </c>
      <c r="N17" s="408">
        <f t="shared" si="6"/>
        <v>0.8482851214451361</v>
      </c>
    </row>
    <row r="18" spans="1:14" ht="13.5" customHeight="1" thickBot="1">
      <c r="A18" s="256" t="s">
        <v>262</v>
      </c>
      <c r="B18" s="257"/>
      <c r="C18" s="258"/>
      <c r="D18" s="251">
        <f t="shared" si="0"/>
        <v>0</v>
      </c>
      <c r="E18" s="257">
        <v>21</v>
      </c>
      <c r="F18" s="258"/>
      <c r="G18" s="251">
        <f t="shared" si="1"/>
        <v>21</v>
      </c>
      <c r="H18" s="481">
        <f t="shared" si="3"/>
        <v>21</v>
      </c>
      <c r="I18" s="408"/>
      <c r="J18" s="475">
        <v>25</v>
      </c>
      <c r="K18" s="258"/>
      <c r="L18" s="251">
        <f t="shared" si="2"/>
        <v>25</v>
      </c>
      <c r="M18" s="481">
        <f t="shared" si="5"/>
        <v>4</v>
      </c>
      <c r="N18" s="408">
        <f t="shared" si="6"/>
        <v>1.1904761904761905</v>
      </c>
    </row>
    <row r="19" spans="1:14" ht="13.5" customHeight="1" thickBot="1">
      <c r="A19" s="263" t="s">
        <v>150</v>
      </c>
      <c r="B19" s="264">
        <f aca="true" t="shared" si="7" ref="B19:G19">SUM(B7+B8+B9+B10+B11+B13+B15)</f>
        <v>27611</v>
      </c>
      <c r="C19" s="265">
        <f t="shared" si="7"/>
        <v>0</v>
      </c>
      <c r="D19" s="266">
        <f t="shared" si="7"/>
        <v>27611</v>
      </c>
      <c r="E19" s="264">
        <f t="shared" si="7"/>
        <v>27253</v>
      </c>
      <c r="F19" s="265">
        <f t="shared" si="7"/>
        <v>0</v>
      </c>
      <c r="G19" s="265">
        <f t="shared" si="7"/>
        <v>27253</v>
      </c>
      <c r="H19" s="482">
        <f t="shared" si="3"/>
        <v>-358</v>
      </c>
      <c r="I19" s="410">
        <f t="shared" si="4"/>
        <v>0.9870341530549419</v>
      </c>
      <c r="J19" s="476">
        <f>SUM(J7+J8+J9+J10+J11+J13+J15)</f>
        <v>21485</v>
      </c>
      <c r="K19" s="265">
        <f>SUM(K7+K8+K9+K10+K11+K13+K15)</f>
        <v>0</v>
      </c>
      <c r="L19" s="265">
        <f>SUM(L7+L8+L9+L10+L11+L13+L15)</f>
        <v>21485</v>
      </c>
      <c r="M19" s="482">
        <f t="shared" si="5"/>
        <v>-5768</v>
      </c>
      <c r="N19" s="410">
        <f t="shared" si="6"/>
        <v>0.7883535757531281</v>
      </c>
    </row>
    <row r="20" spans="1:14" ht="13.5" customHeight="1">
      <c r="A20" s="241" t="s">
        <v>151</v>
      </c>
      <c r="B20" s="268">
        <v>5550</v>
      </c>
      <c r="C20" s="269"/>
      <c r="D20" s="270">
        <f aca="true" t="shared" si="8" ref="D20:D37">SUM(B20:C20)</f>
        <v>5550</v>
      </c>
      <c r="E20" s="268">
        <v>4227</v>
      </c>
      <c r="F20" s="269"/>
      <c r="G20" s="471">
        <f aca="true" t="shared" si="9" ref="G20:G37">SUM(E20:F20)</f>
        <v>4227</v>
      </c>
      <c r="H20" s="481">
        <f t="shared" si="3"/>
        <v>-1323</v>
      </c>
      <c r="I20" s="408">
        <f t="shared" si="4"/>
        <v>0.7616216216216216</v>
      </c>
      <c r="J20" s="477">
        <v>4227</v>
      </c>
      <c r="K20" s="269"/>
      <c r="L20" s="484">
        <f aca="true" t="shared" si="10" ref="L20:L37">SUM(J20:K20)</f>
        <v>4227</v>
      </c>
      <c r="M20" s="481">
        <f t="shared" si="5"/>
        <v>0</v>
      </c>
      <c r="N20" s="408">
        <f t="shared" si="6"/>
        <v>1</v>
      </c>
    </row>
    <row r="21" spans="1:14" ht="21" customHeight="1">
      <c r="A21" s="248" t="s">
        <v>152</v>
      </c>
      <c r="B21" s="268">
        <v>1551</v>
      </c>
      <c r="C21" s="269"/>
      <c r="D21" s="270">
        <f t="shared" si="8"/>
        <v>1551</v>
      </c>
      <c r="E21" s="268">
        <v>250</v>
      </c>
      <c r="F21" s="269"/>
      <c r="G21" s="471">
        <f t="shared" si="9"/>
        <v>250</v>
      </c>
      <c r="H21" s="481">
        <f t="shared" si="3"/>
        <v>-1301</v>
      </c>
      <c r="I21" s="408">
        <f t="shared" si="4"/>
        <v>0.16118633139909735</v>
      </c>
      <c r="J21" s="477">
        <v>250</v>
      </c>
      <c r="K21" s="269"/>
      <c r="L21" s="484">
        <f t="shared" si="10"/>
        <v>250</v>
      </c>
      <c r="M21" s="481">
        <f t="shared" si="5"/>
        <v>0</v>
      </c>
      <c r="N21" s="408">
        <f t="shared" si="6"/>
        <v>1</v>
      </c>
    </row>
    <row r="22" spans="1:14" ht="13.5" customHeight="1">
      <c r="A22" s="248" t="s">
        <v>153</v>
      </c>
      <c r="B22" s="278">
        <v>1711</v>
      </c>
      <c r="C22" s="250"/>
      <c r="D22" s="270">
        <f t="shared" si="8"/>
        <v>1711</v>
      </c>
      <c r="E22" s="278">
        <v>2046</v>
      </c>
      <c r="F22" s="250"/>
      <c r="G22" s="471">
        <f t="shared" si="9"/>
        <v>2046</v>
      </c>
      <c r="H22" s="481">
        <f t="shared" si="3"/>
        <v>335</v>
      </c>
      <c r="I22" s="408">
        <f t="shared" si="4"/>
        <v>1.195791934541204</v>
      </c>
      <c r="J22" s="473">
        <v>2046</v>
      </c>
      <c r="K22" s="250"/>
      <c r="L22" s="484">
        <f t="shared" si="10"/>
        <v>2046</v>
      </c>
      <c r="M22" s="481">
        <f t="shared" si="5"/>
        <v>0</v>
      </c>
      <c r="N22" s="408">
        <f t="shared" si="6"/>
        <v>1</v>
      </c>
    </row>
    <row r="23" spans="1:14" ht="13.5" customHeight="1">
      <c r="A23" s="248" t="s">
        <v>154</v>
      </c>
      <c r="B23" s="278"/>
      <c r="C23" s="250"/>
      <c r="D23" s="270">
        <f t="shared" si="8"/>
        <v>0</v>
      </c>
      <c r="E23" s="278"/>
      <c r="F23" s="250"/>
      <c r="G23" s="471">
        <f t="shared" si="9"/>
        <v>0</v>
      </c>
      <c r="H23" s="481">
        <f t="shared" si="3"/>
        <v>0</v>
      </c>
      <c r="I23" s="408"/>
      <c r="J23" s="473"/>
      <c r="K23" s="250"/>
      <c r="L23" s="484">
        <f t="shared" si="10"/>
        <v>0</v>
      </c>
      <c r="M23" s="481">
        <f t="shared" si="5"/>
        <v>0</v>
      </c>
      <c r="N23" s="408"/>
    </row>
    <row r="24" spans="1:14" ht="13.5" customHeight="1">
      <c r="A24" s="248" t="s">
        <v>220</v>
      </c>
      <c r="B24" s="278">
        <v>14</v>
      </c>
      <c r="C24" s="250"/>
      <c r="D24" s="270">
        <f t="shared" si="8"/>
        <v>14</v>
      </c>
      <c r="E24" s="278">
        <v>74</v>
      </c>
      <c r="F24" s="250"/>
      <c r="G24" s="471">
        <f t="shared" si="9"/>
        <v>74</v>
      </c>
      <c r="H24" s="481">
        <f t="shared" si="3"/>
        <v>60</v>
      </c>
      <c r="I24" s="408">
        <f t="shared" si="4"/>
        <v>5.285714285714286</v>
      </c>
      <c r="J24" s="473">
        <v>74</v>
      </c>
      <c r="K24" s="250"/>
      <c r="L24" s="484">
        <f t="shared" si="10"/>
        <v>74</v>
      </c>
      <c r="M24" s="481">
        <f t="shared" si="5"/>
        <v>0</v>
      </c>
      <c r="N24" s="408">
        <f t="shared" si="6"/>
        <v>1</v>
      </c>
    </row>
    <row r="25" spans="1:14" ht="13.5" customHeight="1">
      <c r="A25" s="248" t="s">
        <v>155</v>
      </c>
      <c r="B25" s="249">
        <v>1906</v>
      </c>
      <c r="C25" s="250"/>
      <c r="D25" s="270">
        <f t="shared" si="8"/>
        <v>1906</v>
      </c>
      <c r="E25" s="249">
        <v>1167</v>
      </c>
      <c r="F25" s="250"/>
      <c r="G25" s="471">
        <f t="shared" si="9"/>
        <v>1167</v>
      </c>
      <c r="H25" s="481">
        <f t="shared" si="3"/>
        <v>-739</v>
      </c>
      <c r="I25" s="408">
        <f t="shared" si="4"/>
        <v>0.612277019937041</v>
      </c>
      <c r="J25" s="473">
        <v>1167</v>
      </c>
      <c r="K25" s="250"/>
      <c r="L25" s="484">
        <f t="shared" si="10"/>
        <v>1167</v>
      </c>
      <c r="M25" s="481">
        <f t="shared" si="5"/>
        <v>0</v>
      </c>
      <c r="N25" s="408">
        <f t="shared" si="6"/>
        <v>1</v>
      </c>
    </row>
    <row r="26" spans="1:14" ht="13.5" customHeight="1">
      <c r="A26" s="248" t="s">
        <v>156</v>
      </c>
      <c r="B26" s="278">
        <v>948</v>
      </c>
      <c r="C26" s="250"/>
      <c r="D26" s="270">
        <f t="shared" si="8"/>
        <v>948</v>
      </c>
      <c r="E26" s="278">
        <v>102</v>
      </c>
      <c r="F26" s="250"/>
      <c r="G26" s="471">
        <f t="shared" si="9"/>
        <v>102</v>
      </c>
      <c r="H26" s="481">
        <f t="shared" si="3"/>
        <v>-846</v>
      </c>
      <c r="I26" s="408">
        <f t="shared" si="4"/>
        <v>0.10759493670886076</v>
      </c>
      <c r="J26" s="474">
        <v>102</v>
      </c>
      <c r="K26" s="250"/>
      <c r="L26" s="484">
        <f t="shared" si="10"/>
        <v>102</v>
      </c>
      <c r="M26" s="481">
        <f t="shared" si="5"/>
        <v>0</v>
      </c>
      <c r="N26" s="408">
        <f t="shared" si="6"/>
        <v>1</v>
      </c>
    </row>
    <row r="27" spans="1:14" ht="13.5" customHeight="1">
      <c r="A27" s="248" t="s">
        <v>157</v>
      </c>
      <c r="B27" s="278">
        <v>957</v>
      </c>
      <c r="C27" s="250"/>
      <c r="D27" s="270">
        <f t="shared" si="8"/>
        <v>957</v>
      </c>
      <c r="E27" s="278">
        <v>1065</v>
      </c>
      <c r="F27" s="250"/>
      <c r="G27" s="471">
        <f t="shared" si="9"/>
        <v>1065</v>
      </c>
      <c r="H27" s="481">
        <f t="shared" si="3"/>
        <v>108</v>
      </c>
      <c r="I27" s="408">
        <f t="shared" si="4"/>
        <v>1.1128526645768024</v>
      </c>
      <c r="J27" s="474">
        <v>1065</v>
      </c>
      <c r="K27" s="250"/>
      <c r="L27" s="484">
        <f t="shared" si="10"/>
        <v>1065</v>
      </c>
      <c r="M27" s="481">
        <f t="shared" si="5"/>
        <v>0</v>
      </c>
      <c r="N27" s="408">
        <f t="shared" si="6"/>
        <v>1</v>
      </c>
    </row>
    <row r="28" spans="1:14" ht="13.5" customHeight="1">
      <c r="A28" s="279" t="s">
        <v>158</v>
      </c>
      <c r="B28" s="249">
        <v>17555</v>
      </c>
      <c r="C28" s="250"/>
      <c r="D28" s="270">
        <f t="shared" si="8"/>
        <v>17555</v>
      </c>
      <c r="E28" s="249">
        <v>18911</v>
      </c>
      <c r="F28" s="250"/>
      <c r="G28" s="471">
        <f t="shared" si="9"/>
        <v>18911</v>
      </c>
      <c r="H28" s="481">
        <f t="shared" si="3"/>
        <v>1356</v>
      </c>
      <c r="I28" s="408">
        <f t="shared" si="4"/>
        <v>1.0772429507262888</v>
      </c>
      <c r="J28" s="473">
        <f>J29+J32</f>
        <v>19745.809999999998</v>
      </c>
      <c r="K28" s="250"/>
      <c r="L28" s="484">
        <f t="shared" si="10"/>
        <v>19745.809999999998</v>
      </c>
      <c r="M28" s="481">
        <f t="shared" si="5"/>
        <v>834.8099999999977</v>
      </c>
      <c r="N28" s="408">
        <f t="shared" si="6"/>
        <v>1.0441441489080427</v>
      </c>
    </row>
    <row r="29" spans="1:14" ht="13.5" customHeight="1">
      <c r="A29" s="248" t="s">
        <v>159</v>
      </c>
      <c r="B29" s="278">
        <v>12826</v>
      </c>
      <c r="C29" s="250"/>
      <c r="D29" s="270">
        <f t="shared" si="8"/>
        <v>12826</v>
      </c>
      <c r="E29" s="278">
        <v>13830</v>
      </c>
      <c r="F29" s="250"/>
      <c r="G29" s="471">
        <f t="shared" si="9"/>
        <v>13830</v>
      </c>
      <c r="H29" s="481">
        <f t="shared" si="3"/>
        <v>1004</v>
      </c>
      <c r="I29" s="408">
        <f t="shared" si="4"/>
        <v>1.078278496803368</v>
      </c>
      <c r="J29" s="474">
        <f>J30+J31</f>
        <v>14413</v>
      </c>
      <c r="K29" s="254"/>
      <c r="L29" s="484">
        <f t="shared" si="10"/>
        <v>14413</v>
      </c>
      <c r="M29" s="481">
        <f t="shared" si="5"/>
        <v>583</v>
      </c>
      <c r="N29" s="408">
        <f t="shared" si="6"/>
        <v>1.0421547360809833</v>
      </c>
    </row>
    <row r="30" spans="1:14" ht="13.5" customHeight="1">
      <c r="A30" s="279" t="s">
        <v>160</v>
      </c>
      <c r="B30" s="278">
        <v>12781</v>
      </c>
      <c r="C30" s="250"/>
      <c r="D30" s="270">
        <f t="shared" si="8"/>
        <v>12781</v>
      </c>
      <c r="E30" s="278">
        <v>13733</v>
      </c>
      <c r="F30" s="250"/>
      <c r="G30" s="471">
        <f t="shared" si="9"/>
        <v>13733</v>
      </c>
      <c r="H30" s="481">
        <f t="shared" si="3"/>
        <v>952</v>
      </c>
      <c r="I30" s="408">
        <f t="shared" si="4"/>
        <v>1.0744855645098192</v>
      </c>
      <c r="J30" s="473">
        <v>14313</v>
      </c>
      <c r="K30" s="250"/>
      <c r="L30" s="484">
        <f t="shared" si="10"/>
        <v>14313</v>
      </c>
      <c r="M30" s="481">
        <f t="shared" si="5"/>
        <v>580</v>
      </c>
      <c r="N30" s="408">
        <f t="shared" si="6"/>
        <v>1.04223403480667</v>
      </c>
    </row>
    <row r="31" spans="1:14" ht="13.5" customHeight="1">
      <c r="A31" s="248" t="s">
        <v>161</v>
      </c>
      <c r="B31" s="278">
        <v>45</v>
      </c>
      <c r="C31" s="250"/>
      <c r="D31" s="270">
        <f t="shared" si="8"/>
        <v>45</v>
      </c>
      <c r="E31" s="278">
        <v>97</v>
      </c>
      <c r="F31" s="250"/>
      <c r="G31" s="471">
        <f t="shared" si="9"/>
        <v>97</v>
      </c>
      <c r="H31" s="481">
        <f t="shared" si="3"/>
        <v>52</v>
      </c>
      <c r="I31" s="408">
        <f t="shared" si="4"/>
        <v>2.1555555555555554</v>
      </c>
      <c r="J31" s="473">
        <v>100</v>
      </c>
      <c r="K31" s="250"/>
      <c r="L31" s="484">
        <f t="shared" si="10"/>
        <v>100</v>
      </c>
      <c r="M31" s="481">
        <f t="shared" si="5"/>
        <v>3</v>
      </c>
      <c r="N31" s="408">
        <f t="shared" si="6"/>
        <v>1.0309278350515463</v>
      </c>
    </row>
    <row r="32" spans="1:14" ht="13.5" customHeight="1">
      <c r="A32" s="248" t="s">
        <v>162</v>
      </c>
      <c r="B32" s="278">
        <v>4729</v>
      </c>
      <c r="C32" s="250"/>
      <c r="D32" s="270">
        <f t="shared" si="8"/>
        <v>4729</v>
      </c>
      <c r="E32" s="278">
        <v>5081</v>
      </c>
      <c r="F32" s="250"/>
      <c r="G32" s="471">
        <f t="shared" si="9"/>
        <v>5081</v>
      </c>
      <c r="H32" s="481">
        <f t="shared" si="3"/>
        <v>352</v>
      </c>
      <c r="I32" s="408">
        <f t="shared" si="4"/>
        <v>1.0744343412983717</v>
      </c>
      <c r="J32" s="473">
        <f>J29*0.37</f>
        <v>5332.8099999999995</v>
      </c>
      <c r="K32" s="250"/>
      <c r="L32" s="484">
        <f t="shared" si="10"/>
        <v>5332.8099999999995</v>
      </c>
      <c r="M32" s="481">
        <f t="shared" si="5"/>
        <v>251.8099999999995</v>
      </c>
      <c r="N32" s="408">
        <f t="shared" si="6"/>
        <v>1.0495591419012005</v>
      </c>
    </row>
    <row r="33" spans="1:14" ht="13.5" customHeight="1">
      <c r="A33" s="279" t="s">
        <v>163</v>
      </c>
      <c r="B33" s="278"/>
      <c r="C33" s="250"/>
      <c r="D33" s="270">
        <f t="shared" si="8"/>
        <v>0</v>
      </c>
      <c r="E33" s="278"/>
      <c r="F33" s="250"/>
      <c r="G33" s="471">
        <f t="shared" si="9"/>
        <v>0</v>
      </c>
      <c r="H33" s="481">
        <f t="shared" si="3"/>
        <v>0</v>
      </c>
      <c r="I33" s="408"/>
      <c r="J33" s="473"/>
      <c r="K33" s="250"/>
      <c r="L33" s="484">
        <f t="shared" si="10"/>
        <v>0</v>
      </c>
      <c r="M33" s="481">
        <f t="shared" si="5"/>
        <v>0</v>
      </c>
      <c r="N33" s="408"/>
    </row>
    <row r="34" spans="1:14" ht="13.5" customHeight="1">
      <c r="A34" s="279" t="s">
        <v>164</v>
      </c>
      <c r="B34" s="278">
        <v>157</v>
      </c>
      <c r="C34" s="250"/>
      <c r="D34" s="270">
        <f t="shared" si="8"/>
        <v>157</v>
      </c>
      <c r="E34" s="278">
        <v>169</v>
      </c>
      <c r="F34" s="250"/>
      <c r="G34" s="471">
        <f t="shared" si="9"/>
        <v>169</v>
      </c>
      <c r="H34" s="481">
        <f t="shared" si="3"/>
        <v>12</v>
      </c>
      <c r="I34" s="408">
        <f t="shared" si="4"/>
        <v>1.0764331210191083</v>
      </c>
      <c r="J34" s="473">
        <v>169</v>
      </c>
      <c r="K34" s="250"/>
      <c r="L34" s="484">
        <f t="shared" si="10"/>
        <v>169</v>
      </c>
      <c r="M34" s="481">
        <f t="shared" si="5"/>
        <v>0</v>
      </c>
      <c r="N34" s="408">
        <f t="shared" si="6"/>
        <v>1</v>
      </c>
    </row>
    <row r="35" spans="1:14" ht="13.5" customHeight="1">
      <c r="A35" s="248" t="s">
        <v>165</v>
      </c>
      <c r="B35" s="278">
        <v>657</v>
      </c>
      <c r="C35" s="250"/>
      <c r="D35" s="270">
        <f t="shared" si="8"/>
        <v>657</v>
      </c>
      <c r="E35" s="278">
        <v>653</v>
      </c>
      <c r="F35" s="250"/>
      <c r="G35" s="471">
        <f t="shared" si="9"/>
        <v>653</v>
      </c>
      <c r="H35" s="481">
        <f t="shared" si="3"/>
        <v>-4</v>
      </c>
      <c r="I35" s="408">
        <f t="shared" si="4"/>
        <v>0.9939117199391172</v>
      </c>
      <c r="J35" s="474">
        <v>647</v>
      </c>
      <c r="K35" s="250"/>
      <c r="L35" s="484">
        <f t="shared" si="10"/>
        <v>647</v>
      </c>
      <c r="M35" s="481">
        <f t="shared" si="5"/>
        <v>-6</v>
      </c>
      <c r="N35" s="408">
        <f t="shared" si="6"/>
        <v>0.9908116385911179</v>
      </c>
    </row>
    <row r="36" spans="1:14" ht="22.5" customHeight="1">
      <c r="A36" s="248" t="s">
        <v>166</v>
      </c>
      <c r="B36" s="278">
        <v>657</v>
      </c>
      <c r="C36" s="250"/>
      <c r="D36" s="270">
        <f t="shared" si="8"/>
        <v>657</v>
      </c>
      <c r="E36" s="278">
        <v>653</v>
      </c>
      <c r="F36" s="250"/>
      <c r="G36" s="471">
        <f t="shared" si="9"/>
        <v>653</v>
      </c>
      <c r="H36" s="481">
        <f t="shared" si="3"/>
        <v>-4</v>
      </c>
      <c r="I36" s="408">
        <f t="shared" si="4"/>
        <v>0.9939117199391172</v>
      </c>
      <c r="J36" s="474">
        <v>647</v>
      </c>
      <c r="K36" s="250"/>
      <c r="L36" s="484">
        <f t="shared" si="10"/>
        <v>647</v>
      </c>
      <c r="M36" s="481">
        <f t="shared" si="5"/>
        <v>-6</v>
      </c>
      <c r="N36" s="408">
        <f t="shared" si="6"/>
        <v>0.9908116385911179</v>
      </c>
    </row>
    <row r="37" spans="1:14" ht="13.5" customHeight="1" thickBot="1">
      <c r="A37" s="280" t="s">
        <v>167</v>
      </c>
      <c r="B37" s="281"/>
      <c r="C37" s="282"/>
      <c r="D37" s="270">
        <f t="shared" si="8"/>
        <v>0</v>
      </c>
      <c r="E37" s="281"/>
      <c r="F37" s="282"/>
      <c r="G37" s="471">
        <f t="shared" si="9"/>
        <v>0</v>
      </c>
      <c r="H37" s="481">
        <f t="shared" si="3"/>
        <v>0</v>
      </c>
      <c r="I37" s="408"/>
      <c r="J37" s="478"/>
      <c r="K37" s="282"/>
      <c r="L37" s="484">
        <f t="shared" si="10"/>
        <v>0</v>
      </c>
      <c r="M37" s="481">
        <f t="shared" si="5"/>
        <v>0</v>
      </c>
      <c r="N37" s="408"/>
    </row>
    <row r="38" spans="1:14" ht="13.5" customHeight="1" thickBot="1">
      <c r="A38" s="287" t="s">
        <v>168</v>
      </c>
      <c r="B38" s="288">
        <f>SUM(B20+B22+B23+B24+B25+B28+B33+B34+B35+B37)</f>
        <v>27550</v>
      </c>
      <c r="C38" s="289">
        <f>SUM(C20+C22+C23+C24+C25+C28+C33+C34+C35+C37)</f>
        <v>0</v>
      </c>
      <c r="D38" s="290">
        <f>SUM(D20+D22+D23+D24+D25+D28+D33+D34+D35+D37)</f>
        <v>27550</v>
      </c>
      <c r="E38" s="288">
        <v>24248</v>
      </c>
      <c r="F38" s="289">
        <f>SUM(F20+F22+F23+F24+F25+F28+F33+F34+F35+F37)</f>
        <v>0</v>
      </c>
      <c r="G38" s="289">
        <v>27248</v>
      </c>
      <c r="H38" s="483">
        <f t="shared" si="3"/>
        <v>-302</v>
      </c>
      <c r="I38" s="415">
        <f t="shared" si="4"/>
        <v>0.989038112522686</v>
      </c>
      <c r="J38" s="479">
        <f>SUM(J20+J22+J23+J24+J25+J28+J33+J34+J35+J37)</f>
        <v>28075.809999999998</v>
      </c>
      <c r="K38" s="289">
        <f>SUM(K20+K22+K23+K24+K25+K28+K33+K34+K35+K37)</f>
        <v>0</v>
      </c>
      <c r="L38" s="289">
        <f>SUM(L20+L22+L23+L24+L25+L28+L33+L34+L35+L37)</f>
        <v>28075.809999999998</v>
      </c>
      <c r="M38" s="483">
        <f t="shared" si="5"/>
        <v>827.8099999999977</v>
      </c>
      <c r="N38" s="415">
        <f t="shared" si="6"/>
        <v>1.0303805783910744</v>
      </c>
    </row>
    <row r="39" spans="1:14" ht="13.5" customHeight="1" thickBot="1">
      <c r="A39" s="292"/>
      <c r="B39" s="293"/>
      <c r="C39" s="294"/>
      <c r="D39" s="295"/>
      <c r="E39" s="293"/>
      <c r="F39" s="294"/>
      <c r="G39" s="295"/>
      <c r="H39" s="392"/>
      <c r="I39" s="296"/>
      <c r="J39" s="293"/>
      <c r="K39" s="294"/>
      <c r="L39" s="294"/>
      <c r="M39" s="391"/>
      <c r="N39" s="394"/>
    </row>
    <row r="40" spans="1:14" ht="13.5" customHeight="1" thickBot="1">
      <c r="A40" s="287" t="s">
        <v>169</v>
      </c>
      <c r="B40" s="607">
        <v>61</v>
      </c>
      <c r="C40" s="607"/>
      <c r="D40" s="607"/>
      <c r="E40" s="607">
        <f>G19-G38</f>
        <v>5</v>
      </c>
      <c r="F40" s="607"/>
      <c r="G40" s="607"/>
      <c r="H40" s="382"/>
      <c r="I40" s="377"/>
      <c r="J40" s="606">
        <f>L19-L38</f>
        <v>-6590.809999999998</v>
      </c>
      <c r="K40" s="606"/>
      <c r="L40" s="606"/>
      <c r="M40" s="379"/>
      <c r="N40" s="381"/>
    </row>
    <row r="41" spans="1:7" ht="20.25" customHeight="1" thickBot="1">
      <c r="A41" s="287" t="s">
        <v>170</v>
      </c>
      <c r="B41" s="607"/>
      <c r="C41" s="607"/>
      <c r="D41" s="607"/>
      <c r="E41" s="607"/>
      <c r="F41" s="607"/>
      <c r="G41" s="607"/>
    </row>
    <row r="42" ht="14.25" customHeight="1">
      <c r="D42" s="326"/>
    </row>
    <row r="43" spans="1:7" ht="12" thickBot="1">
      <c r="A43" s="386"/>
      <c r="B43" s="386"/>
      <c r="C43" s="385"/>
      <c r="D43" s="386"/>
      <c r="E43" s="386"/>
      <c r="F43" s="386"/>
      <c r="G43" s="385"/>
    </row>
    <row r="44" spans="1:9" ht="11.25">
      <c r="A44" s="635" t="s">
        <v>24</v>
      </c>
      <c r="B44" s="636"/>
      <c r="C44" s="627" t="s">
        <v>171</v>
      </c>
      <c r="D44" s="327"/>
      <c r="E44" s="635" t="s">
        <v>31</v>
      </c>
      <c r="F44" s="636"/>
      <c r="G44" s="636"/>
      <c r="H44" s="636"/>
      <c r="I44" s="627" t="s">
        <v>171</v>
      </c>
    </row>
    <row r="45" spans="1:9" ht="12" thickBot="1">
      <c r="A45" s="637"/>
      <c r="B45" s="638"/>
      <c r="C45" s="628"/>
      <c r="D45" s="327"/>
      <c r="E45" s="637"/>
      <c r="F45" s="638"/>
      <c r="G45" s="638"/>
      <c r="H45" s="638"/>
      <c r="I45" s="628"/>
    </row>
    <row r="46" spans="1:9" ht="12" thickBot="1">
      <c r="A46" s="620" t="s">
        <v>130</v>
      </c>
      <c r="B46" s="632"/>
      <c r="C46" s="491">
        <v>300</v>
      </c>
      <c r="D46" s="302"/>
      <c r="E46" s="620" t="s">
        <v>226</v>
      </c>
      <c r="F46" s="632"/>
      <c r="G46" s="632"/>
      <c r="H46" s="632"/>
      <c r="I46" s="491">
        <v>102</v>
      </c>
    </row>
    <row r="47" spans="1:14" ht="11.25">
      <c r="A47" s="617" t="s">
        <v>172</v>
      </c>
      <c r="B47" s="630"/>
      <c r="C47" s="492">
        <v>306</v>
      </c>
      <c r="D47" s="302"/>
      <c r="E47" s="617"/>
      <c r="F47" s="630"/>
      <c r="G47" s="630"/>
      <c r="H47" s="630"/>
      <c r="I47" s="492"/>
      <c r="K47" s="631" t="s">
        <v>173</v>
      </c>
      <c r="L47" s="631"/>
      <c r="M47" s="331">
        <v>2007</v>
      </c>
      <c r="N47" s="332">
        <v>2008</v>
      </c>
    </row>
    <row r="48" spans="1:14" ht="11.25">
      <c r="A48" s="617"/>
      <c r="B48" s="630"/>
      <c r="C48" s="492"/>
      <c r="D48" s="302"/>
      <c r="E48" s="617"/>
      <c r="F48" s="630"/>
      <c r="G48" s="630"/>
      <c r="H48" s="630"/>
      <c r="I48" s="492"/>
      <c r="K48" s="333" t="s">
        <v>213</v>
      </c>
      <c r="L48" s="334"/>
      <c r="M48" s="335"/>
      <c r="N48" s="336"/>
    </row>
    <row r="49" spans="1:14" ht="11.25">
      <c r="A49" s="617"/>
      <c r="B49" s="630"/>
      <c r="C49" s="492"/>
      <c r="D49" s="302"/>
      <c r="E49" s="617"/>
      <c r="F49" s="630"/>
      <c r="G49" s="630"/>
      <c r="H49" s="630"/>
      <c r="I49" s="492"/>
      <c r="K49" s="334" t="s">
        <v>174</v>
      </c>
      <c r="L49" s="333"/>
      <c r="M49" s="337">
        <v>0</v>
      </c>
      <c r="N49" s="338">
        <v>0</v>
      </c>
    </row>
    <row r="50" spans="1:14" ht="12" thickBot="1">
      <c r="A50" s="617"/>
      <c r="B50" s="630"/>
      <c r="C50" s="492"/>
      <c r="D50" s="302"/>
      <c r="E50" s="617"/>
      <c r="F50" s="630"/>
      <c r="G50" s="630"/>
      <c r="H50" s="630"/>
      <c r="I50" s="492"/>
      <c r="K50" s="339" t="s">
        <v>175</v>
      </c>
      <c r="L50" s="340"/>
      <c r="M50" s="341">
        <v>0</v>
      </c>
      <c r="N50" s="342">
        <v>0</v>
      </c>
    </row>
    <row r="51" spans="1:9" ht="11.25">
      <c r="A51" s="617"/>
      <c r="B51" s="630"/>
      <c r="C51" s="492"/>
      <c r="D51" s="302"/>
      <c r="E51" s="617"/>
      <c r="F51" s="630"/>
      <c r="G51" s="630"/>
      <c r="H51" s="630"/>
      <c r="I51" s="492"/>
    </row>
    <row r="52" spans="1:14" ht="12" thickBot="1">
      <c r="A52" s="588"/>
      <c r="B52" s="629"/>
      <c r="C52" s="493"/>
      <c r="D52" s="302"/>
      <c r="E52" s="588"/>
      <c r="F52" s="629"/>
      <c r="G52" s="629"/>
      <c r="H52" s="629"/>
      <c r="I52" s="493"/>
      <c r="M52" s="300"/>
      <c r="N52" s="300"/>
    </row>
    <row r="53" spans="1:9" s="328" customFormat="1" ht="13.5" customHeight="1" thickBot="1">
      <c r="A53" s="633" t="s">
        <v>136</v>
      </c>
      <c r="B53" s="634"/>
      <c r="C53" s="490">
        <f>SUM(C46:C52)</f>
        <v>606</v>
      </c>
      <c r="D53" s="299"/>
      <c r="E53" s="633" t="s">
        <v>136</v>
      </c>
      <c r="F53" s="634"/>
      <c r="G53" s="634"/>
      <c r="H53" s="634"/>
      <c r="I53" s="490">
        <f>SUM(I46:I53)</f>
        <v>102</v>
      </c>
    </row>
    <row r="54" spans="1:4" ht="11.25">
      <c r="A54" s="386"/>
      <c r="B54" s="386"/>
      <c r="C54" s="385"/>
      <c r="D54" s="386"/>
    </row>
    <row r="55" spans="1:7" ht="11.25">
      <c r="A55" s="386"/>
      <c r="B55" s="386"/>
      <c r="C55" s="385"/>
      <c r="D55" s="386"/>
      <c r="E55" s="386"/>
      <c r="F55" s="386"/>
      <c r="G55" s="385"/>
    </row>
    <row r="56" spans="1:12" s="328" customFormat="1" ht="15.75" thickBot="1">
      <c r="A56" s="375" t="s">
        <v>324</v>
      </c>
      <c r="B56" s="329"/>
      <c r="C56" s="329"/>
      <c r="D56" s="329"/>
      <c r="E56" s="303"/>
      <c r="F56" s="330"/>
      <c r="G56" s="330"/>
      <c r="H56" s="302"/>
      <c r="I56" s="329"/>
      <c r="J56" s="329" t="s">
        <v>222</v>
      </c>
      <c r="K56" s="329"/>
      <c r="L56" s="303"/>
    </row>
    <row r="57" spans="1:11" s="328" customFormat="1" ht="12" thickBot="1">
      <c r="A57" s="608" t="s">
        <v>185</v>
      </c>
      <c r="B57" s="609" t="s">
        <v>34</v>
      </c>
      <c r="C57" s="610" t="s">
        <v>35</v>
      </c>
      <c r="D57" s="610"/>
      <c r="E57" s="610"/>
      <c r="F57" s="610"/>
      <c r="G57" s="610"/>
      <c r="H57" s="610"/>
      <c r="I57" s="610"/>
      <c r="J57" s="601" t="s">
        <v>36</v>
      </c>
      <c r="K57" s="298"/>
    </row>
    <row r="58" spans="1:11" s="328" customFormat="1" ht="12" thickBot="1">
      <c r="A58" s="608"/>
      <c r="B58" s="609"/>
      <c r="C58" s="604" t="s">
        <v>186</v>
      </c>
      <c r="D58" s="605" t="s">
        <v>187</v>
      </c>
      <c r="E58" s="605"/>
      <c r="F58" s="605"/>
      <c r="G58" s="605"/>
      <c r="H58" s="605"/>
      <c r="I58" s="605"/>
      <c r="J58" s="601"/>
      <c r="K58" s="298"/>
    </row>
    <row r="59" spans="1:11" s="328" customFormat="1" ht="12" thickBot="1">
      <c r="A59" s="608"/>
      <c r="B59" s="609"/>
      <c r="C59" s="604"/>
      <c r="D59" s="304">
        <v>1</v>
      </c>
      <c r="E59" s="304">
        <v>2</v>
      </c>
      <c r="F59" s="304">
        <v>3</v>
      </c>
      <c r="G59" s="304">
        <v>4</v>
      </c>
      <c r="H59" s="304">
        <v>5</v>
      </c>
      <c r="I59" s="305">
        <v>6</v>
      </c>
      <c r="J59" s="601"/>
      <c r="K59" s="298"/>
    </row>
    <row r="60" spans="1:11" s="328" customFormat="1" ht="12" thickBot="1">
      <c r="A60" s="306">
        <v>34909</v>
      </c>
      <c r="B60" s="307">
        <v>5742</v>
      </c>
      <c r="C60" s="308">
        <f>SUM(D60:I60)</f>
        <v>647</v>
      </c>
      <c r="D60" s="374">
        <v>137</v>
      </c>
      <c r="E60" s="374">
        <v>228</v>
      </c>
      <c r="F60" s="374">
        <v>2</v>
      </c>
      <c r="G60" s="374"/>
      <c r="H60" s="373">
        <v>280</v>
      </c>
      <c r="I60" s="309"/>
      <c r="J60" s="310">
        <f>SUM(A60-B60-C60)</f>
        <v>28520</v>
      </c>
      <c r="K60" s="298"/>
    </row>
    <row r="61" spans="1:12" s="328" customFormat="1" ht="11.25">
      <c r="A61" s="302"/>
      <c r="B61" s="329"/>
      <c r="C61" s="329"/>
      <c r="D61" s="329"/>
      <c r="E61" s="303"/>
      <c r="F61" s="343"/>
      <c r="G61" s="330"/>
      <c r="H61" s="302"/>
      <c r="I61" s="329"/>
      <c r="J61" s="329"/>
      <c r="K61" s="329"/>
      <c r="L61" s="303"/>
    </row>
    <row r="62" spans="1:12" s="328" customFormat="1" ht="11.25">
      <c r="A62" s="302"/>
      <c r="B62" s="329"/>
      <c r="C62" s="329"/>
      <c r="D62" s="329"/>
      <c r="E62" s="303"/>
      <c r="F62" s="343"/>
      <c r="G62" s="330"/>
      <c r="H62" s="302"/>
      <c r="I62" s="329"/>
      <c r="J62" s="329"/>
      <c r="K62" s="329"/>
      <c r="L62" s="303"/>
    </row>
    <row r="63" spans="1:12" s="328" customFormat="1" ht="15.75" thickBot="1">
      <c r="A63" s="375" t="s">
        <v>325</v>
      </c>
      <c r="B63" s="329"/>
      <c r="C63" s="329"/>
      <c r="D63" s="329"/>
      <c r="E63" s="303"/>
      <c r="F63" s="343"/>
      <c r="G63" s="330"/>
      <c r="H63" s="302"/>
      <c r="I63" s="329"/>
      <c r="J63" s="329"/>
      <c r="K63" s="329"/>
      <c r="L63" s="329" t="s">
        <v>222</v>
      </c>
    </row>
    <row r="64" spans="1:12" s="328" customFormat="1" ht="12" thickBot="1">
      <c r="A64" s="570" t="s">
        <v>201</v>
      </c>
      <c r="B64" s="566" t="s">
        <v>37</v>
      </c>
      <c r="C64" s="567" t="s">
        <v>38</v>
      </c>
      <c r="D64" s="567"/>
      <c r="E64" s="567"/>
      <c r="F64" s="567"/>
      <c r="G64" s="599" t="s">
        <v>39</v>
      </c>
      <c r="H64" s="569" t="s">
        <v>188</v>
      </c>
      <c r="I64" s="597" t="s">
        <v>40</v>
      </c>
      <c r="J64" s="597"/>
      <c r="K64" s="597"/>
      <c r="L64" s="597"/>
    </row>
    <row r="65" spans="1:12" s="328" customFormat="1" ht="34.5" thickBot="1">
      <c r="A65" s="570"/>
      <c r="B65" s="566"/>
      <c r="C65" s="344" t="s">
        <v>265</v>
      </c>
      <c r="D65" s="345" t="s">
        <v>189</v>
      </c>
      <c r="E65" s="345" t="s">
        <v>190</v>
      </c>
      <c r="F65" s="346" t="s">
        <v>266</v>
      </c>
      <c r="G65" s="599"/>
      <c r="H65" s="569"/>
      <c r="I65" s="347" t="s">
        <v>41</v>
      </c>
      <c r="J65" s="348" t="s">
        <v>189</v>
      </c>
      <c r="K65" s="348" t="s">
        <v>190</v>
      </c>
      <c r="L65" s="349" t="s">
        <v>42</v>
      </c>
    </row>
    <row r="66" spans="1:12" s="328" customFormat="1" ht="11.25">
      <c r="A66" s="387" t="s">
        <v>191</v>
      </c>
      <c r="B66" s="311">
        <v>2194</v>
      </c>
      <c r="C66" s="360" t="s">
        <v>192</v>
      </c>
      <c r="D66" s="361" t="s">
        <v>192</v>
      </c>
      <c r="E66" s="361" t="s">
        <v>192</v>
      </c>
      <c r="F66" s="362"/>
      <c r="G66" s="312">
        <v>963</v>
      </c>
      <c r="H66" s="313" t="s">
        <v>192</v>
      </c>
      <c r="I66" s="367" t="s">
        <v>192</v>
      </c>
      <c r="J66" s="368" t="s">
        <v>192</v>
      </c>
      <c r="K66" s="368" t="s">
        <v>192</v>
      </c>
      <c r="L66" s="369" t="s">
        <v>192</v>
      </c>
    </row>
    <row r="67" spans="1:12" s="328" customFormat="1" ht="11.25">
      <c r="A67" s="388" t="s">
        <v>193</v>
      </c>
      <c r="B67" s="314">
        <v>66</v>
      </c>
      <c r="C67" s="363">
        <v>66</v>
      </c>
      <c r="D67" s="337">
        <v>12</v>
      </c>
      <c r="E67" s="337">
        <v>0</v>
      </c>
      <c r="F67" s="338">
        <f>C67+D67-E67</f>
        <v>78</v>
      </c>
      <c r="G67" s="315">
        <v>78</v>
      </c>
      <c r="H67" s="316">
        <f>+G67-F67</f>
        <v>0</v>
      </c>
      <c r="I67" s="363">
        <v>78</v>
      </c>
      <c r="J67" s="337">
        <v>1</v>
      </c>
      <c r="K67" s="337">
        <v>0</v>
      </c>
      <c r="L67" s="338">
        <f>I67+J67-K67</f>
        <v>79</v>
      </c>
    </row>
    <row r="68" spans="1:12" s="328" customFormat="1" ht="11.25">
      <c r="A68" s="388" t="s">
        <v>194</v>
      </c>
      <c r="B68" s="314"/>
      <c r="C68" s="363">
        <v>288</v>
      </c>
      <c r="D68" s="337">
        <v>108</v>
      </c>
      <c r="E68" s="337">
        <v>33</v>
      </c>
      <c r="F68" s="338">
        <f>C68+D68-E68</f>
        <v>363</v>
      </c>
      <c r="G68" s="315"/>
      <c r="H68" s="316">
        <f>+G68-F68</f>
        <v>-363</v>
      </c>
      <c r="I68" s="363">
        <v>363</v>
      </c>
      <c r="J68" s="337">
        <v>4</v>
      </c>
      <c r="K68" s="337">
        <v>0</v>
      </c>
      <c r="L68" s="338">
        <f>I68+J68-K68</f>
        <v>367</v>
      </c>
    </row>
    <row r="69" spans="1:12" s="328" customFormat="1" ht="11.25">
      <c r="A69" s="388" t="s">
        <v>202</v>
      </c>
      <c r="B69" s="314">
        <v>239</v>
      </c>
      <c r="C69" s="363">
        <v>239</v>
      </c>
      <c r="D69" s="337">
        <v>653</v>
      </c>
      <c r="E69" s="337">
        <v>497</v>
      </c>
      <c r="F69" s="338">
        <f>C69+D69-E69</f>
        <v>395</v>
      </c>
      <c r="G69" s="315">
        <v>395</v>
      </c>
      <c r="H69" s="316">
        <f>+G69-F69</f>
        <v>0</v>
      </c>
      <c r="I69" s="370">
        <v>395</v>
      </c>
      <c r="J69" s="371">
        <v>647</v>
      </c>
      <c r="K69" s="371">
        <v>606</v>
      </c>
      <c r="L69" s="338">
        <f>I69+J69-K69</f>
        <v>436</v>
      </c>
    </row>
    <row r="70" spans="1:12" s="328" customFormat="1" ht="11.25">
      <c r="A70" s="388" t="s">
        <v>195</v>
      </c>
      <c r="B70" s="314">
        <v>1888</v>
      </c>
      <c r="C70" s="364" t="s">
        <v>192</v>
      </c>
      <c r="D70" s="361" t="s">
        <v>192</v>
      </c>
      <c r="E70" s="365" t="s">
        <v>192</v>
      </c>
      <c r="F70" s="338"/>
      <c r="G70" s="315">
        <v>490</v>
      </c>
      <c r="H70" s="317" t="s">
        <v>192</v>
      </c>
      <c r="I70" s="364" t="s">
        <v>192</v>
      </c>
      <c r="J70" s="361" t="s">
        <v>192</v>
      </c>
      <c r="K70" s="365" t="s">
        <v>192</v>
      </c>
      <c r="L70" s="338"/>
    </row>
    <row r="71" spans="1:12" s="328" customFormat="1" ht="12" thickBot="1">
      <c r="A71" s="389" t="s">
        <v>196</v>
      </c>
      <c r="B71" s="318">
        <v>302</v>
      </c>
      <c r="C71" s="366">
        <v>317</v>
      </c>
      <c r="D71" s="341">
        <v>274</v>
      </c>
      <c r="E71" s="341">
        <v>247</v>
      </c>
      <c r="F71" s="505">
        <f>C71+D71-E71</f>
        <v>344</v>
      </c>
      <c r="G71" s="319">
        <v>220</v>
      </c>
      <c r="H71" s="320">
        <f>+G71-F71</f>
        <v>-124</v>
      </c>
      <c r="I71" s="366">
        <v>344</v>
      </c>
      <c r="J71" s="341">
        <v>285</v>
      </c>
      <c r="K71" s="341">
        <v>247</v>
      </c>
      <c r="L71" s="342">
        <v>382</v>
      </c>
    </row>
    <row r="72" spans="1:12" s="328" customFormat="1" ht="11.25">
      <c r="A72" s="302"/>
      <c r="B72" s="329"/>
      <c r="C72" s="329"/>
      <c r="D72" s="329"/>
      <c r="E72" s="303"/>
      <c r="F72" s="343"/>
      <c r="G72" s="330"/>
      <c r="H72" s="302"/>
      <c r="I72" s="329"/>
      <c r="J72" s="329"/>
      <c r="K72" s="329"/>
      <c r="L72" s="303"/>
    </row>
    <row r="73" spans="1:12" s="328" customFormat="1" ht="11.25">
      <c r="A73" s="302"/>
      <c r="B73" s="329"/>
      <c r="C73" s="329"/>
      <c r="D73" s="329"/>
      <c r="E73" s="303"/>
      <c r="F73" s="343"/>
      <c r="G73" s="330"/>
      <c r="H73" s="302"/>
      <c r="I73" s="329"/>
      <c r="J73" s="329"/>
      <c r="K73" s="329"/>
      <c r="L73" s="303"/>
    </row>
    <row r="74" spans="1:11" ht="15.75" thickBot="1">
      <c r="A74" s="375" t="s">
        <v>326</v>
      </c>
      <c r="K74" s="329" t="s">
        <v>222</v>
      </c>
    </row>
    <row r="75" spans="1:11" ht="11.25">
      <c r="A75" s="619" t="s">
        <v>180</v>
      </c>
      <c r="B75" s="619"/>
      <c r="C75" s="619"/>
      <c r="D75" s="321"/>
      <c r="E75" s="619" t="s">
        <v>181</v>
      </c>
      <c r="F75" s="619"/>
      <c r="G75" s="619"/>
      <c r="I75" s="598" t="s">
        <v>176</v>
      </c>
      <c r="J75" s="598"/>
      <c r="K75" s="598"/>
    </row>
    <row r="76" spans="1:11" ht="12" thickBot="1">
      <c r="A76" s="350" t="s">
        <v>182</v>
      </c>
      <c r="B76" s="351" t="s">
        <v>183</v>
      </c>
      <c r="C76" s="352" t="s">
        <v>178</v>
      </c>
      <c r="D76" s="321"/>
      <c r="E76" s="350"/>
      <c r="F76" s="600" t="s">
        <v>184</v>
      </c>
      <c r="G76" s="600"/>
      <c r="I76" s="350"/>
      <c r="J76" s="351" t="s">
        <v>177</v>
      </c>
      <c r="K76" s="352" t="s">
        <v>178</v>
      </c>
    </row>
    <row r="77" spans="1:11" ht="11.25">
      <c r="A77" s="322">
        <v>2008</v>
      </c>
      <c r="B77" s="356">
        <v>58</v>
      </c>
      <c r="C77" s="357">
        <v>58</v>
      </c>
      <c r="D77" s="321"/>
      <c r="E77" s="322">
        <v>2008</v>
      </c>
      <c r="F77" s="592">
        <v>119</v>
      </c>
      <c r="G77" s="592"/>
      <c r="I77" s="322">
        <v>2008</v>
      </c>
      <c r="J77" s="356">
        <v>13719</v>
      </c>
      <c r="K77" s="357">
        <f>G30</f>
        <v>13733</v>
      </c>
    </row>
    <row r="78" spans="1:11" ht="12" thickBot="1">
      <c r="A78" s="323">
        <v>2009</v>
      </c>
      <c r="B78" s="358">
        <v>60</v>
      </c>
      <c r="C78" s="359"/>
      <c r="D78" s="321"/>
      <c r="E78" s="323">
        <v>2009</v>
      </c>
      <c r="F78" s="568">
        <v>119</v>
      </c>
      <c r="G78" s="568"/>
      <c r="I78" s="323">
        <v>2009</v>
      </c>
      <c r="J78" s="358">
        <f>L30</f>
        <v>14313</v>
      </c>
      <c r="K78" s="359"/>
    </row>
  </sheetData>
  <mergeCells count="53">
    <mergeCell ref="A2:G2"/>
    <mergeCell ref="A1:N1"/>
    <mergeCell ref="B40:D40"/>
    <mergeCell ref="E40:G40"/>
    <mergeCell ref="B4:D4"/>
    <mergeCell ref="E4:G4"/>
    <mergeCell ref="B3:N3"/>
    <mergeCell ref="H4:I4"/>
    <mergeCell ref="M4:N4"/>
    <mergeCell ref="A3:A6"/>
    <mergeCell ref="J4:L4"/>
    <mergeCell ref="A75:C75"/>
    <mergeCell ref="E75:G75"/>
    <mergeCell ref="J57:J59"/>
    <mergeCell ref="K47:L47"/>
    <mergeCell ref="A51:B51"/>
    <mergeCell ref="A48:B48"/>
    <mergeCell ref="A50:B50"/>
    <mergeCell ref="A49:B49"/>
    <mergeCell ref="A47:B47"/>
    <mergeCell ref="J40:L40"/>
    <mergeCell ref="B41:D41"/>
    <mergeCell ref="E41:G41"/>
    <mergeCell ref="A46:B46"/>
    <mergeCell ref="A44:B45"/>
    <mergeCell ref="C44:C45"/>
    <mergeCell ref="E44:H45"/>
    <mergeCell ref="I44:I45"/>
    <mergeCell ref="A57:A59"/>
    <mergeCell ref="B57:B59"/>
    <mergeCell ref="C57:I57"/>
    <mergeCell ref="C58:C59"/>
    <mergeCell ref="D58:I58"/>
    <mergeCell ref="A64:A65"/>
    <mergeCell ref="B64:B65"/>
    <mergeCell ref="C64:F64"/>
    <mergeCell ref="G64:G65"/>
    <mergeCell ref="F78:G78"/>
    <mergeCell ref="H64:H65"/>
    <mergeCell ref="I64:L64"/>
    <mergeCell ref="I75:K75"/>
    <mergeCell ref="F77:G77"/>
    <mergeCell ref="F76:G76"/>
    <mergeCell ref="A53:B53"/>
    <mergeCell ref="E46:H46"/>
    <mergeCell ref="E47:H47"/>
    <mergeCell ref="E48:H48"/>
    <mergeCell ref="E49:H49"/>
    <mergeCell ref="E50:H50"/>
    <mergeCell ref="E51:H51"/>
    <mergeCell ref="E52:H52"/>
    <mergeCell ref="E53:H53"/>
    <mergeCell ref="A52:B52"/>
  </mergeCells>
  <printOptions horizontalCentered="1"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6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1"/>
  <sheetViews>
    <sheetView zoomScale="90" zoomScaleNormal="90" workbookViewId="0" topLeftCell="A1">
      <selection activeCell="S19" sqref="S19"/>
    </sheetView>
  </sheetViews>
  <sheetFormatPr defaultColWidth="9.00390625" defaultRowHeight="12.75"/>
  <cols>
    <col min="1" max="1" width="1.25" style="0" customWidth="1"/>
    <col min="2" max="2" width="57.125" style="0" customWidth="1"/>
    <col min="3" max="3" width="13.25390625" style="0" customWidth="1"/>
    <col min="4" max="4" width="12.875" style="0" customWidth="1"/>
    <col min="10" max="10" width="11.125" style="0" customWidth="1"/>
  </cols>
  <sheetData>
    <row r="1" ht="13.5" thickBot="1">
      <c r="M1" t="s">
        <v>347</v>
      </c>
    </row>
    <row r="2" spans="2:14" ht="21" customHeight="1" thickBot="1">
      <c r="B2" s="560">
        <v>2008</v>
      </c>
      <c r="C2" s="115" t="s">
        <v>286</v>
      </c>
      <c r="D2" s="116"/>
      <c r="E2" s="115" t="s">
        <v>287</v>
      </c>
      <c r="F2" s="117"/>
      <c r="G2" s="118"/>
      <c r="H2" s="119"/>
      <c r="I2" s="586" t="s">
        <v>288</v>
      </c>
      <c r="J2" s="587"/>
      <c r="K2" s="586" t="s">
        <v>289</v>
      </c>
      <c r="L2" s="587"/>
      <c r="M2" s="586" t="s">
        <v>290</v>
      </c>
      <c r="N2" s="587"/>
    </row>
    <row r="3" spans="2:14" ht="39" thickBot="1">
      <c r="B3" s="561" t="s">
        <v>291</v>
      </c>
      <c r="C3" s="120" t="s">
        <v>292</v>
      </c>
      <c r="D3" s="121" t="s">
        <v>293</v>
      </c>
      <c r="E3" s="122" t="s">
        <v>7</v>
      </c>
      <c r="F3" s="123" t="s">
        <v>294</v>
      </c>
      <c r="G3" s="123" t="s">
        <v>295</v>
      </c>
      <c r="H3" s="124" t="s">
        <v>296</v>
      </c>
      <c r="I3" s="122" t="s">
        <v>8</v>
      </c>
      <c r="J3" s="124" t="s">
        <v>296</v>
      </c>
      <c r="K3" s="120" t="s">
        <v>9</v>
      </c>
      <c r="L3" s="121" t="s">
        <v>296</v>
      </c>
      <c r="M3" s="122" t="s">
        <v>297</v>
      </c>
      <c r="N3" s="124" t="s">
        <v>296</v>
      </c>
    </row>
    <row r="4" spans="2:14" ht="15.75">
      <c r="B4" s="125" t="s">
        <v>299</v>
      </c>
      <c r="C4" s="126">
        <v>94.56749725341797</v>
      </c>
      <c r="D4" s="127">
        <v>17126.4453125</v>
      </c>
      <c r="E4" s="128">
        <v>10656.90625</v>
      </c>
      <c r="F4" s="129">
        <v>5.267929553985596</v>
      </c>
      <c r="G4" s="129">
        <v>9.326224327087402</v>
      </c>
      <c r="H4" s="130">
        <v>0.6222485784730759</v>
      </c>
      <c r="I4" s="128">
        <v>2066.707763671875</v>
      </c>
      <c r="J4" s="130">
        <v>0.12067348045443245</v>
      </c>
      <c r="K4" s="131">
        <v>593.2744750976562</v>
      </c>
      <c r="L4" s="132">
        <v>0.03464084135805144</v>
      </c>
      <c r="M4" s="128">
        <v>3809.559542655945</v>
      </c>
      <c r="N4" s="130">
        <v>0.22243725847041237</v>
      </c>
    </row>
    <row r="5" spans="2:14" ht="15.75">
      <c r="B5" s="125" t="s">
        <v>300</v>
      </c>
      <c r="C5" s="133">
        <v>22.149999618530273</v>
      </c>
      <c r="D5" s="134">
        <v>15325.3349609375</v>
      </c>
      <c r="E5" s="135">
        <v>11006.625</v>
      </c>
      <c r="F5" s="136">
        <v>5.695067882537842</v>
      </c>
      <c r="G5" s="136">
        <v>9.618583679199219</v>
      </c>
      <c r="H5" s="137">
        <v>0.7181980053326475</v>
      </c>
      <c r="I5" s="135">
        <v>609.8809204101562</v>
      </c>
      <c r="J5" s="137">
        <v>0.039795601333652536</v>
      </c>
      <c r="K5" s="138">
        <v>684.5375366210938</v>
      </c>
      <c r="L5" s="139">
        <v>0.04466705219598139</v>
      </c>
      <c r="M5" s="135">
        <v>3024.288710951805</v>
      </c>
      <c r="N5" s="137">
        <v>0.19733915889345102</v>
      </c>
    </row>
    <row r="6" spans="2:14" ht="15.75">
      <c r="B6" s="125" t="s">
        <v>301</v>
      </c>
      <c r="C6" s="133">
        <v>42.5625</v>
      </c>
      <c r="D6" s="134">
        <v>15701.3232421875</v>
      </c>
      <c r="E6" s="135">
        <v>10106.166015625</v>
      </c>
      <c r="F6" s="136">
        <v>5.530587196350098</v>
      </c>
      <c r="G6" s="136">
        <v>9.664376258850098</v>
      </c>
      <c r="H6" s="137">
        <v>0.6436505929940345</v>
      </c>
      <c r="I6" s="135">
        <v>1171.37060546875</v>
      </c>
      <c r="J6" s="137">
        <v>0.07460330491900345</v>
      </c>
      <c r="K6" s="138">
        <v>880.8828735351562</v>
      </c>
      <c r="L6" s="139">
        <v>0.056102460916691</v>
      </c>
      <c r="M6" s="135">
        <v>3542.908494949341</v>
      </c>
      <c r="N6" s="137">
        <v>0.22564394352636388</v>
      </c>
    </row>
    <row r="7" spans="2:14" ht="15.75">
      <c r="B7" s="125" t="s">
        <v>274</v>
      </c>
      <c r="C7" s="133">
        <v>33.77000045776367</v>
      </c>
      <c r="D7" s="134">
        <v>17398.30859375</v>
      </c>
      <c r="E7" s="135">
        <v>11074.8818359375</v>
      </c>
      <c r="F7" s="136">
        <v>5.768090724945068</v>
      </c>
      <c r="G7" s="136">
        <v>9.416353225708008</v>
      </c>
      <c r="H7" s="137">
        <v>0.6365493390498852</v>
      </c>
      <c r="I7" s="135">
        <v>1692.3431396484375</v>
      </c>
      <c r="J7" s="137">
        <v>0.09727055538354909</v>
      </c>
      <c r="K7" s="138">
        <v>1164.642822265625</v>
      </c>
      <c r="L7" s="139">
        <v>0.06694000258645832</v>
      </c>
      <c r="M7" s="135">
        <v>3466.446346282959</v>
      </c>
      <c r="N7" s="137">
        <v>0.1992404219987345</v>
      </c>
    </row>
    <row r="8" spans="2:14" ht="15.75">
      <c r="B8" s="125" t="s">
        <v>302</v>
      </c>
      <c r="C8" s="133">
        <v>62.622501373291016</v>
      </c>
      <c r="D8" s="134">
        <v>16536.3359375</v>
      </c>
      <c r="E8" s="135">
        <v>10103.34765625</v>
      </c>
      <c r="F8" s="136">
        <v>5.104923725128174</v>
      </c>
      <c r="G8" s="136">
        <v>7.88507604598999</v>
      </c>
      <c r="H8" s="137">
        <v>0.6109786166921235</v>
      </c>
      <c r="I8" s="135">
        <v>1360.10009765625</v>
      </c>
      <c r="J8" s="137">
        <v>0.08224918160811584</v>
      </c>
      <c r="K8" s="138">
        <v>1350.7764892578125</v>
      </c>
      <c r="L8" s="139">
        <v>0.08168535607665127</v>
      </c>
      <c r="M8" s="135">
        <v>3722.1071014404297</v>
      </c>
      <c r="N8" s="137">
        <v>0.2250865678774512</v>
      </c>
    </row>
    <row r="9" spans="2:14" ht="15.75">
      <c r="B9" s="125" t="s">
        <v>303</v>
      </c>
      <c r="C9" s="133">
        <v>59.192501068115234</v>
      </c>
      <c r="D9" s="134">
        <v>19331.14453125</v>
      </c>
      <c r="E9" s="135">
        <v>11450.8076171875</v>
      </c>
      <c r="F9" s="136">
        <v>5.814827919006348</v>
      </c>
      <c r="G9" s="136">
        <v>9.829968452453613</v>
      </c>
      <c r="H9" s="137">
        <v>0.592350214891651</v>
      </c>
      <c r="I9" s="135">
        <v>1034.151123046875</v>
      </c>
      <c r="J9" s="137">
        <v>0.053496631892390296</v>
      </c>
      <c r="K9" s="138">
        <v>1663.7374267578125</v>
      </c>
      <c r="L9" s="139">
        <v>0.08606512791150453</v>
      </c>
      <c r="M9" s="135">
        <v>5182.451285362244</v>
      </c>
      <c r="N9" s="137">
        <v>0.2680881764131704</v>
      </c>
    </row>
    <row r="10" spans="2:14" ht="15.75">
      <c r="B10" s="125" t="s">
        <v>237</v>
      </c>
      <c r="C10" s="133">
        <v>39.97999954223633</v>
      </c>
      <c r="D10" s="134">
        <v>17088.53515625</v>
      </c>
      <c r="E10" s="135">
        <v>10984.80078125</v>
      </c>
      <c r="F10" s="136">
        <v>6.132728099822998</v>
      </c>
      <c r="G10" s="136">
        <v>9.39949893951416</v>
      </c>
      <c r="H10" s="137">
        <v>0.6428169928440235</v>
      </c>
      <c r="I10" s="135">
        <v>802.9562377929688</v>
      </c>
      <c r="J10" s="137">
        <v>0.04698800865323402</v>
      </c>
      <c r="K10" s="138">
        <v>1484.5423583984375</v>
      </c>
      <c r="L10" s="139">
        <v>0.08687358774900478</v>
      </c>
      <c r="M10" s="135">
        <v>3816.223861694336</v>
      </c>
      <c r="N10" s="137">
        <v>0.22332071337891016</v>
      </c>
    </row>
    <row r="11" spans="2:14" ht="15.75">
      <c r="B11" s="125" t="s">
        <v>304</v>
      </c>
      <c r="C11" s="133">
        <v>85.5875015258789</v>
      </c>
      <c r="D11" s="134">
        <v>16988.474609375</v>
      </c>
      <c r="E11" s="135">
        <v>10144.70703125</v>
      </c>
      <c r="F11" s="136">
        <v>5.274235725402832</v>
      </c>
      <c r="G11" s="136">
        <v>10.358083724975586</v>
      </c>
      <c r="H11" s="137">
        <v>0.5971523202943539</v>
      </c>
      <c r="I11" s="135">
        <v>2004.919189453125</v>
      </c>
      <c r="J11" s="137">
        <v>0.11801643382076935</v>
      </c>
      <c r="K11" s="138">
        <v>954.8294067382812</v>
      </c>
      <c r="L11" s="139">
        <v>0.05620454035416245</v>
      </c>
      <c r="M11" s="135">
        <v>3884.0160522460938</v>
      </c>
      <c r="N11" s="137">
        <v>0.2286265330792395</v>
      </c>
    </row>
    <row r="12" spans="2:14" ht="15.75">
      <c r="B12" s="125" t="s">
        <v>305</v>
      </c>
      <c r="C12" s="133">
        <v>52.95500183105469</v>
      </c>
      <c r="D12" s="134">
        <v>16079.3759765625</v>
      </c>
      <c r="E12" s="135">
        <v>10230.8671875</v>
      </c>
      <c r="F12" s="136">
        <v>5.154378414154053</v>
      </c>
      <c r="G12" s="136">
        <v>8.179752349853516</v>
      </c>
      <c r="H12" s="137">
        <v>0.6362726515265668</v>
      </c>
      <c r="I12" s="135">
        <v>1643.6029052734375</v>
      </c>
      <c r="J12" s="137">
        <v>0.10221807784513365</v>
      </c>
      <c r="K12" s="138">
        <v>1258.908935546875</v>
      </c>
      <c r="L12" s="139">
        <v>0.07829339505350683</v>
      </c>
      <c r="M12" s="135">
        <v>2945.991936683655</v>
      </c>
      <c r="N12" s="137">
        <v>0.1832155638986096</v>
      </c>
    </row>
    <row r="13" spans="2:14" ht="15.75">
      <c r="B13" s="125" t="s">
        <v>306</v>
      </c>
      <c r="C13" s="133">
        <v>98.57250213623047</v>
      </c>
      <c r="D13" s="134">
        <v>17053.34765625</v>
      </c>
      <c r="E13" s="135">
        <v>10537.416015625</v>
      </c>
      <c r="F13" s="136">
        <v>4.823247909545898</v>
      </c>
      <c r="G13" s="136">
        <v>8.899988174438477</v>
      </c>
      <c r="H13" s="137">
        <v>0.6179089424570001</v>
      </c>
      <c r="I13" s="135">
        <v>1444.1317138671875</v>
      </c>
      <c r="J13" s="137">
        <v>0.08468318027504222</v>
      </c>
      <c r="K13" s="138">
        <v>634.0676879882812</v>
      </c>
      <c r="L13" s="139">
        <v>0.03718142037384064</v>
      </c>
      <c r="M13" s="135">
        <v>4437.731636047363</v>
      </c>
      <c r="N13" s="137">
        <v>0.2602264215507826</v>
      </c>
    </row>
    <row r="14" spans="2:14" ht="15.75">
      <c r="B14" s="125" t="s">
        <v>307</v>
      </c>
      <c r="C14" s="133">
        <v>102</v>
      </c>
      <c r="D14" s="134">
        <v>15874.0517578125</v>
      </c>
      <c r="E14" s="135">
        <v>9981.9599609375</v>
      </c>
      <c r="F14" s="136">
        <v>4.98421573638916</v>
      </c>
      <c r="G14" s="136">
        <v>9.775294303894043</v>
      </c>
      <c r="H14" s="137">
        <v>0.6288224401199162</v>
      </c>
      <c r="I14" s="135">
        <v>1340.9736328125</v>
      </c>
      <c r="J14" s="137">
        <v>0.08447582591209157</v>
      </c>
      <c r="K14" s="138">
        <v>1377.5272216796875</v>
      </c>
      <c r="L14" s="139">
        <v>0.08677855173312825</v>
      </c>
      <c r="M14" s="135">
        <v>3173.5909566879272</v>
      </c>
      <c r="N14" s="137">
        <v>0.19992318313602747</v>
      </c>
    </row>
    <row r="15" spans="2:14" ht="16.5" thickBot="1">
      <c r="B15" s="140" t="s">
        <v>308</v>
      </c>
      <c r="C15" s="141">
        <v>88.61499786376953</v>
      </c>
      <c r="D15" s="142">
        <v>17650.384765625</v>
      </c>
      <c r="E15" s="143">
        <v>10803.119140625</v>
      </c>
      <c r="F15" s="144">
        <v>5.710297107696533</v>
      </c>
      <c r="G15" s="144">
        <v>9.250646591186523</v>
      </c>
      <c r="H15" s="145">
        <v>0.6120613960588899</v>
      </c>
      <c r="I15" s="143">
        <v>1428.80712890625</v>
      </c>
      <c r="J15" s="145">
        <v>0.08095048056339954</v>
      </c>
      <c r="K15" s="146">
        <v>1489.6326904296875</v>
      </c>
      <c r="L15" s="147">
        <v>0.08439661289032187</v>
      </c>
      <c r="M15" s="143">
        <v>3928.833587884903</v>
      </c>
      <c r="N15" s="145">
        <v>0.22259195139680474</v>
      </c>
    </row>
    <row r="16" spans="2:14" ht="16.5" thickBot="1">
      <c r="B16" s="148" t="s">
        <v>313</v>
      </c>
      <c r="C16" s="149">
        <v>782.5750026702881</v>
      </c>
      <c r="D16" s="150">
        <v>16928.233722974517</v>
      </c>
      <c r="E16" s="151">
        <v>10516.07931758702</v>
      </c>
      <c r="F16" s="152">
        <v>5.338497683565766</v>
      </c>
      <c r="G16" s="152">
        <v>9.314860026347256</v>
      </c>
      <c r="H16" s="153">
        <v>0.62122</v>
      </c>
      <c r="I16" s="151">
        <v>1480.7857743817065</v>
      </c>
      <c r="J16" s="153">
        <v>0.08747</v>
      </c>
      <c r="K16" s="154">
        <v>1116.712822822022</v>
      </c>
      <c r="L16" s="155">
        <f>AVERAGE(L4:L15)</f>
        <v>0.06665241243327523</v>
      </c>
      <c r="M16" s="151">
        <v>3814.6559476401026</v>
      </c>
      <c r="N16" s="153">
        <v>0.22534</v>
      </c>
    </row>
    <row r="17" ht="13.5" thickBot="1">
      <c r="M17" t="s">
        <v>347</v>
      </c>
    </row>
    <row r="18" spans="2:14" ht="26.25" thickBot="1">
      <c r="B18" s="562">
        <v>2008</v>
      </c>
      <c r="C18" s="156" t="s">
        <v>286</v>
      </c>
      <c r="D18" s="156"/>
      <c r="E18" s="156" t="s">
        <v>287</v>
      </c>
      <c r="F18" s="156"/>
      <c r="G18" s="156"/>
      <c r="H18" s="156"/>
      <c r="I18" s="583" t="s">
        <v>288</v>
      </c>
      <c r="J18" s="584"/>
      <c r="K18" s="583" t="s">
        <v>289</v>
      </c>
      <c r="L18" s="584"/>
      <c r="M18" s="583" t="s">
        <v>290</v>
      </c>
      <c r="N18" s="585"/>
    </row>
    <row r="19" spans="2:14" ht="39" thickBot="1">
      <c r="B19" s="563" t="s">
        <v>291</v>
      </c>
      <c r="C19" s="123" t="s">
        <v>292</v>
      </c>
      <c r="D19" s="123" t="s">
        <v>293</v>
      </c>
      <c r="E19" s="123" t="s">
        <v>7</v>
      </c>
      <c r="F19" s="123" t="s">
        <v>294</v>
      </c>
      <c r="G19" s="123" t="s">
        <v>295</v>
      </c>
      <c r="H19" s="123" t="s">
        <v>296</v>
      </c>
      <c r="I19" s="123" t="s">
        <v>8</v>
      </c>
      <c r="J19" s="123" t="s">
        <v>296</v>
      </c>
      <c r="K19" s="123" t="s">
        <v>9</v>
      </c>
      <c r="L19" s="123" t="s">
        <v>296</v>
      </c>
      <c r="M19" s="123" t="s">
        <v>297</v>
      </c>
      <c r="N19" s="124" t="s">
        <v>296</v>
      </c>
    </row>
    <row r="20" spans="2:14" ht="15.75">
      <c r="B20" s="157" t="s">
        <v>298</v>
      </c>
      <c r="C20" s="131">
        <v>141.05250549316406</v>
      </c>
      <c r="D20" s="158">
        <v>20569.88671875</v>
      </c>
      <c r="E20" s="159">
        <v>11619.8583984375</v>
      </c>
      <c r="F20" s="129">
        <v>6.987372398376465</v>
      </c>
      <c r="G20" s="129">
        <v>7.924564361572266</v>
      </c>
      <c r="H20" s="160">
        <v>0.5648965673615348</v>
      </c>
      <c r="I20" s="159">
        <v>2211.019775390625</v>
      </c>
      <c r="J20" s="160">
        <v>0.10748818433575628</v>
      </c>
      <c r="K20" s="159">
        <v>1734.395751953125</v>
      </c>
      <c r="L20" s="160">
        <v>0.08431722428360176</v>
      </c>
      <c r="M20" s="159">
        <v>5004.61551630497</v>
      </c>
      <c r="N20" s="130">
        <v>0.2432981564134298</v>
      </c>
    </row>
    <row r="21" spans="2:14" ht="15.75">
      <c r="B21" s="125" t="s">
        <v>232</v>
      </c>
      <c r="C21" s="138">
        <v>47.29249954223633</v>
      </c>
      <c r="D21" s="161">
        <v>15925.2021484375</v>
      </c>
      <c r="E21" s="162">
        <v>9426.3798828125</v>
      </c>
      <c r="F21" s="136">
        <v>5.792446613311768</v>
      </c>
      <c r="G21" s="136">
        <v>8.635008811950684</v>
      </c>
      <c r="H21" s="163">
        <v>0.5919158698866104</v>
      </c>
      <c r="I21" s="162">
        <v>964.6460571289062</v>
      </c>
      <c r="J21" s="163">
        <v>0.06057355179152639</v>
      </c>
      <c r="K21" s="162">
        <v>1428.2947998046875</v>
      </c>
      <c r="L21" s="163">
        <v>0.08968770295608615</v>
      </c>
      <c r="M21" s="162">
        <v>4105.870680809021</v>
      </c>
      <c r="N21" s="137">
        <v>0.2578222017239428</v>
      </c>
    </row>
    <row r="22" spans="2:14" ht="15.75">
      <c r="B22" s="125" t="s">
        <v>244</v>
      </c>
      <c r="C22" s="138">
        <v>88.5999984741211</v>
      </c>
      <c r="D22" s="161">
        <v>17839.890625</v>
      </c>
      <c r="E22" s="162">
        <v>11375.6826171875</v>
      </c>
      <c r="F22" s="136">
        <v>6.434978008270264</v>
      </c>
      <c r="G22" s="136">
        <v>9.04455280303955</v>
      </c>
      <c r="H22" s="163">
        <v>0.6376542803040588</v>
      </c>
      <c r="I22" s="162">
        <v>1074.436279296875</v>
      </c>
      <c r="J22" s="163">
        <v>0.06022661808201949</v>
      </c>
      <c r="K22" s="162">
        <v>1126.051513671875</v>
      </c>
      <c r="L22" s="163">
        <v>0.06311986644659572</v>
      </c>
      <c r="M22" s="162">
        <v>4263.729565471411</v>
      </c>
      <c r="N22" s="137">
        <v>0.23899975930886128</v>
      </c>
    </row>
    <row r="23" spans="2:14" ht="15.75">
      <c r="B23" s="125" t="s">
        <v>309</v>
      </c>
      <c r="C23" s="138">
        <v>41.13249969482422</v>
      </c>
      <c r="D23" s="161">
        <v>16453.689453125</v>
      </c>
      <c r="E23" s="162">
        <v>10041.13671875</v>
      </c>
      <c r="F23" s="136">
        <v>5.447754859924316</v>
      </c>
      <c r="G23" s="136">
        <v>9.202286720275879</v>
      </c>
      <c r="H23" s="163">
        <v>0.6102665756124939</v>
      </c>
      <c r="I23" s="162">
        <v>681.4425048828125</v>
      </c>
      <c r="J23" s="163">
        <v>0.0414157874332184</v>
      </c>
      <c r="K23" s="162">
        <v>1327.2501220703125</v>
      </c>
      <c r="L23" s="163">
        <v>0.08066580604012992</v>
      </c>
      <c r="M23" s="162">
        <v>4403.85274887085</v>
      </c>
      <c r="N23" s="137">
        <v>0.2676513836861336</v>
      </c>
    </row>
    <row r="24" spans="2:14" ht="15.75">
      <c r="B24" s="125" t="s">
        <v>310</v>
      </c>
      <c r="C24" s="138">
        <v>62.627498626708984</v>
      </c>
      <c r="D24" s="161">
        <v>16879.111328125</v>
      </c>
      <c r="E24" s="162">
        <v>10493.7265625</v>
      </c>
      <c r="F24" s="136">
        <v>6.076742172241211</v>
      </c>
      <c r="G24" s="136">
        <v>8.859972953796387</v>
      </c>
      <c r="H24" s="163">
        <v>0.6216989957886417</v>
      </c>
      <c r="I24" s="162">
        <v>1099.41943359375</v>
      </c>
      <c r="J24" s="163">
        <v>0.06513491215392546</v>
      </c>
      <c r="K24" s="162">
        <v>1270.795654296875</v>
      </c>
      <c r="L24" s="163">
        <v>0.07528806639123223</v>
      </c>
      <c r="M24" s="162">
        <v>4015.1719856262207</v>
      </c>
      <c r="N24" s="137">
        <v>0.2378781623968495</v>
      </c>
    </row>
    <row r="25" spans="2:14" ht="15.75">
      <c r="B25" s="125" t="s">
        <v>311</v>
      </c>
      <c r="C25" s="138">
        <v>50.5</v>
      </c>
      <c r="D25" s="161">
        <v>19282.78125</v>
      </c>
      <c r="E25" s="162">
        <v>10189.0791015625</v>
      </c>
      <c r="F25" s="136">
        <v>5.4099507331848145</v>
      </c>
      <c r="G25" s="136">
        <v>10.500890731811523</v>
      </c>
      <c r="H25" s="163">
        <v>0.5284029813677682</v>
      </c>
      <c r="I25" s="162">
        <v>1301.38671875</v>
      </c>
      <c r="J25" s="163">
        <v>0.06748957538218196</v>
      </c>
      <c r="K25" s="162">
        <v>3244.931640625</v>
      </c>
      <c r="L25" s="163">
        <v>0.16828130748125353</v>
      </c>
      <c r="M25" s="162">
        <v>4547.383834838867</v>
      </c>
      <c r="N25" s="137">
        <v>0.23582613814274678</v>
      </c>
    </row>
    <row r="26" spans="2:14" ht="15.75">
      <c r="B26" s="125" t="s">
        <v>1</v>
      </c>
      <c r="C26" s="138">
        <v>41.54999923706055</v>
      </c>
      <c r="D26" s="161">
        <v>18844.974609375</v>
      </c>
      <c r="E26" s="162">
        <v>11756.3759765625</v>
      </c>
      <c r="F26" s="136">
        <v>5.904780864715576</v>
      </c>
      <c r="G26" s="136">
        <v>9.685442924499512</v>
      </c>
      <c r="H26" s="163">
        <v>0.6238467400594924</v>
      </c>
      <c r="I26" s="162">
        <v>1503.6298828125</v>
      </c>
      <c r="J26" s="163">
        <v>0.0797894353258759</v>
      </c>
      <c r="K26" s="162">
        <v>1846.3834228515625</v>
      </c>
      <c r="L26" s="163">
        <v>0.09797749591729477</v>
      </c>
      <c r="M26" s="162">
        <v>3738.5770497322083</v>
      </c>
      <c r="N26" s="137">
        <v>0.19838588946001234</v>
      </c>
    </row>
    <row r="27" spans="2:14" ht="15.75">
      <c r="B27" s="125" t="s">
        <v>312</v>
      </c>
      <c r="C27" s="138">
        <v>47.837501525878906</v>
      </c>
      <c r="D27" s="161">
        <v>15790.8134765625</v>
      </c>
      <c r="E27" s="162">
        <v>9935.6513671875</v>
      </c>
      <c r="F27" s="136">
        <v>6.883903503417969</v>
      </c>
      <c r="G27" s="136">
        <v>8.794975280761719</v>
      </c>
      <c r="H27" s="163">
        <v>0.6292045297054824</v>
      </c>
      <c r="I27" s="162">
        <v>1058.3770751953125</v>
      </c>
      <c r="J27" s="163">
        <v>0.06702486080062992</v>
      </c>
      <c r="K27" s="162">
        <v>934.1158447265625</v>
      </c>
      <c r="L27" s="163">
        <v>0.05915565060109304</v>
      </c>
      <c r="M27" s="162">
        <v>3862.6619231700897</v>
      </c>
      <c r="N27" s="137">
        <v>0.24461449873391528</v>
      </c>
    </row>
    <row r="28" spans="2:14" ht="16.5" thickBot="1">
      <c r="B28" s="140" t="s">
        <v>234</v>
      </c>
      <c r="C28" s="146">
        <v>37.275001525878906</v>
      </c>
      <c r="D28" s="164">
        <v>19906.119140625</v>
      </c>
      <c r="E28" s="165">
        <v>11116.369140625</v>
      </c>
      <c r="F28" s="144">
        <v>3.1616034507751465</v>
      </c>
      <c r="G28" s="144">
        <v>4.346901893615723</v>
      </c>
      <c r="H28" s="166">
        <v>0.558439797435874</v>
      </c>
      <c r="I28" s="165">
        <v>1423.7071533203125</v>
      </c>
      <c r="J28" s="166">
        <v>0.0715210806919551</v>
      </c>
      <c r="K28" s="165">
        <v>2242.510009765625</v>
      </c>
      <c r="L28" s="166">
        <v>0.1126543046348519</v>
      </c>
      <c r="M28" s="165">
        <v>5123.532787322998</v>
      </c>
      <c r="N28" s="145">
        <v>0.2573848147460717</v>
      </c>
    </row>
    <row r="29" spans="2:14" ht="15.75">
      <c r="B29" s="167" t="s">
        <v>314</v>
      </c>
      <c r="C29" s="168">
        <v>557.867504119873</v>
      </c>
      <c r="D29" s="169">
        <v>18325.590930067174</v>
      </c>
      <c r="E29" s="169">
        <v>10854.890892868316</v>
      </c>
      <c r="F29" s="170">
        <v>6.09467173912864</v>
      </c>
      <c r="G29" s="170">
        <v>8.561844315403912</v>
      </c>
      <c r="H29" s="171">
        <v>0.59234</v>
      </c>
      <c r="I29" s="169">
        <v>1400.8047124063755</v>
      </c>
      <c r="J29" s="172">
        <v>0.07644</v>
      </c>
      <c r="K29" s="169">
        <v>1640.171064477487</v>
      </c>
      <c r="L29" s="172">
        <v>0.0895</v>
      </c>
      <c r="M29" s="169">
        <v>4429.724002275682</v>
      </c>
      <c r="N29" s="173">
        <v>0.24172</v>
      </c>
    </row>
    <row r="30" spans="2:14" ht="16.5" thickBot="1">
      <c r="B30" s="174" t="s">
        <v>315</v>
      </c>
      <c r="C30" s="175">
        <v>416.814998626709</v>
      </c>
      <c r="D30" s="176">
        <v>17566.10879745568</v>
      </c>
      <c r="E30" s="176">
        <v>10596.02164959038</v>
      </c>
      <c r="F30" s="177">
        <v>5.792576888758166</v>
      </c>
      <c r="G30" s="177">
        <v>8.777503383538898</v>
      </c>
      <c r="H30" s="178">
        <v>0.60321</v>
      </c>
      <c r="I30" s="176">
        <v>1126.6234449405677</v>
      </c>
      <c r="J30" s="179">
        <v>0.06414</v>
      </c>
      <c r="K30" s="176">
        <v>1608.2849080494843</v>
      </c>
      <c r="L30" s="179">
        <v>0.09156</v>
      </c>
      <c r="M30" s="176">
        <v>4235.177527921932</v>
      </c>
      <c r="N30" s="180">
        <v>0.2411</v>
      </c>
    </row>
    <row r="31" spans="2:14" ht="16.5" thickBot="1">
      <c r="B31" s="181" t="s">
        <v>6</v>
      </c>
      <c r="C31" s="182">
        <v>13.40250015258789</v>
      </c>
      <c r="D31" s="183">
        <v>24452.630859375</v>
      </c>
      <c r="E31" s="184">
        <v>16265.185546875</v>
      </c>
      <c r="F31" s="185">
        <v>10.637198448181152</v>
      </c>
      <c r="G31" s="185">
        <v>8.491022109985352</v>
      </c>
      <c r="H31" s="186">
        <v>0.6651711891622091</v>
      </c>
      <c r="I31" s="184">
        <v>2301.702392578125</v>
      </c>
      <c r="J31" s="186">
        <v>0.09412902872558047</v>
      </c>
      <c r="K31" s="184">
        <v>1775.23583984375</v>
      </c>
      <c r="L31" s="186">
        <v>0.07259897104949485</v>
      </c>
      <c r="M31" s="184">
        <v>4110.510409429669</v>
      </c>
      <c r="N31" s="187">
        <v>0.16810094721786237</v>
      </c>
    </row>
  </sheetData>
  <mergeCells count="6">
    <mergeCell ref="I18:J18"/>
    <mergeCell ref="K18:L18"/>
    <mergeCell ref="M18:N18"/>
    <mergeCell ref="M2:N2"/>
    <mergeCell ref="K2:L2"/>
    <mergeCell ref="I2:J2"/>
  </mergeCells>
  <printOptions/>
  <pageMargins left="0.75" right="0.75" top="1" bottom="1" header="0.4921259845" footer="0.4921259845"/>
  <pageSetup fitToHeight="1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9"/>
  <sheetViews>
    <sheetView view="pageBreakPreview" zoomScaleSheetLayoutView="100" workbookViewId="0" topLeftCell="A46">
      <selection activeCell="N68" sqref="N68"/>
    </sheetView>
  </sheetViews>
  <sheetFormatPr defaultColWidth="9.00390625" defaultRowHeight="12.75"/>
  <cols>
    <col min="1" max="1" width="29.375" style="298" customWidth="1"/>
    <col min="2" max="7" width="9.75390625" style="298" customWidth="1"/>
    <col min="8" max="8" width="8.125" style="298" customWidth="1"/>
    <col min="9" max="9" width="8.875" style="298" customWidth="1"/>
    <col min="10" max="10" width="9.125" style="298" customWidth="1"/>
    <col min="11" max="11" width="9.25390625" style="298" customWidth="1"/>
    <col min="12" max="12" width="9.875" style="298" customWidth="1"/>
    <col min="13" max="13" width="10.75390625" style="298" customWidth="1"/>
    <col min="14" max="16384" width="9.125" style="298" customWidth="1"/>
  </cols>
  <sheetData>
    <row r="1" spans="1:14" ht="11.25">
      <c r="A1" s="622"/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</row>
    <row r="2" spans="4:12" ht="11.25">
      <c r="D2" s="298" t="s">
        <v>203</v>
      </c>
      <c r="H2" s="230"/>
      <c r="L2" s="324"/>
    </row>
    <row r="3" spans="1:14" ht="15.75" thickBot="1">
      <c r="A3" s="626" t="s">
        <v>323</v>
      </c>
      <c r="B3" s="626"/>
      <c r="C3" s="626"/>
      <c r="D3" s="626"/>
      <c r="E3" s="626"/>
      <c r="F3" s="626"/>
      <c r="G3" s="626"/>
      <c r="H3" s="230"/>
      <c r="L3" s="324"/>
      <c r="N3" s="325" t="s">
        <v>222</v>
      </c>
    </row>
    <row r="4" spans="1:14" ht="24" customHeight="1" thickBot="1">
      <c r="A4" s="623" t="s">
        <v>133</v>
      </c>
      <c r="B4" s="624" t="s">
        <v>298</v>
      </c>
      <c r="C4" s="624"/>
      <c r="D4" s="624"/>
      <c r="E4" s="624"/>
      <c r="F4" s="624"/>
      <c r="G4" s="624"/>
      <c r="H4" s="624"/>
      <c r="I4" s="624"/>
      <c r="J4" s="624"/>
      <c r="K4" s="624"/>
      <c r="L4" s="624"/>
      <c r="M4" s="624"/>
      <c r="N4" s="624"/>
    </row>
    <row r="5" spans="1:14" ht="15.75" customHeight="1" thickBot="1">
      <c r="A5" s="623"/>
      <c r="B5" s="597" t="s">
        <v>263</v>
      </c>
      <c r="C5" s="597"/>
      <c r="D5" s="597"/>
      <c r="E5" s="597" t="s">
        <v>21</v>
      </c>
      <c r="F5" s="597"/>
      <c r="G5" s="597"/>
      <c r="H5" s="625" t="s">
        <v>264</v>
      </c>
      <c r="I5" s="625"/>
      <c r="J5" s="597" t="s">
        <v>22</v>
      </c>
      <c r="K5" s="597"/>
      <c r="L5" s="597"/>
      <c r="M5" s="597" t="s">
        <v>23</v>
      </c>
      <c r="N5" s="597"/>
    </row>
    <row r="6" spans="1:14" ht="12" thickBot="1">
      <c r="A6" s="623"/>
      <c r="B6" s="231" t="s">
        <v>134</v>
      </c>
      <c r="C6" s="232" t="s">
        <v>135</v>
      </c>
      <c r="D6" s="233" t="s">
        <v>136</v>
      </c>
      <c r="E6" s="231" t="s">
        <v>134</v>
      </c>
      <c r="F6" s="232" t="s">
        <v>135</v>
      </c>
      <c r="G6" s="233" t="s">
        <v>136</v>
      </c>
      <c r="H6" s="234" t="s">
        <v>136</v>
      </c>
      <c r="I6" s="234" t="s">
        <v>137</v>
      </c>
      <c r="J6" s="235" t="s">
        <v>134</v>
      </c>
      <c r="K6" s="232" t="s">
        <v>135</v>
      </c>
      <c r="L6" s="233" t="s">
        <v>136</v>
      </c>
      <c r="M6" s="234" t="s">
        <v>136</v>
      </c>
      <c r="N6" s="233" t="s">
        <v>137</v>
      </c>
    </row>
    <row r="7" spans="1:14" ht="12" thickBot="1">
      <c r="A7" s="623"/>
      <c r="B7" s="236" t="s">
        <v>138</v>
      </c>
      <c r="C7" s="237" t="s">
        <v>138</v>
      </c>
      <c r="D7" s="238"/>
      <c r="E7" s="236" t="s">
        <v>138</v>
      </c>
      <c r="F7" s="237" t="s">
        <v>138</v>
      </c>
      <c r="G7" s="238"/>
      <c r="H7" s="239" t="s">
        <v>139</v>
      </c>
      <c r="I7" s="239" t="s">
        <v>140</v>
      </c>
      <c r="J7" s="240" t="s">
        <v>138</v>
      </c>
      <c r="K7" s="237" t="s">
        <v>138</v>
      </c>
      <c r="L7" s="238"/>
      <c r="M7" s="239" t="s">
        <v>139</v>
      </c>
      <c r="N7" s="238" t="s">
        <v>140</v>
      </c>
    </row>
    <row r="8" spans="1:14" ht="13.5" customHeight="1">
      <c r="A8" s="241" t="s">
        <v>141</v>
      </c>
      <c r="B8" s="242">
        <v>27575</v>
      </c>
      <c r="C8" s="243">
        <v>1070</v>
      </c>
      <c r="D8" s="244">
        <f aca="true" t="shared" si="0" ref="D8:D19">SUM(B8:C8)</f>
        <v>28645</v>
      </c>
      <c r="E8" s="242">
        <v>30187</v>
      </c>
      <c r="F8" s="243">
        <v>1070</v>
      </c>
      <c r="G8" s="244">
        <f aca="true" t="shared" si="1" ref="G8:G19">SUM(E8:F8)</f>
        <v>31257</v>
      </c>
      <c r="H8" s="245">
        <f aca="true" t="shared" si="2" ref="H8:H39">+G8-D8</f>
        <v>2612</v>
      </c>
      <c r="I8" s="246">
        <f aca="true" t="shared" si="3" ref="I8:I23">+G8/D8</f>
        <v>1.0911851981148541</v>
      </c>
      <c r="J8" s="242">
        <v>30187</v>
      </c>
      <c r="K8" s="243">
        <v>1070</v>
      </c>
      <c r="L8" s="244">
        <f aca="true" t="shared" si="4" ref="L8:L19">SUM(J8:K8)</f>
        <v>31257</v>
      </c>
      <c r="M8" s="245">
        <f aca="true" t="shared" si="5" ref="M8:M39">+L8-G8</f>
        <v>0</v>
      </c>
      <c r="N8" s="247">
        <f aca="true" t="shared" si="6" ref="N8:N23">+L8/G8</f>
        <v>1</v>
      </c>
    </row>
    <row r="9" spans="1:14" ht="13.5" customHeight="1">
      <c r="A9" s="248" t="s">
        <v>142</v>
      </c>
      <c r="B9" s="249"/>
      <c r="C9" s="250"/>
      <c r="D9" s="251">
        <f t="shared" si="0"/>
        <v>0</v>
      </c>
      <c r="E9" s="249"/>
      <c r="F9" s="250"/>
      <c r="G9" s="251">
        <f t="shared" si="1"/>
        <v>0</v>
      </c>
      <c r="H9" s="252">
        <f t="shared" si="2"/>
        <v>0</v>
      </c>
      <c r="I9" s="246"/>
      <c r="J9" s="249"/>
      <c r="K9" s="250"/>
      <c r="L9" s="251">
        <f t="shared" si="4"/>
        <v>0</v>
      </c>
      <c r="M9" s="252">
        <f t="shared" si="5"/>
        <v>0</v>
      </c>
      <c r="N9" s="247"/>
    </row>
    <row r="10" spans="1:14" ht="13.5" customHeight="1">
      <c r="A10" s="248" t="s">
        <v>143</v>
      </c>
      <c r="B10" s="249"/>
      <c r="C10" s="250"/>
      <c r="D10" s="251">
        <f t="shared" si="0"/>
        <v>0</v>
      </c>
      <c r="E10" s="249"/>
      <c r="F10" s="250"/>
      <c r="G10" s="251">
        <f t="shared" si="1"/>
        <v>0</v>
      </c>
      <c r="H10" s="252">
        <f t="shared" si="2"/>
        <v>0</v>
      </c>
      <c r="I10" s="246"/>
      <c r="J10" s="249"/>
      <c r="K10" s="250"/>
      <c r="L10" s="251">
        <f t="shared" si="4"/>
        <v>0</v>
      </c>
      <c r="M10" s="252">
        <f t="shared" si="5"/>
        <v>0</v>
      </c>
      <c r="N10" s="247"/>
    </row>
    <row r="11" spans="1:14" ht="13.5" customHeight="1">
      <c r="A11" s="248" t="s">
        <v>144</v>
      </c>
      <c r="B11" s="249"/>
      <c r="C11" s="250"/>
      <c r="D11" s="251">
        <f t="shared" si="0"/>
        <v>0</v>
      </c>
      <c r="E11" s="249"/>
      <c r="F11" s="250"/>
      <c r="G11" s="251">
        <f t="shared" si="1"/>
        <v>0</v>
      </c>
      <c r="H11" s="252">
        <f t="shared" si="2"/>
        <v>0</v>
      </c>
      <c r="I11" s="246"/>
      <c r="J11" s="249"/>
      <c r="K11" s="250"/>
      <c r="L11" s="251">
        <f t="shared" si="4"/>
        <v>0</v>
      </c>
      <c r="M11" s="252">
        <f t="shared" si="5"/>
        <v>0</v>
      </c>
      <c r="N11" s="247"/>
    </row>
    <row r="12" spans="1:14" ht="13.5" customHeight="1">
      <c r="A12" s="248" t="s">
        <v>145</v>
      </c>
      <c r="B12" s="249">
        <v>727</v>
      </c>
      <c r="C12" s="250">
        <v>499</v>
      </c>
      <c r="D12" s="251">
        <f t="shared" si="0"/>
        <v>1226</v>
      </c>
      <c r="E12" s="249">
        <v>861</v>
      </c>
      <c r="F12" s="250">
        <v>479</v>
      </c>
      <c r="G12" s="251">
        <f t="shared" si="1"/>
        <v>1340</v>
      </c>
      <c r="H12" s="252">
        <f t="shared" si="2"/>
        <v>114</v>
      </c>
      <c r="I12" s="246">
        <f t="shared" si="3"/>
        <v>1.0929853181076672</v>
      </c>
      <c r="J12" s="249">
        <v>732</v>
      </c>
      <c r="K12" s="250">
        <v>479</v>
      </c>
      <c r="L12" s="251">
        <f t="shared" si="4"/>
        <v>1211</v>
      </c>
      <c r="M12" s="252">
        <f t="shared" si="5"/>
        <v>-129</v>
      </c>
      <c r="N12" s="247">
        <f t="shared" si="6"/>
        <v>0.9037313432835821</v>
      </c>
    </row>
    <row r="13" spans="1:14" ht="13.5" customHeight="1">
      <c r="A13" s="248" t="s">
        <v>146</v>
      </c>
      <c r="B13" s="249">
        <v>352</v>
      </c>
      <c r="C13" s="250">
        <v>43</v>
      </c>
      <c r="D13" s="251">
        <f t="shared" si="0"/>
        <v>395</v>
      </c>
      <c r="E13" s="249">
        <v>353</v>
      </c>
      <c r="F13" s="250">
        <v>43</v>
      </c>
      <c r="G13" s="251">
        <v>396</v>
      </c>
      <c r="H13" s="252">
        <f t="shared" si="2"/>
        <v>1</v>
      </c>
      <c r="I13" s="246">
        <f t="shared" si="3"/>
        <v>1.0025316455696203</v>
      </c>
      <c r="J13" s="249">
        <v>224</v>
      </c>
      <c r="K13" s="250">
        <v>43</v>
      </c>
      <c r="L13" s="251">
        <f t="shared" si="4"/>
        <v>267</v>
      </c>
      <c r="M13" s="252">
        <f t="shared" si="5"/>
        <v>-129</v>
      </c>
      <c r="N13" s="247">
        <f t="shared" si="6"/>
        <v>0.6742424242424242</v>
      </c>
    </row>
    <row r="14" spans="1:14" ht="13.5" customHeight="1">
      <c r="A14" s="248" t="s">
        <v>147</v>
      </c>
      <c r="B14" s="249"/>
      <c r="C14" s="250"/>
      <c r="D14" s="251">
        <f t="shared" si="0"/>
        <v>0</v>
      </c>
      <c r="E14" s="249"/>
      <c r="F14" s="250"/>
      <c r="G14" s="251">
        <f t="shared" si="1"/>
        <v>0</v>
      </c>
      <c r="H14" s="252">
        <f t="shared" si="2"/>
        <v>0</v>
      </c>
      <c r="I14" s="246"/>
      <c r="J14" s="249"/>
      <c r="K14" s="250"/>
      <c r="L14" s="251">
        <f t="shared" si="4"/>
        <v>0</v>
      </c>
      <c r="M14" s="252">
        <f t="shared" si="5"/>
        <v>0</v>
      </c>
      <c r="N14" s="247"/>
    </row>
    <row r="15" spans="1:14" ht="23.25" customHeight="1">
      <c r="A15" s="248" t="s">
        <v>148</v>
      </c>
      <c r="B15" s="249"/>
      <c r="C15" s="250"/>
      <c r="D15" s="251">
        <f t="shared" si="0"/>
        <v>0</v>
      </c>
      <c r="E15" s="249"/>
      <c r="F15" s="250"/>
      <c r="G15" s="251">
        <f t="shared" si="1"/>
        <v>0</v>
      </c>
      <c r="H15" s="252">
        <f t="shared" si="2"/>
        <v>0</v>
      </c>
      <c r="I15" s="246"/>
      <c r="J15" s="249"/>
      <c r="K15" s="250"/>
      <c r="L15" s="251">
        <f t="shared" si="4"/>
        <v>0</v>
      </c>
      <c r="M15" s="252">
        <f t="shared" si="5"/>
        <v>0</v>
      </c>
      <c r="N15" s="247"/>
    </row>
    <row r="16" spans="1:14" ht="13.5" customHeight="1">
      <c r="A16" s="248" t="s">
        <v>149</v>
      </c>
      <c r="B16" s="249">
        <v>35269</v>
      </c>
      <c r="C16" s="250">
        <v>0</v>
      </c>
      <c r="D16" s="251">
        <f t="shared" si="0"/>
        <v>35269</v>
      </c>
      <c r="E16" s="249">
        <v>34032</v>
      </c>
      <c r="F16" s="250"/>
      <c r="G16" s="251">
        <f t="shared" si="1"/>
        <v>34032</v>
      </c>
      <c r="H16" s="252">
        <f t="shared" si="2"/>
        <v>-1237</v>
      </c>
      <c r="I16" s="246">
        <f t="shared" si="3"/>
        <v>0.9649267061725595</v>
      </c>
      <c r="J16" s="253">
        <f>J17+J18</f>
        <v>18190</v>
      </c>
      <c r="K16" s="254"/>
      <c r="L16" s="251">
        <f t="shared" si="4"/>
        <v>18190</v>
      </c>
      <c r="M16" s="252">
        <f t="shared" si="5"/>
        <v>-15842</v>
      </c>
      <c r="N16" s="247">
        <f t="shared" si="6"/>
        <v>0.5344969440526564</v>
      </c>
    </row>
    <row r="17" spans="1:14" ht="13.5" customHeight="1">
      <c r="A17" s="255" t="s">
        <v>223</v>
      </c>
      <c r="B17" s="249">
        <v>10</v>
      </c>
      <c r="C17" s="250"/>
      <c r="D17" s="251">
        <f t="shared" si="0"/>
        <v>10</v>
      </c>
      <c r="E17" s="249">
        <v>4352</v>
      </c>
      <c r="F17" s="250"/>
      <c r="G17" s="251">
        <f t="shared" si="1"/>
        <v>4352</v>
      </c>
      <c r="H17" s="252">
        <f t="shared" si="2"/>
        <v>4342</v>
      </c>
      <c r="I17" s="246">
        <f t="shared" si="3"/>
        <v>435.2</v>
      </c>
      <c r="J17" s="253">
        <v>3394</v>
      </c>
      <c r="K17" s="250"/>
      <c r="L17" s="251">
        <f t="shared" si="4"/>
        <v>3394</v>
      </c>
      <c r="M17" s="252">
        <f t="shared" si="5"/>
        <v>-958</v>
      </c>
      <c r="N17" s="247">
        <f t="shared" si="6"/>
        <v>0.7798713235294118</v>
      </c>
    </row>
    <row r="18" spans="1:14" ht="13.5" customHeight="1">
      <c r="A18" s="255" t="s">
        <v>224</v>
      </c>
      <c r="B18" s="249">
        <v>35259</v>
      </c>
      <c r="C18" s="250"/>
      <c r="D18" s="251">
        <f t="shared" si="0"/>
        <v>35259</v>
      </c>
      <c r="E18" s="249">
        <v>29680</v>
      </c>
      <c r="F18" s="250"/>
      <c r="G18" s="251">
        <f t="shared" si="1"/>
        <v>29680</v>
      </c>
      <c r="H18" s="252">
        <f t="shared" si="2"/>
        <v>-5579</v>
      </c>
      <c r="I18" s="246"/>
      <c r="J18" s="253">
        <v>14796</v>
      </c>
      <c r="K18" s="250"/>
      <c r="L18" s="251">
        <v>14796</v>
      </c>
      <c r="M18" s="252">
        <f t="shared" si="5"/>
        <v>-14884</v>
      </c>
      <c r="N18" s="247">
        <f t="shared" si="6"/>
        <v>0.49851752021563345</v>
      </c>
    </row>
    <row r="19" spans="1:14" ht="13.5" customHeight="1" thickBot="1">
      <c r="A19" s="256" t="s">
        <v>262</v>
      </c>
      <c r="B19" s="257"/>
      <c r="C19" s="258"/>
      <c r="D19" s="251">
        <f t="shared" si="0"/>
        <v>0</v>
      </c>
      <c r="E19" s="257"/>
      <c r="F19" s="258"/>
      <c r="G19" s="251">
        <f t="shared" si="1"/>
        <v>0</v>
      </c>
      <c r="H19" s="259"/>
      <c r="I19" s="260"/>
      <c r="J19" s="261"/>
      <c r="K19" s="258"/>
      <c r="L19" s="251">
        <f t="shared" si="4"/>
        <v>0</v>
      </c>
      <c r="M19" s="259"/>
      <c r="N19" s="262"/>
    </row>
    <row r="20" spans="1:14" ht="13.5" customHeight="1" thickBot="1">
      <c r="A20" s="263" t="s">
        <v>150</v>
      </c>
      <c r="B20" s="264">
        <f aca="true" t="shared" si="7" ref="B20:G20">SUM(B8+B9+B10+B11+B12+B14+B16)</f>
        <v>63571</v>
      </c>
      <c r="C20" s="265">
        <f t="shared" si="7"/>
        <v>1569</v>
      </c>
      <c r="D20" s="266">
        <f t="shared" si="7"/>
        <v>65140</v>
      </c>
      <c r="E20" s="264">
        <f t="shared" si="7"/>
        <v>65080</v>
      </c>
      <c r="F20" s="265">
        <f t="shared" si="7"/>
        <v>1549</v>
      </c>
      <c r="G20" s="266">
        <f t="shared" si="7"/>
        <v>66629</v>
      </c>
      <c r="H20" s="376">
        <f t="shared" si="2"/>
        <v>1489</v>
      </c>
      <c r="I20" s="377">
        <f t="shared" si="3"/>
        <v>1.0228584587043292</v>
      </c>
      <c r="J20" s="267">
        <f>SUM(J8+J9+J10+J11+J12+J14+J16)</f>
        <v>49109</v>
      </c>
      <c r="K20" s="265">
        <f>SUM(K8+K9+K10+K11+K12+K14+K16)</f>
        <v>1549</v>
      </c>
      <c r="L20" s="266">
        <f>SUM(L8+L9+L10+L11+L12+L14+L16)</f>
        <v>50658</v>
      </c>
      <c r="M20" s="376">
        <f t="shared" si="5"/>
        <v>-15971</v>
      </c>
      <c r="N20" s="378">
        <f t="shared" si="6"/>
        <v>0.76029956925663</v>
      </c>
    </row>
    <row r="21" spans="1:14" ht="13.5" customHeight="1">
      <c r="A21" s="241" t="s">
        <v>151</v>
      </c>
      <c r="B21" s="268">
        <v>7405</v>
      </c>
      <c r="C21" s="269">
        <v>288</v>
      </c>
      <c r="D21" s="270">
        <f aca="true" t="shared" si="8" ref="D21:D38">SUM(B21:C21)</f>
        <v>7693</v>
      </c>
      <c r="E21" s="268">
        <v>8304</v>
      </c>
      <c r="F21" s="269">
        <v>360</v>
      </c>
      <c r="G21" s="271">
        <f aca="true" t="shared" si="9" ref="G21:G38">SUM(E21:F21)</f>
        <v>8664</v>
      </c>
      <c r="H21" s="272">
        <f t="shared" si="2"/>
        <v>971</v>
      </c>
      <c r="I21" s="273">
        <f t="shared" si="3"/>
        <v>1.126218640322371</v>
      </c>
      <c r="J21" s="274">
        <v>8041</v>
      </c>
      <c r="K21" s="269">
        <v>360</v>
      </c>
      <c r="L21" s="275">
        <f aca="true" t="shared" si="10" ref="L21:L38">SUM(J21:K21)</f>
        <v>8401</v>
      </c>
      <c r="M21" s="272">
        <f t="shared" si="5"/>
        <v>-263</v>
      </c>
      <c r="N21" s="276">
        <f t="shared" si="6"/>
        <v>0.9696445060018467</v>
      </c>
    </row>
    <row r="22" spans="1:14" ht="21" customHeight="1">
      <c r="A22" s="248" t="s">
        <v>152</v>
      </c>
      <c r="B22" s="268">
        <v>1482</v>
      </c>
      <c r="C22" s="269">
        <v>15</v>
      </c>
      <c r="D22" s="270">
        <f t="shared" si="8"/>
        <v>1497</v>
      </c>
      <c r="E22" s="268">
        <v>1484</v>
      </c>
      <c r="F22" s="269">
        <v>79</v>
      </c>
      <c r="G22" s="271">
        <f t="shared" si="9"/>
        <v>1563</v>
      </c>
      <c r="H22" s="277">
        <f t="shared" si="2"/>
        <v>66</v>
      </c>
      <c r="I22" s="246">
        <f t="shared" si="3"/>
        <v>1.0440881763527055</v>
      </c>
      <c r="J22" s="274">
        <v>1221</v>
      </c>
      <c r="K22" s="269">
        <v>79</v>
      </c>
      <c r="L22" s="275">
        <f t="shared" si="10"/>
        <v>1300</v>
      </c>
      <c r="M22" s="277">
        <f t="shared" si="5"/>
        <v>-263</v>
      </c>
      <c r="N22" s="247">
        <f t="shared" si="6"/>
        <v>0.8317338451695457</v>
      </c>
    </row>
    <row r="23" spans="1:14" ht="13.5" customHeight="1">
      <c r="A23" s="248" t="s">
        <v>153</v>
      </c>
      <c r="B23" s="278">
        <v>2882</v>
      </c>
      <c r="C23" s="250">
        <v>406</v>
      </c>
      <c r="D23" s="270">
        <f t="shared" si="8"/>
        <v>3288</v>
      </c>
      <c r="E23" s="278">
        <v>3346</v>
      </c>
      <c r="F23" s="250">
        <v>437</v>
      </c>
      <c r="G23" s="271">
        <f t="shared" si="9"/>
        <v>3783</v>
      </c>
      <c r="H23" s="277">
        <f t="shared" si="2"/>
        <v>495</v>
      </c>
      <c r="I23" s="246">
        <f t="shared" si="3"/>
        <v>1.1505474452554745</v>
      </c>
      <c r="J23" s="249">
        <f>E23</f>
        <v>3346</v>
      </c>
      <c r="K23" s="250">
        <f>F23</f>
        <v>437</v>
      </c>
      <c r="L23" s="275">
        <f t="shared" si="10"/>
        <v>3783</v>
      </c>
      <c r="M23" s="277">
        <f t="shared" si="5"/>
        <v>0</v>
      </c>
      <c r="N23" s="247">
        <f t="shared" si="6"/>
        <v>1</v>
      </c>
    </row>
    <row r="24" spans="1:14" ht="23.25" customHeight="1">
      <c r="A24" s="248" t="s">
        <v>154</v>
      </c>
      <c r="B24" s="278"/>
      <c r="C24" s="250"/>
      <c r="D24" s="270">
        <f t="shared" si="8"/>
        <v>0</v>
      </c>
      <c r="E24" s="278"/>
      <c r="F24" s="250"/>
      <c r="G24" s="271">
        <f t="shared" si="9"/>
        <v>0</v>
      </c>
      <c r="H24" s="277">
        <f t="shared" si="2"/>
        <v>0</v>
      </c>
      <c r="I24" s="246"/>
      <c r="J24" s="249"/>
      <c r="K24" s="250"/>
      <c r="L24" s="275">
        <f t="shared" si="10"/>
        <v>0</v>
      </c>
      <c r="M24" s="277">
        <f t="shared" si="5"/>
        <v>0</v>
      </c>
      <c r="N24" s="247"/>
    </row>
    <row r="25" spans="1:14" ht="13.5" customHeight="1">
      <c r="A25" s="248" t="s">
        <v>220</v>
      </c>
      <c r="B25" s="278">
        <v>59</v>
      </c>
      <c r="C25" s="250">
        <v>6</v>
      </c>
      <c r="D25" s="270">
        <f t="shared" si="8"/>
        <v>65</v>
      </c>
      <c r="E25" s="278">
        <v>123</v>
      </c>
      <c r="F25" s="250">
        <v>8</v>
      </c>
      <c r="G25" s="271">
        <f t="shared" si="9"/>
        <v>131</v>
      </c>
      <c r="H25" s="277">
        <f t="shared" si="2"/>
        <v>66</v>
      </c>
      <c r="I25" s="246">
        <f aca="true" t="shared" si="11" ref="I25:I39">+G25/D25</f>
        <v>2.0153846153846153</v>
      </c>
      <c r="J25" s="249">
        <v>123</v>
      </c>
      <c r="K25" s="250">
        <v>8</v>
      </c>
      <c r="L25" s="275">
        <f t="shared" si="10"/>
        <v>131</v>
      </c>
      <c r="M25" s="277">
        <f t="shared" si="5"/>
        <v>0</v>
      </c>
      <c r="N25" s="247">
        <f aca="true" t="shared" si="12" ref="N25:N39">+L25/G25</f>
        <v>1</v>
      </c>
    </row>
    <row r="26" spans="1:14" ht="13.5" customHeight="1">
      <c r="A26" s="248" t="s">
        <v>155</v>
      </c>
      <c r="B26" s="249">
        <v>3944</v>
      </c>
      <c r="C26" s="250">
        <v>51</v>
      </c>
      <c r="D26" s="270">
        <f t="shared" si="8"/>
        <v>3995</v>
      </c>
      <c r="E26" s="249">
        <v>2043</v>
      </c>
      <c r="F26" s="250">
        <v>40</v>
      </c>
      <c r="G26" s="271">
        <f t="shared" si="9"/>
        <v>2083</v>
      </c>
      <c r="H26" s="277">
        <f t="shared" si="2"/>
        <v>-1912</v>
      </c>
      <c r="I26" s="246">
        <f t="shared" si="11"/>
        <v>0.5214017521902378</v>
      </c>
      <c r="J26" s="249">
        <v>2043</v>
      </c>
      <c r="K26" s="250">
        <v>40</v>
      </c>
      <c r="L26" s="275">
        <f t="shared" si="10"/>
        <v>2083</v>
      </c>
      <c r="M26" s="277">
        <f t="shared" si="5"/>
        <v>0</v>
      </c>
      <c r="N26" s="247">
        <f t="shared" si="12"/>
        <v>1</v>
      </c>
    </row>
    <row r="27" spans="1:14" ht="13.5" customHeight="1">
      <c r="A27" s="248" t="s">
        <v>156</v>
      </c>
      <c r="B27" s="278">
        <v>3024</v>
      </c>
      <c r="C27" s="250">
        <v>37</v>
      </c>
      <c r="D27" s="270">
        <f t="shared" si="8"/>
        <v>3061</v>
      </c>
      <c r="E27" s="278">
        <v>1049</v>
      </c>
      <c r="F27" s="282">
        <v>23</v>
      </c>
      <c r="G27" s="271">
        <f t="shared" si="9"/>
        <v>1072</v>
      </c>
      <c r="H27" s="277">
        <f t="shared" si="2"/>
        <v>-1989</v>
      </c>
      <c r="I27" s="246">
        <f t="shared" si="11"/>
        <v>0.3502123489055864</v>
      </c>
      <c r="J27" s="253">
        <v>1049</v>
      </c>
      <c r="K27" s="250">
        <v>23</v>
      </c>
      <c r="L27" s="275">
        <f t="shared" si="10"/>
        <v>1072</v>
      </c>
      <c r="M27" s="277">
        <f t="shared" si="5"/>
        <v>0</v>
      </c>
      <c r="N27" s="247">
        <f t="shared" si="12"/>
        <v>1</v>
      </c>
    </row>
    <row r="28" spans="1:14" ht="13.5" customHeight="1">
      <c r="A28" s="248" t="s">
        <v>157</v>
      </c>
      <c r="B28" s="278">
        <v>918</v>
      </c>
      <c r="C28" s="250">
        <v>14</v>
      </c>
      <c r="D28" s="270">
        <f t="shared" si="8"/>
        <v>932</v>
      </c>
      <c r="E28" s="278">
        <v>991</v>
      </c>
      <c r="F28" s="395">
        <v>17</v>
      </c>
      <c r="G28" s="271">
        <f t="shared" si="9"/>
        <v>1008</v>
      </c>
      <c r="H28" s="277">
        <f t="shared" si="2"/>
        <v>76</v>
      </c>
      <c r="I28" s="246">
        <f t="shared" si="11"/>
        <v>1.0815450643776825</v>
      </c>
      <c r="J28" s="253">
        <v>991</v>
      </c>
      <c r="K28" s="250">
        <v>17</v>
      </c>
      <c r="L28" s="275">
        <f t="shared" si="10"/>
        <v>1008</v>
      </c>
      <c r="M28" s="277">
        <f t="shared" si="5"/>
        <v>0</v>
      </c>
      <c r="N28" s="247">
        <f t="shared" si="12"/>
        <v>1</v>
      </c>
    </row>
    <row r="29" spans="1:14" ht="13.5" customHeight="1">
      <c r="A29" s="279" t="s">
        <v>158</v>
      </c>
      <c r="B29" s="249">
        <v>44583</v>
      </c>
      <c r="C29" s="250">
        <v>364</v>
      </c>
      <c r="D29" s="270">
        <f t="shared" si="8"/>
        <v>44947</v>
      </c>
      <c r="E29" s="278">
        <v>47631</v>
      </c>
      <c r="F29" s="395">
        <v>373</v>
      </c>
      <c r="G29" s="271">
        <f t="shared" si="9"/>
        <v>48004</v>
      </c>
      <c r="H29" s="277">
        <f t="shared" si="2"/>
        <v>3057</v>
      </c>
      <c r="I29" s="246">
        <f t="shared" si="11"/>
        <v>1.068013438049258</v>
      </c>
      <c r="J29" s="249">
        <f>L29-K29</f>
        <v>49349.36</v>
      </c>
      <c r="K29" s="250">
        <v>420</v>
      </c>
      <c r="L29" s="275">
        <f>L30+L33</f>
        <v>49769.36</v>
      </c>
      <c r="M29" s="277">
        <f t="shared" si="5"/>
        <v>1765.3600000000006</v>
      </c>
      <c r="N29" s="247">
        <f t="shared" si="12"/>
        <v>1.036775268727606</v>
      </c>
    </row>
    <row r="30" spans="1:14" ht="13.5" customHeight="1">
      <c r="A30" s="248" t="s">
        <v>159</v>
      </c>
      <c r="B30" s="278">
        <v>32556</v>
      </c>
      <c r="C30" s="250">
        <v>272</v>
      </c>
      <c r="D30" s="270">
        <f t="shared" si="8"/>
        <v>32828</v>
      </c>
      <c r="E30" s="278">
        <v>34789</v>
      </c>
      <c r="F30" s="395">
        <v>278</v>
      </c>
      <c r="G30" s="271">
        <f t="shared" si="9"/>
        <v>35067</v>
      </c>
      <c r="H30" s="277">
        <f t="shared" si="2"/>
        <v>2239</v>
      </c>
      <c r="I30" s="246">
        <f t="shared" si="11"/>
        <v>1.0682039722188377</v>
      </c>
      <c r="J30" s="253">
        <f>J31+J32</f>
        <v>36021</v>
      </c>
      <c r="K30" s="254">
        <v>307</v>
      </c>
      <c r="L30" s="275">
        <f t="shared" si="10"/>
        <v>36328</v>
      </c>
      <c r="M30" s="277">
        <f t="shared" si="5"/>
        <v>1261</v>
      </c>
      <c r="N30" s="247">
        <f t="shared" si="12"/>
        <v>1.0359597342230586</v>
      </c>
    </row>
    <row r="31" spans="1:14" ht="13.5" customHeight="1">
      <c r="A31" s="279" t="s">
        <v>160</v>
      </c>
      <c r="B31" s="278">
        <v>32325</v>
      </c>
      <c r="C31" s="250">
        <v>263</v>
      </c>
      <c r="D31" s="270">
        <f t="shared" si="8"/>
        <v>32588</v>
      </c>
      <c r="E31" s="278">
        <v>34546</v>
      </c>
      <c r="F31" s="395">
        <v>271</v>
      </c>
      <c r="G31" s="271">
        <f t="shared" si="9"/>
        <v>34817</v>
      </c>
      <c r="H31" s="277">
        <f t="shared" si="2"/>
        <v>2229</v>
      </c>
      <c r="I31" s="246">
        <f t="shared" si="11"/>
        <v>1.068399410826071</v>
      </c>
      <c r="J31" s="249">
        <f>L31-K31</f>
        <v>35778</v>
      </c>
      <c r="K31" s="250">
        <v>300</v>
      </c>
      <c r="L31" s="275">
        <v>36078</v>
      </c>
      <c r="M31" s="277">
        <f t="shared" si="5"/>
        <v>1261</v>
      </c>
      <c r="N31" s="247">
        <f t="shared" si="12"/>
        <v>1.0362179395123072</v>
      </c>
    </row>
    <row r="32" spans="1:14" ht="13.5" customHeight="1">
      <c r="A32" s="248" t="s">
        <v>161</v>
      </c>
      <c r="B32" s="278">
        <v>231</v>
      </c>
      <c r="C32" s="250">
        <v>9</v>
      </c>
      <c r="D32" s="270">
        <f t="shared" si="8"/>
        <v>240</v>
      </c>
      <c r="E32" s="278">
        <v>243</v>
      </c>
      <c r="F32" s="269">
        <v>7</v>
      </c>
      <c r="G32" s="271">
        <f t="shared" si="9"/>
        <v>250</v>
      </c>
      <c r="H32" s="277">
        <f t="shared" si="2"/>
        <v>10</v>
      </c>
      <c r="I32" s="246">
        <f t="shared" si="11"/>
        <v>1.0416666666666667</v>
      </c>
      <c r="J32" s="249">
        <v>243</v>
      </c>
      <c r="K32" s="250">
        <v>7</v>
      </c>
      <c r="L32" s="275">
        <f t="shared" si="10"/>
        <v>250</v>
      </c>
      <c r="M32" s="277">
        <f t="shared" si="5"/>
        <v>0</v>
      </c>
      <c r="N32" s="247">
        <f t="shared" si="12"/>
        <v>1</v>
      </c>
    </row>
    <row r="33" spans="1:14" ht="13.5" customHeight="1">
      <c r="A33" s="248" t="s">
        <v>162</v>
      </c>
      <c r="B33" s="278">
        <v>12027</v>
      </c>
      <c r="C33" s="250">
        <v>92</v>
      </c>
      <c r="D33" s="270">
        <f t="shared" si="8"/>
        <v>12119</v>
      </c>
      <c r="E33" s="278">
        <v>12842</v>
      </c>
      <c r="F33" s="250">
        <v>95</v>
      </c>
      <c r="G33" s="271">
        <f t="shared" si="9"/>
        <v>12937</v>
      </c>
      <c r="H33" s="277">
        <f t="shared" si="2"/>
        <v>818</v>
      </c>
      <c r="I33" s="246">
        <f t="shared" si="11"/>
        <v>1.0674973182605825</v>
      </c>
      <c r="J33" s="249">
        <f>L33-K33</f>
        <v>13328.36</v>
      </c>
      <c r="K33" s="250">
        <v>113</v>
      </c>
      <c r="L33" s="275">
        <f>L30*0.37</f>
        <v>13441.36</v>
      </c>
      <c r="M33" s="277">
        <f t="shared" si="5"/>
        <v>504.3600000000006</v>
      </c>
      <c r="N33" s="247">
        <f t="shared" si="12"/>
        <v>1.0389858545257789</v>
      </c>
    </row>
    <row r="34" spans="1:14" ht="13.5" customHeight="1">
      <c r="A34" s="279" t="s">
        <v>163</v>
      </c>
      <c r="B34" s="278">
        <v>12</v>
      </c>
      <c r="C34" s="250">
        <v>4</v>
      </c>
      <c r="D34" s="270">
        <f t="shared" si="8"/>
        <v>16</v>
      </c>
      <c r="E34" s="278">
        <v>30</v>
      </c>
      <c r="F34" s="250">
        <v>1</v>
      </c>
      <c r="G34" s="271">
        <f t="shared" si="9"/>
        <v>31</v>
      </c>
      <c r="H34" s="277">
        <f t="shared" si="2"/>
        <v>15</v>
      </c>
      <c r="I34" s="246">
        <f t="shared" si="11"/>
        <v>1.9375</v>
      </c>
      <c r="J34" s="249">
        <v>30</v>
      </c>
      <c r="K34" s="250">
        <v>1</v>
      </c>
      <c r="L34" s="275">
        <f t="shared" si="10"/>
        <v>31</v>
      </c>
      <c r="M34" s="277">
        <f t="shared" si="5"/>
        <v>0</v>
      </c>
      <c r="N34" s="247">
        <f t="shared" si="12"/>
        <v>1</v>
      </c>
    </row>
    <row r="35" spans="1:14" ht="13.5" customHeight="1">
      <c r="A35" s="279" t="s">
        <v>164</v>
      </c>
      <c r="B35" s="278">
        <v>972</v>
      </c>
      <c r="C35" s="250">
        <v>57</v>
      </c>
      <c r="D35" s="270">
        <f t="shared" si="8"/>
        <v>1029</v>
      </c>
      <c r="E35" s="278">
        <v>1303</v>
      </c>
      <c r="F35" s="250">
        <v>41</v>
      </c>
      <c r="G35" s="271">
        <f t="shared" si="9"/>
        <v>1344</v>
      </c>
      <c r="H35" s="277">
        <f t="shared" si="2"/>
        <v>315</v>
      </c>
      <c r="I35" s="246">
        <f t="shared" si="11"/>
        <v>1.3061224489795917</v>
      </c>
      <c r="J35" s="249">
        <v>1355</v>
      </c>
      <c r="K35" s="250">
        <v>41</v>
      </c>
      <c r="L35" s="275">
        <f t="shared" si="10"/>
        <v>1396</v>
      </c>
      <c r="M35" s="277">
        <f t="shared" si="5"/>
        <v>52</v>
      </c>
      <c r="N35" s="247">
        <f t="shared" si="12"/>
        <v>1.0386904761904763</v>
      </c>
    </row>
    <row r="36" spans="1:14" ht="13.5" customHeight="1">
      <c r="A36" s="248" t="s">
        <v>165</v>
      </c>
      <c r="B36" s="278">
        <v>2549</v>
      </c>
      <c r="C36" s="250">
        <v>95</v>
      </c>
      <c r="D36" s="270">
        <f t="shared" si="8"/>
        <v>2644</v>
      </c>
      <c r="E36" s="278">
        <v>2471</v>
      </c>
      <c r="F36" s="250">
        <v>96</v>
      </c>
      <c r="G36" s="271">
        <f t="shared" si="9"/>
        <v>2567</v>
      </c>
      <c r="H36" s="277">
        <f t="shared" si="2"/>
        <v>-77</v>
      </c>
      <c r="I36" s="246">
        <f t="shared" si="11"/>
        <v>0.9708774583963692</v>
      </c>
      <c r="J36" s="253">
        <v>2438</v>
      </c>
      <c r="K36" s="250">
        <v>96</v>
      </c>
      <c r="L36" s="275">
        <f t="shared" si="10"/>
        <v>2534</v>
      </c>
      <c r="M36" s="277">
        <f t="shared" si="5"/>
        <v>-33</v>
      </c>
      <c r="N36" s="247">
        <f t="shared" si="12"/>
        <v>0.9871445266848461</v>
      </c>
    </row>
    <row r="37" spans="1:14" ht="22.5" customHeight="1">
      <c r="A37" s="248" t="s">
        <v>166</v>
      </c>
      <c r="B37" s="278">
        <v>2549</v>
      </c>
      <c r="C37" s="250">
        <v>95</v>
      </c>
      <c r="D37" s="270">
        <f t="shared" si="8"/>
        <v>2644</v>
      </c>
      <c r="E37" s="278">
        <v>2471</v>
      </c>
      <c r="F37" s="250">
        <v>96</v>
      </c>
      <c r="G37" s="271">
        <f t="shared" si="9"/>
        <v>2567</v>
      </c>
      <c r="H37" s="277">
        <f t="shared" si="2"/>
        <v>-77</v>
      </c>
      <c r="I37" s="246">
        <f t="shared" si="11"/>
        <v>0.9708774583963692</v>
      </c>
      <c r="J37" s="253">
        <v>2438</v>
      </c>
      <c r="K37" s="250">
        <v>96</v>
      </c>
      <c r="L37" s="275">
        <f t="shared" si="10"/>
        <v>2534</v>
      </c>
      <c r="M37" s="277">
        <f t="shared" si="5"/>
        <v>-33</v>
      </c>
      <c r="N37" s="247">
        <f t="shared" si="12"/>
        <v>0.9871445266848461</v>
      </c>
    </row>
    <row r="38" spans="1:14" ht="13.5" customHeight="1" thickBot="1">
      <c r="A38" s="280" t="s">
        <v>167</v>
      </c>
      <c r="B38" s="281">
        <v>558</v>
      </c>
      <c r="C38" s="282"/>
      <c r="D38" s="270">
        <f t="shared" si="8"/>
        <v>558</v>
      </c>
      <c r="E38" s="281"/>
      <c r="F38" s="282"/>
      <c r="G38" s="271">
        <f t="shared" si="9"/>
        <v>0</v>
      </c>
      <c r="H38" s="283">
        <f t="shared" si="2"/>
        <v>-558</v>
      </c>
      <c r="I38" s="284"/>
      <c r="J38" s="285"/>
      <c r="K38" s="282"/>
      <c r="L38" s="275">
        <f t="shared" si="10"/>
        <v>0</v>
      </c>
      <c r="M38" s="283">
        <f t="shared" si="5"/>
        <v>0</v>
      </c>
      <c r="N38" s="286"/>
    </row>
    <row r="39" spans="1:14" ht="13.5" customHeight="1" thickBot="1">
      <c r="A39" s="287" t="s">
        <v>168</v>
      </c>
      <c r="B39" s="288">
        <f aca="true" t="shared" si="13" ref="B39:G39">SUM(B21+B23+B24+B25+B26+B29+B34+B35+B36+B38)</f>
        <v>62964</v>
      </c>
      <c r="C39" s="289">
        <f t="shared" si="13"/>
        <v>1271</v>
      </c>
      <c r="D39" s="290">
        <f t="shared" si="13"/>
        <v>64235</v>
      </c>
      <c r="E39" s="288">
        <f t="shared" si="13"/>
        <v>65251</v>
      </c>
      <c r="F39" s="289">
        <f t="shared" si="13"/>
        <v>1356</v>
      </c>
      <c r="G39" s="290">
        <f t="shared" si="13"/>
        <v>66607</v>
      </c>
      <c r="H39" s="379">
        <f t="shared" si="2"/>
        <v>2372</v>
      </c>
      <c r="I39" s="380">
        <f t="shared" si="11"/>
        <v>1.0369269090059936</v>
      </c>
      <c r="J39" s="291">
        <f>SUM(J21+J23+J24+J25+J26+J29+J34+J35+J36+J38)</f>
        <v>66725.36</v>
      </c>
      <c r="K39" s="289">
        <f>SUM(K21+K23+K24+K25+K26+K29+K34+K35+K36+K38)</f>
        <v>1403</v>
      </c>
      <c r="L39" s="290">
        <f>SUM(L21+L23+L24+L25+L26+L29+L34+L35+L36+L38)</f>
        <v>68128.36</v>
      </c>
      <c r="M39" s="379">
        <f t="shared" si="5"/>
        <v>1521.3600000000006</v>
      </c>
      <c r="N39" s="381">
        <f t="shared" si="12"/>
        <v>1.0228408425540858</v>
      </c>
    </row>
    <row r="40" spans="1:14" ht="13.5" customHeight="1" thickBot="1">
      <c r="A40" s="292"/>
      <c r="B40" s="293"/>
      <c r="C40" s="294"/>
      <c r="D40" s="295"/>
      <c r="E40" s="293"/>
      <c r="F40" s="294"/>
      <c r="G40" s="295"/>
      <c r="H40" s="294"/>
      <c r="I40" s="296"/>
      <c r="J40" s="293"/>
      <c r="K40" s="294"/>
      <c r="L40" s="294"/>
      <c r="M40" s="293"/>
      <c r="N40" s="297"/>
    </row>
    <row r="41" spans="1:14" ht="13.5" customHeight="1" thickBot="1">
      <c r="A41" s="287" t="s">
        <v>169</v>
      </c>
      <c r="B41" s="607">
        <v>896</v>
      </c>
      <c r="C41" s="607"/>
      <c r="D41" s="607"/>
      <c r="E41" s="607">
        <v>22</v>
      </c>
      <c r="F41" s="607"/>
      <c r="G41" s="607"/>
      <c r="H41" s="382"/>
      <c r="I41" s="377"/>
      <c r="J41" s="606">
        <f>SUM(L20-L39)</f>
        <v>-17470.36</v>
      </c>
      <c r="K41" s="606"/>
      <c r="L41" s="606"/>
      <c r="M41" s="379"/>
      <c r="N41" s="381"/>
    </row>
    <row r="42" spans="1:7" ht="20.25" customHeight="1" thickBot="1">
      <c r="A42" s="287" t="s">
        <v>170</v>
      </c>
      <c r="B42" s="607"/>
      <c r="C42" s="607"/>
      <c r="D42" s="607"/>
      <c r="E42" s="607"/>
      <c r="F42" s="607"/>
      <c r="G42" s="607"/>
    </row>
    <row r="43" ht="14.25" customHeight="1">
      <c r="D43" s="326"/>
    </row>
    <row r="44" ht="14.25" customHeight="1" thickBot="1">
      <c r="D44" s="326"/>
    </row>
    <row r="45" spans="1:9" ht="13.5" thickBot="1">
      <c r="A45" s="613" t="s">
        <v>24</v>
      </c>
      <c r="B45" s="614"/>
      <c r="C45" s="486" t="s">
        <v>171</v>
      </c>
      <c r="D45" s="327"/>
      <c r="E45" s="613" t="s">
        <v>31</v>
      </c>
      <c r="F45" s="614"/>
      <c r="G45" s="614"/>
      <c r="H45" s="614"/>
      <c r="I45" s="486" t="s">
        <v>171</v>
      </c>
    </row>
    <row r="46" spans="1:9" ht="13.5" thickBot="1">
      <c r="A46" s="620" t="s">
        <v>25</v>
      </c>
      <c r="B46" s="621"/>
      <c r="C46" s="488">
        <v>1200</v>
      </c>
      <c r="D46" s="302"/>
      <c r="E46" s="593" t="s">
        <v>32</v>
      </c>
      <c r="F46" s="594"/>
      <c r="G46" s="594"/>
      <c r="H46" s="594"/>
      <c r="I46" s="488">
        <v>400</v>
      </c>
    </row>
    <row r="47" spans="1:14" ht="12.75">
      <c r="A47" s="617" t="s">
        <v>26</v>
      </c>
      <c r="B47" s="618"/>
      <c r="C47" s="434">
        <v>390</v>
      </c>
      <c r="D47" s="302"/>
      <c r="E47" s="595" t="s">
        <v>33</v>
      </c>
      <c r="F47" s="596"/>
      <c r="G47" s="596"/>
      <c r="H47" s="596"/>
      <c r="I47" s="434">
        <v>66</v>
      </c>
      <c r="K47" s="602" t="s">
        <v>173</v>
      </c>
      <c r="L47" s="603"/>
      <c r="M47" s="439">
        <v>2007</v>
      </c>
      <c r="N47" s="440">
        <v>2008</v>
      </c>
    </row>
    <row r="48" spans="1:14" ht="12.75">
      <c r="A48" s="617" t="s">
        <v>241</v>
      </c>
      <c r="B48" s="618"/>
      <c r="C48" s="434">
        <v>120</v>
      </c>
      <c r="D48" s="302"/>
      <c r="E48" s="595" t="s">
        <v>276</v>
      </c>
      <c r="F48" s="596"/>
      <c r="G48" s="596"/>
      <c r="H48" s="596"/>
      <c r="I48" s="434">
        <v>56</v>
      </c>
      <c r="K48" s="441" t="s">
        <v>213</v>
      </c>
      <c r="L48" s="334"/>
      <c r="M48" s="335"/>
      <c r="N48" s="442"/>
    </row>
    <row r="49" spans="1:14" ht="12.75">
      <c r="A49" s="617" t="s">
        <v>27</v>
      </c>
      <c r="B49" s="618"/>
      <c r="C49" s="434">
        <v>70</v>
      </c>
      <c r="D49" s="302"/>
      <c r="E49" s="595" t="s">
        <v>233</v>
      </c>
      <c r="F49" s="596"/>
      <c r="G49" s="596"/>
      <c r="H49" s="596"/>
      <c r="I49" s="434">
        <v>550</v>
      </c>
      <c r="K49" s="441" t="s">
        <v>174</v>
      </c>
      <c r="L49" s="333"/>
      <c r="M49" s="337">
        <v>0</v>
      </c>
      <c r="N49" s="443">
        <v>0</v>
      </c>
    </row>
    <row r="50" spans="1:14" ht="13.5" thickBot="1">
      <c r="A50" s="617" t="s">
        <v>28</v>
      </c>
      <c r="B50" s="618"/>
      <c r="C50" s="434">
        <v>280</v>
      </c>
      <c r="D50" s="302"/>
      <c r="E50" s="595"/>
      <c r="F50" s="596"/>
      <c r="G50" s="596"/>
      <c r="H50" s="596"/>
      <c r="I50" s="434"/>
      <c r="K50" s="444" t="s">
        <v>175</v>
      </c>
      <c r="L50" s="445"/>
      <c r="M50" s="446">
        <v>0</v>
      </c>
      <c r="N50" s="447">
        <v>0</v>
      </c>
    </row>
    <row r="51" spans="1:9" ht="12.75">
      <c r="A51" s="617" t="s">
        <v>29</v>
      </c>
      <c r="B51" s="618"/>
      <c r="C51" s="434">
        <v>180</v>
      </c>
      <c r="D51" s="302"/>
      <c r="E51" s="595"/>
      <c r="F51" s="596"/>
      <c r="G51" s="596"/>
      <c r="H51" s="596"/>
      <c r="I51" s="434"/>
    </row>
    <row r="52" spans="1:9" ht="12.75">
      <c r="A52" s="617" t="s">
        <v>30</v>
      </c>
      <c r="B52" s="618"/>
      <c r="C52" s="434">
        <v>1000</v>
      </c>
      <c r="D52" s="302"/>
      <c r="E52" s="595"/>
      <c r="F52" s="596"/>
      <c r="G52" s="596"/>
      <c r="H52" s="596"/>
      <c r="I52" s="434"/>
    </row>
    <row r="53" spans="1:9" ht="13.5" thickBot="1">
      <c r="A53" s="588" t="s">
        <v>334</v>
      </c>
      <c r="B53" s="589"/>
      <c r="C53" s="489">
        <v>1474</v>
      </c>
      <c r="D53" s="302"/>
      <c r="E53" s="590"/>
      <c r="F53" s="591"/>
      <c r="G53" s="591"/>
      <c r="H53" s="591"/>
      <c r="I53" s="489"/>
    </row>
    <row r="54" spans="1:14" ht="13.5" thickBot="1">
      <c r="A54" s="615" t="s">
        <v>136</v>
      </c>
      <c r="B54" s="616"/>
      <c r="C54" s="487">
        <f>SUM(C46:C53)</f>
        <v>4714</v>
      </c>
      <c r="D54" s="299"/>
      <c r="E54" s="611" t="s">
        <v>136</v>
      </c>
      <c r="F54" s="612"/>
      <c r="G54" s="612"/>
      <c r="H54" s="612"/>
      <c r="I54" s="487">
        <f>SUM(I46:I54)</f>
        <v>1072</v>
      </c>
      <c r="N54" s="300"/>
    </row>
    <row r="55" spans="1:5" s="328" customFormat="1" ht="13.5" customHeight="1">
      <c r="A55" s="299"/>
      <c r="B55" s="301"/>
      <c r="C55" s="301"/>
      <c r="D55" s="301"/>
      <c r="E55" s="301"/>
    </row>
    <row r="56" spans="1:12" s="328" customFormat="1" ht="11.25">
      <c r="A56" s="302"/>
      <c r="B56" s="329"/>
      <c r="C56" s="329"/>
      <c r="D56" s="329"/>
      <c r="E56" s="303"/>
      <c r="F56" s="330"/>
      <c r="G56" s="330"/>
      <c r="H56" s="302"/>
      <c r="I56" s="329"/>
      <c r="J56" s="329"/>
      <c r="K56" s="329"/>
      <c r="L56" s="303"/>
    </row>
    <row r="57" spans="1:12" s="328" customFormat="1" ht="15.75" thickBot="1">
      <c r="A57" s="375" t="s">
        <v>324</v>
      </c>
      <c r="B57" s="329"/>
      <c r="C57" s="329"/>
      <c r="D57" s="329"/>
      <c r="E57" s="303"/>
      <c r="F57" s="330"/>
      <c r="G57" s="330"/>
      <c r="H57" s="302"/>
      <c r="I57" s="329"/>
      <c r="J57" s="329" t="s">
        <v>222</v>
      </c>
      <c r="K57" s="329"/>
      <c r="L57" s="303"/>
    </row>
    <row r="58" spans="1:11" s="328" customFormat="1" ht="12" thickBot="1">
      <c r="A58" s="608" t="s">
        <v>185</v>
      </c>
      <c r="B58" s="609" t="s">
        <v>34</v>
      </c>
      <c r="C58" s="610" t="s">
        <v>35</v>
      </c>
      <c r="D58" s="610"/>
      <c r="E58" s="610"/>
      <c r="F58" s="610"/>
      <c r="G58" s="610"/>
      <c r="H58" s="610"/>
      <c r="I58" s="610"/>
      <c r="J58" s="601" t="s">
        <v>36</v>
      </c>
      <c r="K58" s="298"/>
    </row>
    <row r="59" spans="1:11" s="328" customFormat="1" ht="12" thickBot="1">
      <c r="A59" s="608"/>
      <c r="B59" s="609"/>
      <c r="C59" s="604" t="s">
        <v>186</v>
      </c>
      <c r="D59" s="605" t="s">
        <v>187</v>
      </c>
      <c r="E59" s="605"/>
      <c r="F59" s="605"/>
      <c r="G59" s="605"/>
      <c r="H59" s="605"/>
      <c r="I59" s="605"/>
      <c r="J59" s="601"/>
      <c r="K59" s="298"/>
    </row>
    <row r="60" spans="1:11" s="328" customFormat="1" ht="12" thickBot="1">
      <c r="A60" s="608"/>
      <c r="B60" s="609"/>
      <c r="C60" s="604"/>
      <c r="D60" s="304">
        <v>1</v>
      </c>
      <c r="E60" s="304">
        <v>2</v>
      </c>
      <c r="F60" s="304">
        <v>3</v>
      </c>
      <c r="G60" s="304">
        <v>4</v>
      </c>
      <c r="H60" s="304">
        <v>5</v>
      </c>
      <c r="I60" s="305">
        <v>6</v>
      </c>
      <c r="J60" s="601"/>
      <c r="K60" s="298"/>
    </row>
    <row r="61" spans="1:11" s="328" customFormat="1" ht="12" thickBot="1">
      <c r="A61" s="306">
        <v>151028</v>
      </c>
      <c r="B61" s="307">
        <v>40904</v>
      </c>
      <c r="C61" s="308">
        <f>SUM(D61:I61)</f>
        <v>2534</v>
      </c>
      <c r="D61" s="374">
        <v>288</v>
      </c>
      <c r="E61" s="374">
        <v>658</v>
      </c>
      <c r="F61" s="374">
        <v>104</v>
      </c>
      <c r="G61" s="374">
        <v>347</v>
      </c>
      <c r="H61" s="373">
        <v>1137</v>
      </c>
      <c r="I61" s="309"/>
      <c r="J61" s="310">
        <f>SUM(A61-B61-C61)</f>
        <v>107590</v>
      </c>
      <c r="K61" s="298"/>
    </row>
    <row r="62" spans="1:12" s="328" customFormat="1" ht="11.25">
      <c r="A62" s="302"/>
      <c r="B62" s="329"/>
      <c r="C62" s="329"/>
      <c r="D62" s="329"/>
      <c r="E62" s="303"/>
      <c r="F62" s="343"/>
      <c r="G62" s="330"/>
      <c r="H62" s="302"/>
      <c r="I62" s="329"/>
      <c r="J62" s="329"/>
      <c r="K62" s="329"/>
      <c r="L62" s="303"/>
    </row>
    <row r="63" spans="1:11" s="328" customFormat="1" ht="11.25">
      <c r="A63" s="302"/>
      <c r="B63" s="329"/>
      <c r="C63" s="329"/>
      <c r="D63" s="329"/>
      <c r="E63" s="303"/>
      <c r="F63" s="343"/>
      <c r="G63" s="330"/>
      <c r="H63" s="302"/>
      <c r="I63" s="329"/>
      <c r="J63" s="329"/>
      <c r="K63" s="329"/>
    </row>
    <row r="64" spans="1:12" s="328" customFormat="1" ht="15.75" thickBot="1">
      <c r="A64" s="375" t="s">
        <v>325</v>
      </c>
      <c r="B64" s="329"/>
      <c r="C64" s="329"/>
      <c r="D64" s="329"/>
      <c r="E64" s="303"/>
      <c r="F64" s="343"/>
      <c r="G64" s="330"/>
      <c r="H64" s="302"/>
      <c r="I64" s="329"/>
      <c r="J64" s="329"/>
      <c r="K64" s="329"/>
      <c r="L64" s="329" t="s">
        <v>222</v>
      </c>
    </row>
    <row r="65" spans="1:12" s="328" customFormat="1" ht="12" thickBot="1">
      <c r="A65" s="570" t="s">
        <v>201</v>
      </c>
      <c r="B65" s="566" t="s">
        <v>37</v>
      </c>
      <c r="C65" s="567" t="s">
        <v>38</v>
      </c>
      <c r="D65" s="567"/>
      <c r="E65" s="567"/>
      <c r="F65" s="567"/>
      <c r="G65" s="599" t="s">
        <v>39</v>
      </c>
      <c r="H65" s="569" t="s">
        <v>188</v>
      </c>
      <c r="I65" s="597" t="s">
        <v>40</v>
      </c>
      <c r="J65" s="597"/>
      <c r="K65" s="597"/>
      <c r="L65" s="597"/>
    </row>
    <row r="66" spans="1:12" s="328" customFormat="1" ht="23.25" thickBot="1">
      <c r="A66" s="570"/>
      <c r="B66" s="566"/>
      <c r="C66" s="344" t="s">
        <v>265</v>
      </c>
      <c r="D66" s="345" t="s">
        <v>189</v>
      </c>
      <c r="E66" s="345" t="s">
        <v>190</v>
      </c>
      <c r="F66" s="346" t="s">
        <v>266</v>
      </c>
      <c r="G66" s="599"/>
      <c r="H66" s="569"/>
      <c r="I66" s="347" t="s">
        <v>41</v>
      </c>
      <c r="J66" s="348" t="s">
        <v>189</v>
      </c>
      <c r="K66" s="348" t="s">
        <v>190</v>
      </c>
      <c r="L66" s="349" t="s">
        <v>42</v>
      </c>
    </row>
    <row r="67" spans="1:12" s="328" customFormat="1" ht="11.25">
      <c r="A67" s="353" t="s">
        <v>191</v>
      </c>
      <c r="B67" s="311">
        <v>12973</v>
      </c>
      <c r="C67" s="360" t="s">
        <v>192</v>
      </c>
      <c r="D67" s="361" t="s">
        <v>192</v>
      </c>
      <c r="E67" s="361" t="s">
        <v>192</v>
      </c>
      <c r="F67" s="362"/>
      <c r="G67" s="312">
        <v>15635</v>
      </c>
      <c r="H67" s="313" t="s">
        <v>192</v>
      </c>
      <c r="I67" s="367" t="s">
        <v>192</v>
      </c>
      <c r="J67" s="368" t="s">
        <v>192</v>
      </c>
      <c r="K67" s="368" t="s">
        <v>192</v>
      </c>
      <c r="L67" s="369" t="s">
        <v>192</v>
      </c>
    </row>
    <row r="68" spans="1:13" s="328" customFormat="1" ht="11.25">
      <c r="A68" s="354" t="s">
        <v>193</v>
      </c>
      <c r="B68" s="314">
        <v>389</v>
      </c>
      <c r="C68" s="363">
        <v>389</v>
      </c>
      <c r="D68" s="337">
        <v>265</v>
      </c>
      <c r="E68" s="337"/>
      <c r="F68" s="338">
        <v>654</v>
      </c>
      <c r="G68" s="315">
        <v>654</v>
      </c>
      <c r="H68" s="316">
        <f>+G68-F68</f>
        <v>0</v>
      </c>
      <c r="I68" s="363">
        <v>654</v>
      </c>
      <c r="J68" s="337">
        <v>11</v>
      </c>
      <c r="K68" s="337"/>
      <c r="L68" s="338">
        <f>I68+J68</f>
        <v>665</v>
      </c>
      <c r="M68" s="485"/>
    </row>
    <row r="69" spans="1:13" s="328" customFormat="1" ht="11.25">
      <c r="A69" s="354" t="s">
        <v>194</v>
      </c>
      <c r="B69" s="314">
        <v>2337</v>
      </c>
      <c r="C69" s="363">
        <v>2337</v>
      </c>
      <c r="D69" s="337">
        <v>707</v>
      </c>
      <c r="E69" s="337">
        <v>152</v>
      </c>
      <c r="F69" s="338">
        <v>2892</v>
      </c>
      <c r="G69" s="315">
        <v>2892</v>
      </c>
      <c r="H69" s="316">
        <f>+G69-F69</f>
        <v>0</v>
      </c>
      <c r="I69" s="363">
        <v>2892</v>
      </c>
      <c r="J69" s="337">
        <v>61</v>
      </c>
      <c r="K69" s="337">
        <v>215</v>
      </c>
      <c r="L69" s="338">
        <f>I69+J69-K69</f>
        <v>2738</v>
      </c>
      <c r="M69" s="485"/>
    </row>
    <row r="70" spans="1:13" s="328" customFormat="1" ht="11.25">
      <c r="A70" s="354" t="s">
        <v>202</v>
      </c>
      <c r="B70" s="314">
        <v>6081</v>
      </c>
      <c r="C70" s="363">
        <v>6081</v>
      </c>
      <c r="D70" s="337">
        <v>2567</v>
      </c>
      <c r="E70" s="337">
        <v>2436</v>
      </c>
      <c r="F70" s="338">
        <v>6212</v>
      </c>
      <c r="G70" s="315">
        <v>6212</v>
      </c>
      <c r="H70" s="316">
        <f>+G70-F70</f>
        <v>0</v>
      </c>
      <c r="I70" s="370">
        <v>6212</v>
      </c>
      <c r="J70" s="371">
        <v>3134</v>
      </c>
      <c r="K70" s="371">
        <v>4714</v>
      </c>
      <c r="L70" s="338">
        <v>4632</v>
      </c>
      <c r="M70" s="485"/>
    </row>
    <row r="71" spans="1:13" s="328" customFormat="1" ht="11.25">
      <c r="A71" s="354" t="s">
        <v>195</v>
      </c>
      <c r="B71" s="314">
        <v>4166</v>
      </c>
      <c r="C71" s="364" t="s">
        <v>192</v>
      </c>
      <c r="D71" s="361" t="s">
        <v>192</v>
      </c>
      <c r="E71" s="365" t="s">
        <v>192</v>
      </c>
      <c r="F71" s="338"/>
      <c r="G71" s="315">
        <v>5877</v>
      </c>
      <c r="H71" s="317" t="s">
        <v>192</v>
      </c>
      <c r="I71" s="364" t="s">
        <v>192</v>
      </c>
      <c r="J71" s="361" t="s">
        <v>192</v>
      </c>
      <c r="K71" s="365" t="s">
        <v>192</v>
      </c>
      <c r="L71" s="372"/>
      <c r="M71" s="485"/>
    </row>
    <row r="72" spans="1:13" s="328" customFormat="1" ht="12" thickBot="1">
      <c r="A72" s="355" t="s">
        <v>196</v>
      </c>
      <c r="B72" s="318">
        <v>219</v>
      </c>
      <c r="C72" s="366">
        <v>202</v>
      </c>
      <c r="D72" s="341">
        <v>696</v>
      </c>
      <c r="E72" s="341">
        <v>650</v>
      </c>
      <c r="F72" s="342">
        <v>248</v>
      </c>
      <c r="G72" s="319">
        <v>268</v>
      </c>
      <c r="H72" s="320">
        <f>+G72-F72</f>
        <v>20</v>
      </c>
      <c r="I72" s="366">
        <v>248</v>
      </c>
      <c r="J72" s="341">
        <v>716</v>
      </c>
      <c r="K72" s="341">
        <v>722</v>
      </c>
      <c r="L72" s="342">
        <v>242</v>
      </c>
      <c r="M72" s="485"/>
    </row>
    <row r="73" spans="1:12" s="328" customFormat="1" ht="11.25">
      <c r="A73" s="302"/>
      <c r="B73" s="329"/>
      <c r="C73" s="329"/>
      <c r="D73" s="329"/>
      <c r="E73" s="303"/>
      <c r="F73" s="343"/>
      <c r="G73" s="330"/>
      <c r="H73" s="302"/>
      <c r="I73" s="329"/>
      <c r="J73" s="329"/>
      <c r="K73" s="329"/>
      <c r="L73" s="303"/>
    </row>
    <row r="74" spans="1:12" s="328" customFormat="1" ht="11.25">
      <c r="A74" s="302"/>
      <c r="B74" s="329"/>
      <c r="C74" s="329"/>
      <c r="D74" s="329"/>
      <c r="E74" s="303"/>
      <c r="F74" s="343"/>
      <c r="G74" s="330"/>
      <c r="H74" s="302"/>
      <c r="I74" s="329"/>
      <c r="J74" s="329"/>
      <c r="K74" s="329"/>
      <c r="L74" s="303"/>
    </row>
    <row r="75" spans="1:11" ht="15.75" thickBot="1">
      <c r="A75" s="375" t="s">
        <v>326</v>
      </c>
      <c r="K75" s="329" t="s">
        <v>222</v>
      </c>
    </row>
    <row r="76" spans="1:11" ht="11.25">
      <c r="A76" s="619" t="s">
        <v>180</v>
      </c>
      <c r="B76" s="619"/>
      <c r="C76" s="619"/>
      <c r="D76" s="321"/>
      <c r="E76" s="619" t="s">
        <v>181</v>
      </c>
      <c r="F76" s="619"/>
      <c r="G76" s="619"/>
      <c r="I76" s="598" t="s">
        <v>176</v>
      </c>
      <c r="J76" s="598"/>
      <c r="K76" s="598"/>
    </row>
    <row r="77" spans="1:11" ht="12" thickBot="1">
      <c r="A77" s="350" t="s">
        <v>182</v>
      </c>
      <c r="B77" s="351" t="s">
        <v>183</v>
      </c>
      <c r="C77" s="352" t="s">
        <v>178</v>
      </c>
      <c r="D77" s="321"/>
      <c r="E77" s="350"/>
      <c r="F77" s="600" t="s">
        <v>184</v>
      </c>
      <c r="G77" s="600"/>
      <c r="I77" s="350"/>
      <c r="J77" s="351" t="s">
        <v>177</v>
      </c>
      <c r="K77" s="352" t="s">
        <v>178</v>
      </c>
    </row>
    <row r="78" spans="1:11" ht="11.25">
      <c r="A78" s="322">
        <v>2008</v>
      </c>
      <c r="B78" s="356">
        <v>144</v>
      </c>
      <c r="C78" s="357">
        <v>141</v>
      </c>
      <c r="D78" s="321"/>
      <c r="E78" s="322">
        <v>2008</v>
      </c>
      <c r="F78" s="592">
        <v>172</v>
      </c>
      <c r="G78" s="592"/>
      <c r="I78" s="322">
        <v>2008</v>
      </c>
      <c r="J78" s="356">
        <v>34817</v>
      </c>
      <c r="K78" s="357">
        <f>G31</f>
        <v>34817</v>
      </c>
    </row>
    <row r="79" spans="1:11" ht="12" thickBot="1">
      <c r="A79" s="323">
        <v>2009</v>
      </c>
      <c r="B79" s="358">
        <v>144</v>
      </c>
      <c r="C79" s="359"/>
      <c r="D79" s="321"/>
      <c r="E79" s="323">
        <v>2009</v>
      </c>
      <c r="F79" s="568">
        <v>172</v>
      </c>
      <c r="G79" s="568"/>
      <c r="I79" s="323">
        <v>2009</v>
      </c>
      <c r="J79" s="358">
        <f>L31</f>
        <v>36078</v>
      </c>
      <c r="K79" s="359"/>
    </row>
  </sheetData>
  <mergeCells count="53">
    <mergeCell ref="E45:H45"/>
    <mergeCell ref="A1:N1"/>
    <mergeCell ref="J5:L5"/>
    <mergeCell ref="A4:A7"/>
    <mergeCell ref="B4:N4"/>
    <mergeCell ref="H5:I5"/>
    <mergeCell ref="M5:N5"/>
    <mergeCell ref="B5:D5"/>
    <mergeCell ref="E5:G5"/>
    <mergeCell ref="A3:G3"/>
    <mergeCell ref="A76:C76"/>
    <mergeCell ref="E76:G76"/>
    <mergeCell ref="B41:D41"/>
    <mergeCell ref="E41:G41"/>
    <mergeCell ref="A51:B51"/>
    <mergeCell ref="A47:B47"/>
    <mergeCell ref="A46:B46"/>
    <mergeCell ref="A49:B49"/>
    <mergeCell ref="A50:B50"/>
    <mergeCell ref="A52:B52"/>
    <mergeCell ref="J41:L41"/>
    <mergeCell ref="B42:D42"/>
    <mergeCell ref="E42:G42"/>
    <mergeCell ref="A58:A60"/>
    <mergeCell ref="B58:B60"/>
    <mergeCell ref="C58:I58"/>
    <mergeCell ref="E54:H54"/>
    <mergeCell ref="A45:B45"/>
    <mergeCell ref="A54:B54"/>
    <mergeCell ref="A48:B48"/>
    <mergeCell ref="J58:J60"/>
    <mergeCell ref="K47:L47"/>
    <mergeCell ref="C59:C60"/>
    <mergeCell ref="D59:I59"/>
    <mergeCell ref="E50:H50"/>
    <mergeCell ref="E51:H51"/>
    <mergeCell ref="E52:H52"/>
    <mergeCell ref="I65:L65"/>
    <mergeCell ref="I76:K76"/>
    <mergeCell ref="G65:G66"/>
    <mergeCell ref="F77:G77"/>
    <mergeCell ref="F79:G79"/>
    <mergeCell ref="H65:H66"/>
    <mergeCell ref="F78:G78"/>
    <mergeCell ref="E46:H46"/>
    <mergeCell ref="E47:H47"/>
    <mergeCell ref="E48:H48"/>
    <mergeCell ref="E49:H49"/>
    <mergeCell ref="A53:B53"/>
    <mergeCell ref="E53:H53"/>
    <mergeCell ref="A65:A66"/>
    <mergeCell ref="B65:B66"/>
    <mergeCell ref="C65:F65"/>
  </mergeCells>
  <printOptions horizontalCentered="1"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64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78"/>
  <sheetViews>
    <sheetView view="pageBreakPreview" zoomScaleSheetLayoutView="100" workbookViewId="0" topLeftCell="A43">
      <selection activeCell="L51" sqref="L51"/>
    </sheetView>
  </sheetViews>
  <sheetFormatPr defaultColWidth="9.00390625" defaultRowHeight="12.75"/>
  <cols>
    <col min="1" max="1" width="28.125" style="298" customWidth="1"/>
    <col min="2" max="7" width="9.75390625" style="298" customWidth="1"/>
    <col min="8" max="8" width="8.125" style="298" customWidth="1"/>
    <col min="9" max="9" width="8.875" style="298" customWidth="1"/>
    <col min="10" max="10" width="9.125" style="298" customWidth="1"/>
    <col min="11" max="11" width="9.25390625" style="298" customWidth="1"/>
    <col min="12" max="12" width="8.625" style="298" customWidth="1"/>
    <col min="13" max="16384" width="9.125" style="298" customWidth="1"/>
  </cols>
  <sheetData>
    <row r="1" spans="1:14" ht="11.25">
      <c r="A1" s="622"/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</row>
    <row r="2" spans="1:14" ht="15.75" thickBot="1">
      <c r="A2" s="626" t="s">
        <v>323</v>
      </c>
      <c r="B2" s="626"/>
      <c r="C2" s="626"/>
      <c r="D2" s="626"/>
      <c r="E2" s="626"/>
      <c r="F2" s="626"/>
      <c r="G2" s="626"/>
      <c r="H2" s="230"/>
      <c r="L2" s="324"/>
      <c r="N2" s="325" t="s">
        <v>222</v>
      </c>
    </row>
    <row r="3" spans="1:14" ht="24" customHeight="1" thickBot="1">
      <c r="A3" s="623" t="s">
        <v>133</v>
      </c>
      <c r="B3" s="624" t="s">
        <v>234</v>
      </c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4"/>
    </row>
    <row r="4" spans="1:14" ht="12" thickBot="1">
      <c r="A4" s="623"/>
      <c r="B4" s="597" t="s">
        <v>263</v>
      </c>
      <c r="C4" s="597"/>
      <c r="D4" s="597"/>
      <c r="E4" s="597" t="s">
        <v>21</v>
      </c>
      <c r="F4" s="597"/>
      <c r="G4" s="597"/>
      <c r="H4" s="625" t="s">
        <v>264</v>
      </c>
      <c r="I4" s="625"/>
      <c r="J4" s="597" t="s">
        <v>22</v>
      </c>
      <c r="K4" s="597"/>
      <c r="L4" s="597"/>
      <c r="M4" s="597" t="s">
        <v>23</v>
      </c>
      <c r="N4" s="597"/>
    </row>
    <row r="5" spans="1:14" ht="12" thickBot="1">
      <c r="A5" s="623"/>
      <c r="B5" s="231" t="s">
        <v>134</v>
      </c>
      <c r="C5" s="232" t="s">
        <v>135</v>
      </c>
      <c r="D5" s="233" t="s">
        <v>136</v>
      </c>
      <c r="E5" s="231" t="s">
        <v>134</v>
      </c>
      <c r="F5" s="232" t="s">
        <v>135</v>
      </c>
      <c r="G5" s="233" t="s">
        <v>136</v>
      </c>
      <c r="H5" s="234" t="s">
        <v>136</v>
      </c>
      <c r="I5" s="234" t="s">
        <v>137</v>
      </c>
      <c r="J5" s="235" t="s">
        <v>134</v>
      </c>
      <c r="K5" s="232" t="s">
        <v>135</v>
      </c>
      <c r="L5" s="233" t="s">
        <v>136</v>
      </c>
      <c r="M5" s="234" t="s">
        <v>136</v>
      </c>
      <c r="N5" s="233" t="s">
        <v>137</v>
      </c>
    </row>
    <row r="6" spans="1:14" ht="12" thickBot="1">
      <c r="A6" s="623"/>
      <c r="B6" s="236" t="s">
        <v>138</v>
      </c>
      <c r="C6" s="237" t="s">
        <v>138</v>
      </c>
      <c r="D6" s="238"/>
      <c r="E6" s="236" t="s">
        <v>138</v>
      </c>
      <c r="F6" s="237" t="s">
        <v>138</v>
      </c>
      <c r="G6" s="238"/>
      <c r="H6" s="239" t="s">
        <v>139</v>
      </c>
      <c r="I6" s="239" t="s">
        <v>140</v>
      </c>
      <c r="J6" s="240" t="s">
        <v>138</v>
      </c>
      <c r="K6" s="237" t="s">
        <v>138</v>
      </c>
      <c r="L6" s="238"/>
      <c r="M6" s="239" t="s">
        <v>139</v>
      </c>
      <c r="N6" s="238" t="s">
        <v>140</v>
      </c>
    </row>
    <row r="7" spans="1:14" ht="13.5" customHeight="1">
      <c r="A7" s="241" t="s">
        <v>141</v>
      </c>
      <c r="B7" s="242">
        <v>202</v>
      </c>
      <c r="C7" s="243"/>
      <c r="D7" s="244">
        <f aca="true" t="shared" si="0" ref="D7:D18">SUM(B7:C7)</f>
        <v>202</v>
      </c>
      <c r="E7" s="242">
        <v>247</v>
      </c>
      <c r="F7" s="243"/>
      <c r="G7" s="244">
        <f aca="true" t="shared" si="1" ref="G7:G18">SUM(E7:F7)</f>
        <v>247</v>
      </c>
      <c r="H7" s="245">
        <f aca="true" t="shared" si="2" ref="H7:H38">+G7-D7</f>
        <v>45</v>
      </c>
      <c r="I7" s="383"/>
      <c r="J7" s="242">
        <v>264</v>
      </c>
      <c r="K7" s="243"/>
      <c r="L7" s="244">
        <f aca="true" t="shared" si="3" ref="L7:L18">SUM(J7:K7)</f>
        <v>264</v>
      </c>
      <c r="M7" s="245">
        <f aca="true" t="shared" si="4" ref="M7:M38">+L7-G7</f>
        <v>17</v>
      </c>
      <c r="N7" s="384"/>
    </row>
    <row r="8" spans="1:14" ht="13.5" customHeight="1">
      <c r="A8" s="248" t="s">
        <v>142</v>
      </c>
      <c r="B8" s="249">
        <v>7710</v>
      </c>
      <c r="C8" s="250"/>
      <c r="D8" s="251">
        <f t="shared" si="0"/>
        <v>7710</v>
      </c>
      <c r="E8" s="249">
        <v>9530</v>
      </c>
      <c r="F8" s="250"/>
      <c r="G8" s="251">
        <f t="shared" si="1"/>
        <v>9530</v>
      </c>
      <c r="H8" s="252">
        <f t="shared" si="2"/>
        <v>1820</v>
      </c>
      <c r="I8" s="246">
        <f aca="true" t="shared" si="5" ref="I8:I22">+G8/D8</f>
        <v>1.2360570687418937</v>
      </c>
      <c r="J8" s="249">
        <v>10194</v>
      </c>
      <c r="K8" s="250"/>
      <c r="L8" s="251">
        <f t="shared" si="3"/>
        <v>10194</v>
      </c>
      <c r="M8" s="252">
        <f t="shared" si="4"/>
        <v>664</v>
      </c>
      <c r="N8" s="247">
        <f aca="true" t="shared" si="6" ref="N8:N22">+L8/G8</f>
        <v>1.0696747114375655</v>
      </c>
    </row>
    <row r="9" spans="1:14" ht="13.5" customHeight="1">
      <c r="A9" s="248" t="s">
        <v>143</v>
      </c>
      <c r="B9" s="249"/>
      <c r="C9" s="250"/>
      <c r="D9" s="251">
        <f t="shared" si="0"/>
        <v>0</v>
      </c>
      <c r="E9" s="249"/>
      <c r="F9" s="250"/>
      <c r="G9" s="251">
        <f t="shared" si="1"/>
        <v>0</v>
      </c>
      <c r="H9" s="252">
        <f t="shared" si="2"/>
        <v>0</v>
      </c>
      <c r="I9" s="246"/>
      <c r="J9" s="249"/>
      <c r="K9" s="250"/>
      <c r="L9" s="251">
        <f t="shared" si="3"/>
        <v>0</v>
      </c>
      <c r="M9" s="252">
        <f t="shared" si="4"/>
        <v>0</v>
      </c>
      <c r="N9" s="247"/>
    </row>
    <row r="10" spans="1:14" ht="13.5" customHeight="1">
      <c r="A10" s="248" t="s">
        <v>144</v>
      </c>
      <c r="B10" s="249"/>
      <c r="C10" s="250"/>
      <c r="D10" s="251">
        <f t="shared" si="0"/>
        <v>0</v>
      </c>
      <c r="E10" s="249"/>
      <c r="F10" s="250"/>
      <c r="G10" s="251">
        <f t="shared" si="1"/>
        <v>0</v>
      </c>
      <c r="H10" s="252">
        <f t="shared" si="2"/>
        <v>0</v>
      </c>
      <c r="I10" s="246"/>
      <c r="J10" s="249"/>
      <c r="K10" s="250"/>
      <c r="L10" s="251">
        <f t="shared" si="3"/>
        <v>0</v>
      </c>
      <c r="M10" s="252">
        <f t="shared" si="4"/>
        <v>0</v>
      </c>
      <c r="N10" s="247"/>
    </row>
    <row r="11" spans="1:14" ht="13.5" customHeight="1">
      <c r="A11" s="248" t="s">
        <v>145</v>
      </c>
      <c r="B11" s="249">
        <v>59</v>
      </c>
      <c r="C11" s="250"/>
      <c r="D11" s="251">
        <f t="shared" si="0"/>
        <v>59</v>
      </c>
      <c r="E11" s="249">
        <v>4</v>
      </c>
      <c r="F11" s="250"/>
      <c r="G11" s="251">
        <f t="shared" si="1"/>
        <v>4</v>
      </c>
      <c r="H11" s="252">
        <f t="shared" si="2"/>
        <v>-55</v>
      </c>
      <c r="I11" s="246">
        <f t="shared" si="5"/>
        <v>0.06779661016949153</v>
      </c>
      <c r="J11" s="249">
        <v>5</v>
      </c>
      <c r="K11" s="250"/>
      <c r="L11" s="251">
        <f t="shared" si="3"/>
        <v>5</v>
      </c>
      <c r="M11" s="252">
        <f t="shared" si="4"/>
        <v>1</v>
      </c>
      <c r="N11" s="247">
        <f t="shared" si="6"/>
        <v>1.25</v>
      </c>
    </row>
    <row r="12" spans="1:14" ht="13.5" customHeight="1">
      <c r="A12" s="248" t="s">
        <v>146</v>
      </c>
      <c r="B12" s="249">
        <v>3</v>
      </c>
      <c r="C12" s="250"/>
      <c r="D12" s="251">
        <f t="shared" si="0"/>
        <v>3</v>
      </c>
      <c r="E12" s="249">
        <v>3</v>
      </c>
      <c r="F12" s="250"/>
      <c r="G12" s="251">
        <f t="shared" si="1"/>
        <v>3</v>
      </c>
      <c r="H12" s="252">
        <f t="shared" si="2"/>
        <v>0</v>
      </c>
      <c r="I12" s="246">
        <f t="shared" si="5"/>
        <v>1</v>
      </c>
      <c r="J12" s="249">
        <v>5</v>
      </c>
      <c r="K12" s="250"/>
      <c r="L12" s="251">
        <f t="shared" si="3"/>
        <v>5</v>
      </c>
      <c r="M12" s="252">
        <f t="shared" si="4"/>
        <v>2</v>
      </c>
      <c r="N12" s="247">
        <f t="shared" si="6"/>
        <v>1.6666666666666667</v>
      </c>
    </row>
    <row r="13" spans="1:14" ht="13.5" customHeight="1">
      <c r="A13" s="248" t="s">
        <v>147</v>
      </c>
      <c r="B13" s="249"/>
      <c r="C13" s="250"/>
      <c r="D13" s="251">
        <f t="shared" si="0"/>
        <v>0</v>
      </c>
      <c r="E13" s="249"/>
      <c r="F13" s="250"/>
      <c r="G13" s="251">
        <f t="shared" si="1"/>
        <v>0</v>
      </c>
      <c r="H13" s="252">
        <f t="shared" si="2"/>
        <v>0</v>
      </c>
      <c r="I13" s="246"/>
      <c r="J13" s="249"/>
      <c r="K13" s="250"/>
      <c r="L13" s="251">
        <f t="shared" si="3"/>
        <v>0</v>
      </c>
      <c r="M13" s="252">
        <f t="shared" si="4"/>
        <v>0</v>
      </c>
      <c r="N13" s="247"/>
    </row>
    <row r="14" spans="1:14" ht="23.25" customHeight="1">
      <c r="A14" s="248" t="s">
        <v>148</v>
      </c>
      <c r="B14" s="249"/>
      <c r="C14" s="250"/>
      <c r="D14" s="251">
        <f t="shared" si="0"/>
        <v>0</v>
      </c>
      <c r="E14" s="249"/>
      <c r="F14" s="250"/>
      <c r="G14" s="251">
        <f t="shared" si="1"/>
        <v>0</v>
      </c>
      <c r="H14" s="252">
        <f t="shared" si="2"/>
        <v>0</v>
      </c>
      <c r="I14" s="246"/>
      <c r="J14" s="249"/>
      <c r="K14" s="250"/>
      <c r="L14" s="251">
        <f t="shared" si="3"/>
        <v>0</v>
      </c>
      <c r="M14" s="252">
        <f t="shared" si="4"/>
        <v>0</v>
      </c>
      <c r="N14" s="247"/>
    </row>
    <row r="15" spans="1:14" ht="13.5" customHeight="1">
      <c r="A15" s="248" t="s">
        <v>149</v>
      </c>
      <c r="B15" s="249">
        <v>8342</v>
      </c>
      <c r="C15" s="250"/>
      <c r="D15" s="251">
        <f t="shared" si="0"/>
        <v>8342</v>
      </c>
      <c r="E15" s="249">
        <v>9122</v>
      </c>
      <c r="F15" s="250"/>
      <c r="G15" s="251">
        <f t="shared" si="1"/>
        <v>9122</v>
      </c>
      <c r="H15" s="252">
        <f t="shared" si="2"/>
        <v>780</v>
      </c>
      <c r="I15" s="246">
        <f t="shared" si="5"/>
        <v>1.0935027571325822</v>
      </c>
      <c r="J15" s="253">
        <f>J16+J17</f>
        <v>5037</v>
      </c>
      <c r="K15" s="254"/>
      <c r="L15" s="251">
        <f t="shared" si="3"/>
        <v>5037</v>
      </c>
      <c r="M15" s="252">
        <f t="shared" si="4"/>
        <v>-4085</v>
      </c>
      <c r="N15" s="247">
        <f t="shared" si="6"/>
        <v>0.5521815391361543</v>
      </c>
    </row>
    <row r="16" spans="1:14" ht="13.5" customHeight="1">
      <c r="A16" s="255" t="s">
        <v>223</v>
      </c>
      <c r="B16" s="249">
        <v>1050</v>
      </c>
      <c r="C16" s="250"/>
      <c r="D16" s="251">
        <f t="shared" si="0"/>
        <v>1050</v>
      </c>
      <c r="E16" s="249">
        <v>3207</v>
      </c>
      <c r="F16" s="250"/>
      <c r="G16" s="251">
        <f t="shared" si="1"/>
        <v>3207</v>
      </c>
      <c r="H16" s="252">
        <f t="shared" si="2"/>
        <v>2157</v>
      </c>
      <c r="I16" s="246">
        <f t="shared" si="5"/>
        <v>3.0542857142857143</v>
      </c>
      <c r="J16" s="253">
        <v>1037</v>
      </c>
      <c r="K16" s="250"/>
      <c r="L16" s="251">
        <f t="shared" si="3"/>
        <v>1037</v>
      </c>
      <c r="M16" s="252">
        <f t="shared" si="4"/>
        <v>-2170</v>
      </c>
      <c r="N16" s="247">
        <f t="shared" si="6"/>
        <v>0.32335516058621766</v>
      </c>
    </row>
    <row r="17" spans="1:14" ht="13.5" customHeight="1">
      <c r="A17" s="255" t="s">
        <v>224</v>
      </c>
      <c r="B17" s="249">
        <v>7292</v>
      </c>
      <c r="C17" s="250"/>
      <c r="D17" s="251">
        <f t="shared" si="0"/>
        <v>7292</v>
      </c>
      <c r="E17" s="249">
        <v>5915</v>
      </c>
      <c r="F17" s="250"/>
      <c r="G17" s="251">
        <f t="shared" si="1"/>
        <v>5915</v>
      </c>
      <c r="H17" s="252">
        <f t="shared" si="2"/>
        <v>-1377</v>
      </c>
      <c r="I17" s="246"/>
      <c r="J17" s="253">
        <v>4000</v>
      </c>
      <c r="K17" s="250"/>
      <c r="L17" s="251">
        <v>4000</v>
      </c>
      <c r="M17" s="252">
        <f t="shared" si="4"/>
        <v>-1915</v>
      </c>
      <c r="N17" s="247">
        <f t="shared" si="6"/>
        <v>0.6762468300929839</v>
      </c>
    </row>
    <row r="18" spans="1:14" ht="13.5" customHeight="1" thickBot="1">
      <c r="A18" s="256" t="s">
        <v>262</v>
      </c>
      <c r="B18" s="257"/>
      <c r="C18" s="258"/>
      <c r="D18" s="251">
        <f t="shared" si="0"/>
        <v>0</v>
      </c>
      <c r="E18" s="257"/>
      <c r="F18" s="258"/>
      <c r="G18" s="251">
        <f t="shared" si="1"/>
        <v>0</v>
      </c>
      <c r="H18" s="259"/>
      <c r="I18" s="260"/>
      <c r="J18" s="261">
        <v>0</v>
      </c>
      <c r="K18" s="258"/>
      <c r="L18" s="251">
        <f t="shared" si="3"/>
        <v>0</v>
      </c>
      <c r="M18" s="259"/>
      <c r="N18" s="262"/>
    </row>
    <row r="19" spans="1:14" ht="13.5" customHeight="1" thickBot="1">
      <c r="A19" s="263" t="s">
        <v>150</v>
      </c>
      <c r="B19" s="264">
        <f aca="true" t="shared" si="7" ref="B19:G19">SUM(B7+B8+B9+B10+B11+B13+B15)</f>
        <v>16313</v>
      </c>
      <c r="C19" s="265">
        <f t="shared" si="7"/>
        <v>0</v>
      </c>
      <c r="D19" s="266">
        <f t="shared" si="7"/>
        <v>16313</v>
      </c>
      <c r="E19" s="264">
        <f t="shared" si="7"/>
        <v>18903</v>
      </c>
      <c r="F19" s="265">
        <f t="shared" si="7"/>
        <v>0</v>
      </c>
      <c r="G19" s="266">
        <f t="shared" si="7"/>
        <v>18903</v>
      </c>
      <c r="H19" s="376">
        <f t="shared" si="2"/>
        <v>2590</v>
      </c>
      <c r="I19" s="377">
        <f t="shared" si="5"/>
        <v>1.1587690798749464</v>
      </c>
      <c r="J19" s="267">
        <f>SUM(J7+J8+J9+J10+J11+J13+J15)</f>
        <v>15500</v>
      </c>
      <c r="K19" s="265">
        <f>SUM(K7+K8+K9+K10+K11+K13+K15)</f>
        <v>0</v>
      </c>
      <c r="L19" s="266">
        <f>SUM(L7+L8+L9+L10+L11+L13+L15)</f>
        <v>15500</v>
      </c>
      <c r="M19" s="376">
        <f t="shared" si="4"/>
        <v>-3403</v>
      </c>
      <c r="N19" s="378">
        <f t="shared" si="6"/>
        <v>0.819975665238322</v>
      </c>
    </row>
    <row r="20" spans="1:14" ht="13.5" customHeight="1">
      <c r="A20" s="241" t="s">
        <v>151</v>
      </c>
      <c r="B20" s="268">
        <v>2886</v>
      </c>
      <c r="C20" s="269"/>
      <c r="D20" s="270">
        <f aca="true" t="shared" si="8" ref="D20:D37">SUM(B20:C20)</f>
        <v>2886</v>
      </c>
      <c r="E20" s="268">
        <v>3043</v>
      </c>
      <c r="F20" s="269"/>
      <c r="G20" s="271">
        <f aca="true" t="shared" si="9" ref="G20:G37">SUM(E20:F20)</f>
        <v>3043</v>
      </c>
      <c r="H20" s="272">
        <f t="shared" si="2"/>
        <v>157</v>
      </c>
      <c r="I20" s="273">
        <f t="shared" si="5"/>
        <v>1.0544005544005544</v>
      </c>
      <c r="J20" s="274">
        <v>2809</v>
      </c>
      <c r="K20" s="269"/>
      <c r="L20" s="275">
        <f aca="true" t="shared" si="10" ref="L20:L37">SUM(J20:K20)</f>
        <v>2809</v>
      </c>
      <c r="M20" s="272">
        <f t="shared" si="4"/>
        <v>-234</v>
      </c>
      <c r="N20" s="276">
        <f t="shared" si="6"/>
        <v>0.9231022017745646</v>
      </c>
    </row>
    <row r="21" spans="1:14" ht="21" customHeight="1">
      <c r="A21" s="248" t="s">
        <v>152</v>
      </c>
      <c r="B21" s="268">
        <v>384</v>
      </c>
      <c r="C21" s="269"/>
      <c r="D21" s="270">
        <f t="shared" si="8"/>
        <v>384</v>
      </c>
      <c r="E21" s="268">
        <v>435</v>
      </c>
      <c r="F21" s="269"/>
      <c r="G21" s="271">
        <f t="shared" si="9"/>
        <v>435</v>
      </c>
      <c r="H21" s="277">
        <f t="shared" si="2"/>
        <v>51</v>
      </c>
      <c r="I21" s="246">
        <f t="shared" si="5"/>
        <v>1.1328125</v>
      </c>
      <c r="J21" s="274">
        <v>150</v>
      </c>
      <c r="K21" s="269"/>
      <c r="L21" s="275">
        <f t="shared" si="10"/>
        <v>150</v>
      </c>
      <c r="M21" s="277">
        <f t="shared" si="4"/>
        <v>-285</v>
      </c>
      <c r="N21" s="247">
        <f t="shared" si="6"/>
        <v>0.3448275862068966</v>
      </c>
    </row>
    <row r="22" spans="1:14" ht="13.5" customHeight="1">
      <c r="A22" s="248" t="s">
        <v>153</v>
      </c>
      <c r="B22" s="278">
        <v>727</v>
      </c>
      <c r="C22" s="250"/>
      <c r="D22" s="270">
        <f t="shared" si="8"/>
        <v>727</v>
      </c>
      <c r="E22" s="278">
        <v>1296</v>
      </c>
      <c r="F22" s="250"/>
      <c r="G22" s="271">
        <f t="shared" si="9"/>
        <v>1296</v>
      </c>
      <c r="H22" s="277">
        <f t="shared" si="2"/>
        <v>569</v>
      </c>
      <c r="I22" s="246">
        <f t="shared" si="5"/>
        <v>1.7826685006877578</v>
      </c>
      <c r="J22" s="249">
        <f>E22</f>
        <v>1296</v>
      </c>
      <c r="K22" s="250"/>
      <c r="L22" s="275">
        <f t="shared" si="10"/>
        <v>1296</v>
      </c>
      <c r="M22" s="277">
        <f t="shared" si="4"/>
        <v>0</v>
      </c>
      <c r="N22" s="247">
        <f t="shared" si="6"/>
        <v>1</v>
      </c>
    </row>
    <row r="23" spans="1:14" ht="17.25" customHeight="1">
      <c r="A23" s="248" t="s">
        <v>154</v>
      </c>
      <c r="B23" s="278"/>
      <c r="C23" s="250"/>
      <c r="D23" s="270">
        <f t="shared" si="8"/>
        <v>0</v>
      </c>
      <c r="E23" s="278"/>
      <c r="F23" s="250"/>
      <c r="G23" s="271">
        <f t="shared" si="9"/>
        <v>0</v>
      </c>
      <c r="H23" s="277">
        <f t="shared" si="2"/>
        <v>0</v>
      </c>
      <c r="I23" s="246"/>
      <c r="J23" s="249"/>
      <c r="K23" s="250"/>
      <c r="L23" s="275">
        <f t="shared" si="10"/>
        <v>0</v>
      </c>
      <c r="M23" s="277">
        <f t="shared" si="4"/>
        <v>0</v>
      </c>
      <c r="N23" s="247"/>
    </row>
    <row r="24" spans="1:14" ht="13.5" customHeight="1">
      <c r="A24" s="248" t="s">
        <v>220</v>
      </c>
      <c r="B24" s="278">
        <v>7</v>
      </c>
      <c r="C24" s="250"/>
      <c r="D24" s="270">
        <f t="shared" si="8"/>
        <v>7</v>
      </c>
      <c r="E24" s="278">
        <v>92</v>
      </c>
      <c r="F24" s="250"/>
      <c r="G24" s="271">
        <f t="shared" si="9"/>
        <v>92</v>
      </c>
      <c r="H24" s="277">
        <f t="shared" si="2"/>
        <v>85</v>
      </c>
      <c r="I24" s="246"/>
      <c r="J24" s="249">
        <v>20</v>
      </c>
      <c r="K24" s="250"/>
      <c r="L24" s="275">
        <f t="shared" si="10"/>
        <v>20</v>
      </c>
      <c r="M24" s="277">
        <f t="shared" si="4"/>
        <v>-72</v>
      </c>
      <c r="N24" s="247"/>
    </row>
    <row r="25" spans="1:14" ht="13.5" customHeight="1">
      <c r="A25" s="248" t="s">
        <v>155</v>
      </c>
      <c r="B25" s="249">
        <v>1231</v>
      </c>
      <c r="C25" s="250"/>
      <c r="D25" s="270">
        <f t="shared" si="8"/>
        <v>1231</v>
      </c>
      <c r="E25" s="249">
        <v>1471</v>
      </c>
      <c r="F25" s="250"/>
      <c r="G25" s="271">
        <f t="shared" si="9"/>
        <v>1471</v>
      </c>
      <c r="H25" s="277">
        <f t="shared" si="2"/>
        <v>240</v>
      </c>
      <c r="I25" s="246">
        <f aca="true" t="shared" si="11" ref="I25:I38">+G25/D25</f>
        <v>1.1949634443541837</v>
      </c>
      <c r="J25" s="249">
        <v>1380</v>
      </c>
      <c r="K25" s="250"/>
      <c r="L25" s="275">
        <f t="shared" si="10"/>
        <v>1380</v>
      </c>
      <c r="M25" s="277">
        <f t="shared" si="4"/>
        <v>-91</v>
      </c>
      <c r="N25" s="247">
        <f aca="true" t="shared" si="12" ref="N25:N38">+L25/G25</f>
        <v>0.938137321549966</v>
      </c>
    </row>
    <row r="26" spans="1:14" ht="18" customHeight="1">
      <c r="A26" s="248" t="s">
        <v>156</v>
      </c>
      <c r="B26" s="278">
        <v>587</v>
      </c>
      <c r="C26" s="250"/>
      <c r="D26" s="270">
        <f t="shared" si="8"/>
        <v>587</v>
      </c>
      <c r="E26" s="278">
        <v>116</v>
      </c>
      <c r="F26" s="250"/>
      <c r="G26" s="271">
        <f t="shared" si="9"/>
        <v>116</v>
      </c>
      <c r="H26" s="277">
        <f t="shared" si="2"/>
        <v>-471</v>
      </c>
      <c r="I26" s="246">
        <f t="shared" si="11"/>
        <v>0.19761499148211242</v>
      </c>
      <c r="J26" s="253">
        <v>200</v>
      </c>
      <c r="K26" s="250"/>
      <c r="L26" s="275">
        <f t="shared" si="10"/>
        <v>200</v>
      </c>
      <c r="M26" s="277">
        <f t="shared" si="4"/>
        <v>84</v>
      </c>
      <c r="N26" s="247">
        <f t="shared" si="12"/>
        <v>1.7241379310344827</v>
      </c>
    </row>
    <row r="27" spans="1:14" ht="13.5" customHeight="1">
      <c r="A27" s="248" t="s">
        <v>157</v>
      </c>
      <c r="B27" s="278">
        <v>644</v>
      </c>
      <c r="C27" s="250"/>
      <c r="D27" s="270">
        <f t="shared" si="8"/>
        <v>644</v>
      </c>
      <c r="E27" s="278">
        <v>1355</v>
      </c>
      <c r="F27" s="250"/>
      <c r="G27" s="271">
        <f t="shared" si="9"/>
        <v>1355</v>
      </c>
      <c r="H27" s="277">
        <f t="shared" si="2"/>
        <v>711</v>
      </c>
      <c r="I27" s="246">
        <f t="shared" si="11"/>
        <v>2.1040372670807455</v>
      </c>
      <c r="J27" s="253">
        <v>1180</v>
      </c>
      <c r="K27" s="250"/>
      <c r="L27" s="275">
        <f t="shared" si="10"/>
        <v>1180</v>
      </c>
      <c r="M27" s="277">
        <f t="shared" si="4"/>
        <v>-175</v>
      </c>
      <c r="N27" s="247">
        <f t="shared" si="12"/>
        <v>0.8708487084870848</v>
      </c>
    </row>
    <row r="28" spans="1:14" ht="13.5" customHeight="1">
      <c r="A28" s="279" t="s">
        <v>158</v>
      </c>
      <c r="B28" s="249">
        <v>10458</v>
      </c>
      <c r="C28" s="250"/>
      <c r="D28" s="270">
        <f t="shared" si="8"/>
        <v>10458</v>
      </c>
      <c r="E28" s="249">
        <v>12353</v>
      </c>
      <c r="F28" s="250"/>
      <c r="G28" s="271">
        <f t="shared" si="9"/>
        <v>12353</v>
      </c>
      <c r="H28" s="277">
        <f t="shared" si="2"/>
        <v>1895</v>
      </c>
      <c r="I28" s="246">
        <f t="shared" si="11"/>
        <v>1.1812009944540065</v>
      </c>
      <c r="J28" s="249">
        <f>J29+J32</f>
        <v>12883.48</v>
      </c>
      <c r="K28" s="250"/>
      <c r="L28" s="275">
        <f t="shared" si="10"/>
        <v>12883.48</v>
      </c>
      <c r="M28" s="277">
        <f t="shared" si="4"/>
        <v>530.4799999999996</v>
      </c>
      <c r="N28" s="247">
        <f t="shared" si="12"/>
        <v>1.0429434145551688</v>
      </c>
    </row>
    <row r="29" spans="1:14" ht="13.5" customHeight="1">
      <c r="A29" s="248" t="s">
        <v>159</v>
      </c>
      <c r="B29" s="278">
        <v>7638</v>
      </c>
      <c r="C29" s="250"/>
      <c r="D29" s="270">
        <f t="shared" si="8"/>
        <v>7638</v>
      </c>
      <c r="E29" s="278">
        <v>9021</v>
      </c>
      <c r="F29" s="250"/>
      <c r="G29" s="271">
        <f t="shared" si="9"/>
        <v>9021</v>
      </c>
      <c r="H29" s="277">
        <f t="shared" si="2"/>
        <v>1383</v>
      </c>
      <c r="I29" s="246">
        <f t="shared" si="11"/>
        <v>1.1810683424980362</v>
      </c>
      <c r="J29" s="253">
        <f>J30+J31</f>
        <v>9404</v>
      </c>
      <c r="K29" s="254"/>
      <c r="L29" s="275">
        <f t="shared" si="10"/>
        <v>9404</v>
      </c>
      <c r="M29" s="277">
        <f t="shared" si="4"/>
        <v>383</v>
      </c>
      <c r="N29" s="247">
        <f t="shared" si="12"/>
        <v>1.0424564904112625</v>
      </c>
    </row>
    <row r="30" spans="1:14" ht="13.5" customHeight="1">
      <c r="A30" s="279" t="s">
        <v>160</v>
      </c>
      <c r="B30" s="278">
        <v>7450</v>
      </c>
      <c r="C30" s="250"/>
      <c r="D30" s="270">
        <f t="shared" si="8"/>
        <v>7450</v>
      </c>
      <c r="E30" s="278">
        <v>8904</v>
      </c>
      <c r="F30" s="250"/>
      <c r="G30" s="271">
        <f t="shared" si="9"/>
        <v>8904</v>
      </c>
      <c r="H30" s="277">
        <f t="shared" si="2"/>
        <v>1454</v>
      </c>
      <c r="I30" s="246">
        <f t="shared" si="11"/>
        <v>1.1951677852348994</v>
      </c>
      <c r="J30" s="249">
        <v>9394</v>
      </c>
      <c r="K30" s="250"/>
      <c r="L30" s="275">
        <f t="shared" si="10"/>
        <v>9394</v>
      </c>
      <c r="M30" s="277">
        <f t="shared" si="4"/>
        <v>490</v>
      </c>
      <c r="N30" s="247">
        <f t="shared" si="12"/>
        <v>1.0550314465408805</v>
      </c>
    </row>
    <row r="31" spans="1:14" ht="13.5" customHeight="1">
      <c r="A31" s="248" t="s">
        <v>161</v>
      </c>
      <c r="B31" s="278">
        <v>188</v>
      </c>
      <c r="C31" s="250"/>
      <c r="D31" s="270">
        <f t="shared" si="8"/>
        <v>188</v>
      </c>
      <c r="E31" s="278">
        <v>117</v>
      </c>
      <c r="F31" s="250"/>
      <c r="G31" s="271">
        <f t="shared" si="9"/>
        <v>117</v>
      </c>
      <c r="H31" s="277">
        <f t="shared" si="2"/>
        <v>-71</v>
      </c>
      <c r="I31" s="246">
        <f t="shared" si="11"/>
        <v>0.6223404255319149</v>
      </c>
      <c r="J31" s="249">
        <v>10</v>
      </c>
      <c r="K31" s="250"/>
      <c r="L31" s="275">
        <f t="shared" si="10"/>
        <v>10</v>
      </c>
      <c r="M31" s="277">
        <f t="shared" si="4"/>
        <v>-107</v>
      </c>
      <c r="N31" s="247">
        <f t="shared" si="12"/>
        <v>0.08547008547008547</v>
      </c>
    </row>
    <row r="32" spans="1:14" ht="13.5" customHeight="1">
      <c r="A32" s="248" t="s">
        <v>162</v>
      </c>
      <c r="B32" s="278">
        <v>2820</v>
      </c>
      <c r="C32" s="250"/>
      <c r="D32" s="270">
        <f t="shared" si="8"/>
        <v>2820</v>
      </c>
      <c r="E32" s="278">
        <v>3332</v>
      </c>
      <c r="F32" s="250"/>
      <c r="G32" s="271">
        <f t="shared" si="9"/>
        <v>3332</v>
      </c>
      <c r="H32" s="277">
        <f t="shared" si="2"/>
        <v>512</v>
      </c>
      <c r="I32" s="246">
        <f t="shared" si="11"/>
        <v>1.1815602836879433</v>
      </c>
      <c r="J32" s="249">
        <f>J29*0.37</f>
        <v>3479.48</v>
      </c>
      <c r="K32" s="250"/>
      <c r="L32" s="275">
        <f t="shared" si="10"/>
        <v>3479.48</v>
      </c>
      <c r="M32" s="277">
        <f t="shared" si="4"/>
        <v>147.48000000000002</v>
      </c>
      <c r="N32" s="247">
        <f t="shared" si="12"/>
        <v>1.0442617046818727</v>
      </c>
    </row>
    <row r="33" spans="1:14" ht="13.5" customHeight="1">
      <c r="A33" s="279" t="s">
        <v>163</v>
      </c>
      <c r="B33" s="278">
        <v>12</v>
      </c>
      <c r="C33" s="250"/>
      <c r="D33" s="270">
        <f t="shared" si="8"/>
        <v>12</v>
      </c>
      <c r="E33" s="278">
        <v>1</v>
      </c>
      <c r="F33" s="250"/>
      <c r="G33" s="271">
        <f t="shared" si="9"/>
        <v>1</v>
      </c>
      <c r="H33" s="277">
        <f t="shared" si="2"/>
        <v>-11</v>
      </c>
      <c r="I33" s="246">
        <f t="shared" si="11"/>
        <v>0.08333333333333333</v>
      </c>
      <c r="J33" s="249">
        <v>2</v>
      </c>
      <c r="K33" s="250"/>
      <c r="L33" s="275">
        <f t="shared" si="10"/>
        <v>2</v>
      </c>
      <c r="M33" s="277">
        <f t="shared" si="4"/>
        <v>1</v>
      </c>
      <c r="N33" s="247">
        <f t="shared" si="12"/>
        <v>2</v>
      </c>
    </row>
    <row r="34" spans="1:14" ht="13.5" customHeight="1">
      <c r="A34" s="279" t="s">
        <v>164</v>
      </c>
      <c r="B34" s="278">
        <v>149</v>
      </c>
      <c r="C34" s="250"/>
      <c r="D34" s="270">
        <f t="shared" si="8"/>
        <v>149</v>
      </c>
      <c r="E34" s="278">
        <v>125</v>
      </c>
      <c r="F34" s="250"/>
      <c r="G34" s="271">
        <f t="shared" si="9"/>
        <v>125</v>
      </c>
      <c r="H34" s="277">
        <f t="shared" si="2"/>
        <v>-24</v>
      </c>
      <c r="I34" s="246">
        <f t="shared" si="11"/>
        <v>0.8389261744966443</v>
      </c>
      <c r="J34" s="249">
        <v>135</v>
      </c>
      <c r="K34" s="250"/>
      <c r="L34" s="275">
        <f t="shared" si="10"/>
        <v>135</v>
      </c>
      <c r="M34" s="277">
        <f t="shared" si="4"/>
        <v>10</v>
      </c>
      <c r="N34" s="247">
        <f t="shared" si="12"/>
        <v>1.08</v>
      </c>
    </row>
    <row r="35" spans="1:14" ht="13.5" customHeight="1">
      <c r="A35" s="248" t="s">
        <v>165</v>
      </c>
      <c r="B35" s="278">
        <v>588</v>
      </c>
      <c r="C35" s="250"/>
      <c r="D35" s="270">
        <f t="shared" si="8"/>
        <v>588</v>
      </c>
      <c r="E35" s="278">
        <v>420</v>
      </c>
      <c r="F35" s="250"/>
      <c r="G35" s="271">
        <f t="shared" si="9"/>
        <v>420</v>
      </c>
      <c r="H35" s="277">
        <f t="shared" si="2"/>
        <v>-168</v>
      </c>
      <c r="I35" s="246">
        <f t="shared" si="11"/>
        <v>0.7142857142857143</v>
      </c>
      <c r="J35" s="253">
        <v>391</v>
      </c>
      <c r="K35" s="250"/>
      <c r="L35" s="275">
        <f t="shared" si="10"/>
        <v>391</v>
      </c>
      <c r="M35" s="277">
        <f t="shared" si="4"/>
        <v>-29</v>
      </c>
      <c r="N35" s="247">
        <f t="shared" si="12"/>
        <v>0.930952380952381</v>
      </c>
    </row>
    <row r="36" spans="1:14" ht="22.5" customHeight="1">
      <c r="A36" s="248" t="s">
        <v>166</v>
      </c>
      <c r="B36" s="278">
        <v>588</v>
      </c>
      <c r="C36" s="250"/>
      <c r="D36" s="270">
        <f t="shared" si="8"/>
        <v>588</v>
      </c>
      <c r="E36" s="278">
        <v>420</v>
      </c>
      <c r="F36" s="250"/>
      <c r="G36" s="271">
        <f t="shared" si="9"/>
        <v>420</v>
      </c>
      <c r="H36" s="277">
        <f t="shared" si="2"/>
        <v>-168</v>
      </c>
      <c r="I36" s="246">
        <f t="shared" si="11"/>
        <v>0.7142857142857143</v>
      </c>
      <c r="J36" s="253">
        <v>391</v>
      </c>
      <c r="K36" s="250"/>
      <c r="L36" s="275">
        <f t="shared" si="10"/>
        <v>391</v>
      </c>
      <c r="M36" s="277">
        <f t="shared" si="4"/>
        <v>-29</v>
      </c>
      <c r="N36" s="247">
        <f t="shared" si="12"/>
        <v>0.930952380952381</v>
      </c>
    </row>
    <row r="37" spans="1:14" ht="13.5" customHeight="1" thickBot="1">
      <c r="A37" s="280" t="s">
        <v>167</v>
      </c>
      <c r="B37" s="281"/>
      <c r="C37" s="282"/>
      <c r="D37" s="270">
        <f t="shared" si="8"/>
        <v>0</v>
      </c>
      <c r="E37" s="281"/>
      <c r="F37" s="282"/>
      <c r="G37" s="271">
        <f t="shared" si="9"/>
        <v>0</v>
      </c>
      <c r="H37" s="283">
        <f t="shared" si="2"/>
        <v>0</v>
      </c>
      <c r="I37" s="284"/>
      <c r="J37" s="285"/>
      <c r="K37" s="282"/>
      <c r="L37" s="275">
        <f t="shared" si="10"/>
        <v>0</v>
      </c>
      <c r="M37" s="283">
        <f t="shared" si="4"/>
        <v>0</v>
      </c>
      <c r="N37" s="286"/>
    </row>
    <row r="38" spans="1:14" ht="13.5" customHeight="1" thickBot="1">
      <c r="A38" s="287" t="s">
        <v>168</v>
      </c>
      <c r="B38" s="288">
        <f aca="true" t="shared" si="13" ref="B38:G38">SUM(B20+B22+B23+B24+B25+B28+B33+B34+B35+B37)</f>
        <v>16058</v>
      </c>
      <c r="C38" s="289">
        <f t="shared" si="13"/>
        <v>0</v>
      </c>
      <c r="D38" s="290">
        <f t="shared" si="13"/>
        <v>16058</v>
      </c>
      <c r="E38" s="288">
        <f t="shared" si="13"/>
        <v>18801</v>
      </c>
      <c r="F38" s="289">
        <f t="shared" si="13"/>
        <v>0</v>
      </c>
      <c r="G38" s="290">
        <f t="shared" si="13"/>
        <v>18801</v>
      </c>
      <c r="H38" s="379">
        <f t="shared" si="2"/>
        <v>2743</v>
      </c>
      <c r="I38" s="380">
        <f t="shared" si="11"/>
        <v>1.1708182837215095</v>
      </c>
      <c r="J38" s="291">
        <f>SUM(J20+J22+J23+J24+J25+J28+J33+J34+J35+J37)</f>
        <v>18916.48</v>
      </c>
      <c r="K38" s="289">
        <f>SUM(K20+K22+K23+K24+K25+K28+K33+K34+K35+K37)</f>
        <v>0</v>
      </c>
      <c r="L38" s="290">
        <f>SUM(L20+L22+L23+L24+L25+L28+L33+L34+L35+L37)</f>
        <v>18916.48</v>
      </c>
      <c r="M38" s="379">
        <f t="shared" si="4"/>
        <v>115.47999999999956</v>
      </c>
      <c r="N38" s="381">
        <f t="shared" si="12"/>
        <v>1.006142226477315</v>
      </c>
    </row>
    <row r="39" spans="1:14" ht="13.5" customHeight="1" thickBot="1">
      <c r="A39" s="292"/>
      <c r="B39" s="293"/>
      <c r="C39" s="294"/>
      <c r="D39" s="295"/>
      <c r="E39" s="293"/>
      <c r="F39" s="294"/>
      <c r="G39" s="295"/>
      <c r="H39" s="294"/>
      <c r="I39" s="296"/>
      <c r="J39" s="293"/>
      <c r="K39" s="294"/>
      <c r="L39" s="294"/>
      <c r="M39" s="293"/>
      <c r="N39" s="297"/>
    </row>
    <row r="40" spans="1:14" ht="13.5" customHeight="1" thickBot="1">
      <c r="A40" s="287" t="s">
        <v>169</v>
      </c>
      <c r="B40" s="607">
        <v>255</v>
      </c>
      <c r="C40" s="607"/>
      <c r="D40" s="607"/>
      <c r="E40" s="607">
        <v>102</v>
      </c>
      <c r="F40" s="607"/>
      <c r="G40" s="607"/>
      <c r="H40" s="382"/>
      <c r="I40" s="377"/>
      <c r="J40" s="606">
        <f>L19-L38</f>
        <v>-3416.4799999999996</v>
      </c>
      <c r="K40" s="606"/>
      <c r="L40" s="606"/>
      <c r="M40" s="379"/>
      <c r="N40" s="381"/>
    </row>
    <row r="41" spans="1:7" ht="20.25" customHeight="1" thickBot="1">
      <c r="A41" s="287" t="s">
        <v>170</v>
      </c>
      <c r="B41" s="607"/>
      <c r="C41" s="607"/>
      <c r="D41" s="607"/>
      <c r="E41" s="607"/>
      <c r="F41" s="607"/>
      <c r="G41" s="607"/>
    </row>
    <row r="42" ht="14.25" customHeight="1">
      <c r="D42" s="326"/>
    </row>
    <row r="43" spans="1:7" ht="12" thickBot="1">
      <c r="A43" s="386"/>
      <c r="B43" s="386"/>
      <c r="C43" s="385"/>
      <c r="D43" s="386"/>
      <c r="E43" s="386"/>
      <c r="F43" s="386"/>
      <c r="G43" s="385"/>
    </row>
    <row r="44" spans="1:9" ht="11.25">
      <c r="A44" s="635" t="s">
        <v>24</v>
      </c>
      <c r="B44" s="636"/>
      <c r="C44" s="627" t="s">
        <v>171</v>
      </c>
      <c r="D44" s="327"/>
      <c r="E44" s="635" t="s">
        <v>31</v>
      </c>
      <c r="F44" s="636"/>
      <c r="G44" s="636"/>
      <c r="H44" s="636"/>
      <c r="I44" s="627" t="s">
        <v>171</v>
      </c>
    </row>
    <row r="45" spans="1:9" ht="12" thickBot="1">
      <c r="A45" s="637"/>
      <c r="B45" s="638"/>
      <c r="C45" s="628"/>
      <c r="D45" s="327"/>
      <c r="E45" s="637"/>
      <c r="F45" s="638"/>
      <c r="G45" s="638"/>
      <c r="H45" s="638"/>
      <c r="I45" s="628"/>
    </row>
    <row r="46" spans="1:14" ht="11.25">
      <c r="A46" s="620" t="s">
        <v>43</v>
      </c>
      <c r="B46" s="632"/>
      <c r="C46" s="491">
        <v>220</v>
      </c>
      <c r="D46" s="302"/>
      <c r="E46" s="620" t="s">
        <v>45</v>
      </c>
      <c r="F46" s="632"/>
      <c r="G46" s="632"/>
      <c r="H46" s="632"/>
      <c r="I46" s="491">
        <v>50</v>
      </c>
      <c r="K46" s="631" t="s">
        <v>173</v>
      </c>
      <c r="L46" s="631"/>
      <c r="M46" s="331">
        <v>2007</v>
      </c>
      <c r="N46" s="332">
        <v>2008</v>
      </c>
    </row>
    <row r="47" spans="1:14" ht="11.25">
      <c r="A47" s="617" t="s">
        <v>44</v>
      </c>
      <c r="B47" s="630"/>
      <c r="C47" s="492">
        <v>480</v>
      </c>
      <c r="D47" s="302"/>
      <c r="E47" s="617" t="s">
        <v>46</v>
      </c>
      <c r="F47" s="630"/>
      <c r="G47" s="630"/>
      <c r="H47" s="630"/>
      <c r="I47" s="492">
        <v>30</v>
      </c>
      <c r="K47" s="333" t="s">
        <v>213</v>
      </c>
      <c r="L47" s="334"/>
      <c r="M47" s="335">
        <v>0</v>
      </c>
      <c r="N47" s="336">
        <v>0</v>
      </c>
    </row>
    <row r="48" spans="1:14" ht="11.25">
      <c r="A48" s="617" t="s">
        <v>335</v>
      </c>
      <c r="B48" s="630"/>
      <c r="C48" s="492">
        <v>150</v>
      </c>
      <c r="D48" s="302"/>
      <c r="E48" s="617" t="s">
        <v>221</v>
      </c>
      <c r="F48" s="630"/>
      <c r="G48" s="630"/>
      <c r="H48" s="630"/>
      <c r="I48" s="492">
        <v>40</v>
      </c>
      <c r="K48" s="334" t="s">
        <v>174</v>
      </c>
      <c r="L48" s="333"/>
      <c r="M48" s="337">
        <v>0</v>
      </c>
      <c r="N48" s="338">
        <v>0</v>
      </c>
    </row>
    <row r="49" spans="1:14" ht="12" thickBot="1">
      <c r="A49" s="617"/>
      <c r="B49" s="630"/>
      <c r="C49" s="492"/>
      <c r="D49" s="302"/>
      <c r="E49" s="617" t="s">
        <v>47</v>
      </c>
      <c r="F49" s="630"/>
      <c r="G49" s="630"/>
      <c r="H49" s="630"/>
      <c r="I49" s="492">
        <v>80</v>
      </c>
      <c r="K49" s="339" t="s">
        <v>175</v>
      </c>
      <c r="L49" s="340"/>
      <c r="M49" s="341">
        <v>0</v>
      </c>
      <c r="N49" s="342">
        <v>0</v>
      </c>
    </row>
    <row r="50" spans="1:9" ht="11.25">
      <c r="A50" s="617"/>
      <c r="B50" s="630"/>
      <c r="C50" s="492"/>
      <c r="D50" s="302"/>
      <c r="E50" s="617"/>
      <c r="F50" s="630"/>
      <c r="G50" s="630"/>
      <c r="H50" s="630"/>
      <c r="I50" s="492"/>
    </row>
    <row r="51" spans="1:9" ht="11.25">
      <c r="A51" s="617"/>
      <c r="B51" s="630"/>
      <c r="C51" s="492"/>
      <c r="D51" s="302"/>
      <c r="E51" s="617"/>
      <c r="F51" s="630"/>
      <c r="G51" s="630"/>
      <c r="H51" s="630"/>
      <c r="I51" s="492"/>
    </row>
    <row r="52" spans="1:14" ht="12" thickBot="1">
      <c r="A52" s="588"/>
      <c r="B52" s="629"/>
      <c r="C52" s="493"/>
      <c r="D52" s="302"/>
      <c r="E52" s="588"/>
      <c r="F52" s="629"/>
      <c r="G52" s="629"/>
      <c r="H52" s="629"/>
      <c r="I52" s="493"/>
      <c r="M52" s="300"/>
      <c r="N52" s="300"/>
    </row>
    <row r="53" spans="1:9" s="328" customFormat="1" ht="13.5" customHeight="1" thickBot="1">
      <c r="A53" s="633" t="s">
        <v>136</v>
      </c>
      <c r="B53" s="634"/>
      <c r="C53" s="490">
        <f>SUM(C46:C52)</f>
        <v>850</v>
      </c>
      <c r="D53" s="299"/>
      <c r="E53" s="633" t="s">
        <v>136</v>
      </c>
      <c r="F53" s="634"/>
      <c r="G53" s="634"/>
      <c r="H53" s="634"/>
      <c r="I53" s="490">
        <f>SUM(I46:I53)</f>
        <v>200</v>
      </c>
    </row>
    <row r="54" spans="1:4" ht="11.25">
      <c r="A54" s="386"/>
      <c r="B54" s="386"/>
      <c r="C54" s="385"/>
      <c r="D54" s="386"/>
    </row>
    <row r="55" spans="1:12" s="328" customFormat="1" ht="11.25">
      <c r="A55" s="302"/>
      <c r="B55" s="329"/>
      <c r="C55" s="329"/>
      <c r="D55" s="329"/>
      <c r="E55" s="303"/>
      <c r="F55" s="330"/>
      <c r="G55" s="330"/>
      <c r="H55" s="302"/>
      <c r="I55" s="329"/>
      <c r="J55" s="329"/>
      <c r="K55" s="329"/>
      <c r="L55" s="303"/>
    </row>
    <row r="56" spans="1:12" s="328" customFormat="1" ht="15.75" thickBot="1">
      <c r="A56" s="375" t="s">
        <v>324</v>
      </c>
      <c r="B56" s="329"/>
      <c r="C56" s="329"/>
      <c r="D56" s="329"/>
      <c r="E56" s="303"/>
      <c r="F56" s="330"/>
      <c r="G56" s="330"/>
      <c r="H56" s="302"/>
      <c r="I56" s="329"/>
      <c r="J56" s="329" t="s">
        <v>222</v>
      </c>
      <c r="K56" s="329"/>
      <c r="L56" s="303"/>
    </row>
    <row r="57" spans="1:11" s="328" customFormat="1" ht="12" thickBot="1">
      <c r="A57" s="608" t="s">
        <v>185</v>
      </c>
      <c r="B57" s="609" t="s">
        <v>34</v>
      </c>
      <c r="C57" s="610" t="s">
        <v>35</v>
      </c>
      <c r="D57" s="610"/>
      <c r="E57" s="610"/>
      <c r="F57" s="610"/>
      <c r="G57" s="610"/>
      <c r="H57" s="610"/>
      <c r="I57" s="610"/>
      <c r="J57" s="601" t="s">
        <v>36</v>
      </c>
      <c r="K57" s="298"/>
    </row>
    <row r="58" spans="1:11" s="328" customFormat="1" ht="12" thickBot="1">
      <c r="A58" s="608"/>
      <c r="B58" s="609"/>
      <c r="C58" s="604" t="s">
        <v>186</v>
      </c>
      <c r="D58" s="605" t="s">
        <v>187</v>
      </c>
      <c r="E58" s="605"/>
      <c r="F58" s="605"/>
      <c r="G58" s="605"/>
      <c r="H58" s="605"/>
      <c r="I58" s="605"/>
      <c r="J58" s="601"/>
      <c r="K58" s="298"/>
    </row>
    <row r="59" spans="1:11" s="328" customFormat="1" ht="12" thickBot="1">
      <c r="A59" s="608"/>
      <c r="B59" s="609"/>
      <c r="C59" s="604"/>
      <c r="D59" s="304">
        <v>1</v>
      </c>
      <c r="E59" s="304">
        <v>2</v>
      </c>
      <c r="F59" s="304">
        <v>3</v>
      </c>
      <c r="G59" s="304">
        <v>4</v>
      </c>
      <c r="H59" s="304">
        <v>5</v>
      </c>
      <c r="I59" s="305">
        <v>6</v>
      </c>
      <c r="J59" s="601"/>
      <c r="K59" s="298"/>
    </row>
    <row r="60" spans="1:11" s="328" customFormat="1" ht="12" thickBot="1">
      <c r="A60" s="306">
        <v>5219</v>
      </c>
      <c r="B60" s="307">
        <v>3405</v>
      </c>
      <c r="C60" s="308">
        <v>391</v>
      </c>
      <c r="D60" s="374">
        <v>217</v>
      </c>
      <c r="E60" s="374">
        <v>169</v>
      </c>
      <c r="F60" s="374">
        <v>5</v>
      </c>
      <c r="G60" s="374"/>
      <c r="H60" s="373"/>
      <c r="I60" s="309"/>
      <c r="J60" s="310">
        <f>SUM(A60-B60-C60)</f>
        <v>1423</v>
      </c>
      <c r="K60" s="298"/>
    </row>
    <row r="61" spans="1:12" s="328" customFormat="1" ht="11.25">
      <c r="A61" s="302"/>
      <c r="B61" s="329"/>
      <c r="C61" s="329"/>
      <c r="D61" s="329"/>
      <c r="E61" s="303"/>
      <c r="F61" s="343"/>
      <c r="G61" s="330"/>
      <c r="H61" s="302"/>
      <c r="I61" s="329"/>
      <c r="J61" s="329"/>
      <c r="K61" s="329"/>
      <c r="L61" s="303"/>
    </row>
    <row r="62" spans="1:12" s="328" customFormat="1" ht="11.25">
      <c r="A62" s="302"/>
      <c r="B62" s="329"/>
      <c r="C62" s="329"/>
      <c r="D62" s="329"/>
      <c r="E62" s="303"/>
      <c r="F62" s="343"/>
      <c r="G62" s="330"/>
      <c r="H62" s="302"/>
      <c r="I62" s="329"/>
      <c r="J62" s="329"/>
      <c r="K62" s="329"/>
      <c r="L62" s="303"/>
    </row>
    <row r="63" spans="1:12" s="328" customFormat="1" ht="15.75" thickBot="1">
      <c r="A63" s="375" t="s">
        <v>325</v>
      </c>
      <c r="B63" s="329"/>
      <c r="C63" s="329"/>
      <c r="D63" s="329"/>
      <c r="E63" s="303"/>
      <c r="F63" s="343"/>
      <c r="G63" s="330"/>
      <c r="H63" s="302"/>
      <c r="I63" s="329"/>
      <c r="J63" s="329"/>
      <c r="K63" s="329"/>
      <c r="L63" s="329" t="s">
        <v>222</v>
      </c>
    </row>
    <row r="64" spans="1:12" s="328" customFormat="1" ht="12" thickBot="1">
      <c r="A64" s="570" t="s">
        <v>201</v>
      </c>
      <c r="B64" s="566" t="s">
        <v>37</v>
      </c>
      <c r="C64" s="567" t="s">
        <v>38</v>
      </c>
      <c r="D64" s="567"/>
      <c r="E64" s="567"/>
      <c r="F64" s="567"/>
      <c r="G64" s="599" t="s">
        <v>39</v>
      </c>
      <c r="H64" s="569" t="s">
        <v>188</v>
      </c>
      <c r="I64" s="597" t="s">
        <v>40</v>
      </c>
      <c r="J64" s="597"/>
      <c r="K64" s="597"/>
      <c r="L64" s="597"/>
    </row>
    <row r="65" spans="1:12" s="328" customFormat="1" ht="34.5" thickBot="1">
      <c r="A65" s="570"/>
      <c r="B65" s="566"/>
      <c r="C65" s="344" t="s">
        <v>265</v>
      </c>
      <c r="D65" s="345" t="s">
        <v>189</v>
      </c>
      <c r="E65" s="345" t="s">
        <v>190</v>
      </c>
      <c r="F65" s="346" t="s">
        <v>266</v>
      </c>
      <c r="G65" s="599"/>
      <c r="H65" s="569"/>
      <c r="I65" s="347" t="s">
        <v>41</v>
      </c>
      <c r="J65" s="348" t="s">
        <v>189</v>
      </c>
      <c r="K65" s="348" t="s">
        <v>190</v>
      </c>
      <c r="L65" s="349" t="s">
        <v>42</v>
      </c>
    </row>
    <row r="66" spans="1:12" s="328" customFormat="1" ht="11.25">
      <c r="A66" s="387" t="s">
        <v>191</v>
      </c>
      <c r="B66" s="311">
        <v>2942</v>
      </c>
      <c r="C66" s="360" t="s">
        <v>192</v>
      </c>
      <c r="D66" s="361" t="s">
        <v>192</v>
      </c>
      <c r="E66" s="361" t="s">
        <v>192</v>
      </c>
      <c r="F66" s="362"/>
      <c r="G66" s="312">
        <v>3930</v>
      </c>
      <c r="H66" s="313" t="s">
        <v>192</v>
      </c>
      <c r="I66" s="367" t="s">
        <v>192</v>
      </c>
      <c r="J66" s="368" t="s">
        <v>192</v>
      </c>
      <c r="K66" s="368" t="s">
        <v>192</v>
      </c>
      <c r="L66" s="369" t="s">
        <v>192</v>
      </c>
    </row>
    <row r="67" spans="1:12" s="328" customFormat="1" ht="11.25">
      <c r="A67" s="388" t="s">
        <v>193</v>
      </c>
      <c r="B67" s="314">
        <v>223</v>
      </c>
      <c r="C67" s="363">
        <v>223</v>
      </c>
      <c r="D67" s="337">
        <v>50</v>
      </c>
      <c r="E67" s="337">
        <v>273</v>
      </c>
      <c r="F67" s="338">
        <v>273</v>
      </c>
      <c r="G67" s="315">
        <v>273</v>
      </c>
      <c r="H67" s="316">
        <f>+G67-F67</f>
        <v>0</v>
      </c>
      <c r="I67" s="363">
        <v>273</v>
      </c>
      <c r="J67" s="337">
        <v>20</v>
      </c>
      <c r="K67" s="337"/>
      <c r="L67" s="338">
        <v>293</v>
      </c>
    </row>
    <row r="68" spans="1:12" s="328" customFormat="1" ht="11.25">
      <c r="A68" s="388" t="s">
        <v>194</v>
      </c>
      <c r="B68" s="314">
        <v>667</v>
      </c>
      <c r="C68" s="363">
        <v>667</v>
      </c>
      <c r="D68" s="337">
        <v>207</v>
      </c>
      <c r="E68" s="337">
        <v>2</v>
      </c>
      <c r="F68" s="338">
        <v>872</v>
      </c>
      <c r="G68" s="315">
        <v>872</v>
      </c>
      <c r="H68" s="316">
        <f>+G68-F68</f>
        <v>0</v>
      </c>
      <c r="I68" s="363">
        <v>872</v>
      </c>
      <c r="J68" s="337">
        <v>82</v>
      </c>
      <c r="K68" s="337">
        <v>5</v>
      </c>
      <c r="L68" s="338">
        <v>949</v>
      </c>
    </row>
    <row r="69" spans="1:12" s="328" customFormat="1" ht="11.25">
      <c r="A69" s="388" t="s">
        <v>202</v>
      </c>
      <c r="B69" s="314">
        <v>884</v>
      </c>
      <c r="C69" s="363">
        <v>884</v>
      </c>
      <c r="D69" s="337">
        <v>482</v>
      </c>
      <c r="E69" s="337">
        <v>7</v>
      </c>
      <c r="F69" s="338">
        <v>1359</v>
      </c>
      <c r="G69" s="315">
        <v>1359</v>
      </c>
      <c r="H69" s="316">
        <f>+G69-F69</f>
        <v>0</v>
      </c>
      <c r="I69" s="370">
        <v>1359</v>
      </c>
      <c r="J69" s="371">
        <v>391</v>
      </c>
      <c r="K69" s="371">
        <v>850</v>
      </c>
      <c r="L69" s="338">
        <v>900</v>
      </c>
    </row>
    <row r="70" spans="1:12" s="328" customFormat="1" ht="11.25">
      <c r="A70" s="388" t="s">
        <v>195</v>
      </c>
      <c r="B70" s="314">
        <v>1168</v>
      </c>
      <c r="C70" s="364" t="s">
        <v>192</v>
      </c>
      <c r="D70" s="361" t="s">
        <v>192</v>
      </c>
      <c r="E70" s="365" t="s">
        <v>192</v>
      </c>
      <c r="F70" s="338"/>
      <c r="G70" s="315">
        <v>1426</v>
      </c>
      <c r="H70" s="317" t="s">
        <v>192</v>
      </c>
      <c r="I70" s="364" t="s">
        <v>192</v>
      </c>
      <c r="J70" s="361" t="s">
        <v>192</v>
      </c>
      <c r="K70" s="365" t="s">
        <v>192</v>
      </c>
      <c r="L70" s="372"/>
    </row>
    <row r="71" spans="1:12" s="328" customFormat="1" ht="12" thickBot="1">
      <c r="A71" s="389" t="s">
        <v>196</v>
      </c>
      <c r="B71" s="318">
        <v>116</v>
      </c>
      <c r="C71" s="366">
        <v>119</v>
      </c>
      <c r="D71" s="341">
        <v>179</v>
      </c>
      <c r="E71" s="341">
        <v>172</v>
      </c>
      <c r="F71" s="342">
        <v>126</v>
      </c>
      <c r="G71" s="319">
        <v>117</v>
      </c>
      <c r="H71" s="506">
        <f>+G71-F71</f>
        <v>-9</v>
      </c>
      <c r="I71" s="366">
        <v>126</v>
      </c>
      <c r="J71" s="341">
        <v>198</v>
      </c>
      <c r="K71" s="341">
        <v>175</v>
      </c>
      <c r="L71" s="342">
        <v>149</v>
      </c>
    </row>
    <row r="72" spans="1:12" s="328" customFormat="1" ht="11.25">
      <c r="A72" s="302"/>
      <c r="B72" s="329"/>
      <c r="C72" s="329"/>
      <c r="D72" s="329"/>
      <c r="E72" s="303"/>
      <c r="F72" s="343"/>
      <c r="G72" s="330"/>
      <c r="H72" s="302"/>
      <c r="I72" s="329"/>
      <c r="J72" s="329"/>
      <c r="K72" s="329"/>
      <c r="L72" s="303"/>
    </row>
    <row r="73" spans="1:12" s="328" customFormat="1" ht="11.25">
      <c r="A73" s="302"/>
      <c r="B73" s="329"/>
      <c r="C73" s="329"/>
      <c r="D73" s="329"/>
      <c r="E73" s="303"/>
      <c r="F73" s="343"/>
      <c r="G73" s="330"/>
      <c r="H73" s="302"/>
      <c r="I73" s="329"/>
      <c r="J73" s="329"/>
      <c r="K73" s="329"/>
      <c r="L73" s="303"/>
    </row>
    <row r="74" spans="1:11" ht="15.75" thickBot="1">
      <c r="A74" s="375" t="s">
        <v>326</v>
      </c>
      <c r="K74" s="329" t="s">
        <v>222</v>
      </c>
    </row>
    <row r="75" spans="1:11" ht="11.25">
      <c r="A75" s="619" t="s">
        <v>180</v>
      </c>
      <c r="B75" s="619"/>
      <c r="C75" s="619"/>
      <c r="D75" s="321"/>
      <c r="E75" s="619" t="s">
        <v>181</v>
      </c>
      <c r="F75" s="619"/>
      <c r="G75" s="619"/>
      <c r="I75" s="598" t="s">
        <v>176</v>
      </c>
      <c r="J75" s="598"/>
      <c r="K75" s="598"/>
    </row>
    <row r="76" spans="1:11" ht="12" thickBot="1">
      <c r="A76" s="350" t="s">
        <v>182</v>
      </c>
      <c r="B76" s="351" t="s">
        <v>183</v>
      </c>
      <c r="C76" s="352" t="s">
        <v>178</v>
      </c>
      <c r="D76" s="321"/>
      <c r="E76" s="350"/>
      <c r="F76" s="600" t="s">
        <v>184</v>
      </c>
      <c r="G76" s="600"/>
      <c r="I76" s="350"/>
      <c r="J76" s="351" t="s">
        <v>177</v>
      </c>
      <c r="K76" s="352" t="s">
        <v>178</v>
      </c>
    </row>
    <row r="77" spans="1:11" ht="11.25">
      <c r="A77" s="322">
        <v>2008</v>
      </c>
      <c r="B77" s="356">
        <v>41</v>
      </c>
      <c r="C77" s="357">
        <v>39</v>
      </c>
      <c r="D77" s="321"/>
      <c r="E77" s="322">
        <v>2008</v>
      </c>
      <c r="F77" s="592">
        <v>60</v>
      </c>
      <c r="G77" s="592"/>
      <c r="I77" s="322">
        <v>2008</v>
      </c>
      <c r="J77" s="356">
        <v>8904</v>
      </c>
      <c r="K77" s="357">
        <f>G30</f>
        <v>8904</v>
      </c>
    </row>
    <row r="78" spans="1:11" ht="12" thickBot="1">
      <c r="A78" s="323">
        <v>2009</v>
      </c>
      <c r="B78" s="358">
        <v>43</v>
      </c>
      <c r="C78" s="359"/>
      <c r="D78" s="321"/>
      <c r="E78" s="323">
        <v>2009</v>
      </c>
      <c r="F78" s="568">
        <v>60</v>
      </c>
      <c r="G78" s="568"/>
      <c r="I78" s="323">
        <v>2009</v>
      </c>
      <c r="J78" s="358">
        <f>L30</f>
        <v>9394</v>
      </c>
      <c r="K78" s="359"/>
    </row>
  </sheetData>
  <mergeCells count="53">
    <mergeCell ref="I44:I45"/>
    <mergeCell ref="E46:H46"/>
    <mergeCell ref="E47:H47"/>
    <mergeCell ref="E48:H48"/>
    <mergeCell ref="A53:B53"/>
    <mergeCell ref="A44:B45"/>
    <mergeCell ref="E44:H45"/>
    <mergeCell ref="E49:H49"/>
    <mergeCell ref="E50:H50"/>
    <mergeCell ref="E51:H51"/>
    <mergeCell ref="E52:H52"/>
    <mergeCell ref="E53:H53"/>
    <mergeCell ref="A49:B49"/>
    <mergeCell ref="A47:B47"/>
    <mergeCell ref="A1:N1"/>
    <mergeCell ref="B40:D40"/>
    <mergeCell ref="E40:G40"/>
    <mergeCell ref="B4:D4"/>
    <mergeCell ref="E4:G4"/>
    <mergeCell ref="J4:L4"/>
    <mergeCell ref="A3:A6"/>
    <mergeCell ref="B3:N3"/>
    <mergeCell ref="A2:G2"/>
    <mergeCell ref="A50:B50"/>
    <mergeCell ref="H4:I4"/>
    <mergeCell ref="M4:N4"/>
    <mergeCell ref="F77:G77"/>
    <mergeCell ref="F76:G76"/>
    <mergeCell ref="K46:L46"/>
    <mergeCell ref="G64:G65"/>
    <mergeCell ref="H64:H65"/>
    <mergeCell ref="I64:L64"/>
    <mergeCell ref="A46:B46"/>
    <mergeCell ref="C64:F64"/>
    <mergeCell ref="A75:C75"/>
    <mergeCell ref="E75:G75"/>
    <mergeCell ref="J40:L40"/>
    <mergeCell ref="B41:D41"/>
    <mergeCell ref="E41:G41"/>
    <mergeCell ref="C44:C45"/>
    <mergeCell ref="A52:B52"/>
    <mergeCell ref="A51:B51"/>
    <mergeCell ref="A48:B48"/>
    <mergeCell ref="F78:G78"/>
    <mergeCell ref="A57:A59"/>
    <mergeCell ref="B57:B59"/>
    <mergeCell ref="C57:I57"/>
    <mergeCell ref="I75:K75"/>
    <mergeCell ref="J57:J59"/>
    <mergeCell ref="C58:C59"/>
    <mergeCell ref="D58:I58"/>
    <mergeCell ref="A64:A65"/>
    <mergeCell ref="B64:B65"/>
  </mergeCells>
  <printOptions horizontalCentered="1"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64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78"/>
  <sheetViews>
    <sheetView view="pageBreakPreview" zoomScaleSheetLayoutView="100" workbookViewId="0" topLeftCell="A46">
      <selection activeCell="L28" sqref="L28"/>
    </sheetView>
  </sheetViews>
  <sheetFormatPr defaultColWidth="9.00390625" defaultRowHeight="12.75"/>
  <cols>
    <col min="1" max="1" width="28.125" style="298" customWidth="1"/>
    <col min="2" max="7" width="9.75390625" style="298" customWidth="1"/>
    <col min="8" max="8" width="8.125" style="298" customWidth="1"/>
    <col min="9" max="9" width="8.875" style="298" customWidth="1"/>
    <col min="10" max="10" width="9.875" style="298" customWidth="1"/>
    <col min="11" max="11" width="9.25390625" style="298" customWidth="1"/>
    <col min="12" max="12" width="10.25390625" style="298" customWidth="1"/>
    <col min="13" max="16384" width="9.125" style="298" customWidth="1"/>
  </cols>
  <sheetData>
    <row r="1" spans="1:14" ht="11.25">
      <c r="A1" s="622"/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</row>
    <row r="2" spans="1:14" ht="15.75" thickBot="1">
      <c r="A2" s="626" t="s">
        <v>323</v>
      </c>
      <c r="B2" s="626"/>
      <c r="C2" s="626"/>
      <c r="D2" s="626"/>
      <c r="E2" s="626"/>
      <c r="F2" s="626"/>
      <c r="G2" s="626"/>
      <c r="H2" s="230"/>
      <c r="L2" s="324"/>
      <c r="N2" s="325" t="s">
        <v>222</v>
      </c>
    </row>
    <row r="3" spans="1:14" ht="24" customHeight="1" thickBot="1">
      <c r="A3" s="623" t="s">
        <v>133</v>
      </c>
      <c r="B3" s="624" t="s">
        <v>309</v>
      </c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4"/>
    </row>
    <row r="4" spans="1:14" ht="14.25" customHeight="1" thickBot="1">
      <c r="A4" s="623"/>
      <c r="B4" s="597" t="s">
        <v>263</v>
      </c>
      <c r="C4" s="597"/>
      <c r="D4" s="597"/>
      <c r="E4" s="597" t="s">
        <v>21</v>
      </c>
      <c r="F4" s="597"/>
      <c r="G4" s="597"/>
      <c r="H4" s="625" t="s">
        <v>264</v>
      </c>
      <c r="I4" s="625"/>
      <c r="J4" s="597" t="s">
        <v>22</v>
      </c>
      <c r="K4" s="597"/>
      <c r="L4" s="597"/>
      <c r="M4" s="597" t="s">
        <v>23</v>
      </c>
      <c r="N4" s="597"/>
    </row>
    <row r="5" spans="1:14" ht="14.25" customHeight="1" thickBot="1">
      <c r="A5" s="623"/>
      <c r="B5" s="231" t="s">
        <v>134</v>
      </c>
      <c r="C5" s="232" t="s">
        <v>135</v>
      </c>
      <c r="D5" s="233" t="s">
        <v>136</v>
      </c>
      <c r="E5" s="231" t="s">
        <v>134</v>
      </c>
      <c r="F5" s="232" t="s">
        <v>135</v>
      </c>
      <c r="G5" s="233" t="s">
        <v>136</v>
      </c>
      <c r="H5" s="234" t="s">
        <v>136</v>
      </c>
      <c r="I5" s="234" t="s">
        <v>137</v>
      </c>
      <c r="J5" s="235" t="s">
        <v>134</v>
      </c>
      <c r="K5" s="232" t="s">
        <v>135</v>
      </c>
      <c r="L5" s="233" t="s">
        <v>136</v>
      </c>
      <c r="M5" s="234" t="s">
        <v>136</v>
      </c>
      <c r="N5" s="233" t="s">
        <v>137</v>
      </c>
    </row>
    <row r="6" spans="1:14" ht="14.25" customHeight="1" thickBot="1">
      <c r="A6" s="623"/>
      <c r="B6" s="236" t="s">
        <v>138</v>
      </c>
      <c r="C6" s="237" t="s">
        <v>138</v>
      </c>
      <c r="D6" s="238"/>
      <c r="E6" s="236" t="s">
        <v>138</v>
      </c>
      <c r="F6" s="237" t="s">
        <v>138</v>
      </c>
      <c r="G6" s="238"/>
      <c r="H6" s="239" t="s">
        <v>139</v>
      </c>
      <c r="I6" s="239" t="s">
        <v>140</v>
      </c>
      <c r="J6" s="240" t="s">
        <v>138</v>
      </c>
      <c r="K6" s="237" t="s">
        <v>138</v>
      </c>
      <c r="L6" s="238"/>
      <c r="M6" s="239" t="s">
        <v>139</v>
      </c>
      <c r="N6" s="238" t="s">
        <v>140</v>
      </c>
    </row>
    <row r="7" spans="1:14" ht="13.5" customHeight="1">
      <c r="A7" s="241" t="s">
        <v>141</v>
      </c>
      <c r="B7" s="402">
        <v>4</v>
      </c>
      <c r="C7" s="403"/>
      <c r="D7" s="416">
        <v>4</v>
      </c>
      <c r="E7" s="402"/>
      <c r="F7" s="403"/>
      <c r="G7" s="424">
        <v>0</v>
      </c>
      <c r="H7" s="420">
        <f>G7-D7</f>
        <v>-4</v>
      </c>
      <c r="I7" s="428"/>
      <c r="J7" s="402"/>
      <c r="K7" s="403"/>
      <c r="L7" s="424">
        <v>0</v>
      </c>
      <c r="M7" s="420">
        <f>L7-G7</f>
        <v>0</v>
      </c>
      <c r="N7" s="406"/>
    </row>
    <row r="8" spans="1:14" ht="13.5" customHeight="1">
      <c r="A8" s="248" t="s">
        <v>142</v>
      </c>
      <c r="B8" s="407">
        <v>10378</v>
      </c>
      <c r="C8" s="395"/>
      <c r="D8" s="417">
        <v>10378</v>
      </c>
      <c r="E8" s="407">
        <v>12180</v>
      </c>
      <c r="F8" s="395"/>
      <c r="G8" s="425">
        <v>12180</v>
      </c>
      <c r="H8" s="421">
        <f aca="true" t="shared" si="0" ref="H8:H17">G8-D8</f>
        <v>1802</v>
      </c>
      <c r="I8" s="429">
        <f>G8/D8</f>
        <v>1.173636538832145</v>
      </c>
      <c r="J8" s="407">
        <v>11847</v>
      </c>
      <c r="K8" s="395"/>
      <c r="L8" s="425">
        <v>11847</v>
      </c>
      <c r="M8" s="421">
        <f aca="true" t="shared" si="1" ref="M8:M18">L8-G8</f>
        <v>-333</v>
      </c>
      <c r="N8" s="408">
        <f aca="true" t="shared" si="2" ref="N8:N17">L8/G8</f>
        <v>0.9726600985221675</v>
      </c>
    </row>
    <row r="9" spans="1:14" ht="13.5" customHeight="1">
      <c r="A9" s="248" t="s">
        <v>143</v>
      </c>
      <c r="B9" s="407"/>
      <c r="C9" s="395"/>
      <c r="D9" s="417">
        <v>0</v>
      </c>
      <c r="E9" s="407"/>
      <c r="F9" s="395"/>
      <c r="G9" s="425">
        <v>0</v>
      </c>
      <c r="H9" s="421"/>
      <c r="I9" s="429"/>
      <c r="J9" s="407"/>
      <c r="K9" s="395"/>
      <c r="L9" s="425">
        <v>0</v>
      </c>
      <c r="M9" s="421">
        <f t="shared" si="1"/>
        <v>0</v>
      </c>
      <c r="N9" s="408"/>
    </row>
    <row r="10" spans="1:14" ht="13.5" customHeight="1">
      <c r="A10" s="248" t="s">
        <v>144</v>
      </c>
      <c r="B10" s="407">
        <v>14</v>
      </c>
      <c r="C10" s="395"/>
      <c r="D10" s="417">
        <v>14</v>
      </c>
      <c r="E10" s="407">
        <v>12</v>
      </c>
      <c r="F10" s="395"/>
      <c r="G10" s="425">
        <v>12</v>
      </c>
      <c r="H10" s="421">
        <f t="shared" si="0"/>
        <v>-2</v>
      </c>
      <c r="I10" s="429">
        <f aca="true" t="shared" si="3" ref="I10:I17">G10/D10</f>
        <v>0.8571428571428571</v>
      </c>
      <c r="J10" s="407"/>
      <c r="K10" s="395"/>
      <c r="L10" s="425">
        <v>0</v>
      </c>
      <c r="M10" s="421">
        <f t="shared" si="1"/>
        <v>-12</v>
      </c>
      <c r="N10" s="408">
        <f t="shared" si="2"/>
        <v>0</v>
      </c>
    </row>
    <row r="11" spans="1:14" ht="13.5" customHeight="1">
      <c r="A11" s="248" t="s">
        <v>145</v>
      </c>
      <c r="B11" s="407">
        <v>280</v>
      </c>
      <c r="C11" s="395"/>
      <c r="D11" s="417">
        <v>280</v>
      </c>
      <c r="E11" s="407">
        <v>440</v>
      </c>
      <c r="F11" s="395"/>
      <c r="G11" s="425">
        <v>440</v>
      </c>
      <c r="H11" s="421">
        <f t="shared" si="0"/>
        <v>160</v>
      </c>
      <c r="I11" s="429">
        <f t="shared" si="3"/>
        <v>1.5714285714285714</v>
      </c>
      <c r="J11" s="407">
        <v>296</v>
      </c>
      <c r="K11" s="395"/>
      <c r="L11" s="425">
        <v>296</v>
      </c>
      <c r="M11" s="421">
        <f t="shared" si="1"/>
        <v>-144</v>
      </c>
      <c r="N11" s="408">
        <f t="shared" si="2"/>
        <v>0.6727272727272727</v>
      </c>
    </row>
    <row r="12" spans="1:14" ht="13.5" customHeight="1">
      <c r="A12" s="248" t="s">
        <v>146</v>
      </c>
      <c r="B12" s="407"/>
      <c r="C12" s="395"/>
      <c r="D12" s="417">
        <v>0</v>
      </c>
      <c r="E12" s="407">
        <v>81</v>
      </c>
      <c r="F12" s="395"/>
      <c r="G12" s="425">
        <v>81</v>
      </c>
      <c r="H12" s="421">
        <f t="shared" si="0"/>
        <v>81</v>
      </c>
      <c r="I12" s="429"/>
      <c r="J12" s="407">
        <v>71</v>
      </c>
      <c r="K12" s="395"/>
      <c r="L12" s="425">
        <v>71</v>
      </c>
      <c r="M12" s="421">
        <f t="shared" si="1"/>
        <v>-10</v>
      </c>
      <c r="N12" s="408">
        <f t="shared" si="2"/>
        <v>0.8765432098765432</v>
      </c>
    </row>
    <row r="13" spans="1:14" ht="13.5" customHeight="1">
      <c r="A13" s="248" t="s">
        <v>147</v>
      </c>
      <c r="B13" s="407"/>
      <c r="C13" s="395"/>
      <c r="D13" s="417">
        <v>0</v>
      </c>
      <c r="E13" s="407"/>
      <c r="F13" s="395"/>
      <c r="G13" s="425">
        <v>0</v>
      </c>
      <c r="H13" s="421"/>
      <c r="I13" s="429"/>
      <c r="J13" s="407"/>
      <c r="K13" s="395"/>
      <c r="L13" s="425">
        <v>0</v>
      </c>
      <c r="M13" s="421">
        <f t="shared" si="1"/>
        <v>0</v>
      </c>
      <c r="N13" s="408"/>
    </row>
    <row r="14" spans="1:14" ht="23.25" customHeight="1">
      <c r="A14" s="248" t="s">
        <v>148</v>
      </c>
      <c r="B14" s="407"/>
      <c r="C14" s="395"/>
      <c r="D14" s="417">
        <v>0</v>
      </c>
      <c r="E14" s="407"/>
      <c r="F14" s="395"/>
      <c r="G14" s="425">
        <v>0</v>
      </c>
      <c r="H14" s="421"/>
      <c r="I14" s="429"/>
      <c r="J14" s="407"/>
      <c r="K14" s="395"/>
      <c r="L14" s="425">
        <v>0</v>
      </c>
      <c r="M14" s="421">
        <f t="shared" si="1"/>
        <v>0</v>
      </c>
      <c r="N14" s="408"/>
    </row>
    <row r="15" spans="1:14" ht="13.5" customHeight="1">
      <c r="A15" s="248" t="s">
        <v>149</v>
      </c>
      <c r="B15" s="407">
        <v>9107</v>
      </c>
      <c r="C15" s="395"/>
      <c r="D15" s="417">
        <v>9107</v>
      </c>
      <c r="E15" s="407">
        <v>8818</v>
      </c>
      <c r="F15" s="395"/>
      <c r="G15" s="425">
        <v>8818</v>
      </c>
      <c r="H15" s="421">
        <f t="shared" si="0"/>
        <v>-289</v>
      </c>
      <c r="I15" s="429">
        <f t="shared" si="3"/>
        <v>0.9682661688810805</v>
      </c>
      <c r="J15" s="432">
        <f>J16+J17</f>
        <v>6377</v>
      </c>
      <c r="K15" s="398"/>
      <c r="L15" s="425">
        <f>L16+L17</f>
        <v>6377</v>
      </c>
      <c r="M15" s="421">
        <f t="shared" si="1"/>
        <v>-2441</v>
      </c>
      <c r="N15" s="408">
        <f t="shared" si="2"/>
        <v>0.7231798593785439</v>
      </c>
    </row>
    <row r="16" spans="1:14" ht="13.5" customHeight="1">
      <c r="A16" s="255" t="s">
        <v>223</v>
      </c>
      <c r="B16" s="407">
        <v>1086</v>
      </c>
      <c r="C16" s="395"/>
      <c r="D16" s="417">
        <v>1086</v>
      </c>
      <c r="E16" s="407">
        <v>1480</v>
      </c>
      <c r="F16" s="395"/>
      <c r="G16" s="425">
        <v>1480</v>
      </c>
      <c r="H16" s="421">
        <f t="shared" si="0"/>
        <v>394</v>
      </c>
      <c r="I16" s="429">
        <f t="shared" si="3"/>
        <v>1.3627992633517496</v>
      </c>
      <c r="J16" s="432">
        <v>1382</v>
      </c>
      <c r="K16" s="395"/>
      <c r="L16" s="425">
        <v>1382</v>
      </c>
      <c r="M16" s="421">
        <f t="shared" si="1"/>
        <v>-98</v>
      </c>
      <c r="N16" s="408">
        <f t="shared" si="2"/>
        <v>0.9337837837837838</v>
      </c>
    </row>
    <row r="17" spans="1:14" ht="13.5" customHeight="1">
      <c r="A17" s="255" t="s">
        <v>224</v>
      </c>
      <c r="B17" s="407">
        <v>8021</v>
      </c>
      <c r="C17" s="395"/>
      <c r="D17" s="417">
        <v>8021</v>
      </c>
      <c r="E17" s="407">
        <v>7338</v>
      </c>
      <c r="F17" s="395"/>
      <c r="G17" s="425">
        <v>7338</v>
      </c>
      <c r="H17" s="421">
        <f t="shared" si="0"/>
        <v>-683</v>
      </c>
      <c r="I17" s="429">
        <f t="shared" si="3"/>
        <v>0.9148485226281012</v>
      </c>
      <c r="J17" s="432">
        <v>4995</v>
      </c>
      <c r="K17" s="395"/>
      <c r="L17" s="425">
        <v>4995</v>
      </c>
      <c r="M17" s="421">
        <f t="shared" si="1"/>
        <v>-2343</v>
      </c>
      <c r="N17" s="408">
        <f t="shared" si="2"/>
        <v>0.6807031888798037</v>
      </c>
    </row>
    <row r="18" spans="1:14" ht="13.5" customHeight="1" thickBot="1">
      <c r="A18" s="256" t="s">
        <v>262</v>
      </c>
      <c r="B18" s="407"/>
      <c r="C18" s="395"/>
      <c r="D18" s="417">
        <v>0</v>
      </c>
      <c r="E18" s="407"/>
      <c r="F18" s="395"/>
      <c r="G18" s="425">
        <v>0</v>
      </c>
      <c r="H18" s="421"/>
      <c r="I18" s="429"/>
      <c r="J18" s="432"/>
      <c r="K18" s="395"/>
      <c r="L18" s="425">
        <v>0</v>
      </c>
      <c r="M18" s="421">
        <f t="shared" si="1"/>
        <v>0</v>
      </c>
      <c r="N18" s="408"/>
    </row>
    <row r="19" spans="1:14" ht="13.5" customHeight="1" thickBot="1">
      <c r="A19" s="263" t="s">
        <v>150</v>
      </c>
      <c r="B19" s="409">
        <v>19783</v>
      </c>
      <c r="C19" s="399">
        <v>0</v>
      </c>
      <c r="D19" s="418">
        <v>19783</v>
      </c>
      <c r="E19" s="409">
        <v>21450</v>
      </c>
      <c r="F19" s="399">
        <v>0</v>
      </c>
      <c r="G19" s="426">
        <v>21450</v>
      </c>
      <c r="H19" s="422">
        <f>G19-D19</f>
        <v>1667</v>
      </c>
      <c r="I19" s="430">
        <f>G19/D19</f>
        <v>1.0842642673002072</v>
      </c>
      <c r="J19" s="409">
        <v>17125</v>
      </c>
      <c r="K19" s="399">
        <v>0</v>
      </c>
      <c r="L19" s="426">
        <v>17125</v>
      </c>
      <c r="M19" s="422">
        <f>L19-G19</f>
        <v>-4325</v>
      </c>
      <c r="N19" s="410">
        <f>L19/G19</f>
        <v>0.7983682983682984</v>
      </c>
    </row>
    <row r="20" spans="1:14" ht="13.5" customHeight="1">
      <c r="A20" s="241" t="s">
        <v>151</v>
      </c>
      <c r="B20" s="407">
        <v>2478</v>
      </c>
      <c r="C20" s="395"/>
      <c r="D20" s="417">
        <v>2478</v>
      </c>
      <c r="E20" s="407">
        <v>1358</v>
      </c>
      <c r="F20" s="395"/>
      <c r="G20" s="425">
        <v>1358</v>
      </c>
      <c r="H20" s="421">
        <f>G20-D20</f>
        <v>-1120</v>
      </c>
      <c r="I20" s="429">
        <f>G20/D20</f>
        <v>0.5480225988700564</v>
      </c>
      <c r="J20" s="407">
        <v>1000</v>
      </c>
      <c r="K20" s="395"/>
      <c r="L20" s="425">
        <v>1000</v>
      </c>
      <c r="M20" s="421">
        <f>L20-G20</f>
        <v>-358</v>
      </c>
      <c r="N20" s="408">
        <f>L20/G20</f>
        <v>0.7363770250368189</v>
      </c>
    </row>
    <row r="21" spans="1:14" ht="21" customHeight="1">
      <c r="A21" s="248" t="s">
        <v>152</v>
      </c>
      <c r="B21" s="407">
        <v>1830</v>
      </c>
      <c r="C21" s="395"/>
      <c r="D21" s="417">
        <v>1830</v>
      </c>
      <c r="E21" s="407">
        <v>513</v>
      </c>
      <c r="F21" s="395"/>
      <c r="G21" s="425">
        <v>513</v>
      </c>
      <c r="H21" s="421">
        <f aca="true" t="shared" si="4" ref="H21:H37">G21-D21</f>
        <v>-1317</v>
      </c>
      <c r="I21" s="429">
        <f aca="true" t="shared" si="5" ref="I21:I36">G21/D21</f>
        <v>0.28032786885245903</v>
      </c>
      <c r="J21" s="407">
        <v>300</v>
      </c>
      <c r="K21" s="395"/>
      <c r="L21" s="425">
        <v>300</v>
      </c>
      <c r="M21" s="421">
        <f aca="true" t="shared" si="6" ref="M21:M37">L21-G21</f>
        <v>-213</v>
      </c>
      <c r="N21" s="408">
        <f aca="true" t="shared" si="7" ref="N21:N36">L21/G21</f>
        <v>0.5847953216374269</v>
      </c>
    </row>
    <row r="22" spans="1:14" ht="13.5" customHeight="1">
      <c r="A22" s="248" t="s">
        <v>153</v>
      </c>
      <c r="B22" s="407">
        <v>1361</v>
      </c>
      <c r="C22" s="395"/>
      <c r="D22" s="417">
        <v>1361</v>
      </c>
      <c r="E22" s="407">
        <v>1679</v>
      </c>
      <c r="F22" s="395"/>
      <c r="G22" s="425">
        <v>1679</v>
      </c>
      <c r="H22" s="421">
        <f t="shared" si="4"/>
        <v>318</v>
      </c>
      <c r="I22" s="429">
        <f t="shared" si="5"/>
        <v>1.233651726671565</v>
      </c>
      <c r="J22" s="407">
        <f>E22</f>
        <v>1679</v>
      </c>
      <c r="K22" s="395"/>
      <c r="L22" s="425">
        <f>J22</f>
        <v>1679</v>
      </c>
      <c r="M22" s="421">
        <f t="shared" si="6"/>
        <v>0</v>
      </c>
      <c r="N22" s="408">
        <f t="shared" si="7"/>
        <v>1</v>
      </c>
    </row>
    <row r="23" spans="1:14" ht="17.25" customHeight="1">
      <c r="A23" s="248" t="s">
        <v>154</v>
      </c>
      <c r="B23" s="407">
        <v>0</v>
      </c>
      <c r="C23" s="395"/>
      <c r="D23" s="417">
        <v>0</v>
      </c>
      <c r="E23" s="407"/>
      <c r="F23" s="395"/>
      <c r="G23" s="425">
        <v>0</v>
      </c>
      <c r="H23" s="421">
        <f t="shared" si="4"/>
        <v>0</v>
      </c>
      <c r="I23" s="429"/>
      <c r="J23" s="407"/>
      <c r="K23" s="395"/>
      <c r="L23" s="425">
        <v>0</v>
      </c>
      <c r="M23" s="421">
        <f t="shared" si="6"/>
        <v>0</v>
      </c>
      <c r="N23" s="408"/>
    </row>
    <row r="24" spans="1:14" ht="13.5" customHeight="1">
      <c r="A24" s="248" t="s">
        <v>220</v>
      </c>
      <c r="B24" s="407">
        <v>70</v>
      </c>
      <c r="C24" s="395"/>
      <c r="D24" s="417">
        <v>70</v>
      </c>
      <c r="E24" s="407">
        <v>102</v>
      </c>
      <c r="F24" s="395"/>
      <c r="G24" s="425">
        <v>102</v>
      </c>
      <c r="H24" s="421">
        <f t="shared" si="4"/>
        <v>32</v>
      </c>
      <c r="I24" s="429">
        <f t="shared" si="5"/>
        <v>1.457142857142857</v>
      </c>
      <c r="J24" s="407">
        <v>70</v>
      </c>
      <c r="K24" s="395"/>
      <c r="L24" s="425">
        <v>70</v>
      </c>
      <c r="M24" s="421">
        <f t="shared" si="6"/>
        <v>-32</v>
      </c>
      <c r="N24" s="408">
        <f t="shared" si="7"/>
        <v>0.6862745098039216</v>
      </c>
    </row>
    <row r="25" spans="1:14" ht="13.5" customHeight="1">
      <c r="A25" s="248" t="s">
        <v>155</v>
      </c>
      <c r="B25" s="407">
        <v>5232</v>
      </c>
      <c r="C25" s="395"/>
      <c r="D25" s="417">
        <v>5232</v>
      </c>
      <c r="E25" s="407">
        <v>5902</v>
      </c>
      <c r="F25" s="395"/>
      <c r="G25" s="425">
        <v>5902</v>
      </c>
      <c r="H25" s="421">
        <f t="shared" si="4"/>
        <v>670</v>
      </c>
      <c r="I25" s="429">
        <f t="shared" si="5"/>
        <v>1.128058103975535</v>
      </c>
      <c r="J25" s="407">
        <v>5670</v>
      </c>
      <c r="K25" s="395"/>
      <c r="L25" s="425">
        <v>5670</v>
      </c>
      <c r="M25" s="421">
        <f t="shared" si="6"/>
        <v>-232</v>
      </c>
      <c r="N25" s="408">
        <f t="shared" si="7"/>
        <v>0.9606912910877669</v>
      </c>
    </row>
    <row r="26" spans="1:14" ht="20.25" customHeight="1">
      <c r="A26" s="248" t="s">
        <v>156</v>
      </c>
      <c r="B26" s="407">
        <v>584</v>
      </c>
      <c r="C26" s="395"/>
      <c r="D26" s="417">
        <v>584</v>
      </c>
      <c r="E26" s="407">
        <v>874</v>
      </c>
      <c r="F26" s="395"/>
      <c r="G26" s="425">
        <v>874</v>
      </c>
      <c r="H26" s="421">
        <f t="shared" si="4"/>
        <v>290</v>
      </c>
      <c r="I26" s="429">
        <f t="shared" si="5"/>
        <v>1.4965753424657535</v>
      </c>
      <c r="J26" s="432">
        <v>620</v>
      </c>
      <c r="K26" s="395"/>
      <c r="L26" s="425">
        <v>620</v>
      </c>
      <c r="M26" s="421">
        <f t="shared" si="6"/>
        <v>-254</v>
      </c>
      <c r="N26" s="408">
        <f t="shared" si="7"/>
        <v>0.7093821510297483</v>
      </c>
    </row>
    <row r="27" spans="1:14" ht="13.5" customHeight="1">
      <c r="A27" s="248" t="s">
        <v>157</v>
      </c>
      <c r="B27" s="407">
        <v>4648</v>
      </c>
      <c r="C27" s="395"/>
      <c r="D27" s="417">
        <v>4648</v>
      </c>
      <c r="E27" s="407">
        <v>5028</v>
      </c>
      <c r="F27" s="395"/>
      <c r="G27" s="425">
        <v>5028</v>
      </c>
      <c r="H27" s="421">
        <f t="shared" si="4"/>
        <v>380</v>
      </c>
      <c r="I27" s="429">
        <f t="shared" si="5"/>
        <v>1.0817555938037866</v>
      </c>
      <c r="J27" s="432">
        <v>5050</v>
      </c>
      <c r="K27" s="395"/>
      <c r="L27" s="425">
        <v>5050</v>
      </c>
      <c r="M27" s="421">
        <f t="shared" si="6"/>
        <v>22</v>
      </c>
      <c r="N27" s="408">
        <f t="shared" si="7"/>
        <v>1.0043754972155927</v>
      </c>
    </row>
    <row r="28" spans="1:14" ht="13.5" customHeight="1">
      <c r="A28" s="279" t="s">
        <v>158</v>
      </c>
      <c r="B28" s="407">
        <v>9560</v>
      </c>
      <c r="C28" s="395"/>
      <c r="D28" s="417">
        <v>9560</v>
      </c>
      <c r="E28" s="407">
        <v>11466</v>
      </c>
      <c r="F28" s="395"/>
      <c r="G28" s="425">
        <v>11466</v>
      </c>
      <c r="H28" s="421">
        <f t="shared" si="4"/>
        <v>1906</v>
      </c>
      <c r="I28" s="429">
        <f t="shared" si="5"/>
        <v>1.1993723849372384</v>
      </c>
      <c r="J28" s="407">
        <f>J29+J32</f>
        <v>12554.68</v>
      </c>
      <c r="K28" s="395"/>
      <c r="L28" s="425">
        <f>J28</f>
        <v>12554.68</v>
      </c>
      <c r="M28" s="421">
        <f t="shared" si="6"/>
        <v>1088.6800000000003</v>
      </c>
      <c r="N28" s="408">
        <f t="shared" si="7"/>
        <v>1.0949485435199722</v>
      </c>
    </row>
    <row r="29" spans="1:14" ht="13.5" customHeight="1">
      <c r="A29" s="248" t="s">
        <v>159</v>
      </c>
      <c r="B29" s="407">
        <v>6943</v>
      </c>
      <c r="C29" s="395"/>
      <c r="D29" s="417">
        <v>6943</v>
      </c>
      <c r="E29" s="407">
        <v>8319</v>
      </c>
      <c r="F29" s="395"/>
      <c r="G29" s="425">
        <v>8319</v>
      </c>
      <c r="H29" s="421">
        <f t="shared" si="4"/>
        <v>1376</v>
      </c>
      <c r="I29" s="429">
        <f t="shared" si="5"/>
        <v>1.1981852225262855</v>
      </c>
      <c r="J29" s="432">
        <f>J30+J31</f>
        <v>9164</v>
      </c>
      <c r="K29" s="398"/>
      <c r="L29" s="425">
        <f>J29</f>
        <v>9164</v>
      </c>
      <c r="M29" s="421">
        <f t="shared" si="6"/>
        <v>845</v>
      </c>
      <c r="N29" s="408">
        <f t="shared" si="7"/>
        <v>1.1015747084986176</v>
      </c>
    </row>
    <row r="30" spans="1:14" ht="13.5" customHeight="1">
      <c r="A30" s="279" t="s">
        <v>160</v>
      </c>
      <c r="B30" s="407">
        <v>6880</v>
      </c>
      <c r="C30" s="395"/>
      <c r="D30" s="417">
        <v>6880</v>
      </c>
      <c r="E30" s="407">
        <v>8201</v>
      </c>
      <c r="F30" s="395"/>
      <c r="G30" s="425">
        <v>8201</v>
      </c>
      <c r="H30" s="421">
        <f t="shared" si="4"/>
        <v>1321</v>
      </c>
      <c r="I30" s="429">
        <f t="shared" si="5"/>
        <v>1.1920058139534884</v>
      </c>
      <c r="J30" s="407">
        <v>9034</v>
      </c>
      <c r="K30" s="395"/>
      <c r="L30" s="425">
        <f>J30</f>
        <v>9034</v>
      </c>
      <c r="M30" s="421">
        <f t="shared" si="6"/>
        <v>833</v>
      </c>
      <c r="N30" s="408">
        <f t="shared" si="7"/>
        <v>1.1015729789050115</v>
      </c>
    </row>
    <row r="31" spans="1:14" ht="13.5" customHeight="1">
      <c r="A31" s="248" t="s">
        <v>161</v>
      </c>
      <c r="B31" s="407">
        <v>63</v>
      </c>
      <c r="C31" s="395"/>
      <c r="D31" s="417">
        <v>63</v>
      </c>
      <c r="E31" s="407">
        <v>118</v>
      </c>
      <c r="F31" s="395"/>
      <c r="G31" s="425">
        <v>118</v>
      </c>
      <c r="H31" s="421">
        <f t="shared" si="4"/>
        <v>55</v>
      </c>
      <c r="I31" s="429">
        <f t="shared" si="5"/>
        <v>1.873015873015873</v>
      </c>
      <c r="J31" s="407">
        <v>130</v>
      </c>
      <c r="K31" s="395"/>
      <c r="L31" s="425">
        <f>J31</f>
        <v>130</v>
      </c>
      <c r="M31" s="421">
        <f t="shared" si="6"/>
        <v>12</v>
      </c>
      <c r="N31" s="408">
        <f t="shared" si="7"/>
        <v>1.1016949152542372</v>
      </c>
    </row>
    <row r="32" spans="1:14" ht="13.5" customHeight="1">
      <c r="A32" s="248" t="s">
        <v>162</v>
      </c>
      <c r="B32" s="407">
        <v>2617</v>
      </c>
      <c r="C32" s="395"/>
      <c r="D32" s="417">
        <v>2617</v>
      </c>
      <c r="E32" s="407">
        <v>3147</v>
      </c>
      <c r="F32" s="395"/>
      <c r="G32" s="425">
        <v>3147</v>
      </c>
      <c r="H32" s="421">
        <f t="shared" si="4"/>
        <v>530</v>
      </c>
      <c r="I32" s="429">
        <f t="shared" si="5"/>
        <v>1.2025219717233473</v>
      </c>
      <c r="J32" s="407">
        <f>J29*0.37</f>
        <v>3390.68</v>
      </c>
      <c r="K32" s="395"/>
      <c r="L32" s="425">
        <f>J32</f>
        <v>3390.68</v>
      </c>
      <c r="M32" s="421">
        <f t="shared" si="6"/>
        <v>243.67999999999984</v>
      </c>
      <c r="N32" s="408">
        <f t="shared" si="7"/>
        <v>1.0774324753733715</v>
      </c>
    </row>
    <row r="33" spans="1:14" ht="13.5" customHeight="1">
      <c r="A33" s="279" t="s">
        <v>163</v>
      </c>
      <c r="B33" s="407">
        <v>1</v>
      </c>
      <c r="C33" s="395"/>
      <c r="D33" s="417">
        <v>1</v>
      </c>
      <c r="E33" s="407"/>
      <c r="F33" s="395"/>
      <c r="G33" s="425">
        <v>0</v>
      </c>
      <c r="H33" s="421">
        <f t="shared" si="4"/>
        <v>-1</v>
      </c>
      <c r="I33" s="429">
        <f t="shared" si="5"/>
        <v>0</v>
      </c>
      <c r="J33" s="407">
        <v>1</v>
      </c>
      <c r="K33" s="395"/>
      <c r="L33" s="425">
        <v>1</v>
      </c>
      <c r="M33" s="421">
        <f t="shared" si="6"/>
        <v>1</v>
      </c>
      <c r="N33" s="408"/>
    </row>
    <row r="34" spans="1:14" ht="13.5" customHeight="1">
      <c r="A34" s="279" t="s">
        <v>164</v>
      </c>
      <c r="B34" s="407">
        <v>149</v>
      </c>
      <c r="C34" s="395"/>
      <c r="D34" s="417">
        <v>149</v>
      </c>
      <c r="E34" s="407">
        <v>148</v>
      </c>
      <c r="F34" s="395"/>
      <c r="G34" s="425">
        <v>148</v>
      </c>
      <c r="H34" s="421">
        <f t="shared" si="4"/>
        <v>-1</v>
      </c>
      <c r="I34" s="429">
        <f t="shared" si="5"/>
        <v>0.9932885906040269</v>
      </c>
      <c r="J34" s="407">
        <v>150</v>
      </c>
      <c r="K34" s="395"/>
      <c r="L34" s="425">
        <v>150</v>
      </c>
      <c r="M34" s="421">
        <f t="shared" si="6"/>
        <v>2</v>
      </c>
      <c r="N34" s="408">
        <f t="shared" si="7"/>
        <v>1.0135135135135136</v>
      </c>
    </row>
    <row r="35" spans="1:14" ht="13.5" customHeight="1">
      <c r="A35" s="248" t="s">
        <v>165</v>
      </c>
      <c r="B35" s="407">
        <v>669</v>
      </c>
      <c r="C35" s="395"/>
      <c r="D35" s="417">
        <v>669</v>
      </c>
      <c r="E35" s="407">
        <v>794</v>
      </c>
      <c r="F35" s="395"/>
      <c r="G35" s="425">
        <v>794</v>
      </c>
      <c r="H35" s="421">
        <f t="shared" si="4"/>
        <v>125</v>
      </c>
      <c r="I35" s="429">
        <f t="shared" si="5"/>
        <v>1.186846038863976</v>
      </c>
      <c r="J35" s="432">
        <v>840</v>
      </c>
      <c r="K35" s="395"/>
      <c r="L35" s="425">
        <v>840</v>
      </c>
      <c r="M35" s="421">
        <f t="shared" si="6"/>
        <v>46</v>
      </c>
      <c r="N35" s="408">
        <f t="shared" si="7"/>
        <v>1.057934508816121</v>
      </c>
    </row>
    <row r="36" spans="1:14" ht="22.5" customHeight="1">
      <c r="A36" s="248" t="s">
        <v>166</v>
      </c>
      <c r="B36" s="407">
        <v>669</v>
      </c>
      <c r="C36" s="395"/>
      <c r="D36" s="417">
        <v>669</v>
      </c>
      <c r="E36" s="407">
        <v>794</v>
      </c>
      <c r="F36" s="395"/>
      <c r="G36" s="425">
        <v>794</v>
      </c>
      <c r="H36" s="421">
        <f t="shared" si="4"/>
        <v>125</v>
      </c>
      <c r="I36" s="429">
        <f t="shared" si="5"/>
        <v>1.186846038863976</v>
      </c>
      <c r="J36" s="432">
        <v>840</v>
      </c>
      <c r="K36" s="395"/>
      <c r="L36" s="425">
        <v>840</v>
      </c>
      <c r="M36" s="421">
        <f t="shared" si="6"/>
        <v>46</v>
      </c>
      <c r="N36" s="408">
        <f t="shared" si="7"/>
        <v>1.057934508816121</v>
      </c>
    </row>
    <row r="37" spans="1:14" ht="13.5" customHeight="1" thickBot="1">
      <c r="A37" s="280" t="s">
        <v>167</v>
      </c>
      <c r="B37" s="407"/>
      <c r="C37" s="395"/>
      <c r="D37" s="417">
        <v>0</v>
      </c>
      <c r="E37" s="407"/>
      <c r="F37" s="395"/>
      <c r="G37" s="425">
        <v>0</v>
      </c>
      <c r="H37" s="421">
        <f t="shared" si="4"/>
        <v>0</v>
      </c>
      <c r="I37" s="429"/>
      <c r="J37" s="407"/>
      <c r="K37" s="395"/>
      <c r="L37" s="425">
        <v>0</v>
      </c>
      <c r="M37" s="421">
        <f t="shared" si="6"/>
        <v>0</v>
      </c>
      <c r="N37" s="408"/>
    </row>
    <row r="38" spans="1:14" ht="13.5" customHeight="1" thickBot="1">
      <c r="A38" s="287" t="s">
        <v>168</v>
      </c>
      <c r="B38" s="411">
        <v>19520</v>
      </c>
      <c r="C38" s="412">
        <v>0</v>
      </c>
      <c r="D38" s="419">
        <v>19520</v>
      </c>
      <c r="E38" s="411">
        <v>21449</v>
      </c>
      <c r="F38" s="412">
        <v>0</v>
      </c>
      <c r="G38" s="427">
        <v>21449</v>
      </c>
      <c r="H38" s="423">
        <f>G38-D38</f>
        <v>1929</v>
      </c>
      <c r="I38" s="431">
        <f>G38/D38</f>
        <v>1.0988217213114755</v>
      </c>
      <c r="J38" s="411">
        <v>22267</v>
      </c>
      <c r="K38" s="412">
        <v>0</v>
      </c>
      <c r="L38" s="427">
        <v>22267</v>
      </c>
      <c r="M38" s="423">
        <f>L38-G38</f>
        <v>818</v>
      </c>
      <c r="N38" s="415">
        <f>L38/G38</f>
        <v>1.038136976082801</v>
      </c>
    </row>
    <row r="39" spans="1:14" ht="13.5" customHeight="1" thickBot="1">
      <c r="A39" s="292"/>
      <c r="B39" s="391"/>
      <c r="C39" s="392"/>
      <c r="D39" s="393"/>
      <c r="E39" s="391"/>
      <c r="F39" s="392"/>
      <c r="G39" s="393"/>
      <c r="H39" s="392"/>
      <c r="I39" s="296"/>
      <c r="J39" s="391"/>
      <c r="K39" s="392"/>
      <c r="L39" s="392"/>
      <c r="M39" s="391"/>
      <c r="N39" s="394"/>
    </row>
    <row r="40" spans="1:14" ht="20.25" customHeight="1" thickBot="1">
      <c r="A40" s="287" t="s">
        <v>169</v>
      </c>
      <c r="B40" s="607">
        <v>263</v>
      </c>
      <c r="C40" s="607"/>
      <c r="D40" s="607"/>
      <c r="E40" s="607">
        <v>0.5</v>
      </c>
      <c r="F40" s="607"/>
      <c r="G40" s="607"/>
      <c r="H40" s="382"/>
      <c r="I40" s="377"/>
      <c r="J40" s="606">
        <f>L19-L38</f>
        <v>-5142</v>
      </c>
      <c r="K40" s="606"/>
      <c r="L40" s="606"/>
      <c r="M40" s="379"/>
      <c r="N40" s="381"/>
    </row>
    <row r="41" spans="1:7" ht="24" customHeight="1" thickBot="1">
      <c r="A41" s="287" t="s">
        <v>170</v>
      </c>
      <c r="B41" s="607"/>
      <c r="C41" s="607"/>
      <c r="D41" s="607"/>
      <c r="E41" s="607"/>
      <c r="F41" s="607"/>
      <c r="G41" s="607"/>
    </row>
    <row r="42" ht="11.25">
      <c r="D42" s="326"/>
    </row>
    <row r="43" ht="12" thickBot="1">
      <c r="D43" s="326"/>
    </row>
    <row r="44" spans="1:9" ht="11.25">
      <c r="A44" s="635" t="s">
        <v>24</v>
      </c>
      <c r="B44" s="643"/>
      <c r="C44" s="641" t="s">
        <v>171</v>
      </c>
      <c r="D44" s="327"/>
      <c r="E44" s="635" t="s">
        <v>31</v>
      </c>
      <c r="F44" s="657"/>
      <c r="G44" s="657"/>
      <c r="H44" s="643"/>
      <c r="I44" s="641" t="s">
        <v>171</v>
      </c>
    </row>
    <row r="45" spans="1:9" ht="12" thickBot="1">
      <c r="A45" s="644"/>
      <c r="B45" s="645"/>
      <c r="C45" s="642"/>
      <c r="D45" s="327"/>
      <c r="E45" s="644"/>
      <c r="F45" s="658"/>
      <c r="G45" s="658"/>
      <c r="H45" s="645"/>
      <c r="I45" s="642"/>
    </row>
    <row r="46" spans="1:9" ht="13.5" thickBot="1">
      <c r="A46" s="620" t="s">
        <v>48</v>
      </c>
      <c r="B46" s="640"/>
      <c r="C46" s="494">
        <v>50</v>
      </c>
      <c r="D46" s="302"/>
      <c r="E46" s="620" t="s">
        <v>51</v>
      </c>
      <c r="F46" s="659"/>
      <c r="G46" s="659"/>
      <c r="H46" s="640"/>
      <c r="I46" s="494">
        <v>100</v>
      </c>
    </row>
    <row r="47" spans="1:14" ht="12.75">
      <c r="A47" s="617" t="s">
        <v>205</v>
      </c>
      <c r="B47" s="639"/>
      <c r="C47" s="495">
        <v>120</v>
      </c>
      <c r="D47" s="302"/>
      <c r="E47" s="617" t="s">
        <v>52</v>
      </c>
      <c r="F47" s="660"/>
      <c r="G47" s="660"/>
      <c r="H47" s="639"/>
      <c r="I47" s="495">
        <v>100</v>
      </c>
      <c r="K47" s="631" t="s">
        <v>173</v>
      </c>
      <c r="L47" s="631"/>
      <c r="M47" s="331">
        <v>2007</v>
      </c>
      <c r="N47" s="332">
        <v>2008</v>
      </c>
    </row>
    <row r="48" spans="1:14" ht="12.75">
      <c r="A48" s="617" t="s">
        <v>50</v>
      </c>
      <c r="B48" s="639"/>
      <c r="C48" s="495">
        <v>300</v>
      </c>
      <c r="D48" s="302"/>
      <c r="E48" s="617" t="s">
        <v>53</v>
      </c>
      <c r="F48" s="660"/>
      <c r="G48" s="660"/>
      <c r="H48" s="639"/>
      <c r="I48" s="495">
        <v>60</v>
      </c>
      <c r="K48" s="333" t="s">
        <v>213</v>
      </c>
      <c r="L48" s="334"/>
      <c r="M48" s="335"/>
      <c r="N48" s="336"/>
    </row>
    <row r="49" spans="1:14" ht="12.75">
      <c r="A49" s="617" t="s">
        <v>49</v>
      </c>
      <c r="B49" s="639"/>
      <c r="C49" s="495">
        <v>482</v>
      </c>
      <c r="D49" s="302"/>
      <c r="E49" s="617" t="s">
        <v>54</v>
      </c>
      <c r="F49" s="660"/>
      <c r="G49" s="660"/>
      <c r="H49" s="639"/>
      <c r="I49" s="495">
        <v>160</v>
      </c>
      <c r="K49" s="334" t="s">
        <v>174</v>
      </c>
      <c r="L49" s="333"/>
      <c r="M49" s="337">
        <v>0</v>
      </c>
      <c r="N49" s="338">
        <v>0</v>
      </c>
    </row>
    <row r="50" spans="1:14" ht="13.5" thickBot="1">
      <c r="A50" s="617" t="s">
        <v>239</v>
      </c>
      <c r="B50" s="639"/>
      <c r="C50" s="495">
        <v>50</v>
      </c>
      <c r="D50" s="302"/>
      <c r="E50" s="617" t="s">
        <v>55</v>
      </c>
      <c r="F50" s="660"/>
      <c r="G50" s="660"/>
      <c r="H50" s="639"/>
      <c r="I50" s="495">
        <v>30</v>
      </c>
      <c r="K50" s="339" t="s">
        <v>175</v>
      </c>
      <c r="L50" s="340"/>
      <c r="M50" s="341">
        <v>0</v>
      </c>
      <c r="N50" s="342">
        <v>0</v>
      </c>
    </row>
    <row r="51" spans="1:9" ht="12.75">
      <c r="A51" s="617"/>
      <c r="B51" s="639"/>
      <c r="C51" s="495"/>
      <c r="D51" s="302"/>
      <c r="E51" s="617" t="s">
        <v>56</v>
      </c>
      <c r="F51" s="660"/>
      <c r="G51" s="660"/>
      <c r="H51" s="639"/>
      <c r="I51" s="495">
        <v>70</v>
      </c>
    </row>
    <row r="52" spans="1:9" ht="13.5" thickBot="1">
      <c r="A52" s="588"/>
      <c r="B52" s="653"/>
      <c r="C52" s="496"/>
      <c r="D52" s="433"/>
      <c r="E52" s="588"/>
      <c r="F52" s="655"/>
      <c r="G52" s="655"/>
      <c r="H52" s="653"/>
      <c r="I52" s="496">
        <v>100</v>
      </c>
    </row>
    <row r="53" spans="1:14" ht="13.5" thickBot="1">
      <c r="A53" s="633" t="s">
        <v>136</v>
      </c>
      <c r="B53" s="654"/>
      <c r="C53" s="487">
        <f>SUM(C46:C52)</f>
        <v>1002</v>
      </c>
      <c r="D53" s="299"/>
      <c r="E53" s="633" t="s">
        <v>136</v>
      </c>
      <c r="F53" s="656"/>
      <c r="G53" s="656"/>
      <c r="H53" s="654"/>
      <c r="I53" s="487">
        <v>620</v>
      </c>
      <c r="M53" s="300"/>
      <c r="N53" s="300"/>
    </row>
    <row r="54" spans="1:15" ht="11.25">
      <c r="A54" s="299"/>
      <c r="B54" s="301"/>
      <c r="C54" s="301"/>
      <c r="D54" s="301"/>
      <c r="E54" s="301"/>
      <c r="F54" s="301"/>
      <c r="G54" s="301"/>
      <c r="H54" s="328"/>
      <c r="I54" s="328"/>
      <c r="J54" s="328"/>
      <c r="K54" s="328"/>
      <c r="L54" s="328"/>
      <c r="M54" s="328"/>
      <c r="N54" s="328"/>
      <c r="O54" s="328"/>
    </row>
    <row r="55" spans="1:7" ht="11.25">
      <c r="A55" s="386"/>
      <c r="B55" s="386"/>
      <c r="C55" s="385"/>
      <c r="D55" s="386"/>
      <c r="E55" s="386"/>
      <c r="F55" s="386"/>
      <c r="G55" s="385"/>
    </row>
    <row r="56" spans="1:12" s="328" customFormat="1" ht="15.75" thickBot="1">
      <c r="A56" s="375" t="s">
        <v>324</v>
      </c>
      <c r="B56" s="329"/>
      <c r="C56" s="329"/>
      <c r="D56" s="329"/>
      <c r="E56" s="303"/>
      <c r="F56" s="330"/>
      <c r="G56" s="330"/>
      <c r="H56" s="302"/>
      <c r="I56" s="329"/>
      <c r="J56" s="329" t="s">
        <v>222</v>
      </c>
      <c r="K56" s="329"/>
      <c r="L56" s="303"/>
    </row>
    <row r="57" spans="1:11" s="328" customFormat="1" ht="12" thickBot="1">
      <c r="A57" s="608" t="s">
        <v>185</v>
      </c>
      <c r="B57" s="609" t="s">
        <v>34</v>
      </c>
      <c r="C57" s="610" t="s">
        <v>35</v>
      </c>
      <c r="D57" s="610"/>
      <c r="E57" s="610"/>
      <c r="F57" s="610"/>
      <c r="G57" s="610"/>
      <c r="H57" s="610"/>
      <c r="I57" s="610"/>
      <c r="J57" s="601" t="s">
        <v>36</v>
      </c>
      <c r="K57" s="298"/>
    </row>
    <row r="58" spans="1:11" s="328" customFormat="1" ht="12.75" customHeight="1" thickBot="1">
      <c r="A58" s="608"/>
      <c r="B58" s="609"/>
      <c r="C58" s="604" t="s">
        <v>186</v>
      </c>
      <c r="D58" s="605" t="s">
        <v>187</v>
      </c>
      <c r="E58" s="605"/>
      <c r="F58" s="605"/>
      <c r="G58" s="605"/>
      <c r="H58" s="605"/>
      <c r="I58" s="605"/>
      <c r="J58" s="601"/>
      <c r="K58" s="298"/>
    </row>
    <row r="59" spans="1:11" s="328" customFormat="1" ht="12" thickBot="1">
      <c r="A59" s="608"/>
      <c r="B59" s="609"/>
      <c r="C59" s="604"/>
      <c r="D59" s="304">
        <v>1</v>
      </c>
      <c r="E59" s="304">
        <v>2</v>
      </c>
      <c r="F59" s="304">
        <v>3</v>
      </c>
      <c r="G59" s="304">
        <v>4</v>
      </c>
      <c r="H59" s="304">
        <v>5</v>
      </c>
      <c r="I59" s="305">
        <v>6</v>
      </c>
      <c r="J59" s="601"/>
      <c r="K59" s="298"/>
    </row>
    <row r="60" spans="1:11" s="328" customFormat="1" ht="12" thickBot="1">
      <c r="A60" s="306">
        <v>55336</v>
      </c>
      <c r="B60" s="307">
        <v>12303</v>
      </c>
      <c r="C60" s="308">
        <v>840</v>
      </c>
      <c r="D60" s="374">
        <v>80</v>
      </c>
      <c r="E60" s="374">
        <v>252</v>
      </c>
      <c r="F60" s="374">
        <v>15</v>
      </c>
      <c r="G60" s="374">
        <v>16</v>
      </c>
      <c r="H60" s="373">
        <v>477</v>
      </c>
      <c r="I60" s="309"/>
      <c r="J60" s="310">
        <v>42193</v>
      </c>
      <c r="K60" s="298"/>
    </row>
    <row r="61" spans="1:11" s="328" customFormat="1" ht="11.25">
      <c r="A61" s="435"/>
      <c r="B61" s="436"/>
      <c r="C61" s="436"/>
      <c r="D61" s="437"/>
      <c r="E61" s="437"/>
      <c r="F61" s="437"/>
      <c r="G61" s="437"/>
      <c r="H61" s="437"/>
      <c r="I61" s="438"/>
      <c r="J61" s="436"/>
      <c r="K61" s="298"/>
    </row>
    <row r="62" spans="1:12" s="328" customFormat="1" ht="11.25">
      <c r="A62" s="302"/>
      <c r="B62" s="329"/>
      <c r="C62" s="329"/>
      <c r="D62" s="329"/>
      <c r="E62" s="303"/>
      <c r="F62" s="343"/>
      <c r="G62" s="330"/>
      <c r="H62" s="302"/>
      <c r="I62" s="329"/>
      <c r="J62" s="329"/>
      <c r="K62" s="329"/>
      <c r="L62" s="303"/>
    </row>
    <row r="63" spans="1:12" s="328" customFormat="1" ht="15.75" thickBot="1">
      <c r="A63" s="375" t="s">
        <v>325</v>
      </c>
      <c r="B63" s="329"/>
      <c r="C63" s="329"/>
      <c r="D63" s="329"/>
      <c r="E63" s="303"/>
      <c r="F63" s="343"/>
      <c r="G63" s="330"/>
      <c r="H63" s="302"/>
      <c r="I63" s="329"/>
      <c r="J63" s="329"/>
      <c r="K63" s="329"/>
      <c r="L63" s="329" t="s">
        <v>222</v>
      </c>
    </row>
    <row r="64" spans="1:12" s="328" customFormat="1" ht="12" customHeight="1">
      <c r="A64" s="646" t="s">
        <v>201</v>
      </c>
      <c r="B64" s="648" t="s">
        <v>37</v>
      </c>
      <c r="C64" s="650" t="s">
        <v>38</v>
      </c>
      <c r="D64" s="651"/>
      <c r="E64" s="651"/>
      <c r="F64" s="652"/>
      <c r="G64" s="661" t="s">
        <v>39</v>
      </c>
      <c r="H64" s="661" t="s">
        <v>188</v>
      </c>
      <c r="I64" s="663" t="s">
        <v>40</v>
      </c>
      <c r="J64" s="664"/>
      <c r="K64" s="664"/>
      <c r="L64" s="665"/>
    </row>
    <row r="65" spans="1:12" s="328" customFormat="1" ht="21" customHeight="1" thickBot="1">
      <c r="A65" s="647"/>
      <c r="B65" s="649"/>
      <c r="C65" s="344" t="s">
        <v>265</v>
      </c>
      <c r="D65" s="345" t="s">
        <v>189</v>
      </c>
      <c r="E65" s="345" t="s">
        <v>190</v>
      </c>
      <c r="F65" s="346" t="s">
        <v>266</v>
      </c>
      <c r="G65" s="662"/>
      <c r="H65" s="662"/>
      <c r="I65" s="347" t="s">
        <v>41</v>
      </c>
      <c r="J65" s="348" t="s">
        <v>189</v>
      </c>
      <c r="K65" s="348" t="s">
        <v>190</v>
      </c>
      <c r="L65" s="500" t="s">
        <v>42</v>
      </c>
    </row>
    <row r="66" spans="1:12" s="328" customFormat="1" ht="11.25">
      <c r="A66" s="497" t="s">
        <v>191</v>
      </c>
      <c r="B66" s="501">
        <v>4683</v>
      </c>
      <c r="C66" s="360" t="s">
        <v>192</v>
      </c>
      <c r="D66" s="361" t="s">
        <v>192</v>
      </c>
      <c r="E66" s="361" t="s">
        <v>192</v>
      </c>
      <c r="F66" s="362"/>
      <c r="G66" s="312">
        <v>2695</v>
      </c>
      <c r="H66" s="313" t="s">
        <v>192</v>
      </c>
      <c r="I66" s="508" t="s">
        <v>192</v>
      </c>
      <c r="J66" s="509" t="s">
        <v>192</v>
      </c>
      <c r="K66" s="509" t="s">
        <v>192</v>
      </c>
      <c r="L66" s="510" t="s">
        <v>192</v>
      </c>
    </row>
    <row r="67" spans="1:12" s="328" customFormat="1" ht="11.25">
      <c r="A67" s="498" t="s">
        <v>193</v>
      </c>
      <c r="B67" s="502">
        <v>181</v>
      </c>
      <c r="C67" s="363">
        <v>181</v>
      </c>
      <c r="D67" s="337">
        <v>52</v>
      </c>
      <c r="E67" s="337">
        <v>0</v>
      </c>
      <c r="F67" s="338">
        <f>C67+D67-E67</f>
        <v>233</v>
      </c>
      <c r="G67" s="315">
        <v>233</v>
      </c>
      <c r="H67" s="316">
        <v>0</v>
      </c>
      <c r="I67" s="511">
        <v>233</v>
      </c>
      <c r="J67" s="337">
        <v>0</v>
      </c>
      <c r="K67" s="337">
        <v>0</v>
      </c>
      <c r="L67" s="443">
        <f>I67+J67-K67</f>
        <v>233</v>
      </c>
    </row>
    <row r="68" spans="1:12" s="328" customFormat="1" ht="11.25">
      <c r="A68" s="498" t="s">
        <v>194</v>
      </c>
      <c r="B68" s="502">
        <v>418</v>
      </c>
      <c r="C68" s="363">
        <v>418</v>
      </c>
      <c r="D68" s="337">
        <v>0</v>
      </c>
      <c r="E68" s="337">
        <v>153</v>
      </c>
      <c r="F68" s="338">
        <f>C68+D68-E68</f>
        <v>265</v>
      </c>
      <c r="G68" s="315">
        <v>265</v>
      </c>
      <c r="H68" s="316">
        <v>0</v>
      </c>
      <c r="I68" s="511">
        <v>265</v>
      </c>
      <c r="J68" s="337">
        <v>1</v>
      </c>
      <c r="K68" s="337">
        <v>71</v>
      </c>
      <c r="L68" s="443">
        <f>I68+J68-K68</f>
        <v>195</v>
      </c>
    </row>
    <row r="69" spans="1:12" s="328" customFormat="1" ht="11.25">
      <c r="A69" s="498" t="s">
        <v>202</v>
      </c>
      <c r="B69" s="502">
        <v>1758</v>
      </c>
      <c r="C69" s="363">
        <v>1758</v>
      </c>
      <c r="D69" s="337">
        <v>1080</v>
      </c>
      <c r="E69" s="337">
        <v>1967</v>
      </c>
      <c r="F69" s="338">
        <f>C69+D69-E69</f>
        <v>871</v>
      </c>
      <c r="G69" s="315">
        <v>871</v>
      </c>
      <c r="H69" s="316">
        <v>0</v>
      </c>
      <c r="I69" s="512">
        <v>871</v>
      </c>
      <c r="J69" s="371">
        <v>840</v>
      </c>
      <c r="K69" s="371">
        <v>1002</v>
      </c>
      <c r="L69" s="443">
        <f>I69+J69-K69</f>
        <v>709</v>
      </c>
    </row>
    <row r="70" spans="1:12" s="328" customFormat="1" ht="11.25">
      <c r="A70" s="498" t="s">
        <v>195</v>
      </c>
      <c r="B70" s="502">
        <v>2326</v>
      </c>
      <c r="C70" s="364" t="s">
        <v>192</v>
      </c>
      <c r="D70" s="361" t="s">
        <v>192</v>
      </c>
      <c r="E70" s="365" t="s">
        <v>192</v>
      </c>
      <c r="F70" s="338"/>
      <c r="G70" s="315">
        <v>1326</v>
      </c>
      <c r="H70" s="317" t="s">
        <v>192</v>
      </c>
      <c r="I70" s="513" t="s">
        <v>192</v>
      </c>
      <c r="J70" s="361" t="s">
        <v>192</v>
      </c>
      <c r="K70" s="365" t="s">
        <v>192</v>
      </c>
      <c r="L70" s="443"/>
    </row>
    <row r="71" spans="1:12" s="328" customFormat="1" ht="12" thickBot="1">
      <c r="A71" s="499" t="s">
        <v>196</v>
      </c>
      <c r="B71" s="503">
        <v>106</v>
      </c>
      <c r="C71" s="504">
        <v>114</v>
      </c>
      <c r="D71" s="446">
        <v>233</v>
      </c>
      <c r="E71" s="446">
        <v>201</v>
      </c>
      <c r="F71" s="505">
        <f>C71+D71-E71</f>
        <v>146</v>
      </c>
      <c r="G71" s="506">
        <v>133</v>
      </c>
      <c r="H71" s="507">
        <v>-13</v>
      </c>
      <c r="I71" s="514">
        <v>146</v>
      </c>
      <c r="J71" s="446">
        <v>182</v>
      </c>
      <c r="K71" s="446">
        <v>207</v>
      </c>
      <c r="L71" s="447">
        <f>I71+J71-K71</f>
        <v>121</v>
      </c>
    </row>
    <row r="72" spans="1:12" s="328" customFormat="1" ht="11.25">
      <c r="A72" s="302"/>
      <c r="B72" s="329"/>
      <c r="C72" s="329"/>
      <c r="D72" s="329"/>
      <c r="E72" s="303"/>
      <c r="F72" s="343"/>
      <c r="G72" s="330"/>
      <c r="H72" s="302"/>
      <c r="I72" s="329"/>
      <c r="J72" s="329"/>
      <c r="K72" s="329"/>
      <c r="L72" s="303"/>
    </row>
    <row r="74" spans="1:11" ht="15.75" thickBot="1">
      <c r="A74" s="375" t="s">
        <v>326</v>
      </c>
      <c r="K74" s="329" t="s">
        <v>222</v>
      </c>
    </row>
    <row r="75" spans="1:11" ht="11.25">
      <c r="A75" s="619" t="s">
        <v>180</v>
      </c>
      <c r="B75" s="619"/>
      <c r="C75" s="619"/>
      <c r="D75" s="321"/>
      <c r="E75" s="619" t="s">
        <v>181</v>
      </c>
      <c r="F75" s="619"/>
      <c r="G75" s="619"/>
      <c r="I75" s="598" t="s">
        <v>176</v>
      </c>
      <c r="J75" s="598"/>
      <c r="K75" s="598"/>
    </row>
    <row r="76" spans="1:11" ht="12" thickBot="1">
      <c r="A76" s="350" t="s">
        <v>182</v>
      </c>
      <c r="B76" s="351" t="s">
        <v>183</v>
      </c>
      <c r="C76" s="352" t="s">
        <v>178</v>
      </c>
      <c r="D76" s="321"/>
      <c r="E76" s="350"/>
      <c r="F76" s="600" t="s">
        <v>184</v>
      </c>
      <c r="G76" s="600"/>
      <c r="I76" s="350"/>
      <c r="J76" s="351" t="s">
        <v>177</v>
      </c>
      <c r="K76" s="352" t="s">
        <v>178</v>
      </c>
    </row>
    <row r="77" spans="1:11" ht="11.25">
      <c r="A77" s="322">
        <v>2008</v>
      </c>
      <c r="B77" s="356">
        <v>44</v>
      </c>
      <c r="C77" s="357">
        <v>40</v>
      </c>
      <c r="D77" s="321"/>
      <c r="E77" s="322">
        <v>2008</v>
      </c>
      <c r="F77" s="592">
        <v>80</v>
      </c>
      <c r="G77" s="592"/>
      <c r="I77" s="322">
        <v>2008</v>
      </c>
      <c r="J77" s="356">
        <v>8717</v>
      </c>
      <c r="K77" s="357">
        <f>G30</f>
        <v>8201</v>
      </c>
    </row>
    <row r="78" spans="1:11" ht="12" thickBot="1">
      <c r="A78" s="323">
        <v>2009</v>
      </c>
      <c r="B78" s="358">
        <v>42</v>
      </c>
      <c r="C78" s="359"/>
      <c r="D78" s="321"/>
      <c r="E78" s="323">
        <v>2009</v>
      </c>
      <c r="F78" s="568">
        <v>80</v>
      </c>
      <c r="G78" s="568"/>
      <c r="I78" s="323">
        <v>2009</v>
      </c>
      <c r="J78" s="358">
        <f>L30</f>
        <v>9034</v>
      </c>
      <c r="K78" s="359"/>
    </row>
  </sheetData>
  <mergeCells count="53">
    <mergeCell ref="I75:K75"/>
    <mergeCell ref="E48:H48"/>
    <mergeCell ref="E49:H49"/>
    <mergeCell ref="E50:H50"/>
    <mergeCell ref="E51:H51"/>
    <mergeCell ref="J57:J59"/>
    <mergeCell ref="G64:G65"/>
    <mergeCell ref="H64:H65"/>
    <mergeCell ref="I64:L64"/>
    <mergeCell ref="A2:G2"/>
    <mergeCell ref="E44:H45"/>
    <mergeCell ref="E46:H46"/>
    <mergeCell ref="E47:H47"/>
    <mergeCell ref="A52:B52"/>
    <mergeCell ref="A48:B48"/>
    <mergeCell ref="A53:B53"/>
    <mergeCell ref="E52:H52"/>
    <mergeCell ref="E53:H53"/>
    <mergeCell ref="A50:B50"/>
    <mergeCell ref="A51:B51"/>
    <mergeCell ref="A49:B49"/>
    <mergeCell ref="A1:N1"/>
    <mergeCell ref="B40:D40"/>
    <mergeCell ref="E40:G40"/>
    <mergeCell ref="A3:A6"/>
    <mergeCell ref="B3:N3"/>
    <mergeCell ref="H4:I4"/>
    <mergeCell ref="M4:N4"/>
    <mergeCell ref="B4:D4"/>
    <mergeCell ref="E4:G4"/>
    <mergeCell ref="J4:L4"/>
    <mergeCell ref="F78:G78"/>
    <mergeCell ref="A44:B45"/>
    <mergeCell ref="C44:C45"/>
    <mergeCell ref="B57:B59"/>
    <mergeCell ref="C57:I57"/>
    <mergeCell ref="C58:C59"/>
    <mergeCell ref="D58:I58"/>
    <mergeCell ref="A64:A65"/>
    <mergeCell ref="B64:B65"/>
    <mergeCell ref="C64:F64"/>
    <mergeCell ref="J40:L40"/>
    <mergeCell ref="B41:D41"/>
    <mergeCell ref="E41:G41"/>
    <mergeCell ref="K47:L47"/>
    <mergeCell ref="A47:B47"/>
    <mergeCell ref="A46:B46"/>
    <mergeCell ref="I44:I45"/>
    <mergeCell ref="F77:G77"/>
    <mergeCell ref="A57:A59"/>
    <mergeCell ref="A75:C75"/>
    <mergeCell ref="E75:G75"/>
    <mergeCell ref="F76:G76"/>
  </mergeCells>
  <printOptions horizontalCentered="1"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64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78"/>
  <sheetViews>
    <sheetView view="pageBreakPreview" zoomScaleSheetLayoutView="100" workbookViewId="0" topLeftCell="A43">
      <selection activeCell="J28" sqref="J28"/>
    </sheetView>
  </sheetViews>
  <sheetFormatPr defaultColWidth="9.00390625" defaultRowHeight="12.75"/>
  <cols>
    <col min="1" max="1" width="28.125" style="298" customWidth="1"/>
    <col min="2" max="2" width="16.75390625" style="298" customWidth="1"/>
    <col min="3" max="7" width="9.75390625" style="298" customWidth="1"/>
    <col min="8" max="8" width="8.125" style="298" customWidth="1"/>
    <col min="9" max="9" width="8.875" style="298" customWidth="1"/>
    <col min="10" max="10" width="10.00390625" style="298" customWidth="1"/>
    <col min="11" max="11" width="9.25390625" style="298" customWidth="1"/>
    <col min="12" max="12" width="9.75390625" style="298" customWidth="1"/>
    <col min="13" max="16384" width="9.125" style="298" customWidth="1"/>
  </cols>
  <sheetData>
    <row r="1" spans="1:14" ht="11.25">
      <c r="A1" s="622"/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</row>
    <row r="2" spans="1:14" ht="15.75" thickBot="1">
      <c r="A2" s="626" t="s">
        <v>323</v>
      </c>
      <c r="B2" s="626"/>
      <c r="C2" s="626"/>
      <c r="D2" s="626"/>
      <c r="E2" s="626"/>
      <c r="F2" s="626"/>
      <c r="G2" s="626"/>
      <c r="H2" s="230"/>
      <c r="L2" s="324"/>
      <c r="N2" s="325" t="s">
        <v>222</v>
      </c>
    </row>
    <row r="3" spans="1:14" ht="24" customHeight="1" thickBot="1">
      <c r="A3" s="623" t="s">
        <v>133</v>
      </c>
      <c r="B3" s="624" t="s">
        <v>328</v>
      </c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4"/>
    </row>
    <row r="4" spans="1:14" ht="14.25" customHeight="1" thickBot="1">
      <c r="A4" s="623"/>
      <c r="B4" s="597" t="s">
        <v>263</v>
      </c>
      <c r="C4" s="597"/>
      <c r="D4" s="597"/>
      <c r="E4" s="597" t="s">
        <v>21</v>
      </c>
      <c r="F4" s="597"/>
      <c r="G4" s="597"/>
      <c r="H4" s="625" t="s">
        <v>264</v>
      </c>
      <c r="I4" s="625"/>
      <c r="J4" s="597" t="s">
        <v>22</v>
      </c>
      <c r="K4" s="597"/>
      <c r="L4" s="597"/>
      <c r="M4" s="597" t="s">
        <v>23</v>
      </c>
      <c r="N4" s="597"/>
    </row>
    <row r="5" spans="1:14" ht="14.25" customHeight="1" thickBot="1">
      <c r="A5" s="623"/>
      <c r="B5" s="231" t="s">
        <v>134</v>
      </c>
      <c r="C5" s="232" t="s">
        <v>135</v>
      </c>
      <c r="D5" s="233" t="s">
        <v>136</v>
      </c>
      <c r="E5" s="231" t="s">
        <v>134</v>
      </c>
      <c r="F5" s="232" t="s">
        <v>135</v>
      </c>
      <c r="G5" s="233" t="s">
        <v>136</v>
      </c>
      <c r="H5" s="234" t="s">
        <v>136</v>
      </c>
      <c r="I5" s="234" t="s">
        <v>137</v>
      </c>
      <c r="J5" s="235" t="s">
        <v>134</v>
      </c>
      <c r="K5" s="232" t="s">
        <v>135</v>
      </c>
      <c r="L5" s="233" t="s">
        <v>136</v>
      </c>
      <c r="M5" s="234" t="s">
        <v>136</v>
      </c>
      <c r="N5" s="233" t="s">
        <v>137</v>
      </c>
    </row>
    <row r="6" spans="1:14" ht="14.25" customHeight="1" thickBot="1">
      <c r="A6" s="623"/>
      <c r="B6" s="236" t="s">
        <v>138</v>
      </c>
      <c r="C6" s="237" t="s">
        <v>138</v>
      </c>
      <c r="D6" s="238"/>
      <c r="E6" s="236" t="s">
        <v>138</v>
      </c>
      <c r="F6" s="237" t="s">
        <v>138</v>
      </c>
      <c r="G6" s="238"/>
      <c r="H6" s="239" t="s">
        <v>139</v>
      </c>
      <c r="I6" s="239" t="s">
        <v>140</v>
      </c>
      <c r="J6" s="240" t="s">
        <v>138</v>
      </c>
      <c r="K6" s="237" t="s">
        <v>138</v>
      </c>
      <c r="L6" s="238"/>
      <c r="M6" s="239" t="s">
        <v>139</v>
      </c>
      <c r="N6" s="238" t="s">
        <v>140</v>
      </c>
    </row>
    <row r="7" spans="1:14" ht="13.5" customHeight="1">
      <c r="A7" s="241" t="s">
        <v>141</v>
      </c>
      <c r="B7" s="402"/>
      <c r="C7" s="403"/>
      <c r="D7" s="416">
        <v>0</v>
      </c>
      <c r="E7" s="402"/>
      <c r="F7" s="403"/>
      <c r="G7" s="424">
        <v>0</v>
      </c>
      <c r="H7" s="420">
        <f>G7-D7</f>
        <v>0</v>
      </c>
      <c r="I7" s="428"/>
      <c r="J7" s="402"/>
      <c r="K7" s="403"/>
      <c r="L7" s="424">
        <v>0</v>
      </c>
      <c r="M7" s="420">
        <f>L7-G7</f>
        <v>0</v>
      </c>
      <c r="N7" s="406"/>
    </row>
    <row r="8" spans="1:14" ht="13.5" customHeight="1">
      <c r="A8" s="248" t="s">
        <v>142</v>
      </c>
      <c r="B8" s="407">
        <v>12253</v>
      </c>
      <c r="C8" s="395"/>
      <c r="D8" s="417">
        <v>12253</v>
      </c>
      <c r="E8" s="407">
        <v>14807</v>
      </c>
      <c r="F8" s="395"/>
      <c r="G8" s="425">
        <v>14807</v>
      </c>
      <c r="H8" s="421">
        <f aca="true" t="shared" si="0" ref="H8:H38">G8-D8</f>
        <v>2554</v>
      </c>
      <c r="I8" s="429">
        <f aca="true" t="shared" si="1" ref="I8:I38">G8/D8</f>
        <v>1.2084387496939526</v>
      </c>
      <c r="J8" s="407">
        <v>14445</v>
      </c>
      <c r="K8" s="395"/>
      <c r="L8" s="425">
        <v>14445</v>
      </c>
      <c r="M8" s="421">
        <f aca="true" t="shared" si="2" ref="M8:M38">L8-G8</f>
        <v>-362</v>
      </c>
      <c r="N8" s="408">
        <f aca="true" t="shared" si="3" ref="N8:N38">L8/G8</f>
        <v>0.97555210373472</v>
      </c>
    </row>
    <row r="9" spans="1:14" ht="13.5" customHeight="1">
      <c r="A9" s="248" t="s">
        <v>143</v>
      </c>
      <c r="B9" s="407"/>
      <c r="C9" s="395"/>
      <c r="D9" s="417">
        <v>0</v>
      </c>
      <c r="E9" s="407"/>
      <c r="F9" s="395"/>
      <c r="G9" s="425">
        <v>0</v>
      </c>
      <c r="H9" s="421">
        <f t="shared" si="0"/>
        <v>0</v>
      </c>
      <c r="I9" s="429"/>
      <c r="J9" s="407"/>
      <c r="K9" s="395"/>
      <c r="L9" s="425">
        <v>0</v>
      </c>
      <c r="M9" s="421">
        <f t="shared" si="2"/>
        <v>0</v>
      </c>
      <c r="N9" s="408"/>
    </row>
    <row r="10" spans="1:14" ht="13.5" customHeight="1">
      <c r="A10" s="248" t="s">
        <v>144</v>
      </c>
      <c r="B10" s="407">
        <v>7</v>
      </c>
      <c r="C10" s="395"/>
      <c r="D10" s="417">
        <v>7</v>
      </c>
      <c r="E10" s="407">
        <v>9</v>
      </c>
      <c r="F10" s="395"/>
      <c r="G10" s="425">
        <v>9</v>
      </c>
      <c r="H10" s="421">
        <f t="shared" si="0"/>
        <v>2</v>
      </c>
      <c r="I10" s="429">
        <f t="shared" si="1"/>
        <v>1.2857142857142858</v>
      </c>
      <c r="J10" s="407"/>
      <c r="K10" s="395"/>
      <c r="L10" s="425">
        <v>0</v>
      </c>
      <c r="M10" s="421">
        <f t="shared" si="2"/>
        <v>-9</v>
      </c>
      <c r="N10" s="408">
        <f t="shared" si="3"/>
        <v>0</v>
      </c>
    </row>
    <row r="11" spans="1:14" ht="13.5" customHeight="1">
      <c r="A11" s="248" t="s">
        <v>145</v>
      </c>
      <c r="B11" s="407">
        <v>23</v>
      </c>
      <c r="C11" s="395"/>
      <c r="D11" s="417">
        <v>23</v>
      </c>
      <c r="E11" s="407">
        <v>172</v>
      </c>
      <c r="F11" s="395"/>
      <c r="G11" s="425">
        <v>172</v>
      </c>
      <c r="H11" s="421">
        <f t="shared" si="0"/>
        <v>149</v>
      </c>
      <c r="I11" s="429">
        <f t="shared" si="1"/>
        <v>7.478260869565218</v>
      </c>
      <c r="J11" s="407">
        <v>410</v>
      </c>
      <c r="K11" s="395"/>
      <c r="L11" s="425">
        <v>410</v>
      </c>
      <c r="M11" s="421">
        <f t="shared" si="2"/>
        <v>238</v>
      </c>
      <c r="N11" s="408">
        <f t="shared" si="3"/>
        <v>2.383720930232558</v>
      </c>
    </row>
    <row r="12" spans="1:14" ht="13.5" customHeight="1">
      <c r="A12" s="248" t="s">
        <v>146</v>
      </c>
      <c r="B12" s="407">
        <v>7</v>
      </c>
      <c r="C12" s="395"/>
      <c r="D12" s="417">
        <v>7</v>
      </c>
      <c r="E12" s="407">
        <v>138</v>
      </c>
      <c r="F12" s="395"/>
      <c r="G12" s="425">
        <v>138</v>
      </c>
      <c r="H12" s="421">
        <f t="shared" si="0"/>
        <v>131</v>
      </c>
      <c r="I12" s="429">
        <f t="shared" si="1"/>
        <v>19.714285714285715</v>
      </c>
      <c r="J12" s="407">
        <v>410</v>
      </c>
      <c r="K12" s="395"/>
      <c r="L12" s="425">
        <v>410</v>
      </c>
      <c r="M12" s="421">
        <f t="shared" si="2"/>
        <v>272</v>
      </c>
      <c r="N12" s="408">
        <f t="shared" si="3"/>
        <v>2.971014492753623</v>
      </c>
    </row>
    <row r="13" spans="1:14" ht="13.5" customHeight="1">
      <c r="A13" s="248" t="s">
        <v>147</v>
      </c>
      <c r="B13" s="407"/>
      <c r="C13" s="395"/>
      <c r="D13" s="417">
        <v>0</v>
      </c>
      <c r="E13" s="407"/>
      <c r="F13" s="395"/>
      <c r="G13" s="425">
        <v>0</v>
      </c>
      <c r="H13" s="421">
        <f t="shared" si="0"/>
        <v>0</v>
      </c>
      <c r="I13" s="429"/>
      <c r="J13" s="407"/>
      <c r="K13" s="395"/>
      <c r="L13" s="425">
        <v>0</v>
      </c>
      <c r="M13" s="421">
        <f t="shared" si="2"/>
        <v>0</v>
      </c>
      <c r="N13" s="408"/>
    </row>
    <row r="14" spans="1:14" ht="23.25" customHeight="1">
      <c r="A14" s="248" t="s">
        <v>148</v>
      </c>
      <c r="B14" s="407"/>
      <c r="C14" s="395"/>
      <c r="D14" s="417">
        <v>0</v>
      </c>
      <c r="E14" s="407"/>
      <c r="F14" s="395"/>
      <c r="G14" s="425">
        <v>0</v>
      </c>
      <c r="H14" s="421">
        <f t="shared" si="0"/>
        <v>0</v>
      </c>
      <c r="I14" s="429"/>
      <c r="J14" s="407"/>
      <c r="K14" s="395"/>
      <c r="L14" s="425">
        <v>0</v>
      </c>
      <c r="M14" s="421">
        <f t="shared" si="2"/>
        <v>0</v>
      </c>
      <c r="N14" s="408"/>
    </row>
    <row r="15" spans="1:14" ht="13.5" customHeight="1">
      <c r="A15" s="248" t="s">
        <v>149</v>
      </c>
      <c r="B15" s="407">
        <f>SUM(B16:B18)</f>
        <v>13290</v>
      </c>
      <c r="C15" s="395"/>
      <c r="D15" s="417">
        <f>SUM(D16:D18)</f>
        <v>13290</v>
      </c>
      <c r="E15" s="407">
        <f>SUM(E16:E18)</f>
        <v>11188</v>
      </c>
      <c r="F15" s="395"/>
      <c r="G15" s="425">
        <f>SUM(G16:G18)</f>
        <v>11188</v>
      </c>
      <c r="H15" s="421">
        <f t="shared" si="0"/>
        <v>-2102</v>
      </c>
      <c r="I15" s="429"/>
      <c r="J15" s="432">
        <f>J16+J17</f>
        <v>8533</v>
      </c>
      <c r="K15" s="398"/>
      <c r="L15" s="425">
        <f>L16+L17</f>
        <v>8533</v>
      </c>
      <c r="M15" s="421">
        <f t="shared" si="2"/>
        <v>-2655</v>
      </c>
      <c r="N15" s="408"/>
    </row>
    <row r="16" spans="1:14" ht="13.5" customHeight="1">
      <c r="A16" s="255" t="s">
        <v>223</v>
      </c>
      <c r="B16" s="407">
        <v>2819</v>
      </c>
      <c r="C16" s="395"/>
      <c r="D16" s="417">
        <v>2819</v>
      </c>
      <c r="E16" s="407">
        <v>1439</v>
      </c>
      <c r="F16" s="395"/>
      <c r="G16" s="425">
        <v>1439</v>
      </c>
      <c r="H16" s="421">
        <f t="shared" si="0"/>
        <v>-1380</v>
      </c>
      <c r="I16" s="429">
        <f t="shared" si="1"/>
        <v>0.5104647037956722</v>
      </c>
      <c r="J16" s="432">
        <v>1728</v>
      </c>
      <c r="K16" s="395"/>
      <c r="L16" s="425">
        <v>1728</v>
      </c>
      <c r="M16" s="421">
        <f t="shared" si="2"/>
        <v>289</v>
      </c>
      <c r="N16" s="408">
        <f t="shared" si="3"/>
        <v>1.2008339124391938</v>
      </c>
    </row>
    <row r="17" spans="1:14" ht="13.5" customHeight="1">
      <c r="A17" s="255" t="s">
        <v>224</v>
      </c>
      <c r="B17" s="407">
        <v>10471</v>
      </c>
      <c r="C17" s="395"/>
      <c r="D17" s="417">
        <v>10471</v>
      </c>
      <c r="E17" s="407">
        <v>9749</v>
      </c>
      <c r="F17" s="395"/>
      <c r="G17" s="425">
        <v>9749</v>
      </c>
      <c r="H17" s="421">
        <f t="shared" si="0"/>
        <v>-722</v>
      </c>
      <c r="I17" s="429">
        <f t="shared" si="1"/>
        <v>0.9310476554292809</v>
      </c>
      <c r="J17" s="432">
        <v>6805</v>
      </c>
      <c r="K17" s="395"/>
      <c r="L17" s="425">
        <v>6805</v>
      </c>
      <c r="M17" s="421">
        <f t="shared" si="2"/>
        <v>-2944</v>
      </c>
      <c r="N17" s="408">
        <f t="shared" si="3"/>
        <v>0.6980203097753616</v>
      </c>
    </row>
    <row r="18" spans="1:14" ht="13.5" customHeight="1" thickBot="1">
      <c r="A18" s="256" t="s">
        <v>262</v>
      </c>
      <c r="B18" s="407"/>
      <c r="C18" s="395"/>
      <c r="D18" s="417">
        <v>0</v>
      </c>
      <c r="E18" s="407"/>
      <c r="F18" s="395"/>
      <c r="G18" s="425">
        <v>0</v>
      </c>
      <c r="H18" s="421">
        <f t="shared" si="0"/>
        <v>0</v>
      </c>
      <c r="I18" s="429"/>
      <c r="J18" s="432"/>
      <c r="K18" s="395"/>
      <c r="L18" s="425">
        <v>0</v>
      </c>
      <c r="M18" s="421">
        <f t="shared" si="2"/>
        <v>0</v>
      </c>
      <c r="N18" s="408"/>
    </row>
    <row r="19" spans="1:14" ht="13.5" customHeight="1" thickBot="1">
      <c r="A19" s="263" t="s">
        <v>150</v>
      </c>
      <c r="B19" s="426">
        <f>B8+B11+B15</f>
        <v>25566</v>
      </c>
      <c r="C19" s="399">
        <v>0</v>
      </c>
      <c r="D19" s="426">
        <f>D8+D11+D15+D10</f>
        <v>25573</v>
      </c>
      <c r="E19" s="426">
        <f>E8+E11+E15</f>
        <v>26167</v>
      </c>
      <c r="F19" s="399">
        <v>0</v>
      </c>
      <c r="G19" s="426">
        <f>G8+G11+G15+G10</f>
        <v>26176</v>
      </c>
      <c r="H19" s="422">
        <f t="shared" si="0"/>
        <v>603</v>
      </c>
      <c r="I19" s="430">
        <f t="shared" si="1"/>
        <v>1.023579556563563</v>
      </c>
      <c r="J19" s="409">
        <f>J8+J11+J15</f>
        <v>23388</v>
      </c>
      <c r="K19" s="399">
        <v>0</v>
      </c>
      <c r="L19" s="426">
        <f>L8+L11+L15</f>
        <v>23388</v>
      </c>
      <c r="M19" s="422">
        <f t="shared" si="2"/>
        <v>-2788</v>
      </c>
      <c r="N19" s="410">
        <f t="shared" si="3"/>
        <v>0.8934902200488998</v>
      </c>
    </row>
    <row r="20" spans="1:14" ht="13.5" customHeight="1">
      <c r="A20" s="241" t="s">
        <v>151</v>
      </c>
      <c r="B20" s="407">
        <v>3807</v>
      </c>
      <c r="C20" s="395"/>
      <c r="D20" s="417">
        <v>3807</v>
      </c>
      <c r="E20" s="407">
        <v>4057</v>
      </c>
      <c r="F20" s="395"/>
      <c r="G20" s="425">
        <v>4057</v>
      </c>
      <c r="H20" s="421">
        <f t="shared" si="0"/>
        <v>250</v>
      </c>
      <c r="I20" s="429">
        <f t="shared" si="1"/>
        <v>1.0656685053848174</v>
      </c>
      <c r="J20" s="407">
        <f>3490</f>
        <v>3490</v>
      </c>
      <c r="K20" s="395"/>
      <c r="L20" s="425">
        <v>3490</v>
      </c>
      <c r="M20" s="421">
        <f t="shared" si="2"/>
        <v>-567</v>
      </c>
      <c r="N20" s="408">
        <f t="shared" si="3"/>
        <v>0.860241557801331</v>
      </c>
    </row>
    <row r="21" spans="1:14" ht="21" customHeight="1">
      <c r="A21" s="248" t="s">
        <v>152</v>
      </c>
      <c r="B21" s="407">
        <v>473</v>
      </c>
      <c r="C21" s="395"/>
      <c r="D21" s="417">
        <v>473</v>
      </c>
      <c r="E21" s="407">
        <v>779</v>
      </c>
      <c r="F21" s="395"/>
      <c r="G21" s="425">
        <v>779</v>
      </c>
      <c r="H21" s="421">
        <f t="shared" si="0"/>
        <v>306</v>
      </c>
      <c r="I21" s="429">
        <f t="shared" si="1"/>
        <v>1.6469344608879493</v>
      </c>
      <c r="J21" s="407">
        <v>250</v>
      </c>
      <c r="K21" s="395"/>
      <c r="L21" s="425">
        <v>250</v>
      </c>
      <c r="M21" s="421">
        <f t="shared" si="2"/>
        <v>-529</v>
      </c>
      <c r="N21" s="408">
        <f t="shared" si="3"/>
        <v>0.3209242618741977</v>
      </c>
    </row>
    <row r="22" spans="1:14" ht="13.5" customHeight="1">
      <c r="A22" s="248" t="s">
        <v>153</v>
      </c>
      <c r="B22" s="407">
        <v>1643</v>
      </c>
      <c r="C22" s="395"/>
      <c r="D22" s="417">
        <v>1643</v>
      </c>
      <c r="E22" s="407">
        <v>1832</v>
      </c>
      <c r="F22" s="395"/>
      <c r="G22" s="425">
        <v>1832</v>
      </c>
      <c r="H22" s="421">
        <f t="shared" si="0"/>
        <v>189</v>
      </c>
      <c r="I22" s="429">
        <f t="shared" si="1"/>
        <v>1.1150334753499695</v>
      </c>
      <c r="J22" s="407">
        <f>E22</f>
        <v>1832</v>
      </c>
      <c r="K22" s="395"/>
      <c r="L22" s="425">
        <f>J22</f>
        <v>1832</v>
      </c>
      <c r="M22" s="421">
        <f t="shared" si="2"/>
        <v>0</v>
      </c>
      <c r="N22" s="408">
        <f t="shared" si="3"/>
        <v>1</v>
      </c>
    </row>
    <row r="23" spans="1:14" ht="18.75" customHeight="1">
      <c r="A23" s="248" t="s">
        <v>154</v>
      </c>
      <c r="B23" s="407"/>
      <c r="C23" s="395"/>
      <c r="D23" s="417">
        <v>0</v>
      </c>
      <c r="E23" s="407"/>
      <c r="F23" s="395"/>
      <c r="G23" s="425">
        <v>0</v>
      </c>
      <c r="H23" s="421">
        <f t="shared" si="0"/>
        <v>0</v>
      </c>
      <c r="I23" s="429"/>
      <c r="J23" s="407"/>
      <c r="K23" s="395"/>
      <c r="L23" s="425">
        <v>0</v>
      </c>
      <c r="M23" s="421">
        <f t="shared" si="2"/>
        <v>0</v>
      </c>
      <c r="N23" s="408"/>
    </row>
    <row r="24" spans="1:14" ht="13.5" customHeight="1">
      <c r="A24" s="248" t="s">
        <v>220</v>
      </c>
      <c r="B24" s="407">
        <v>60</v>
      </c>
      <c r="C24" s="395"/>
      <c r="D24" s="417">
        <v>60</v>
      </c>
      <c r="E24" s="407">
        <v>106</v>
      </c>
      <c r="F24" s="395"/>
      <c r="G24" s="425">
        <v>106</v>
      </c>
      <c r="H24" s="421">
        <f t="shared" si="0"/>
        <v>46</v>
      </c>
      <c r="I24" s="429">
        <f t="shared" si="1"/>
        <v>1.7666666666666666</v>
      </c>
      <c r="J24" s="407">
        <v>100</v>
      </c>
      <c r="K24" s="395"/>
      <c r="L24" s="425">
        <v>100</v>
      </c>
      <c r="M24" s="421">
        <f t="shared" si="2"/>
        <v>-6</v>
      </c>
      <c r="N24" s="408">
        <f t="shared" si="3"/>
        <v>0.9433962264150944</v>
      </c>
    </row>
    <row r="25" spans="1:14" ht="13.5" customHeight="1">
      <c r="A25" s="248" t="s">
        <v>155</v>
      </c>
      <c r="B25" s="407">
        <v>2324</v>
      </c>
      <c r="C25" s="395"/>
      <c r="D25" s="417">
        <v>2324</v>
      </c>
      <c r="E25" s="407">
        <v>1593</v>
      </c>
      <c r="F25" s="395"/>
      <c r="G25" s="425">
        <v>1593</v>
      </c>
      <c r="H25" s="421">
        <f t="shared" si="0"/>
        <v>-731</v>
      </c>
      <c r="I25" s="429">
        <f t="shared" si="1"/>
        <v>0.6854561101549054</v>
      </c>
      <c r="J25" s="407">
        <v>1415</v>
      </c>
      <c r="K25" s="395"/>
      <c r="L25" s="425">
        <v>1415</v>
      </c>
      <c r="M25" s="421">
        <f t="shared" si="2"/>
        <v>-178</v>
      </c>
      <c r="N25" s="408">
        <f t="shared" si="3"/>
        <v>0.8882611424984307</v>
      </c>
    </row>
    <row r="26" spans="1:14" ht="13.5" customHeight="1">
      <c r="A26" s="248" t="s">
        <v>156</v>
      </c>
      <c r="B26" s="407">
        <v>1403</v>
      </c>
      <c r="C26" s="395"/>
      <c r="D26" s="417">
        <v>1403</v>
      </c>
      <c r="E26" s="407">
        <v>817</v>
      </c>
      <c r="F26" s="395"/>
      <c r="G26" s="425">
        <v>817</v>
      </c>
      <c r="H26" s="421">
        <f t="shared" si="0"/>
        <v>-586</v>
      </c>
      <c r="I26" s="429">
        <f t="shared" si="1"/>
        <v>0.5823235923022095</v>
      </c>
      <c r="J26" s="432">
        <v>640</v>
      </c>
      <c r="K26" s="395"/>
      <c r="L26" s="425">
        <v>640</v>
      </c>
      <c r="M26" s="421">
        <f t="shared" si="2"/>
        <v>-177</v>
      </c>
      <c r="N26" s="408">
        <f t="shared" si="3"/>
        <v>0.7833537331701347</v>
      </c>
    </row>
    <row r="27" spans="1:14" ht="13.5" customHeight="1">
      <c r="A27" s="248" t="s">
        <v>157</v>
      </c>
      <c r="B27" s="407">
        <v>912</v>
      </c>
      <c r="C27" s="395"/>
      <c r="D27" s="417">
        <v>912</v>
      </c>
      <c r="E27" s="407">
        <v>774</v>
      </c>
      <c r="F27" s="395"/>
      <c r="G27" s="425">
        <v>774</v>
      </c>
      <c r="H27" s="421">
        <f t="shared" si="0"/>
        <v>-138</v>
      </c>
      <c r="I27" s="429">
        <f t="shared" si="1"/>
        <v>0.8486842105263158</v>
      </c>
      <c r="J27" s="432">
        <v>775</v>
      </c>
      <c r="K27" s="395"/>
      <c r="L27" s="425">
        <v>775</v>
      </c>
      <c r="M27" s="421">
        <f t="shared" si="2"/>
        <v>1</v>
      </c>
      <c r="N27" s="408">
        <f t="shared" si="3"/>
        <v>1.0012919896640826</v>
      </c>
    </row>
    <row r="28" spans="1:14" ht="13.5" customHeight="1">
      <c r="A28" s="279" t="s">
        <v>158</v>
      </c>
      <c r="B28" s="407">
        <v>16950</v>
      </c>
      <c r="C28" s="395"/>
      <c r="D28" s="417">
        <v>16950</v>
      </c>
      <c r="E28" s="407">
        <v>17671</v>
      </c>
      <c r="F28" s="395"/>
      <c r="G28" s="425">
        <v>17671</v>
      </c>
      <c r="H28" s="421">
        <f t="shared" si="0"/>
        <v>721</v>
      </c>
      <c r="I28" s="429">
        <f t="shared" si="1"/>
        <v>1.0425368731563422</v>
      </c>
      <c r="J28" s="407">
        <f>J29+J32</f>
        <v>18497.739999999998</v>
      </c>
      <c r="K28" s="395"/>
      <c r="L28" s="425">
        <f>J28</f>
        <v>18497.739999999998</v>
      </c>
      <c r="M28" s="421">
        <f t="shared" si="2"/>
        <v>826.739999999998</v>
      </c>
      <c r="N28" s="408">
        <f t="shared" si="3"/>
        <v>1.0467851281761076</v>
      </c>
    </row>
    <row r="29" spans="1:14" ht="13.5" customHeight="1">
      <c r="A29" s="248" t="s">
        <v>159</v>
      </c>
      <c r="B29" s="407">
        <v>12391</v>
      </c>
      <c r="C29" s="395"/>
      <c r="D29" s="417">
        <v>12391</v>
      </c>
      <c r="E29" s="407">
        <v>12904</v>
      </c>
      <c r="F29" s="395"/>
      <c r="G29" s="425">
        <v>12904</v>
      </c>
      <c r="H29" s="421">
        <f t="shared" si="0"/>
        <v>513</v>
      </c>
      <c r="I29" s="429">
        <f t="shared" si="1"/>
        <v>1.0414010168670809</v>
      </c>
      <c r="J29" s="432">
        <f>J30+J31</f>
        <v>13502</v>
      </c>
      <c r="K29" s="398"/>
      <c r="L29" s="425">
        <f>J29</f>
        <v>13502</v>
      </c>
      <c r="M29" s="421">
        <f t="shared" si="2"/>
        <v>598</v>
      </c>
      <c r="N29" s="408">
        <f t="shared" si="3"/>
        <v>1.046342219466832</v>
      </c>
    </row>
    <row r="30" spans="1:14" ht="13.5" customHeight="1">
      <c r="A30" s="279" t="s">
        <v>160</v>
      </c>
      <c r="B30" s="407">
        <v>12153</v>
      </c>
      <c r="C30" s="395"/>
      <c r="D30" s="417">
        <v>12153</v>
      </c>
      <c r="E30" s="407">
        <v>12685</v>
      </c>
      <c r="F30" s="395"/>
      <c r="G30" s="425">
        <v>12685</v>
      </c>
      <c r="H30" s="421">
        <f t="shared" si="0"/>
        <v>532</v>
      </c>
      <c r="I30" s="429">
        <f t="shared" si="1"/>
        <v>1.0437751995392084</v>
      </c>
      <c r="J30" s="407">
        <v>13290</v>
      </c>
      <c r="K30" s="395"/>
      <c r="L30" s="425">
        <f>J30</f>
        <v>13290</v>
      </c>
      <c r="M30" s="421">
        <f t="shared" si="2"/>
        <v>605</v>
      </c>
      <c r="N30" s="408">
        <f t="shared" si="3"/>
        <v>1.047694126921561</v>
      </c>
    </row>
    <row r="31" spans="1:14" ht="13.5" customHeight="1">
      <c r="A31" s="248" t="s">
        <v>161</v>
      </c>
      <c r="B31" s="407">
        <v>238</v>
      </c>
      <c r="C31" s="395"/>
      <c r="D31" s="417">
        <v>238</v>
      </c>
      <c r="E31" s="407">
        <v>219</v>
      </c>
      <c r="F31" s="395"/>
      <c r="G31" s="425">
        <v>219</v>
      </c>
      <c r="H31" s="421">
        <f t="shared" si="0"/>
        <v>-19</v>
      </c>
      <c r="I31" s="429">
        <f t="shared" si="1"/>
        <v>0.9201680672268907</v>
      </c>
      <c r="J31" s="407">
        <v>212</v>
      </c>
      <c r="K31" s="395"/>
      <c r="L31" s="425">
        <f>J31</f>
        <v>212</v>
      </c>
      <c r="M31" s="421">
        <f t="shared" si="2"/>
        <v>-7</v>
      </c>
      <c r="N31" s="408">
        <f t="shared" si="3"/>
        <v>0.9680365296803652</v>
      </c>
    </row>
    <row r="32" spans="1:14" ht="13.5" customHeight="1">
      <c r="A32" s="248" t="s">
        <v>162</v>
      </c>
      <c r="B32" s="407">
        <v>4559</v>
      </c>
      <c r="C32" s="395"/>
      <c r="D32" s="417">
        <v>4559</v>
      </c>
      <c r="E32" s="407">
        <v>4767</v>
      </c>
      <c r="F32" s="395"/>
      <c r="G32" s="425">
        <v>4767</v>
      </c>
      <c r="H32" s="421">
        <f t="shared" si="0"/>
        <v>208</v>
      </c>
      <c r="I32" s="429">
        <f t="shared" si="1"/>
        <v>1.0456240403597281</v>
      </c>
      <c r="J32" s="407">
        <f>J29*0.37</f>
        <v>4995.74</v>
      </c>
      <c r="K32" s="395"/>
      <c r="L32" s="425">
        <f>J32</f>
        <v>4995.74</v>
      </c>
      <c r="M32" s="421">
        <f t="shared" si="2"/>
        <v>228.73999999999978</v>
      </c>
      <c r="N32" s="408">
        <f t="shared" si="3"/>
        <v>1.047984057058947</v>
      </c>
    </row>
    <row r="33" spans="1:14" ht="13.5" customHeight="1">
      <c r="A33" s="279" t="s">
        <v>163</v>
      </c>
      <c r="B33" s="407"/>
      <c r="C33" s="395"/>
      <c r="D33" s="417">
        <v>0</v>
      </c>
      <c r="E33" s="407"/>
      <c r="F33" s="395"/>
      <c r="G33" s="425">
        <v>0</v>
      </c>
      <c r="H33" s="421">
        <f t="shared" si="0"/>
        <v>0</v>
      </c>
      <c r="I33" s="429"/>
      <c r="J33" s="407">
        <v>0</v>
      </c>
      <c r="K33" s="395"/>
      <c r="L33" s="425">
        <v>0</v>
      </c>
      <c r="M33" s="421">
        <f t="shared" si="2"/>
        <v>0</v>
      </c>
      <c r="N33" s="408"/>
    </row>
    <row r="34" spans="1:14" ht="13.5" customHeight="1">
      <c r="A34" s="279" t="s">
        <v>164</v>
      </c>
      <c r="B34" s="407">
        <v>198</v>
      </c>
      <c r="C34" s="395"/>
      <c r="D34" s="417">
        <v>198</v>
      </c>
      <c r="E34" s="407">
        <v>290</v>
      </c>
      <c r="F34" s="395"/>
      <c r="G34" s="425">
        <v>290</v>
      </c>
      <c r="H34" s="421">
        <f t="shared" si="0"/>
        <v>92</v>
      </c>
      <c r="I34" s="429">
        <f t="shared" si="1"/>
        <v>1.4646464646464648</v>
      </c>
      <c r="J34" s="407">
        <v>210</v>
      </c>
      <c r="K34" s="395"/>
      <c r="L34" s="425">
        <v>210</v>
      </c>
      <c r="M34" s="421">
        <f t="shared" si="2"/>
        <v>-80</v>
      </c>
      <c r="N34" s="408">
        <f t="shared" si="3"/>
        <v>0.7241379310344828</v>
      </c>
    </row>
    <row r="35" spans="1:14" ht="13.5" customHeight="1">
      <c r="A35" s="248" t="s">
        <v>165</v>
      </c>
      <c r="B35" s="407">
        <v>618</v>
      </c>
      <c r="C35" s="395"/>
      <c r="D35" s="417">
        <v>618</v>
      </c>
      <c r="E35" s="407">
        <v>625</v>
      </c>
      <c r="F35" s="395"/>
      <c r="G35" s="425">
        <v>625</v>
      </c>
      <c r="H35" s="421">
        <f t="shared" si="0"/>
        <v>7</v>
      </c>
      <c r="I35" s="429">
        <f t="shared" si="1"/>
        <v>1.0113268608414239</v>
      </c>
      <c r="J35" s="432">
        <v>623</v>
      </c>
      <c r="K35" s="395"/>
      <c r="L35" s="425">
        <v>623</v>
      </c>
      <c r="M35" s="421">
        <f t="shared" si="2"/>
        <v>-2</v>
      </c>
      <c r="N35" s="408">
        <f t="shared" si="3"/>
        <v>0.9968</v>
      </c>
    </row>
    <row r="36" spans="1:14" ht="22.5" customHeight="1">
      <c r="A36" s="248" t="s">
        <v>166</v>
      </c>
      <c r="B36" s="407">
        <v>618</v>
      </c>
      <c r="C36" s="395"/>
      <c r="D36" s="417">
        <v>618</v>
      </c>
      <c r="E36" s="407">
        <v>625</v>
      </c>
      <c r="F36" s="395"/>
      <c r="G36" s="425">
        <v>625</v>
      </c>
      <c r="H36" s="421">
        <f t="shared" si="0"/>
        <v>7</v>
      </c>
      <c r="I36" s="429">
        <f t="shared" si="1"/>
        <v>1.0113268608414239</v>
      </c>
      <c r="J36" s="432">
        <v>623</v>
      </c>
      <c r="K36" s="395"/>
      <c r="L36" s="425">
        <v>623</v>
      </c>
      <c r="M36" s="421">
        <f t="shared" si="2"/>
        <v>-2</v>
      </c>
      <c r="N36" s="408">
        <f t="shared" si="3"/>
        <v>0.9968</v>
      </c>
    </row>
    <row r="37" spans="1:14" ht="13.5" customHeight="1" thickBot="1">
      <c r="A37" s="280" t="s">
        <v>167</v>
      </c>
      <c r="B37" s="407"/>
      <c r="C37" s="395"/>
      <c r="D37" s="417">
        <v>0</v>
      </c>
      <c r="E37" s="407">
        <v>0</v>
      </c>
      <c r="F37" s="395"/>
      <c r="G37" s="425">
        <v>0</v>
      </c>
      <c r="H37" s="421">
        <f t="shared" si="0"/>
        <v>0</v>
      </c>
      <c r="I37" s="429"/>
      <c r="J37" s="407"/>
      <c r="K37" s="395"/>
      <c r="L37" s="425">
        <v>0</v>
      </c>
      <c r="M37" s="421">
        <f t="shared" si="2"/>
        <v>0</v>
      </c>
      <c r="N37" s="408"/>
    </row>
    <row r="38" spans="1:14" ht="13.5" customHeight="1" thickBot="1">
      <c r="A38" s="287" t="s">
        <v>168</v>
      </c>
      <c r="B38" s="411">
        <v>25600</v>
      </c>
      <c r="C38" s="412">
        <v>0</v>
      </c>
      <c r="D38" s="419">
        <v>25600</v>
      </c>
      <c r="E38" s="411">
        <v>26174</v>
      </c>
      <c r="F38" s="412">
        <v>0</v>
      </c>
      <c r="G38" s="427">
        <v>26174</v>
      </c>
      <c r="H38" s="423">
        <f t="shared" si="0"/>
        <v>574</v>
      </c>
      <c r="I38" s="431">
        <f t="shared" si="1"/>
        <v>1.022421875</v>
      </c>
      <c r="J38" s="411">
        <v>26767</v>
      </c>
      <c r="K38" s="412">
        <v>0</v>
      </c>
      <c r="L38" s="427">
        <v>26767</v>
      </c>
      <c r="M38" s="423">
        <f t="shared" si="2"/>
        <v>593</v>
      </c>
      <c r="N38" s="415">
        <f t="shared" si="3"/>
        <v>1.0226560709100634</v>
      </c>
    </row>
    <row r="39" spans="1:14" ht="13.5" customHeight="1" thickBot="1">
      <c r="A39" s="292"/>
      <c r="B39" s="391"/>
      <c r="C39" s="392"/>
      <c r="D39" s="393"/>
      <c r="E39" s="391"/>
      <c r="F39" s="392"/>
      <c r="G39" s="393"/>
      <c r="H39" s="392"/>
      <c r="I39" s="296"/>
      <c r="J39" s="391"/>
      <c r="K39" s="392"/>
      <c r="L39" s="392"/>
      <c r="M39" s="391"/>
      <c r="N39" s="394"/>
    </row>
    <row r="40" spans="1:14" ht="20.25" customHeight="1" thickBot="1">
      <c r="A40" s="287" t="s">
        <v>169</v>
      </c>
      <c r="B40" s="607">
        <f>D19-D38</f>
        <v>-27</v>
      </c>
      <c r="C40" s="607"/>
      <c r="D40" s="607"/>
      <c r="E40" s="607">
        <f>G19-G38</f>
        <v>2</v>
      </c>
      <c r="F40" s="607"/>
      <c r="G40" s="607"/>
      <c r="H40" s="382"/>
      <c r="I40" s="377"/>
      <c r="J40" s="606">
        <f>L19-L38</f>
        <v>-3379</v>
      </c>
      <c r="K40" s="606"/>
      <c r="L40" s="606"/>
      <c r="M40" s="379"/>
      <c r="N40" s="381"/>
    </row>
    <row r="41" spans="1:7" ht="20.25" customHeight="1" thickBot="1">
      <c r="A41" s="287" t="s">
        <v>170</v>
      </c>
      <c r="B41" s="607"/>
      <c r="C41" s="607"/>
      <c r="D41" s="607"/>
      <c r="E41" s="607"/>
      <c r="F41" s="607"/>
      <c r="G41" s="607"/>
    </row>
    <row r="42" ht="11.25">
      <c r="D42" s="326"/>
    </row>
    <row r="43" ht="12" thickBot="1">
      <c r="D43" s="326"/>
    </row>
    <row r="44" spans="1:9" ht="11.25">
      <c r="A44" s="635" t="s">
        <v>24</v>
      </c>
      <c r="B44" s="643"/>
      <c r="C44" s="641" t="s">
        <v>171</v>
      </c>
      <c r="D44" s="327"/>
      <c r="E44" s="635" t="s">
        <v>31</v>
      </c>
      <c r="F44" s="657"/>
      <c r="G44" s="657"/>
      <c r="H44" s="643"/>
      <c r="I44" s="641" t="s">
        <v>171</v>
      </c>
    </row>
    <row r="45" spans="1:9" ht="12" thickBot="1">
      <c r="A45" s="644"/>
      <c r="B45" s="645"/>
      <c r="C45" s="642"/>
      <c r="D45" s="327"/>
      <c r="E45" s="644"/>
      <c r="F45" s="658"/>
      <c r="G45" s="658"/>
      <c r="H45" s="645"/>
      <c r="I45" s="642"/>
    </row>
    <row r="46" spans="1:9" ht="13.5" thickBot="1">
      <c r="A46" s="620" t="s">
        <v>199</v>
      </c>
      <c r="B46" s="640"/>
      <c r="C46" s="494">
        <v>350</v>
      </c>
      <c r="D46" s="302"/>
      <c r="E46" s="620" t="s">
        <v>214</v>
      </c>
      <c r="F46" s="659"/>
      <c r="G46" s="659"/>
      <c r="H46" s="640"/>
      <c r="I46" s="494">
        <v>100</v>
      </c>
    </row>
    <row r="47" spans="1:14" ht="12.75">
      <c r="A47" s="617" t="s">
        <v>217</v>
      </c>
      <c r="B47" s="639"/>
      <c r="C47" s="495">
        <v>100</v>
      </c>
      <c r="D47" s="302"/>
      <c r="E47" s="617" t="s">
        <v>215</v>
      </c>
      <c r="F47" s="660"/>
      <c r="G47" s="660"/>
      <c r="H47" s="639"/>
      <c r="I47" s="495">
        <v>140</v>
      </c>
      <c r="K47" s="602" t="s">
        <v>173</v>
      </c>
      <c r="L47" s="603"/>
      <c r="M47" s="439">
        <v>2007</v>
      </c>
      <c r="N47" s="440">
        <v>2008</v>
      </c>
    </row>
    <row r="48" spans="1:14" ht="12.75">
      <c r="A48" s="617" t="s">
        <v>57</v>
      </c>
      <c r="B48" s="639"/>
      <c r="C48" s="495">
        <v>20</v>
      </c>
      <c r="D48" s="302"/>
      <c r="E48" s="617"/>
      <c r="F48" s="660"/>
      <c r="G48" s="660"/>
      <c r="H48" s="639"/>
      <c r="I48" s="495"/>
      <c r="K48" s="441" t="s">
        <v>213</v>
      </c>
      <c r="L48" s="334"/>
      <c r="M48" s="335"/>
      <c r="N48" s="442"/>
    </row>
    <row r="49" spans="1:14" ht="12.75">
      <c r="A49" s="617" t="s">
        <v>197</v>
      </c>
      <c r="B49" s="639"/>
      <c r="C49" s="495">
        <v>250</v>
      </c>
      <c r="D49" s="302"/>
      <c r="E49" s="617"/>
      <c r="F49" s="660"/>
      <c r="G49" s="660"/>
      <c r="H49" s="639"/>
      <c r="I49" s="495"/>
      <c r="K49" s="441" t="s">
        <v>174</v>
      </c>
      <c r="L49" s="333"/>
      <c r="M49" s="337">
        <v>0</v>
      </c>
      <c r="N49" s="443">
        <v>0</v>
      </c>
    </row>
    <row r="50" spans="1:14" ht="13.5" thickBot="1">
      <c r="A50" s="617" t="s">
        <v>337</v>
      </c>
      <c r="B50" s="639"/>
      <c r="C50" s="495">
        <v>400</v>
      </c>
      <c r="D50" s="302"/>
      <c r="E50" s="617"/>
      <c r="F50" s="660"/>
      <c r="G50" s="660"/>
      <c r="H50" s="639"/>
      <c r="I50" s="495"/>
      <c r="K50" s="444" t="s">
        <v>175</v>
      </c>
      <c r="L50" s="445"/>
      <c r="M50" s="446">
        <v>0</v>
      </c>
      <c r="N50" s="447">
        <v>0</v>
      </c>
    </row>
    <row r="51" spans="1:9" ht="12.75">
      <c r="A51" s="617"/>
      <c r="B51" s="639"/>
      <c r="C51" s="495"/>
      <c r="D51" s="302"/>
      <c r="E51" s="617"/>
      <c r="F51" s="660"/>
      <c r="G51" s="660"/>
      <c r="H51" s="639"/>
      <c r="I51" s="495"/>
    </row>
    <row r="52" spans="1:9" ht="13.5" thickBot="1">
      <c r="A52" s="588"/>
      <c r="B52" s="653"/>
      <c r="C52" s="496"/>
      <c r="D52" s="302"/>
      <c r="E52" s="588"/>
      <c r="F52" s="655"/>
      <c r="G52" s="655"/>
      <c r="H52" s="653"/>
      <c r="I52" s="496"/>
    </row>
    <row r="53" spans="1:15" ht="13.5" thickBot="1">
      <c r="A53" s="633" t="s">
        <v>136</v>
      </c>
      <c r="B53" s="654"/>
      <c r="C53" s="487">
        <v>1120</v>
      </c>
      <c r="D53" s="301"/>
      <c r="E53" s="633" t="s">
        <v>136</v>
      </c>
      <c r="F53" s="656"/>
      <c r="G53" s="656"/>
      <c r="H53" s="654"/>
      <c r="I53" s="487">
        <v>240</v>
      </c>
      <c r="J53" s="328"/>
      <c r="K53" s="328"/>
      <c r="L53" s="328"/>
      <c r="M53" s="328"/>
      <c r="N53" s="328"/>
      <c r="O53" s="328"/>
    </row>
    <row r="54" spans="1:7" ht="11.25">
      <c r="A54" s="386"/>
      <c r="B54" s="386"/>
      <c r="C54" s="385"/>
      <c r="D54" s="386"/>
      <c r="E54" s="386"/>
      <c r="F54" s="386"/>
      <c r="G54" s="385"/>
    </row>
    <row r="55" spans="1:7" ht="11.25">
      <c r="A55" s="386"/>
      <c r="B55" s="386"/>
      <c r="C55" s="385"/>
      <c r="D55" s="386"/>
      <c r="E55" s="386"/>
      <c r="F55" s="386"/>
      <c r="G55" s="385"/>
    </row>
    <row r="56" spans="1:12" s="328" customFormat="1" ht="15.75" thickBot="1">
      <c r="A56" s="375" t="s">
        <v>324</v>
      </c>
      <c r="B56" s="329"/>
      <c r="C56" s="329"/>
      <c r="D56" s="329"/>
      <c r="E56" s="303"/>
      <c r="F56" s="330"/>
      <c r="G56" s="330"/>
      <c r="H56" s="302"/>
      <c r="I56" s="329"/>
      <c r="J56" s="329" t="s">
        <v>222</v>
      </c>
      <c r="K56" s="329"/>
      <c r="L56" s="303"/>
    </row>
    <row r="57" spans="1:11" s="328" customFormat="1" ht="12" thickBot="1">
      <c r="A57" s="608" t="s">
        <v>185</v>
      </c>
      <c r="B57" s="609" t="s">
        <v>34</v>
      </c>
      <c r="C57" s="610" t="s">
        <v>35</v>
      </c>
      <c r="D57" s="610"/>
      <c r="E57" s="610"/>
      <c r="F57" s="610"/>
      <c r="G57" s="610"/>
      <c r="H57" s="610"/>
      <c r="I57" s="610"/>
      <c r="J57" s="601" t="s">
        <v>36</v>
      </c>
      <c r="K57" s="298"/>
    </row>
    <row r="58" spans="1:11" s="328" customFormat="1" ht="12" thickBot="1">
      <c r="A58" s="608"/>
      <c r="B58" s="609"/>
      <c r="C58" s="604" t="s">
        <v>186</v>
      </c>
      <c r="D58" s="605" t="s">
        <v>187</v>
      </c>
      <c r="E58" s="605"/>
      <c r="F58" s="605"/>
      <c r="G58" s="605"/>
      <c r="H58" s="605"/>
      <c r="I58" s="605"/>
      <c r="J58" s="601"/>
      <c r="K58" s="298"/>
    </row>
    <row r="59" spans="1:11" s="328" customFormat="1" ht="12" thickBot="1">
      <c r="A59" s="608"/>
      <c r="B59" s="609"/>
      <c r="C59" s="604"/>
      <c r="D59" s="304">
        <v>1</v>
      </c>
      <c r="E59" s="304">
        <v>2</v>
      </c>
      <c r="F59" s="304">
        <v>3</v>
      </c>
      <c r="G59" s="304">
        <v>4</v>
      </c>
      <c r="H59" s="304">
        <v>5</v>
      </c>
      <c r="I59" s="305">
        <v>6</v>
      </c>
      <c r="J59" s="601"/>
      <c r="K59" s="298"/>
    </row>
    <row r="60" spans="1:11" s="328" customFormat="1" ht="12.75" customHeight="1" thickBot="1">
      <c r="A60" s="306">
        <v>26157</v>
      </c>
      <c r="B60" s="307">
        <v>8029</v>
      </c>
      <c r="C60" s="308">
        <v>623</v>
      </c>
      <c r="D60" s="374">
        <v>275</v>
      </c>
      <c r="E60" s="374">
        <v>80</v>
      </c>
      <c r="F60" s="374">
        <v>16</v>
      </c>
      <c r="G60" s="374">
        <v>94</v>
      </c>
      <c r="H60" s="373">
        <v>158</v>
      </c>
      <c r="I60" s="309"/>
      <c r="J60" s="310">
        <v>17505</v>
      </c>
      <c r="K60" s="298"/>
    </row>
    <row r="61" spans="1:12" s="328" customFormat="1" ht="11.25">
      <c r="A61" s="302"/>
      <c r="B61" s="329"/>
      <c r="C61" s="329"/>
      <c r="D61" s="329"/>
      <c r="E61" s="303"/>
      <c r="F61" s="343"/>
      <c r="G61" s="330"/>
      <c r="H61" s="302"/>
      <c r="I61" s="329"/>
      <c r="J61" s="329"/>
      <c r="K61" s="329"/>
      <c r="L61" s="303"/>
    </row>
    <row r="62" spans="1:12" s="328" customFormat="1" ht="11.25">
      <c r="A62" s="302"/>
      <c r="B62" s="329"/>
      <c r="C62" s="329"/>
      <c r="D62" s="329"/>
      <c r="E62" s="303"/>
      <c r="F62" s="343"/>
      <c r="G62" s="330"/>
      <c r="H62" s="302"/>
      <c r="I62" s="329"/>
      <c r="J62" s="329"/>
      <c r="K62" s="329"/>
      <c r="L62" s="303"/>
    </row>
    <row r="63" spans="1:12" s="328" customFormat="1" ht="15.75" thickBot="1">
      <c r="A63" s="375" t="s">
        <v>325</v>
      </c>
      <c r="B63" s="329"/>
      <c r="C63" s="329"/>
      <c r="D63" s="329"/>
      <c r="E63" s="303"/>
      <c r="F63" s="343"/>
      <c r="G63" s="330"/>
      <c r="H63" s="302"/>
      <c r="I63" s="329"/>
      <c r="J63" s="329"/>
      <c r="K63" s="329"/>
      <c r="L63" s="329" t="s">
        <v>222</v>
      </c>
    </row>
    <row r="64" spans="1:12" s="328" customFormat="1" ht="12" thickBot="1">
      <c r="A64" s="570" t="s">
        <v>201</v>
      </c>
      <c r="B64" s="566" t="s">
        <v>37</v>
      </c>
      <c r="C64" s="567" t="s">
        <v>38</v>
      </c>
      <c r="D64" s="567"/>
      <c r="E64" s="567"/>
      <c r="F64" s="567"/>
      <c r="G64" s="599" t="s">
        <v>39</v>
      </c>
      <c r="H64" s="569" t="s">
        <v>188</v>
      </c>
      <c r="I64" s="597" t="s">
        <v>40</v>
      </c>
      <c r="J64" s="597"/>
      <c r="K64" s="597"/>
      <c r="L64" s="597"/>
    </row>
    <row r="65" spans="1:12" s="328" customFormat="1" ht="23.25" thickBot="1">
      <c r="A65" s="570"/>
      <c r="B65" s="566"/>
      <c r="C65" s="518" t="s">
        <v>265</v>
      </c>
      <c r="D65" s="348" t="s">
        <v>189</v>
      </c>
      <c r="E65" s="348" t="s">
        <v>190</v>
      </c>
      <c r="F65" s="349" t="s">
        <v>266</v>
      </c>
      <c r="G65" s="599"/>
      <c r="H65" s="569"/>
      <c r="I65" s="347" t="s">
        <v>41</v>
      </c>
      <c r="J65" s="348" t="s">
        <v>189</v>
      </c>
      <c r="K65" s="348" t="s">
        <v>190</v>
      </c>
      <c r="L65" s="349" t="s">
        <v>42</v>
      </c>
    </row>
    <row r="66" spans="1:12" s="328" customFormat="1" ht="11.25">
      <c r="A66" s="387" t="s">
        <v>191</v>
      </c>
      <c r="B66" s="311">
        <v>2796</v>
      </c>
      <c r="C66" s="508"/>
      <c r="D66" s="509" t="s">
        <v>192</v>
      </c>
      <c r="E66" s="509" t="s">
        <v>192</v>
      </c>
      <c r="F66" s="510"/>
      <c r="G66" s="515">
        <v>2750</v>
      </c>
      <c r="H66" s="313" t="s">
        <v>192</v>
      </c>
      <c r="I66" s="520"/>
      <c r="J66" s="509" t="s">
        <v>192</v>
      </c>
      <c r="K66" s="509" t="s">
        <v>192</v>
      </c>
      <c r="L66" s="510" t="s">
        <v>192</v>
      </c>
    </row>
    <row r="67" spans="1:12" s="328" customFormat="1" ht="11.25">
      <c r="A67" s="388" t="s">
        <v>193</v>
      </c>
      <c r="B67" s="314">
        <v>47</v>
      </c>
      <c r="C67" s="511">
        <v>47</v>
      </c>
      <c r="D67" s="337"/>
      <c r="E67" s="337"/>
      <c r="F67" s="443">
        <f>C67+D67-E67</f>
        <v>47</v>
      </c>
      <c r="G67" s="516">
        <v>47</v>
      </c>
      <c r="H67" s="316">
        <v>0</v>
      </c>
      <c r="I67" s="511">
        <v>47</v>
      </c>
      <c r="J67" s="337">
        <v>1</v>
      </c>
      <c r="K67" s="337"/>
      <c r="L67" s="443">
        <f>I67+J67-K67</f>
        <v>48</v>
      </c>
    </row>
    <row r="68" spans="1:12" s="328" customFormat="1" ht="11.25">
      <c r="A68" s="388" t="s">
        <v>194</v>
      </c>
      <c r="B68" s="314">
        <v>265</v>
      </c>
      <c r="C68" s="511">
        <v>265</v>
      </c>
      <c r="D68" s="337">
        <v>11</v>
      </c>
      <c r="E68" s="337">
        <v>35</v>
      </c>
      <c r="F68" s="443">
        <f>C68+D68-E68</f>
        <v>241</v>
      </c>
      <c r="G68" s="516">
        <v>241</v>
      </c>
      <c r="H68" s="316">
        <v>0</v>
      </c>
      <c r="I68" s="511">
        <v>241</v>
      </c>
      <c r="J68" s="337">
        <v>12</v>
      </c>
      <c r="K68" s="337">
        <v>10</v>
      </c>
      <c r="L68" s="443">
        <f>I68+J68-K68</f>
        <v>243</v>
      </c>
    </row>
    <row r="69" spans="1:12" s="328" customFormat="1" ht="11.25">
      <c r="A69" s="388" t="s">
        <v>202</v>
      </c>
      <c r="B69" s="314">
        <v>731</v>
      </c>
      <c r="C69" s="511">
        <v>731</v>
      </c>
      <c r="D69" s="337">
        <v>625</v>
      </c>
      <c r="E69" s="337">
        <v>444</v>
      </c>
      <c r="F69" s="443">
        <f>C69+D69-E69</f>
        <v>912</v>
      </c>
      <c r="G69" s="516">
        <v>912</v>
      </c>
      <c r="H69" s="316">
        <v>0</v>
      </c>
      <c r="I69" s="512">
        <v>912</v>
      </c>
      <c r="J69" s="371">
        <v>623</v>
      </c>
      <c r="K69" s="371">
        <v>1120</v>
      </c>
      <c r="L69" s="443">
        <f>I69+J69-K69</f>
        <v>415</v>
      </c>
    </row>
    <row r="70" spans="1:12" s="328" customFormat="1" ht="11.25">
      <c r="A70" s="388" t="s">
        <v>195</v>
      </c>
      <c r="B70" s="314">
        <v>1753</v>
      </c>
      <c r="C70" s="519"/>
      <c r="D70" s="361" t="s">
        <v>192</v>
      </c>
      <c r="E70" s="365" t="s">
        <v>192</v>
      </c>
      <c r="F70" s="443"/>
      <c r="G70" s="516">
        <v>1550</v>
      </c>
      <c r="H70" s="317" t="s">
        <v>192</v>
      </c>
      <c r="I70" s="519"/>
      <c r="J70" s="361" t="s">
        <v>192</v>
      </c>
      <c r="K70" s="365" t="s">
        <v>192</v>
      </c>
      <c r="L70" s="443"/>
    </row>
    <row r="71" spans="1:12" s="328" customFormat="1" ht="12" thickBot="1">
      <c r="A71" s="389" t="s">
        <v>196</v>
      </c>
      <c r="B71" s="318">
        <v>77</v>
      </c>
      <c r="C71" s="514">
        <v>144</v>
      </c>
      <c r="D71" s="446">
        <v>254</v>
      </c>
      <c r="E71" s="446">
        <v>209</v>
      </c>
      <c r="F71" s="447">
        <f>C71+D71-E71</f>
        <v>189</v>
      </c>
      <c r="G71" s="517">
        <v>139</v>
      </c>
      <c r="H71" s="320">
        <v>-50</v>
      </c>
      <c r="I71" s="514">
        <v>189</v>
      </c>
      <c r="J71" s="446">
        <v>272</v>
      </c>
      <c r="K71" s="446">
        <v>263</v>
      </c>
      <c r="L71" s="447">
        <f>I71+J71-K71</f>
        <v>198</v>
      </c>
    </row>
    <row r="72" spans="1:12" s="328" customFormat="1" ht="11.25">
      <c r="A72" s="302"/>
      <c r="B72" s="329"/>
      <c r="C72" s="329"/>
      <c r="D72" s="329"/>
      <c r="E72" s="303"/>
      <c r="F72" s="343"/>
      <c r="G72" s="330"/>
      <c r="H72" s="302"/>
      <c r="I72" s="329"/>
      <c r="J72" s="329"/>
      <c r="K72" s="329"/>
      <c r="L72" s="303"/>
    </row>
    <row r="73" spans="10:15" ht="11.25">
      <c r="J73" s="390"/>
      <c r="M73" s="328"/>
      <c r="N73" s="328"/>
      <c r="O73" s="328"/>
    </row>
    <row r="74" spans="1:12" ht="15.75" thickBot="1">
      <c r="A74" s="375" t="s">
        <v>326</v>
      </c>
      <c r="L74" s="329" t="s">
        <v>222</v>
      </c>
    </row>
    <row r="75" spans="1:12" ht="11.25">
      <c r="A75" s="619" t="s">
        <v>180</v>
      </c>
      <c r="B75" s="619"/>
      <c r="C75" s="619"/>
      <c r="D75" s="321"/>
      <c r="E75" s="619" t="s">
        <v>181</v>
      </c>
      <c r="F75" s="619"/>
      <c r="G75" s="619"/>
      <c r="J75" s="598" t="s">
        <v>176</v>
      </c>
      <c r="K75" s="598"/>
      <c r="L75" s="598"/>
    </row>
    <row r="76" spans="1:12" ht="12" thickBot="1">
      <c r="A76" s="350" t="s">
        <v>182</v>
      </c>
      <c r="B76" s="351" t="s">
        <v>183</v>
      </c>
      <c r="C76" s="352" t="s">
        <v>178</v>
      </c>
      <c r="D76" s="321"/>
      <c r="E76" s="350"/>
      <c r="F76" s="600" t="s">
        <v>184</v>
      </c>
      <c r="G76" s="600"/>
      <c r="J76" s="350"/>
      <c r="K76" s="351" t="s">
        <v>177</v>
      </c>
      <c r="L76" s="352" t="s">
        <v>178</v>
      </c>
    </row>
    <row r="77" spans="1:12" ht="11.25">
      <c r="A77" s="322">
        <v>2008</v>
      </c>
      <c r="B77" s="356">
        <v>61</v>
      </c>
      <c r="C77" s="357">
        <v>63</v>
      </c>
      <c r="D77" s="321"/>
      <c r="E77" s="322">
        <v>2008</v>
      </c>
      <c r="F77" s="592">
        <v>100</v>
      </c>
      <c r="G77" s="592"/>
      <c r="J77" s="322">
        <v>2008</v>
      </c>
      <c r="K77" s="356">
        <v>12685</v>
      </c>
      <c r="L77" s="357">
        <f>G30</f>
        <v>12685</v>
      </c>
    </row>
    <row r="78" spans="1:12" ht="12" thickBot="1">
      <c r="A78" s="323">
        <v>2009</v>
      </c>
      <c r="B78" s="358">
        <v>65</v>
      </c>
      <c r="C78" s="359"/>
      <c r="D78" s="321"/>
      <c r="E78" s="323">
        <v>2009</v>
      </c>
      <c r="F78" s="568">
        <v>100</v>
      </c>
      <c r="G78" s="568"/>
      <c r="J78" s="323">
        <v>2009</v>
      </c>
      <c r="K78" s="358">
        <f>L30</f>
        <v>13290</v>
      </c>
      <c r="L78" s="359"/>
    </row>
  </sheetData>
  <mergeCells count="53">
    <mergeCell ref="A49:B49"/>
    <mergeCell ref="I44:I45"/>
    <mergeCell ref="E46:H46"/>
    <mergeCell ref="E47:H47"/>
    <mergeCell ref="E48:H48"/>
    <mergeCell ref="E50:H50"/>
    <mergeCell ref="E51:H51"/>
    <mergeCell ref="E52:H52"/>
    <mergeCell ref="A51:B51"/>
    <mergeCell ref="A50:B50"/>
    <mergeCell ref="H4:I4"/>
    <mergeCell ref="M4:N4"/>
    <mergeCell ref="A48:B48"/>
    <mergeCell ref="B41:D41"/>
    <mergeCell ref="E41:G41"/>
    <mergeCell ref="K47:L47"/>
    <mergeCell ref="E44:H45"/>
    <mergeCell ref="A1:N1"/>
    <mergeCell ref="B40:D40"/>
    <mergeCell ref="E40:G40"/>
    <mergeCell ref="B4:D4"/>
    <mergeCell ref="E4:G4"/>
    <mergeCell ref="J4:L4"/>
    <mergeCell ref="A3:A6"/>
    <mergeCell ref="J40:L40"/>
    <mergeCell ref="A2:G2"/>
    <mergeCell ref="B3:N3"/>
    <mergeCell ref="J57:J59"/>
    <mergeCell ref="A44:B45"/>
    <mergeCell ref="C44:C45"/>
    <mergeCell ref="A52:B52"/>
    <mergeCell ref="A46:B46"/>
    <mergeCell ref="A47:B47"/>
    <mergeCell ref="C58:C59"/>
    <mergeCell ref="A53:B53"/>
    <mergeCell ref="E53:H53"/>
    <mergeCell ref="E49:H49"/>
    <mergeCell ref="J75:L75"/>
    <mergeCell ref="F78:G78"/>
    <mergeCell ref="A75:C75"/>
    <mergeCell ref="E75:G75"/>
    <mergeCell ref="F76:G76"/>
    <mergeCell ref="F77:G77"/>
    <mergeCell ref="H64:H65"/>
    <mergeCell ref="I64:L64"/>
    <mergeCell ref="A57:A59"/>
    <mergeCell ref="A64:A65"/>
    <mergeCell ref="B64:B65"/>
    <mergeCell ref="C64:F64"/>
    <mergeCell ref="G64:G65"/>
    <mergeCell ref="B57:B59"/>
    <mergeCell ref="C57:I57"/>
    <mergeCell ref="D58:I58"/>
  </mergeCells>
  <printOptions horizontalCentered="1"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64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79"/>
  <sheetViews>
    <sheetView view="pageBreakPreview" zoomScaleSheetLayoutView="100" workbookViewId="0" topLeftCell="A43">
      <selection activeCell="J28" sqref="J28"/>
    </sheetView>
  </sheetViews>
  <sheetFormatPr defaultColWidth="9.00390625" defaultRowHeight="12.75"/>
  <cols>
    <col min="1" max="1" width="28.125" style="298" customWidth="1"/>
    <col min="2" max="7" width="9.75390625" style="298" customWidth="1"/>
    <col min="8" max="8" width="8.125" style="298" customWidth="1"/>
    <col min="9" max="9" width="8.875" style="298" customWidth="1"/>
    <col min="10" max="10" width="9.75390625" style="298" customWidth="1"/>
    <col min="11" max="11" width="9.25390625" style="298" customWidth="1"/>
    <col min="12" max="12" width="9.625" style="298" customWidth="1"/>
    <col min="13" max="16384" width="9.125" style="298" customWidth="1"/>
  </cols>
  <sheetData>
    <row r="1" spans="1:14" ht="11.25">
      <c r="A1" s="622"/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</row>
    <row r="2" spans="1:14" ht="15.75" thickBot="1">
      <c r="A2" s="626" t="s">
        <v>323</v>
      </c>
      <c r="B2" s="626"/>
      <c r="C2" s="626"/>
      <c r="D2" s="626"/>
      <c r="E2" s="626"/>
      <c r="F2" s="626"/>
      <c r="G2" s="626"/>
      <c r="H2" s="230"/>
      <c r="L2" s="324"/>
      <c r="N2" s="325" t="s">
        <v>222</v>
      </c>
    </row>
    <row r="3" spans="1:14" ht="24" customHeight="1" thickBot="1">
      <c r="A3" s="623" t="s">
        <v>133</v>
      </c>
      <c r="B3" s="624" t="s">
        <v>1</v>
      </c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4"/>
    </row>
    <row r="4" spans="1:14" ht="12" thickBot="1">
      <c r="A4" s="623"/>
      <c r="B4" s="597" t="s">
        <v>263</v>
      </c>
      <c r="C4" s="597"/>
      <c r="D4" s="597"/>
      <c r="E4" s="597" t="s">
        <v>21</v>
      </c>
      <c r="F4" s="597"/>
      <c r="G4" s="597"/>
      <c r="H4" s="625" t="s">
        <v>264</v>
      </c>
      <c r="I4" s="625"/>
      <c r="J4" s="597" t="s">
        <v>22</v>
      </c>
      <c r="K4" s="597"/>
      <c r="L4" s="597"/>
      <c r="M4" s="597" t="s">
        <v>23</v>
      </c>
      <c r="N4" s="597"/>
    </row>
    <row r="5" spans="1:14" ht="12" thickBot="1">
      <c r="A5" s="623"/>
      <c r="B5" s="231" t="s">
        <v>134</v>
      </c>
      <c r="C5" s="232" t="s">
        <v>135</v>
      </c>
      <c r="D5" s="233" t="s">
        <v>136</v>
      </c>
      <c r="E5" s="231" t="s">
        <v>134</v>
      </c>
      <c r="F5" s="232" t="s">
        <v>135</v>
      </c>
      <c r="G5" s="233" t="s">
        <v>136</v>
      </c>
      <c r="H5" s="234" t="s">
        <v>136</v>
      </c>
      <c r="I5" s="234" t="s">
        <v>137</v>
      </c>
      <c r="J5" s="235" t="s">
        <v>134</v>
      </c>
      <c r="K5" s="232" t="s">
        <v>135</v>
      </c>
      <c r="L5" s="233" t="s">
        <v>136</v>
      </c>
      <c r="M5" s="234" t="s">
        <v>136</v>
      </c>
      <c r="N5" s="233" t="s">
        <v>137</v>
      </c>
    </row>
    <row r="6" spans="1:14" ht="12" thickBot="1">
      <c r="A6" s="623"/>
      <c r="B6" s="236" t="s">
        <v>138</v>
      </c>
      <c r="C6" s="237" t="s">
        <v>138</v>
      </c>
      <c r="D6" s="238"/>
      <c r="E6" s="236" t="s">
        <v>138</v>
      </c>
      <c r="F6" s="237" t="s">
        <v>138</v>
      </c>
      <c r="G6" s="238"/>
      <c r="H6" s="239" t="s">
        <v>139</v>
      </c>
      <c r="I6" s="239" t="s">
        <v>140</v>
      </c>
      <c r="J6" s="240" t="s">
        <v>138</v>
      </c>
      <c r="K6" s="237" t="s">
        <v>138</v>
      </c>
      <c r="L6" s="238"/>
      <c r="M6" s="239" t="s">
        <v>139</v>
      </c>
      <c r="N6" s="238" t="s">
        <v>140</v>
      </c>
    </row>
    <row r="7" spans="1:14" ht="13.5" customHeight="1">
      <c r="A7" s="241" t="s">
        <v>141</v>
      </c>
      <c r="B7" s="402"/>
      <c r="C7" s="403"/>
      <c r="D7" s="403">
        <f aca="true" t="shared" si="0" ref="D7:D18">SUM(B7:C7)</f>
        <v>0</v>
      </c>
      <c r="E7" s="403"/>
      <c r="F7" s="403"/>
      <c r="G7" s="403">
        <f aca="true" t="shared" si="1" ref="G7:G18">SUM(E7:F7)</f>
        <v>0</v>
      </c>
      <c r="H7" s="404">
        <f aca="true" t="shared" si="2" ref="H7:H38">+G7-D7</f>
        <v>0</v>
      </c>
      <c r="I7" s="405"/>
      <c r="J7" s="403"/>
      <c r="K7" s="403"/>
      <c r="L7" s="403">
        <f aca="true" t="shared" si="3" ref="L7:L18">SUM(J7:K7)</f>
        <v>0</v>
      </c>
      <c r="M7" s="404">
        <f aca="true" t="shared" si="4" ref="M7:M38">+L7-G7</f>
        <v>0</v>
      </c>
      <c r="N7" s="406"/>
    </row>
    <row r="8" spans="1:14" ht="13.5" customHeight="1">
      <c r="A8" s="248" t="s">
        <v>142</v>
      </c>
      <c r="B8" s="407">
        <v>8712</v>
      </c>
      <c r="C8" s="395"/>
      <c r="D8" s="395">
        <f t="shared" si="0"/>
        <v>8712</v>
      </c>
      <c r="E8" s="395">
        <v>10907</v>
      </c>
      <c r="F8" s="395"/>
      <c r="G8" s="395">
        <f t="shared" si="1"/>
        <v>10907</v>
      </c>
      <c r="H8" s="396">
        <f t="shared" si="2"/>
        <v>2195</v>
      </c>
      <c r="I8" s="397">
        <f aca="true" t="shared" si="5" ref="I8:I38">+G8/D8</f>
        <v>1.251951331496786</v>
      </c>
      <c r="J8" s="395">
        <v>11370</v>
      </c>
      <c r="K8" s="395"/>
      <c r="L8" s="395">
        <f t="shared" si="3"/>
        <v>11370</v>
      </c>
      <c r="M8" s="396">
        <f t="shared" si="4"/>
        <v>463</v>
      </c>
      <c r="N8" s="408">
        <f aca="true" t="shared" si="6" ref="N8:N38">+L8/G8</f>
        <v>1.0424498028788851</v>
      </c>
    </row>
    <row r="9" spans="1:14" ht="13.5" customHeight="1">
      <c r="A9" s="248" t="s">
        <v>143</v>
      </c>
      <c r="B9" s="407"/>
      <c r="C9" s="395"/>
      <c r="D9" s="395">
        <f t="shared" si="0"/>
        <v>0</v>
      </c>
      <c r="E9" s="395"/>
      <c r="F9" s="395"/>
      <c r="G9" s="395">
        <f t="shared" si="1"/>
        <v>0</v>
      </c>
      <c r="H9" s="396">
        <f t="shared" si="2"/>
        <v>0</v>
      </c>
      <c r="I9" s="397"/>
      <c r="J9" s="395"/>
      <c r="K9" s="395"/>
      <c r="L9" s="395">
        <f t="shared" si="3"/>
        <v>0</v>
      </c>
      <c r="M9" s="396">
        <f t="shared" si="4"/>
        <v>0</v>
      </c>
      <c r="N9" s="408"/>
    </row>
    <row r="10" spans="1:14" ht="13.5" customHeight="1">
      <c r="A10" s="248" t="s">
        <v>144</v>
      </c>
      <c r="B10" s="407"/>
      <c r="C10" s="395"/>
      <c r="D10" s="395">
        <f t="shared" si="0"/>
        <v>0</v>
      </c>
      <c r="E10" s="395"/>
      <c r="F10" s="395"/>
      <c r="G10" s="395">
        <f t="shared" si="1"/>
        <v>0</v>
      </c>
      <c r="H10" s="396">
        <f t="shared" si="2"/>
        <v>0</v>
      </c>
      <c r="I10" s="397"/>
      <c r="J10" s="395"/>
      <c r="K10" s="395"/>
      <c r="L10" s="395">
        <f t="shared" si="3"/>
        <v>0</v>
      </c>
      <c r="M10" s="396">
        <f t="shared" si="4"/>
        <v>0</v>
      </c>
      <c r="N10" s="408"/>
    </row>
    <row r="11" spans="1:14" ht="13.5" customHeight="1">
      <c r="A11" s="248" t="s">
        <v>145</v>
      </c>
      <c r="B11" s="407">
        <v>4</v>
      </c>
      <c r="C11" s="395"/>
      <c r="D11" s="395">
        <f t="shared" si="0"/>
        <v>4</v>
      </c>
      <c r="E11" s="395">
        <v>12</v>
      </c>
      <c r="F11" s="395"/>
      <c r="G11" s="395">
        <f t="shared" si="1"/>
        <v>12</v>
      </c>
      <c r="H11" s="396">
        <f t="shared" si="2"/>
        <v>8</v>
      </c>
      <c r="I11" s="397">
        <f t="shared" si="5"/>
        <v>3</v>
      </c>
      <c r="J11" s="395">
        <v>100</v>
      </c>
      <c r="K11" s="395"/>
      <c r="L11" s="395">
        <f t="shared" si="3"/>
        <v>100</v>
      </c>
      <c r="M11" s="396">
        <f t="shared" si="4"/>
        <v>88</v>
      </c>
      <c r="N11" s="408">
        <f t="shared" si="6"/>
        <v>8.333333333333334</v>
      </c>
    </row>
    <row r="12" spans="1:14" ht="13.5" customHeight="1">
      <c r="A12" s="248" t="s">
        <v>146</v>
      </c>
      <c r="B12" s="407"/>
      <c r="C12" s="395"/>
      <c r="D12" s="395">
        <f t="shared" si="0"/>
        <v>0</v>
      </c>
      <c r="E12" s="395"/>
      <c r="F12" s="395"/>
      <c r="G12" s="395">
        <f t="shared" si="1"/>
        <v>0</v>
      </c>
      <c r="H12" s="396">
        <f t="shared" si="2"/>
        <v>0</v>
      </c>
      <c r="I12" s="397"/>
      <c r="J12" s="395">
        <v>90</v>
      </c>
      <c r="K12" s="395"/>
      <c r="L12" s="395">
        <f t="shared" si="3"/>
        <v>90</v>
      </c>
      <c r="M12" s="396">
        <f t="shared" si="4"/>
        <v>90</v>
      </c>
      <c r="N12" s="408"/>
    </row>
    <row r="13" spans="1:14" ht="13.5" customHeight="1">
      <c r="A13" s="248" t="s">
        <v>147</v>
      </c>
      <c r="B13" s="407"/>
      <c r="C13" s="395"/>
      <c r="D13" s="395">
        <f t="shared" si="0"/>
        <v>0</v>
      </c>
      <c r="E13" s="395"/>
      <c r="F13" s="395"/>
      <c r="G13" s="395">
        <f t="shared" si="1"/>
        <v>0</v>
      </c>
      <c r="H13" s="396">
        <f t="shared" si="2"/>
        <v>0</v>
      </c>
      <c r="I13" s="397"/>
      <c r="J13" s="395"/>
      <c r="K13" s="395"/>
      <c r="L13" s="395">
        <f t="shared" si="3"/>
        <v>0</v>
      </c>
      <c r="M13" s="396">
        <f t="shared" si="4"/>
        <v>0</v>
      </c>
      <c r="N13" s="408"/>
    </row>
    <row r="14" spans="1:14" ht="23.25" customHeight="1">
      <c r="A14" s="248" t="s">
        <v>148</v>
      </c>
      <c r="B14" s="407"/>
      <c r="C14" s="395"/>
      <c r="D14" s="395">
        <f t="shared" si="0"/>
        <v>0</v>
      </c>
      <c r="E14" s="395"/>
      <c r="F14" s="395"/>
      <c r="G14" s="395">
        <f t="shared" si="1"/>
        <v>0</v>
      </c>
      <c r="H14" s="396">
        <f t="shared" si="2"/>
        <v>0</v>
      </c>
      <c r="I14" s="397"/>
      <c r="J14" s="395"/>
      <c r="K14" s="395"/>
      <c r="L14" s="395">
        <f t="shared" si="3"/>
        <v>0</v>
      </c>
      <c r="M14" s="396">
        <f t="shared" si="4"/>
        <v>0</v>
      </c>
      <c r="N14" s="408"/>
    </row>
    <row r="15" spans="1:14" ht="13.5" customHeight="1">
      <c r="A15" s="248" t="s">
        <v>149</v>
      </c>
      <c r="B15" s="407">
        <v>16277</v>
      </c>
      <c r="C15" s="395"/>
      <c r="D15" s="395">
        <f t="shared" si="0"/>
        <v>16277</v>
      </c>
      <c r="E15" s="395">
        <v>10291</v>
      </c>
      <c r="F15" s="395"/>
      <c r="G15" s="395">
        <f t="shared" si="1"/>
        <v>10291</v>
      </c>
      <c r="H15" s="396">
        <f t="shared" si="2"/>
        <v>-5986</v>
      </c>
      <c r="I15" s="397">
        <f t="shared" si="5"/>
        <v>0.6322418136020151</v>
      </c>
      <c r="J15" s="398">
        <f>J16+J17</f>
        <v>5962</v>
      </c>
      <c r="K15" s="398"/>
      <c r="L15" s="395">
        <f t="shared" si="3"/>
        <v>5962</v>
      </c>
      <c r="M15" s="396">
        <f t="shared" si="4"/>
        <v>-4329</v>
      </c>
      <c r="N15" s="408">
        <f t="shared" si="6"/>
        <v>0.5793411718977748</v>
      </c>
    </row>
    <row r="16" spans="1:14" ht="13.5" customHeight="1">
      <c r="A16" s="255" t="s">
        <v>223</v>
      </c>
      <c r="B16" s="407">
        <v>6462</v>
      </c>
      <c r="C16" s="395"/>
      <c r="D16" s="395">
        <f t="shared" si="0"/>
        <v>6462</v>
      </c>
      <c r="E16" s="395">
        <v>1093</v>
      </c>
      <c r="F16" s="395"/>
      <c r="G16" s="395">
        <f t="shared" si="1"/>
        <v>1093</v>
      </c>
      <c r="H16" s="396">
        <f t="shared" si="2"/>
        <v>-5369</v>
      </c>
      <c r="I16" s="397">
        <f t="shared" si="5"/>
        <v>0.16914268028474155</v>
      </c>
      <c r="J16" s="398">
        <v>1382</v>
      </c>
      <c r="K16" s="395"/>
      <c r="L16" s="395">
        <f t="shared" si="3"/>
        <v>1382</v>
      </c>
      <c r="M16" s="396">
        <f t="shared" si="4"/>
        <v>289</v>
      </c>
      <c r="N16" s="408">
        <f t="shared" si="6"/>
        <v>1.2644098810612991</v>
      </c>
    </row>
    <row r="17" spans="1:14" ht="13.5" customHeight="1">
      <c r="A17" s="255" t="s">
        <v>224</v>
      </c>
      <c r="B17" s="407">
        <v>9815</v>
      </c>
      <c r="C17" s="395"/>
      <c r="D17" s="395">
        <f t="shared" si="0"/>
        <v>9815</v>
      </c>
      <c r="E17" s="395">
        <v>9198</v>
      </c>
      <c r="F17" s="395"/>
      <c r="G17" s="395">
        <f t="shared" si="1"/>
        <v>9198</v>
      </c>
      <c r="H17" s="396">
        <f t="shared" si="2"/>
        <v>-617</v>
      </c>
      <c r="I17" s="397">
        <f t="shared" si="5"/>
        <v>0.9371370351502801</v>
      </c>
      <c r="J17" s="398">
        <v>4580</v>
      </c>
      <c r="K17" s="395"/>
      <c r="L17" s="395">
        <f t="shared" si="3"/>
        <v>4580</v>
      </c>
      <c r="M17" s="396">
        <f t="shared" si="4"/>
        <v>-4618</v>
      </c>
      <c r="N17" s="408">
        <f t="shared" si="6"/>
        <v>0.4979343335507719</v>
      </c>
    </row>
    <row r="18" spans="1:14" ht="13.5" customHeight="1" thickBot="1">
      <c r="A18" s="256" t="s">
        <v>262</v>
      </c>
      <c r="B18" s="407"/>
      <c r="C18" s="395"/>
      <c r="D18" s="395">
        <f t="shared" si="0"/>
        <v>0</v>
      </c>
      <c r="E18" s="395"/>
      <c r="F18" s="395"/>
      <c r="G18" s="395">
        <f t="shared" si="1"/>
        <v>0</v>
      </c>
      <c r="H18" s="396">
        <f t="shared" si="2"/>
        <v>0</v>
      </c>
      <c r="I18" s="397"/>
      <c r="J18" s="398"/>
      <c r="K18" s="395"/>
      <c r="L18" s="395">
        <f t="shared" si="3"/>
        <v>0</v>
      </c>
      <c r="M18" s="396">
        <f t="shared" si="4"/>
        <v>0</v>
      </c>
      <c r="N18" s="408"/>
    </row>
    <row r="19" spans="1:14" ht="13.5" customHeight="1" thickBot="1">
      <c r="A19" s="263" t="s">
        <v>150</v>
      </c>
      <c r="B19" s="409">
        <f aca="true" t="shared" si="7" ref="B19:G19">SUM(B7+B8+B9+B10+B11+B13+B15)</f>
        <v>24993</v>
      </c>
      <c r="C19" s="399">
        <f t="shared" si="7"/>
        <v>0</v>
      </c>
      <c r="D19" s="399">
        <f t="shared" si="7"/>
        <v>24993</v>
      </c>
      <c r="E19" s="399">
        <f t="shared" si="7"/>
        <v>21210</v>
      </c>
      <c r="F19" s="399">
        <f t="shared" si="7"/>
        <v>0</v>
      </c>
      <c r="G19" s="399">
        <f t="shared" si="7"/>
        <v>21210</v>
      </c>
      <c r="H19" s="400">
        <f t="shared" si="2"/>
        <v>-3783</v>
      </c>
      <c r="I19" s="401">
        <f t="shared" si="5"/>
        <v>0.8486376185331893</v>
      </c>
      <c r="J19" s="399">
        <f>SUM(J7+J8+J9+J10+J11+J13+J15)</f>
        <v>17432</v>
      </c>
      <c r="K19" s="399">
        <f>SUM(K7+K8+K9+K10+K11+K13+K15)</f>
        <v>0</v>
      </c>
      <c r="L19" s="399">
        <f>SUM(L7+L8+L9+L10+L11+L13+L15)</f>
        <v>17432</v>
      </c>
      <c r="M19" s="400">
        <f t="shared" si="4"/>
        <v>-3778</v>
      </c>
      <c r="N19" s="410">
        <f t="shared" si="6"/>
        <v>0.8218764733616218</v>
      </c>
    </row>
    <row r="20" spans="1:14" ht="13.5" customHeight="1">
      <c r="A20" s="241" t="s">
        <v>151</v>
      </c>
      <c r="B20" s="407">
        <v>3893</v>
      </c>
      <c r="C20" s="395"/>
      <c r="D20" s="395">
        <f aca="true" t="shared" si="8" ref="D20:D37">SUM(B20:C20)</f>
        <v>3893</v>
      </c>
      <c r="E20" s="395">
        <v>4041</v>
      </c>
      <c r="F20" s="395"/>
      <c r="G20" s="395">
        <f aca="true" t="shared" si="9" ref="G20:G37">SUM(E20:F20)</f>
        <v>4041</v>
      </c>
      <c r="H20" s="396">
        <f t="shared" si="2"/>
        <v>148</v>
      </c>
      <c r="I20" s="397">
        <f t="shared" si="5"/>
        <v>1.0380169535062933</v>
      </c>
      <c r="J20" s="395">
        <v>4050</v>
      </c>
      <c r="K20" s="395"/>
      <c r="L20" s="395">
        <f aca="true" t="shared" si="10" ref="L20:L37">SUM(J20:K20)</f>
        <v>4050</v>
      </c>
      <c r="M20" s="396">
        <f t="shared" si="4"/>
        <v>9</v>
      </c>
      <c r="N20" s="408">
        <f t="shared" si="6"/>
        <v>1.0022271714922049</v>
      </c>
    </row>
    <row r="21" spans="1:14" ht="21" customHeight="1">
      <c r="A21" s="248" t="s">
        <v>152</v>
      </c>
      <c r="B21" s="407">
        <v>956</v>
      </c>
      <c r="C21" s="395"/>
      <c r="D21" s="395">
        <f t="shared" si="8"/>
        <v>956</v>
      </c>
      <c r="E21" s="395">
        <v>814</v>
      </c>
      <c r="F21" s="395"/>
      <c r="G21" s="395">
        <f t="shared" si="9"/>
        <v>814</v>
      </c>
      <c r="H21" s="396">
        <f t="shared" si="2"/>
        <v>-142</v>
      </c>
      <c r="I21" s="397">
        <f t="shared" si="5"/>
        <v>0.8514644351464435</v>
      </c>
      <c r="J21" s="395">
        <v>400</v>
      </c>
      <c r="K21" s="395"/>
      <c r="L21" s="395">
        <f t="shared" si="10"/>
        <v>400</v>
      </c>
      <c r="M21" s="396">
        <f t="shared" si="4"/>
        <v>-414</v>
      </c>
      <c r="N21" s="408">
        <f t="shared" si="6"/>
        <v>0.4914004914004914</v>
      </c>
    </row>
    <row r="22" spans="1:14" ht="13.5" customHeight="1">
      <c r="A22" s="248" t="s">
        <v>153</v>
      </c>
      <c r="B22" s="407">
        <v>990</v>
      </c>
      <c r="C22" s="395"/>
      <c r="D22" s="395">
        <f t="shared" si="8"/>
        <v>990</v>
      </c>
      <c r="E22" s="395">
        <v>1038</v>
      </c>
      <c r="F22" s="395"/>
      <c r="G22" s="395">
        <f t="shared" si="9"/>
        <v>1038</v>
      </c>
      <c r="H22" s="396">
        <f t="shared" si="2"/>
        <v>48</v>
      </c>
      <c r="I22" s="397">
        <f t="shared" si="5"/>
        <v>1.0484848484848486</v>
      </c>
      <c r="J22" s="395">
        <f>G22</f>
        <v>1038</v>
      </c>
      <c r="K22" s="395"/>
      <c r="L22" s="395">
        <f t="shared" si="10"/>
        <v>1038</v>
      </c>
      <c r="M22" s="396">
        <f t="shared" si="4"/>
        <v>0</v>
      </c>
      <c r="N22" s="408">
        <f t="shared" si="6"/>
        <v>1</v>
      </c>
    </row>
    <row r="23" spans="1:14" ht="18.75" customHeight="1">
      <c r="A23" s="248" t="s">
        <v>154</v>
      </c>
      <c r="B23" s="407"/>
      <c r="C23" s="395"/>
      <c r="D23" s="395">
        <f t="shared" si="8"/>
        <v>0</v>
      </c>
      <c r="E23" s="395"/>
      <c r="F23" s="395"/>
      <c r="G23" s="395">
        <f t="shared" si="9"/>
        <v>0</v>
      </c>
      <c r="H23" s="396">
        <f t="shared" si="2"/>
        <v>0</v>
      </c>
      <c r="I23" s="397"/>
      <c r="J23" s="395"/>
      <c r="K23" s="395"/>
      <c r="L23" s="395">
        <f t="shared" si="10"/>
        <v>0</v>
      </c>
      <c r="M23" s="396">
        <f t="shared" si="4"/>
        <v>0</v>
      </c>
      <c r="N23" s="408"/>
    </row>
    <row r="24" spans="1:14" ht="13.5" customHeight="1">
      <c r="A24" s="248" t="s">
        <v>220</v>
      </c>
      <c r="B24" s="407">
        <v>10</v>
      </c>
      <c r="C24" s="395"/>
      <c r="D24" s="395">
        <f t="shared" si="8"/>
        <v>10</v>
      </c>
      <c r="E24" s="395">
        <v>65</v>
      </c>
      <c r="F24" s="395"/>
      <c r="G24" s="395">
        <f t="shared" si="9"/>
        <v>65</v>
      </c>
      <c r="H24" s="396">
        <f t="shared" si="2"/>
        <v>55</v>
      </c>
      <c r="I24" s="397">
        <f t="shared" si="5"/>
        <v>6.5</v>
      </c>
      <c r="J24" s="395">
        <v>50</v>
      </c>
      <c r="K24" s="395"/>
      <c r="L24" s="395">
        <f t="shared" si="10"/>
        <v>50</v>
      </c>
      <c r="M24" s="396">
        <f t="shared" si="4"/>
        <v>-15</v>
      </c>
      <c r="N24" s="408">
        <f t="shared" si="6"/>
        <v>0.7692307692307693</v>
      </c>
    </row>
    <row r="25" spans="1:14" ht="13.5" customHeight="1">
      <c r="A25" s="248" t="s">
        <v>155</v>
      </c>
      <c r="B25" s="407">
        <v>6910</v>
      </c>
      <c r="C25" s="395"/>
      <c r="D25" s="395">
        <f t="shared" si="8"/>
        <v>6910</v>
      </c>
      <c r="E25" s="395">
        <v>2010</v>
      </c>
      <c r="F25" s="395"/>
      <c r="G25" s="395">
        <f t="shared" si="9"/>
        <v>2010</v>
      </c>
      <c r="H25" s="396">
        <f t="shared" si="2"/>
        <v>-4900</v>
      </c>
      <c r="I25" s="397">
        <f t="shared" si="5"/>
        <v>0.29088277858176553</v>
      </c>
      <c r="J25" s="395">
        <v>2000</v>
      </c>
      <c r="K25" s="395"/>
      <c r="L25" s="395">
        <f t="shared" si="10"/>
        <v>2000</v>
      </c>
      <c r="M25" s="396">
        <f t="shared" si="4"/>
        <v>-10</v>
      </c>
      <c r="N25" s="408">
        <f t="shared" si="6"/>
        <v>0.9950248756218906</v>
      </c>
    </row>
    <row r="26" spans="1:14" ht="18.75" customHeight="1">
      <c r="A26" s="248" t="s">
        <v>156</v>
      </c>
      <c r="B26" s="407">
        <v>5979</v>
      </c>
      <c r="C26" s="395"/>
      <c r="D26" s="395">
        <f t="shared" si="8"/>
        <v>5979</v>
      </c>
      <c r="E26" s="395">
        <v>1063</v>
      </c>
      <c r="F26" s="395"/>
      <c r="G26" s="395">
        <f t="shared" si="9"/>
        <v>1063</v>
      </c>
      <c r="H26" s="396">
        <f t="shared" si="2"/>
        <v>-4916</v>
      </c>
      <c r="I26" s="397">
        <f t="shared" si="5"/>
        <v>0.17778892791436696</v>
      </c>
      <c r="J26" s="398">
        <v>1000</v>
      </c>
      <c r="K26" s="395"/>
      <c r="L26" s="395">
        <f t="shared" si="10"/>
        <v>1000</v>
      </c>
      <c r="M26" s="396">
        <f t="shared" si="4"/>
        <v>-63</v>
      </c>
      <c r="N26" s="408">
        <f t="shared" si="6"/>
        <v>0.940733772342427</v>
      </c>
    </row>
    <row r="27" spans="1:14" ht="13.5" customHeight="1">
      <c r="A27" s="248" t="s">
        <v>157</v>
      </c>
      <c r="B27" s="407">
        <v>931</v>
      </c>
      <c r="C27" s="395"/>
      <c r="D27" s="395">
        <f t="shared" si="8"/>
        <v>931</v>
      </c>
      <c r="E27" s="395">
        <v>947</v>
      </c>
      <c r="F27" s="395"/>
      <c r="G27" s="395">
        <f t="shared" si="9"/>
        <v>947</v>
      </c>
      <c r="H27" s="396">
        <f t="shared" si="2"/>
        <v>16</v>
      </c>
      <c r="I27" s="397">
        <f t="shared" si="5"/>
        <v>1.0171858216971</v>
      </c>
      <c r="J27" s="398">
        <v>1000</v>
      </c>
      <c r="K27" s="395"/>
      <c r="L27" s="395">
        <f t="shared" si="10"/>
        <v>1000</v>
      </c>
      <c r="M27" s="396">
        <f t="shared" si="4"/>
        <v>53</v>
      </c>
      <c r="N27" s="408">
        <f t="shared" si="6"/>
        <v>1.0559662090813093</v>
      </c>
    </row>
    <row r="28" spans="1:14" ht="13.5" customHeight="1">
      <c r="A28" s="279" t="s">
        <v>158</v>
      </c>
      <c r="B28" s="407">
        <v>12687</v>
      </c>
      <c r="C28" s="395"/>
      <c r="D28" s="395">
        <f t="shared" si="8"/>
        <v>12687</v>
      </c>
      <c r="E28" s="395">
        <v>13242</v>
      </c>
      <c r="F28" s="395"/>
      <c r="G28" s="395">
        <f t="shared" si="9"/>
        <v>13242</v>
      </c>
      <c r="H28" s="396">
        <f t="shared" si="2"/>
        <v>555</v>
      </c>
      <c r="I28" s="397">
        <f t="shared" si="5"/>
        <v>1.043745566327737</v>
      </c>
      <c r="J28" s="395">
        <f>J29+J32</f>
        <v>13935.64</v>
      </c>
      <c r="K28" s="395"/>
      <c r="L28" s="395">
        <f t="shared" si="10"/>
        <v>13935.64</v>
      </c>
      <c r="M28" s="396">
        <f t="shared" si="4"/>
        <v>693.6399999999994</v>
      </c>
      <c r="N28" s="408">
        <f t="shared" si="6"/>
        <v>1.0523818154357347</v>
      </c>
    </row>
    <row r="29" spans="1:14" ht="13.5" customHeight="1">
      <c r="A29" s="248" t="s">
        <v>159</v>
      </c>
      <c r="B29" s="407">
        <v>9270</v>
      </c>
      <c r="C29" s="395"/>
      <c r="D29" s="395">
        <f t="shared" si="8"/>
        <v>9270</v>
      </c>
      <c r="E29" s="395">
        <v>9676</v>
      </c>
      <c r="F29" s="395"/>
      <c r="G29" s="395">
        <f t="shared" si="9"/>
        <v>9676</v>
      </c>
      <c r="H29" s="396">
        <f t="shared" si="2"/>
        <v>406</v>
      </c>
      <c r="I29" s="397">
        <f t="shared" si="5"/>
        <v>1.043797195253506</v>
      </c>
      <c r="J29" s="398">
        <f>J30+J31</f>
        <v>10172</v>
      </c>
      <c r="K29" s="398"/>
      <c r="L29" s="395">
        <f t="shared" si="10"/>
        <v>10172</v>
      </c>
      <c r="M29" s="396">
        <f t="shared" si="4"/>
        <v>496</v>
      </c>
      <c r="N29" s="408">
        <f t="shared" si="6"/>
        <v>1.0512608515915667</v>
      </c>
    </row>
    <row r="30" spans="1:14" ht="13.5" customHeight="1">
      <c r="A30" s="279" t="s">
        <v>160</v>
      </c>
      <c r="B30" s="407">
        <v>9020</v>
      </c>
      <c r="C30" s="395"/>
      <c r="D30" s="395">
        <f t="shared" si="8"/>
        <v>9020</v>
      </c>
      <c r="E30" s="395">
        <v>9396</v>
      </c>
      <c r="F30" s="395"/>
      <c r="G30" s="395">
        <f t="shared" si="9"/>
        <v>9396</v>
      </c>
      <c r="H30" s="396">
        <f t="shared" si="2"/>
        <v>376</v>
      </c>
      <c r="I30" s="397">
        <f t="shared" si="5"/>
        <v>1.0416851441241686</v>
      </c>
      <c r="J30" s="395">
        <v>9872</v>
      </c>
      <c r="K30" s="395"/>
      <c r="L30" s="395">
        <f t="shared" si="10"/>
        <v>9872</v>
      </c>
      <c r="M30" s="396">
        <f t="shared" si="4"/>
        <v>476</v>
      </c>
      <c r="N30" s="408">
        <f t="shared" si="6"/>
        <v>1.0506598552575563</v>
      </c>
    </row>
    <row r="31" spans="1:14" ht="13.5" customHeight="1">
      <c r="A31" s="248" t="s">
        <v>161</v>
      </c>
      <c r="B31" s="407">
        <v>250</v>
      </c>
      <c r="C31" s="395"/>
      <c r="D31" s="395">
        <f t="shared" si="8"/>
        <v>250</v>
      </c>
      <c r="E31" s="395">
        <v>280</v>
      </c>
      <c r="F31" s="395"/>
      <c r="G31" s="395">
        <f t="shared" si="9"/>
        <v>280</v>
      </c>
      <c r="H31" s="396">
        <f t="shared" si="2"/>
        <v>30</v>
      </c>
      <c r="I31" s="397">
        <f t="shared" si="5"/>
        <v>1.12</v>
      </c>
      <c r="J31" s="395">
        <v>300</v>
      </c>
      <c r="K31" s="395"/>
      <c r="L31" s="395">
        <f t="shared" si="10"/>
        <v>300</v>
      </c>
      <c r="M31" s="396">
        <f t="shared" si="4"/>
        <v>20</v>
      </c>
      <c r="N31" s="408">
        <f t="shared" si="6"/>
        <v>1.0714285714285714</v>
      </c>
    </row>
    <row r="32" spans="1:14" ht="13.5" customHeight="1">
      <c r="A32" s="248" t="s">
        <v>162</v>
      </c>
      <c r="B32" s="407">
        <v>3417</v>
      </c>
      <c r="C32" s="395"/>
      <c r="D32" s="395">
        <f t="shared" si="8"/>
        <v>3417</v>
      </c>
      <c r="E32" s="395">
        <v>3566</v>
      </c>
      <c r="F32" s="395"/>
      <c r="G32" s="395">
        <f t="shared" si="9"/>
        <v>3566</v>
      </c>
      <c r="H32" s="396">
        <f t="shared" si="2"/>
        <v>149</v>
      </c>
      <c r="I32" s="397">
        <f t="shared" si="5"/>
        <v>1.0436055019022534</v>
      </c>
      <c r="J32" s="395">
        <f>J29*0.37</f>
        <v>3763.64</v>
      </c>
      <c r="K32" s="395"/>
      <c r="L32" s="395">
        <f t="shared" si="10"/>
        <v>3763.64</v>
      </c>
      <c r="M32" s="396">
        <f t="shared" si="4"/>
        <v>197.63999999999987</v>
      </c>
      <c r="N32" s="408">
        <f t="shared" si="6"/>
        <v>1.0554234436343242</v>
      </c>
    </row>
    <row r="33" spans="1:14" ht="13.5" customHeight="1">
      <c r="A33" s="279" t="s">
        <v>163</v>
      </c>
      <c r="B33" s="407"/>
      <c r="C33" s="395"/>
      <c r="D33" s="395">
        <f t="shared" si="8"/>
        <v>0</v>
      </c>
      <c r="E33" s="395">
        <v>16</v>
      </c>
      <c r="F33" s="395"/>
      <c r="G33" s="395">
        <f t="shared" si="9"/>
        <v>16</v>
      </c>
      <c r="H33" s="396">
        <f t="shared" si="2"/>
        <v>16</v>
      </c>
      <c r="I33" s="397"/>
      <c r="J33" s="395">
        <v>20</v>
      </c>
      <c r="K33" s="395"/>
      <c r="L33" s="395">
        <f t="shared" si="10"/>
        <v>20</v>
      </c>
      <c r="M33" s="396">
        <f t="shared" si="4"/>
        <v>4</v>
      </c>
      <c r="N33" s="408">
        <f t="shared" si="6"/>
        <v>1.25</v>
      </c>
    </row>
    <row r="34" spans="1:14" ht="13.5" customHeight="1">
      <c r="A34" s="279" t="s">
        <v>164</v>
      </c>
      <c r="B34" s="407">
        <v>40</v>
      </c>
      <c r="C34" s="395"/>
      <c r="D34" s="395">
        <f t="shared" si="8"/>
        <v>40</v>
      </c>
      <c r="E34" s="395">
        <v>94</v>
      </c>
      <c r="F34" s="395"/>
      <c r="G34" s="395">
        <f t="shared" si="9"/>
        <v>94</v>
      </c>
      <c r="H34" s="396">
        <f t="shared" si="2"/>
        <v>54</v>
      </c>
      <c r="I34" s="397">
        <f t="shared" si="5"/>
        <v>2.35</v>
      </c>
      <c r="J34" s="395">
        <v>100</v>
      </c>
      <c r="K34" s="395"/>
      <c r="L34" s="395">
        <f t="shared" si="10"/>
        <v>100</v>
      </c>
      <c r="M34" s="396">
        <f t="shared" si="4"/>
        <v>6</v>
      </c>
      <c r="N34" s="408">
        <f t="shared" si="6"/>
        <v>1.0638297872340425</v>
      </c>
    </row>
    <row r="35" spans="1:14" ht="13.5" customHeight="1">
      <c r="A35" s="248" t="s">
        <v>165</v>
      </c>
      <c r="B35" s="407">
        <v>376</v>
      </c>
      <c r="C35" s="395"/>
      <c r="D35" s="395">
        <f t="shared" si="8"/>
        <v>376</v>
      </c>
      <c r="E35" s="395">
        <v>440</v>
      </c>
      <c r="F35" s="395"/>
      <c r="G35" s="395">
        <f t="shared" si="9"/>
        <v>440</v>
      </c>
      <c r="H35" s="396">
        <f t="shared" si="2"/>
        <v>64</v>
      </c>
      <c r="I35" s="397">
        <f t="shared" si="5"/>
        <v>1.1702127659574468</v>
      </c>
      <c r="J35" s="398">
        <v>344</v>
      </c>
      <c r="K35" s="395"/>
      <c r="L35" s="395">
        <f t="shared" si="10"/>
        <v>344</v>
      </c>
      <c r="M35" s="396">
        <f t="shared" si="4"/>
        <v>-96</v>
      </c>
      <c r="N35" s="408">
        <f t="shared" si="6"/>
        <v>0.7818181818181819</v>
      </c>
    </row>
    <row r="36" spans="1:14" ht="22.5" customHeight="1">
      <c r="A36" s="248" t="s">
        <v>166</v>
      </c>
      <c r="B36" s="407">
        <v>376</v>
      </c>
      <c r="C36" s="395"/>
      <c r="D36" s="395">
        <f t="shared" si="8"/>
        <v>376</v>
      </c>
      <c r="E36" s="395">
        <v>440</v>
      </c>
      <c r="F36" s="395"/>
      <c r="G36" s="395">
        <f t="shared" si="9"/>
        <v>440</v>
      </c>
      <c r="H36" s="396">
        <f t="shared" si="2"/>
        <v>64</v>
      </c>
      <c r="I36" s="397">
        <f t="shared" si="5"/>
        <v>1.1702127659574468</v>
      </c>
      <c r="J36" s="398">
        <v>344</v>
      </c>
      <c r="K36" s="395"/>
      <c r="L36" s="395">
        <f t="shared" si="10"/>
        <v>344</v>
      </c>
      <c r="M36" s="396">
        <f t="shared" si="4"/>
        <v>-96</v>
      </c>
      <c r="N36" s="408">
        <f t="shared" si="6"/>
        <v>0.7818181818181819</v>
      </c>
    </row>
    <row r="37" spans="1:14" ht="13.5" customHeight="1" thickBot="1">
      <c r="A37" s="280" t="s">
        <v>167</v>
      </c>
      <c r="B37" s="407"/>
      <c r="C37" s="395"/>
      <c r="D37" s="395">
        <f t="shared" si="8"/>
        <v>0</v>
      </c>
      <c r="E37" s="395"/>
      <c r="F37" s="395"/>
      <c r="G37" s="395">
        <f t="shared" si="9"/>
        <v>0</v>
      </c>
      <c r="H37" s="396">
        <f t="shared" si="2"/>
        <v>0</v>
      </c>
      <c r="I37" s="397"/>
      <c r="J37" s="395"/>
      <c r="K37" s="395"/>
      <c r="L37" s="395">
        <f t="shared" si="10"/>
        <v>0</v>
      </c>
      <c r="M37" s="396">
        <f t="shared" si="4"/>
        <v>0</v>
      </c>
      <c r="N37" s="408"/>
    </row>
    <row r="38" spans="1:14" ht="13.5" customHeight="1" thickBot="1">
      <c r="A38" s="287" t="s">
        <v>168</v>
      </c>
      <c r="B38" s="411">
        <f aca="true" t="shared" si="11" ref="B38:G38">SUM(B20+B22+B23+B24+B25+B28+B33+B34+B35+B37)</f>
        <v>24906</v>
      </c>
      <c r="C38" s="412">
        <f t="shared" si="11"/>
        <v>0</v>
      </c>
      <c r="D38" s="412">
        <f t="shared" si="11"/>
        <v>24906</v>
      </c>
      <c r="E38" s="412">
        <f t="shared" si="11"/>
        <v>20946</v>
      </c>
      <c r="F38" s="412">
        <f t="shared" si="11"/>
        <v>0</v>
      </c>
      <c r="G38" s="412">
        <f t="shared" si="11"/>
        <v>20946</v>
      </c>
      <c r="H38" s="413">
        <f t="shared" si="2"/>
        <v>-3960</v>
      </c>
      <c r="I38" s="414">
        <f t="shared" si="5"/>
        <v>0.8410021681522525</v>
      </c>
      <c r="J38" s="412">
        <f>SUM(J20+J22+J23+J24+J25+J28+J33+J34+J35+J37)</f>
        <v>21537.64</v>
      </c>
      <c r="K38" s="412">
        <f>SUM(K20+K22+K23+K24+K25+K28+K33+K34+K35+K37)</f>
        <v>0</v>
      </c>
      <c r="L38" s="412">
        <f>SUM(L20+L22+L23+L24+L25+L28+L33+L34+L35+L37)</f>
        <v>21537.64</v>
      </c>
      <c r="M38" s="413">
        <f t="shared" si="4"/>
        <v>591.6399999999994</v>
      </c>
      <c r="N38" s="415">
        <f t="shared" si="6"/>
        <v>1.0282459658168623</v>
      </c>
    </row>
    <row r="39" spans="1:14" ht="13.5" customHeight="1" thickBot="1">
      <c r="A39" s="292"/>
      <c r="B39" s="391"/>
      <c r="C39" s="392"/>
      <c r="D39" s="393"/>
      <c r="E39" s="391"/>
      <c r="F39" s="392"/>
      <c r="G39" s="393"/>
      <c r="H39" s="392"/>
      <c r="I39" s="296"/>
      <c r="J39" s="391"/>
      <c r="K39" s="392"/>
      <c r="L39" s="392"/>
      <c r="M39" s="391"/>
      <c r="N39" s="394"/>
    </row>
    <row r="40" spans="1:14" ht="13.5" customHeight="1" thickBot="1">
      <c r="A40" s="287" t="s">
        <v>169</v>
      </c>
      <c r="B40" s="607">
        <v>87</v>
      </c>
      <c r="C40" s="607"/>
      <c r="D40" s="607"/>
      <c r="E40" s="607">
        <v>264</v>
      </c>
      <c r="F40" s="607"/>
      <c r="G40" s="607"/>
      <c r="H40" s="382"/>
      <c r="I40" s="377"/>
      <c r="J40" s="606">
        <f>L19-L38</f>
        <v>-4105.639999999999</v>
      </c>
      <c r="K40" s="606"/>
      <c r="L40" s="606"/>
      <c r="M40" s="379"/>
      <c r="N40" s="381"/>
    </row>
    <row r="41" spans="1:7" ht="20.25" customHeight="1" thickBot="1">
      <c r="A41" s="287" t="s">
        <v>170</v>
      </c>
      <c r="B41" s="607"/>
      <c r="C41" s="607"/>
      <c r="D41" s="607"/>
      <c r="E41" s="607"/>
      <c r="F41" s="607"/>
      <c r="G41" s="607"/>
    </row>
    <row r="42" ht="14.25" customHeight="1">
      <c r="D42" s="326"/>
    </row>
    <row r="43" ht="14.25" customHeight="1" thickBot="1">
      <c r="D43" s="326"/>
    </row>
    <row r="44" spans="1:9" ht="11.25">
      <c r="A44" s="635" t="s">
        <v>24</v>
      </c>
      <c r="B44" s="643"/>
      <c r="C44" s="641" t="s">
        <v>171</v>
      </c>
      <c r="E44" s="635" t="s">
        <v>31</v>
      </c>
      <c r="F44" s="657"/>
      <c r="G44" s="657"/>
      <c r="H44" s="643"/>
      <c r="I44" s="641" t="s">
        <v>171</v>
      </c>
    </row>
    <row r="45" spans="1:9" ht="12" thickBot="1">
      <c r="A45" s="644"/>
      <c r="B45" s="645"/>
      <c r="C45" s="642"/>
      <c r="E45" s="644"/>
      <c r="F45" s="658"/>
      <c r="G45" s="658"/>
      <c r="H45" s="645"/>
      <c r="I45" s="642"/>
    </row>
    <row r="46" spans="1:9" ht="13.5" thickBot="1">
      <c r="A46" s="620" t="s">
        <v>240</v>
      </c>
      <c r="B46" s="640"/>
      <c r="C46" s="494">
        <v>300</v>
      </c>
      <c r="E46" s="620" t="s">
        <v>231</v>
      </c>
      <c r="F46" s="659"/>
      <c r="G46" s="659"/>
      <c r="H46" s="640"/>
      <c r="I46" s="494">
        <v>200</v>
      </c>
    </row>
    <row r="47" spans="1:14" ht="12.75">
      <c r="A47" s="617" t="s">
        <v>2</v>
      </c>
      <c r="B47" s="639"/>
      <c r="C47" s="495">
        <v>80</v>
      </c>
      <c r="E47" s="617" t="s">
        <v>60</v>
      </c>
      <c r="F47" s="660"/>
      <c r="G47" s="660"/>
      <c r="H47" s="639"/>
      <c r="I47" s="495">
        <v>150</v>
      </c>
      <c r="K47" s="602" t="s">
        <v>173</v>
      </c>
      <c r="L47" s="603"/>
      <c r="M47" s="439">
        <v>2007</v>
      </c>
      <c r="N47" s="440">
        <v>2008</v>
      </c>
    </row>
    <row r="48" spans="1:14" ht="12.75">
      <c r="A48" s="617" t="s">
        <v>58</v>
      </c>
      <c r="B48" s="639"/>
      <c r="C48" s="495">
        <v>140</v>
      </c>
      <c r="E48" s="617" t="s">
        <v>278</v>
      </c>
      <c r="F48" s="660"/>
      <c r="G48" s="660"/>
      <c r="H48" s="639"/>
      <c r="I48" s="495">
        <v>100</v>
      </c>
      <c r="K48" s="441" t="s">
        <v>213</v>
      </c>
      <c r="L48" s="334"/>
      <c r="M48" s="335"/>
      <c r="N48" s="442"/>
    </row>
    <row r="49" spans="1:14" ht="12.75">
      <c r="A49" s="617" t="s">
        <v>59</v>
      </c>
      <c r="B49" s="639"/>
      <c r="C49" s="495">
        <v>90</v>
      </c>
      <c r="E49" s="617" t="s">
        <v>61</v>
      </c>
      <c r="F49" s="660"/>
      <c r="G49" s="660"/>
      <c r="H49" s="639"/>
      <c r="I49" s="495">
        <v>100</v>
      </c>
      <c r="K49" s="441" t="s">
        <v>174</v>
      </c>
      <c r="L49" s="333"/>
      <c r="M49" s="337">
        <v>0</v>
      </c>
      <c r="N49" s="443">
        <v>0</v>
      </c>
    </row>
    <row r="50" spans="1:14" ht="13.5" thickBot="1">
      <c r="A50" s="617" t="s">
        <v>172</v>
      </c>
      <c r="B50" s="639"/>
      <c r="C50" s="495">
        <v>106</v>
      </c>
      <c r="E50" s="617" t="s">
        <v>62</v>
      </c>
      <c r="F50" s="660"/>
      <c r="G50" s="660"/>
      <c r="H50" s="639"/>
      <c r="I50" s="495">
        <v>60</v>
      </c>
      <c r="K50" s="444" t="s">
        <v>175</v>
      </c>
      <c r="L50" s="445"/>
      <c r="M50" s="446">
        <v>0</v>
      </c>
      <c r="N50" s="447">
        <v>0</v>
      </c>
    </row>
    <row r="51" spans="1:9" ht="12.75">
      <c r="A51" s="617"/>
      <c r="B51" s="639"/>
      <c r="C51" s="495"/>
      <c r="E51" s="617" t="s">
        <v>63</v>
      </c>
      <c r="F51" s="660"/>
      <c r="G51" s="660"/>
      <c r="H51" s="639"/>
      <c r="I51" s="495">
        <v>60</v>
      </c>
    </row>
    <row r="52" spans="1:9" ht="12.75">
      <c r="A52" s="617"/>
      <c r="B52" s="639"/>
      <c r="C52" s="495"/>
      <c r="E52" s="617" t="s">
        <v>230</v>
      </c>
      <c r="F52" s="660"/>
      <c r="G52" s="660"/>
      <c r="H52" s="639"/>
      <c r="I52" s="495">
        <v>160</v>
      </c>
    </row>
    <row r="53" spans="1:14" ht="13.5" thickBot="1">
      <c r="A53" s="588"/>
      <c r="B53" s="653"/>
      <c r="C53" s="521"/>
      <c r="E53" s="588" t="s">
        <v>3</v>
      </c>
      <c r="F53" s="655"/>
      <c r="G53" s="655"/>
      <c r="H53" s="653"/>
      <c r="I53" s="496">
        <v>170</v>
      </c>
      <c r="M53" s="300"/>
      <c r="N53" s="300"/>
    </row>
    <row r="54" spans="1:9" s="328" customFormat="1" ht="13.5" customHeight="1" thickBot="1">
      <c r="A54" s="633" t="s">
        <v>136</v>
      </c>
      <c r="B54" s="654"/>
      <c r="C54" s="487">
        <f>SUM(C46:C52)</f>
        <v>716</v>
      </c>
      <c r="D54" s="301"/>
      <c r="E54" s="633" t="s">
        <v>136</v>
      </c>
      <c r="F54" s="656"/>
      <c r="G54" s="656"/>
      <c r="H54" s="654"/>
      <c r="I54" s="487">
        <f>SUM(I46:I53)</f>
        <v>1000</v>
      </c>
    </row>
    <row r="55" spans="1:7" ht="11.25">
      <c r="A55" s="386"/>
      <c r="B55" s="386"/>
      <c r="C55" s="385"/>
      <c r="D55" s="386"/>
      <c r="E55" s="386"/>
      <c r="F55" s="386"/>
      <c r="G55" s="385"/>
    </row>
    <row r="56" spans="1:12" s="328" customFormat="1" ht="11.25">
      <c r="A56" s="302"/>
      <c r="B56" s="329"/>
      <c r="C56" s="329"/>
      <c r="D56" s="329"/>
      <c r="E56" s="303"/>
      <c r="F56" s="330"/>
      <c r="G56" s="330"/>
      <c r="H56" s="302"/>
      <c r="I56" s="329"/>
      <c r="J56" s="329"/>
      <c r="K56" s="329"/>
      <c r="L56" s="303"/>
    </row>
    <row r="57" spans="1:12" s="328" customFormat="1" ht="15.75" thickBot="1">
      <c r="A57" s="375" t="s">
        <v>324</v>
      </c>
      <c r="B57" s="329"/>
      <c r="C57" s="329"/>
      <c r="D57" s="329"/>
      <c r="E57" s="303"/>
      <c r="F57" s="330"/>
      <c r="G57" s="330"/>
      <c r="H57" s="302"/>
      <c r="I57" s="329"/>
      <c r="J57" s="329" t="s">
        <v>222</v>
      </c>
      <c r="K57" s="329"/>
      <c r="L57" s="303"/>
    </row>
    <row r="58" spans="1:11" s="328" customFormat="1" ht="12" thickBot="1">
      <c r="A58" s="608" t="s">
        <v>185</v>
      </c>
      <c r="B58" s="609" t="s">
        <v>34</v>
      </c>
      <c r="C58" s="610" t="s">
        <v>35</v>
      </c>
      <c r="D58" s="610"/>
      <c r="E58" s="610"/>
      <c r="F58" s="610"/>
      <c r="G58" s="610"/>
      <c r="H58" s="610"/>
      <c r="I58" s="610"/>
      <c r="J58" s="601" t="s">
        <v>36</v>
      </c>
      <c r="K58" s="298"/>
    </row>
    <row r="59" spans="1:11" s="328" customFormat="1" ht="12" thickBot="1">
      <c r="A59" s="608"/>
      <c r="B59" s="609"/>
      <c r="C59" s="604" t="s">
        <v>186</v>
      </c>
      <c r="D59" s="605" t="s">
        <v>187</v>
      </c>
      <c r="E59" s="605"/>
      <c r="F59" s="605"/>
      <c r="G59" s="605"/>
      <c r="H59" s="605"/>
      <c r="I59" s="605"/>
      <c r="J59" s="601"/>
      <c r="K59" s="298"/>
    </row>
    <row r="60" spans="1:11" s="328" customFormat="1" ht="12" thickBot="1">
      <c r="A60" s="608"/>
      <c r="B60" s="609"/>
      <c r="C60" s="604"/>
      <c r="D60" s="304">
        <v>1</v>
      </c>
      <c r="E60" s="304">
        <v>2</v>
      </c>
      <c r="F60" s="304">
        <v>3</v>
      </c>
      <c r="G60" s="304">
        <v>4</v>
      </c>
      <c r="H60" s="304">
        <v>5</v>
      </c>
      <c r="I60" s="305">
        <v>6</v>
      </c>
      <c r="J60" s="601"/>
      <c r="K60" s="298"/>
    </row>
    <row r="61" spans="1:11" s="328" customFormat="1" ht="12" thickBot="1">
      <c r="A61" s="306">
        <v>15577</v>
      </c>
      <c r="B61" s="307">
        <v>5069</v>
      </c>
      <c r="C61" s="308">
        <f>SUM(D61:I61)</f>
        <v>344</v>
      </c>
      <c r="D61" s="374">
        <v>126</v>
      </c>
      <c r="E61" s="374">
        <v>104</v>
      </c>
      <c r="F61" s="374">
        <v>6</v>
      </c>
      <c r="G61" s="374">
        <v>7</v>
      </c>
      <c r="H61" s="373">
        <v>101</v>
      </c>
      <c r="I61" s="309"/>
      <c r="J61" s="310">
        <f>SUM(A61-B61-C61)</f>
        <v>10164</v>
      </c>
      <c r="K61" s="298"/>
    </row>
    <row r="62" spans="1:12" s="328" customFormat="1" ht="11.25">
      <c r="A62" s="302"/>
      <c r="B62" s="329"/>
      <c r="C62" s="329"/>
      <c r="D62" s="329"/>
      <c r="E62" s="303"/>
      <c r="F62" s="343"/>
      <c r="G62" s="330"/>
      <c r="H62" s="302"/>
      <c r="I62" s="329"/>
      <c r="J62" s="329"/>
      <c r="K62" s="329"/>
      <c r="L62" s="303"/>
    </row>
    <row r="63" spans="1:12" s="328" customFormat="1" ht="11.25">
      <c r="A63" s="302"/>
      <c r="B63" s="329"/>
      <c r="C63" s="329"/>
      <c r="D63" s="329"/>
      <c r="E63" s="303"/>
      <c r="F63" s="343"/>
      <c r="G63" s="330"/>
      <c r="H63" s="302"/>
      <c r="I63" s="329"/>
      <c r="J63" s="329"/>
      <c r="K63" s="329"/>
      <c r="L63" s="303"/>
    </row>
    <row r="64" spans="1:12" s="328" customFormat="1" ht="15.75" thickBot="1">
      <c r="A64" s="375" t="s">
        <v>325</v>
      </c>
      <c r="B64" s="329"/>
      <c r="C64" s="329"/>
      <c r="D64" s="329"/>
      <c r="E64" s="303"/>
      <c r="F64" s="343"/>
      <c r="G64" s="330"/>
      <c r="H64" s="302"/>
      <c r="I64" s="329"/>
      <c r="J64" s="329"/>
      <c r="K64" s="329"/>
      <c r="L64" s="329" t="s">
        <v>222</v>
      </c>
    </row>
    <row r="65" spans="1:12" s="328" customFormat="1" ht="12" thickBot="1">
      <c r="A65" s="570" t="s">
        <v>201</v>
      </c>
      <c r="B65" s="566" t="s">
        <v>37</v>
      </c>
      <c r="C65" s="567" t="s">
        <v>38</v>
      </c>
      <c r="D65" s="567"/>
      <c r="E65" s="567"/>
      <c r="F65" s="567"/>
      <c r="G65" s="599" t="s">
        <v>39</v>
      </c>
      <c r="H65" s="569" t="s">
        <v>188</v>
      </c>
      <c r="I65" s="597" t="s">
        <v>40</v>
      </c>
      <c r="J65" s="597"/>
      <c r="K65" s="597"/>
      <c r="L65" s="597"/>
    </row>
    <row r="66" spans="1:12" s="328" customFormat="1" ht="23.25" thickBot="1">
      <c r="A66" s="570"/>
      <c r="B66" s="566"/>
      <c r="C66" s="518" t="s">
        <v>265</v>
      </c>
      <c r="D66" s="348" t="s">
        <v>189</v>
      </c>
      <c r="E66" s="348" t="s">
        <v>190</v>
      </c>
      <c r="F66" s="349" t="s">
        <v>266</v>
      </c>
      <c r="G66" s="667"/>
      <c r="H66" s="666"/>
      <c r="I66" s="347" t="s">
        <v>41</v>
      </c>
      <c r="J66" s="348" t="s">
        <v>189</v>
      </c>
      <c r="K66" s="348" t="s">
        <v>190</v>
      </c>
      <c r="L66" s="349" t="s">
        <v>42</v>
      </c>
    </row>
    <row r="67" spans="1:12" s="328" customFormat="1" ht="11.25">
      <c r="A67" s="387" t="s">
        <v>191</v>
      </c>
      <c r="B67" s="311">
        <v>724</v>
      </c>
      <c r="C67" s="508" t="s">
        <v>192</v>
      </c>
      <c r="D67" s="509" t="s">
        <v>192</v>
      </c>
      <c r="E67" s="509" t="s">
        <v>192</v>
      </c>
      <c r="F67" s="522" t="s">
        <v>203</v>
      </c>
      <c r="G67" s="523">
        <v>2294</v>
      </c>
      <c r="H67" s="524" t="s">
        <v>192</v>
      </c>
      <c r="I67" s="525" t="s">
        <v>192</v>
      </c>
      <c r="J67" s="509" t="s">
        <v>192</v>
      </c>
      <c r="K67" s="509" t="s">
        <v>192</v>
      </c>
      <c r="L67" s="510" t="s">
        <v>192</v>
      </c>
    </row>
    <row r="68" spans="1:12" s="328" customFormat="1" ht="11.25">
      <c r="A68" s="388" t="s">
        <v>193</v>
      </c>
      <c r="B68" s="314">
        <v>119</v>
      </c>
      <c r="C68" s="511">
        <v>119</v>
      </c>
      <c r="D68" s="337">
        <v>17</v>
      </c>
      <c r="E68" s="337">
        <v>0</v>
      </c>
      <c r="F68" s="338">
        <f>C68+D68-E68</f>
        <v>136</v>
      </c>
      <c r="G68" s="315">
        <v>136</v>
      </c>
      <c r="H68" s="316">
        <f>+G68-F68</f>
        <v>0</v>
      </c>
      <c r="I68" s="363">
        <v>136</v>
      </c>
      <c r="J68" s="337">
        <v>52</v>
      </c>
      <c r="K68" s="337">
        <v>0</v>
      </c>
      <c r="L68" s="443">
        <f>I68+J68-K68</f>
        <v>188</v>
      </c>
    </row>
    <row r="69" spans="1:12" s="328" customFormat="1" ht="11.25">
      <c r="A69" s="388" t="s">
        <v>194</v>
      </c>
      <c r="B69" s="314">
        <v>231</v>
      </c>
      <c r="C69" s="511">
        <v>231</v>
      </c>
      <c r="D69" s="337">
        <v>70</v>
      </c>
      <c r="E69" s="337">
        <v>0</v>
      </c>
      <c r="F69" s="338">
        <f>C69+D69-E69</f>
        <v>301</v>
      </c>
      <c r="G69" s="315">
        <v>301</v>
      </c>
      <c r="H69" s="316">
        <f>+G69-F69</f>
        <v>0</v>
      </c>
      <c r="I69" s="363">
        <v>301</v>
      </c>
      <c r="J69" s="337">
        <v>212</v>
      </c>
      <c r="K69" s="337">
        <v>100</v>
      </c>
      <c r="L69" s="443">
        <f>I69+J69-K69</f>
        <v>413</v>
      </c>
    </row>
    <row r="70" spans="1:12" s="328" customFormat="1" ht="11.25">
      <c r="A70" s="388" t="s">
        <v>202</v>
      </c>
      <c r="B70" s="314">
        <v>279</v>
      </c>
      <c r="C70" s="511">
        <v>279</v>
      </c>
      <c r="D70" s="337">
        <v>440</v>
      </c>
      <c r="E70" s="337">
        <v>304</v>
      </c>
      <c r="F70" s="338">
        <f>C70+D70-E70</f>
        <v>415</v>
      </c>
      <c r="G70" s="315">
        <v>415</v>
      </c>
      <c r="H70" s="316">
        <f>+G70-F70</f>
        <v>0</v>
      </c>
      <c r="I70" s="370">
        <v>415</v>
      </c>
      <c r="J70" s="371">
        <v>444</v>
      </c>
      <c r="K70" s="371">
        <v>716</v>
      </c>
      <c r="L70" s="443">
        <f>I70+J70-K70</f>
        <v>143</v>
      </c>
    </row>
    <row r="71" spans="1:12" s="328" customFormat="1" ht="11.25">
      <c r="A71" s="388" t="s">
        <v>195</v>
      </c>
      <c r="B71" s="314">
        <v>95</v>
      </c>
      <c r="C71" s="513" t="s">
        <v>192</v>
      </c>
      <c r="D71" s="361" t="s">
        <v>192</v>
      </c>
      <c r="E71" s="365" t="s">
        <v>192</v>
      </c>
      <c r="F71" s="338"/>
      <c r="G71" s="315">
        <v>1442</v>
      </c>
      <c r="H71" s="317" t="s">
        <v>192</v>
      </c>
      <c r="I71" s="364" t="s">
        <v>192</v>
      </c>
      <c r="J71" s="361" t="s">
        <v>192</v>
      </c>
      <c r="K71" s="365" t="s">
        <v>192</v>
      </c>
      <c r="L71" s="443"/>
    </row>
    <row r="72" spans="1:12" s="328" customFormat="1" ht="12" thickBot="1">
      <c r="A72" s="389" t="s">
        <v>196</v>
      </c>
      <c r="B72" s="318">
        <v>191</v>
      </c>
      <c r="C72" s="514">
        <v>204</v>
      </c>
      <c r="D72" s="446">
        <v>188</v>
      </c>
      <c r="E72" s="446">
        <v>203</v>
      </c>
      <c r="F72" s="505">
        <f>C72+D72-E72</f>
        <v>189</v>
      </c>
      <c r="G72" s="506">
        <v>171</v>
      </c>
      <c r="H72" s="507">
        <f>+G72-F72</f>
        <v>-18</v>
      </c>
      <c r="I72" s="504">
        <v>189</v>
      </c>
      <c r="J72" s="446">
        <v>200</v>
      </c>
      <c r="K72" s="446">
        <v>310</v>
      </c>
      <c r="L72" s="447">
        <f>I72+J72-K72</f>
        <v>79</v>
      </c>
    </row>
    <row r="73" spans="1:12" s="328" customFormat="1" ht="11.25">
      <c r="A73" s="302"/>
      <c r="B73" s="329"/>
      <c r="C73" s="329"/>
      <c r="D73" s="329"/>
      <c r="E73" s="303"/>
      <c r="F73" s="343"/>
      <c r="G73" s="330"/>
      <c r="H73" s="302"/>
      <c r="I73" s="329"/>
      <c r="J73" s="329"/>
      <c r="K73" s="329"/>
      <c r="L73" s="303"/>
    </row>
    <row r="74" spans="1:12" s="328" customFormat="1" ht="11.25">
      <c r="A74" s="302"/>
      <c r="B74" s="329"/>
      <c r="C74" s="329"/>
      <c r="D74" s="329"/>
      <c r="E74" s="303"/>
      <c r="F74" s="343"/>
      <c r="G74" s="330"/>
      <c r="H74" s="302"/>
      <c r="I74" s="329"/>
      <c r="J74" s="329"/>
      <c r="K74" s="329"/>
      <c r="L74" s="303"/>
    </row>
    <row r="75" spans="1:11" ht="15.75" thickBot="1">
      <c r="A75" s="375" t="s">
        <v>326</v>
      </c>
      <c r="K75" s="329" t="s">
        <v>222</v>
      </c>
    </row>
    <row r="76" spans="1:11" ht="11.25">
      <c r="A76" s="619" t="s">
        <v>180</v>
      </c>
      <c r="B76" s="619"/>
      <c r="C76" s="619"/>
      <c r="D76" s="321"/>
      <c r="E76" s="619" t="s">
        <v>181</v>
      </c>
      <c r="F76" s="619"/>
      <c r="G76" s="619"/>
      <c r="I76" s="598" t="s">
        <v>176</v>
      </c>
      <c r="J76" s="598"/>
      <c r="K76" s="598"/>
    </row>
    <row r="77" spans="1:11" ht="12" thickBot="1">
      <c r="A77" s="350" t="s">
        <v>182</v>
      </c>
      <c r="B77" s="351" t="s">
        <v>183</v>
      </c>
      <c r="C77" s="352" t="s">
        <v>178</v>
      </c>
      <c r="D77" s="321"/>
      <c r="E77" s="350"/>
      <c r="F77" s="600" t="s">
        <v>184</v>
      </c>
      <c r="G77" s="600"/>
      <c r="I77" s="350"/>
      <c r="J77" s="351" t="s">
        <v>177</v>
      </c>
      <c r="K77" s="352" t="s">
        <v>178</v>
      </c>
    </row>
    <row r="78" spans="1:11" ht="11.25">
      <c r="A78" s="322">
        <v>2008</v>
      </c>
      <c r="B78" s="356">
        <v>43</v>
      </c>
      <c r="C78" s="357">
        <v>41.55</v>
      </c>
      <c r="D78" s="321"/>
      <c r="E78" s="322">
        <v>2008</v>
      </c>
      <c r="F78" s="592">
        <v>80</v>
      </c>
      <c r="G78" s="592"/>
      <c r="I78" s="322">
        <v>2008</v>
      </c>
      <c r="J78" s="356">
        <v>9396</v>
      </c>
      <c r="K78" s="357">
        <f>G30</f>
        <v>9396</v>
      </c>
    </row>
    <row r="79" spans="1:11" ht="12" thickBot="1">
      <c r="A79" s="323">
        <v>2009</v>
      </c>
      <c r="B79" s="358">
        <v>44</v>
      </c>
      <c r="C79" s="359"/>
      <c r="D79" s="321"/>
      <c r="E79" s="323">
        <v>2009</v>
      </c>
      <c r="F79" s="568">
        <v>80</v>
      </c>
      <c r="G79" s="568"/>
      <c r="I79" s="323">
        <v>2009</v>
      </c>
      <c r="J79" s="358">
        <f>L30</f>
        <v>9872</v>
      </c>
      <c r="K79" s="359"/>
    </row>
  </sheetData>
  <mergeCells count="55">
    <mergeCell ref="I44:I45"/>
    <mergeCell ref="A53:B53"/>
    <mergeCell ref="A54:B54"/>
    <mergeCell ref="E46:H46"/>
    <mergeCell ref="E47:H47"/>
    <mergeCell ref="E48:H48"/>
    <mergeCell ref="E49:H49"/>
    <mergeCell ref="E50:H50"/>
    <mergeCell ref="E51:H51"/>
    <mergeCell ref="E52:H52"/>
    <mergeCell ref="E4:G4"/>
    <mergeCell ref="B4:D4"/>
    <mergeCell ref="B41:D41"/>
    <mergeCell ref="E41:G41"/>
    <mergeCell ref="E53:H53"/>
    <mergeCell ref="E54:H54"/>
    <mergeCell ref="A49:B49"/>
    <mergeCell ref="A50:B50"/>
    <mergeCell ref="A51:B51"/>
    <mergeCell ref="A1:N1"/>
    <mergeCell ref="B40:D40"/>
    <mergeCell ref="E40:G40"/>
    <mergeCell ref="A3:A6"/>
    <mergeCell ref="B3:N3"/>
    <mergeCell ref="H4:I4"/>
    <mergeCell ref="M4:N4"/>
    <mergeCell ref="J40:L40"/>
    <mergeCell ref="A2:G2"/>
    <mergeCell ref="J4:L4"/>
    <mergeCell ref="A76:C76"/>
    <mergeCell ref="E76:G76"/>
    <mergeCell ref="J58:J60"/>
    <mergeCell ref="K47:L47"/>
    <mergeCell ref="A58:A60"/>
    <mergeCell ref="B58:B60"/>
    <mergeCell ref="C58:I58"/>
    <mergeCell ref="C59:C60"/>
    <mergeCell ref="D59:I59"/>
    <mergeCell ref="I76:K76"/>
    <mergeCell ref="A44:B45"/>
    <mergeCell ref="C44:C45"/>
    <mergeCell ref="E44:H45"/>
    <mergeCell ref="A52:B52"/>
    <mergeCell ref="A46:B46"/>
    <mergeCell ref="A47:B47"/>
    <mergeCell ref="A48:B48"/>
    <mergeCell ref="A65:A66"/>
    <mergeCell ref="B65:B66"/>
    <mergeCell ref="C65:F65"/>
    <mergeCell ref="G65:G66"/>
    <mergeCell ref="H65:H66"/>
    <mergeCell ref="I65:L65"/>
    <mergeCell ref="F79:G79"/>
    <mergeCell ref="F78:G78"/>
    <mergeCell ref="F77:G77"/>
  </mergeCells>
  <printOptions horizontalCentered="1"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64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78"/>
  <sheetViews>
    <sheetView view="pageBreakPreview" zoomScaleSheetLayoutView="100" workbookViewId="0" topLeftCell="A43">
      <selection activeCell="J28" sqref="J28"/>
    </sheetView>
  </sheetViews>
  <sheetFormatPr defaultColWidth="9.00390625" defaultRowHeight="12.75"/>
  <cols>
    <col min="1" max="1" width="28.125" style="298" customWidth="1"/>
    <col min="2" max="7" width="9.75390625" style="298" customWidth="1"/>
    <col min="8" max="8" width="8.125" style="298" customWidth="1"/>
    <col min="9" max="9" width="8.875" style="298" customWidth="1"/>
    <col min="10" max="10" width="9.125" style="298" customWidth="1"/>
    <col min="11" max="11" width="9.25390625" style="298" customWidth="1"/>
    <col min="12" max="12" width="10.375" style="298" customWidth="1"/>
    <col min="13" max="16384" width="9.125" style="298" customWidth="1"/>
  </cols>
  <sheetData>
    <row r="1" spans="1:14" ht="11.25">
      <c r="A1" s="622"/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</row>
    <row r="2" spans="1:14" ht="15.75" thickBot="1">
      <c r="A2" s="626" t="s">
        <v>323</v>
      </c>
      <c r="B2" s="626"/>
      <c r="C2" s="626"/>
      <c r="D2" s="626"/>
      <c r="E2" s="626"/>
      <c r="F2" s="626"/>
      <c r="G2" s="626"/>
      <c r="H2" s="230"/>
      <c r="L2" s="324"/>
      <c r="N2" s="325" t="s">
        <v>222</v>
      </c>
    </row>
    <row r="3" spans="1:14" ht="24" customHeight="1" thickBot="1">
      <c r="A3" s="623" t="s">
        <v>133</v>
      </c>
      <c r="B3" s="624" t="s">
        <v>329</v>
      </c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4"/>
    </row>
    <row r="4" spans="1:14" ht="12" thickBot="1">
      <c r="A4" s="623"/>
      <c r="B4" s="597" t="s">
        <v>263</v>
      </c>
      <c r="C4" s="597"/>
      <c r="D4" s="597"/>
      <c r="E4" s="597" t="s">
        <v>21</v>
      </c>
      <c r="F4" s="597"/>
      <c r="G4" s="597"/>
      <c r="H4" s="625" t="s">
        <v>264</v>
      </c>
      <c r="I4" s="625"/>
      <c r="J4" s="597" t="s">
        <v>22</v>
      </c>
      <c r="K4" s="597"/>
      <c r="L4" s="597"/>
      <c r="M4" s="597" t="s">
        <v>23</v>
      </c>
      <c r="N4" s="597"/>
    </row>
    <row r="5" spans="1:14" ht="12" thickBot="1">
      <c r="A5" s="623"/>
      <c r="B5" s="231" t="s">
        <v>134</v>
      </c>
      <c r="C5" s="232" t="s">
        <v>135</v>
      </c>
      <c r="D5" s="233" t="s">
        <v>136</v>
      </c>
      <c r="E5" s="231" t="s">
        <v>134</v>
      </c>
      <c r="F5" s="232" t="s">
        <v>135</v>
      </c>
      <c r="G5" s="233" t="s">
        <v>136</v>
      </c>
      <c r="H5" s="234" t="s">
        <v>136</v>
      </c>
      <c r="I5" s="234" t="s">
        <v>137</v>
      </c>
      <c r="J5" s="235" t="s">
        <v>134</v>
      </c>
      <c r="K5" s="232" t="s">
        <v>135</v>
      </c>
      <c r="L5" s="233" t="s">
        <v>136</v>
      </c>
      <c r="M5" s="234" t="s">
        <v>136</v>
      </c>
      <c r="N5" s="233" t="s">
        <v>137</v>
      </c>
    </row>
    <row r="6" spans="1:14" ht="12" thickBot="1">
      <c r="A6" s="623"/>
      <c r="B6" s="236" t="s">
        <v>138</v>
      </c>
      <c r="C6" s="237" t="s">
        <v>138</v>
      </c>
      <c r="D6" s="238"/>
      <c r="E6" s="236" t="s">
        <v>138</v>
      </c>
      <c r="F6" s="237" t="s">
        <v>138</v>
      </c>
      <c r="G6" s="238"/>
      <c r="H6" s="239" t="s">
        <v>139</v>
      </c>
      <c r="I6" s="239" t="s">
        <v>140</v>
      </c>
      <c r="J6" s="240" t="s">
        <v>138</v>
      </c>
      <c r="K6" s="237" t="s">
        <v>138</v>
      </c>
      <c r="L6" s="238"/>
      <c r="M6" s="239" t="s">
        <v>139</v>
      </c>
      <c r="N6" s="238" t="s">
        <v>140</v>
      </c>
    </row>
    <row r="7" spans="1:14" ht="13.5" customHeight="1">
      <c r="A7" s="241" t="s">
        <v>141</v>
      </c>
      <c r="B7" s="402"/>
      <c r="C7" s="403"/>
      <c r="D7" s="416">
        <f aca="true" t="shared" si="0" ref="D7:D18">SUM(B7:C7)</f>
        <v>0</v>
      </c>
      <c r="E7" s="402"/>
      <c r="F7" s="403"/>
      <c r="G7" s="424">
        <f aca="true" t="shared" si="1" ref="G7:G18">SUM(E7:F7)</f>
        <v>0</v>
      </c>
      <c r="H7" s="420">
        <f aca="true" t="shared" si="2" ref="H7:H38">+G7-D7</f>
        <v>0</v>
      </c>
      <c r="I7" s="428"/>
      <c r="J7" s="402"/>
      <c r="K7" s="403"/>
      <c r="L7" s="424">
        <f aca="true" t="shared" si="3" ref="L7:L18">SUM(J7:K7)</f>
        <v>0</v>
      </c>
      <c r="M7" s="420">
        <f aca="true" t="shared" si="4" ref="M7:M38">+L7-G7</f>
        <v>0</v>
      </c>
      <c r="N7" s="406"/>
    </row>
    <row r="8" spans="1:14" ht="13.5" customHeight="1">
      <c r="A8" s="248" t="s">
        <v>142</v>
      </c>
      <c r="B8" s="407">
        <v>8688</v>
      </c>
      <c r="C8" s="395"/>
      <c r="D8" s="417">
        <f t="shared" si="0"/>
        <v>8688</v>
      </c>
      <c r="E8" s="407">
        <v>10699</v>
      </c>
      <c r="F8" s="395"/>
      <c r="G8" s="425">
        <f t="shared" si="1"/>
        <v>10699</v>
      </c>
      <c r="H8" s="421">
        <f t="shared" si="2"/>
        <v>2011</v>
      </c>
      <c r="I8" s="429">
        <f aca="true" t="shared" si="5" ref="I8:I38">+G8/D8</f>
        <v>1.2314686924493554</v>
      </c>
      <c r="J8" s="407">
        <v>11120</v>
      </c>
      <c r="K8" s="395"/>
      <c r="L8" s="425">
        <f t="shared" si="3"/>
        <v>11120</v>
      </c>
      <c r="M8" s="421">
        <f t="shared" si="4"/>
        <v>421</v>
      </c>
      <c r="N8" s="408">
        <f aca="true" t="shared" si="6" ref="N8:N38">+L8/G8</f>
        <v>1.039349471913263</v>
      </c>
    </row>
    <row r="9" spans="1:14" ht="13.5" customHeight="1">
      <c r="A9" s="248" t="s">
        <v>143</v>
      </c>
      <c r="B9" s="407"/>
      <c r="C9" s="395"/>
      <c r="D9" s="417">
        <f t="shared" si="0"/>
        <v>0</v>
      </c>
      <c r="E9" s="407"/>
      <c r="F9" s="395"/>
      <c r="G9" s="425">
        <f t="shared" si="1"/>
        <v>0</v>
      </c>
      <c r="H9" s="421">
        <f t="shared" si="2"/>
        <v>0</v>
      </c>
      <c r="I9" s="429"/>
      <c r="J9" s="407"/>
      <c r="K9" s="395"/>
      <c r="L9" s="425">
        <f t="shared" si="3"/>
        <v>0</v>
      </c>
      <c r="M9" s="421">
        <f t="shared" si="4"/>
        <v>0</v>
      </c>
      <c r="N9" s="408"/>
    </row>
    <row r="10" spans="1:14" ht="13.5" customHeight="1">
      <c r="A10" s="248" t="s">
        <v>144</v>
      </c>
      <c r="B10" s="407"/>
      <c r="C10" s="395"/>
      <c r="D10" s="417">
        <f t="shared" si="0"/>
        <v>0</v>
      </c>
      <c r="E10" s="407"/>
      <c r="F10" s="395"/>
      <c r="G10" s="425">
        <f t="shared" si="1"/>
        <v>0</v>
      </c>
      <c r="H10" s="421">
        <f t="shared" si="2"/>
        <v>0</v>
      </c>
      <c r="I10" s="429"/>
      <c r="J10" s="407"/>
      <c r="K10" s="395"/>
      <c r="L10" s="425">
        <f t="shared" si="3"/>
        <v>0</v>
      </c>
      <c r="M10" s="421">
        <f t="shared" si="4"/>
        <v>0</v>
      </c>
      <c r="N10" s="408"/>
    </row>
    <row r="11" spans="1:14" ht="13.5" customHeight="1">
      <c r="A11" s="248" t="s">
        <v>145</v>
      </c>
      <c r="B11" s="407">
        <v>83</v>
      </c>
      <c r="C11" s="395"/>
      <c r="D11" s="417">
        <f t="shared" si="0"/>
        <v>83</v>
      </c>
      <c r="E11" s="407">
        <v>95</v>
      </c>
      <c r="F11" s="395"/>
      <c r="G11" s="425">
        <f t="shared" si="1"/>
        <v>95</v>
      </c>
      <c r="H11" s="421">
        <f t="shared" si="2"/>
        <v>12</v>
      </c>
      <c r="I11" s="429">
        <f t="shared" si="5"/>
        <v>1.144578313253012</v>
      </c>
      <c r="J11" s="407">
        <v>50</v>
      </c>
      <c r="K11" s="395"/>
      <c r="L11" s="425">
        <f t="shared" si="3"/>
        <v>50</v>
      </c>
      <c r="M11" s="421">
        <f t="shared" si="4"/>
        <v>-45</v>
      </c>
      <c r="N11" s="408">
        <f t="shared" si="6"/>
        <v>0.5263157894736842</v>
      </c>
    </row>
    <row r="12" spans="1:14" ht="13.5" customHeight="1">
      <c r="A12" s="248" t="s">
        <v>146</v>
      </c>
      <c r="B12" s="407">
        <v>64</v>
      </c>
      <c r="C12" s="395"/>
      <c r="D12" s="417">
        <f t="shared" si="0"/>
        <v>64</v>
      </c>
      <c r="E12" s="407">
        <v>4</v>
      </c>
      <c r="F12" s="395"/>
      <c r="G12" s="425">
        <f t="shared" si="1"/>
        <v>4</v>
      </c>
      <c r="H12" s="421">
        <f t="shared" si="2"/>
        <v>-60</v>
      </c>
      <c r="I12" s="429">
        <f t="shared" si="5"/>
        <v>0.0625</v>
      </c>
      <c r="J12" s="407"/>
      <c r="K12" s="395"/>
      <c r="L12" s="425">
        <f t="shared" si="3"/>
        <v>0</v>
      </c>
      <c r="M12" s="421">
        <f t="shared" si="4"/>
        <v>-4</v>
      </c>
      <c r="N12" s="408">
        <f t="shared" si="6"/>
        <v>0</v>
      </c>
    </row>
    <row r="13" spans="1:14" ht="13.5" customHeight="1">
      <c r="A13" s="248" t="s">
        <v>147</v>
      </c>
      <c r="B13" s="407"/>
      <c r="C13" s="395"/>
      <c r="D13" s="417">
        <f t="shared" si="0"/>
        <v>0</v>
      </c>
      <c r="E13" s="407"/>
      <c r="F13" s="395"/>
      <c r="G13" s="425">
        <f t="shared" si="1"/>
        <v>0</v>
      </c>
      <c r="H13" s="421">
        <f t="shared" si="2"/>
        <v>0</v>
      </c>
      <c r="I13" s="429"/>
      <c r="J13" s="407"/>
      <c r="K13" s="395"/>
      <c r="L13" s="425">
        <f t="shared" si="3"/>
        <v>0</v>
      </c>
      <c r="M13" s="421">
        <f t="shared" si="4"/>
        <v>0</v>
      </c>
      <c r="N13" s="408"/>
    </row>
    <row r="14" spans="1:14" ht="23.25" customHeight="1">
      <c r="A14" s="248" t="s">
        <v>148</v>
      </c>
      <c r="B14" s="407"/>
      <c r="C14" s="395"/>
      <c r="D14" s="417">
        <f t="shared" si="0"/>
        <v>0</v>
      </c>
      <c r="E14" s="407"/>
      <c r="F14" s="395"/>
      <c r="G14" s="425">
        <f t="shared" si="1"/>
        <v>0</v>
      </c>
      <c r="H14" s="421">
        <f t="shared" si="2"/>
        <v>0</v>
      </c>
      <c r="I14" s="429"/>
      <c r="J14" s="407"/>
      <c r="K14" s="395"/>
      <c r="L14" s="425">
        <f t="shared" si="3"/>
        <v>0</v>
      </c>
      <c r="M14" s="421">
        <f t="shared" si="4"/>
        <v>0</v>
      </c>
      <c r="N14" s="408"/>
    </row>
    <row r="15" spans="1:14" ht="13.5" customHeight="1">
      <c r="A15" s="248" t="s">
        <v>149</v>
      </c>
      <c r="B15" s="407">
        <v>9535</v>
      </c>
      <c r="C15" s="395"/>
      <c r="D15" s="417">
        <f t="shared" si="0"/>
        <v>9535</v>
      </c>
      <c r="E15" s="407">
        <v>10019</v>
      </c>
      <c r="F15" s="395"/>
      <c r="G15" s="425">
        <f t="shared" si="1"/>
        <v>10019</v>
      </c>
      <c r="H15" s="421">
        <f t="shared" si="2"/>
        <v>484</v>
      </c>
      <c r="I15" s="429">
        <f t="shared" si="5"/>
        <v>1.0507603565810173</v>
      </c>
      <c r="J15" s="432">
        <f>J16+J17</f>
        <v>6379</v>
      </c>
      <c r="K15" s="398"/>
      <c r="L15" s="425">
        <f t="shared" si="3"/>
        <v>6379</v>
      </c>
      <c r="M15" s="421">
        <f t="shared" si="4"/>
        <v>-3640</v>
      </c>
      <c r="N15" s="408">
        <f t="shared" si="6"/>
        <v>0.6366902884519413</v>
      </c>
    </row>
    <row r="16" spans="1:14" ht="13.5" customHeight="1">
      <c r="A16" s="255" t="s">
        <v>223</v>
      </c>
      <c r="B16" s="407">
        <v>1060</v>
      </c>
      <c r="C16" s="395"/>
      <c r="D16" s="417">
        <f t="shared" si="0"/>
        <v>1060</v>
      </c>
      <c r="E16" s="407">
        <v>3013</v>
      </c>
      <c r="F16" s="395"/>
      <c r="G16" s="425">
        <f t="shared" si="1"/>
        <v>3013</v>
      </c>
      <c r="H16" s="421">
        <f t="shared" si="2"/>
        <v>1953</v>
      </c>
      <c r="I16" s="429">
        <f t="shared" si="5"/>
        <v>2.8424528301886793</v>
      </c>
      <c r="J16" s="432">
        <v>1244</v>
      </c>
      <c r="K16" s="395"/>
      <c r="L16" s="425">
        <f t="shared" si="3"/>
        <v>1244</v>
      </c>
      <c r="M16" s="421">
        <f t="shared" si="4"/>
        <v>-1769</v>
      </c>
      <c r="N16" s="408">
        <f t="shared" si="6"/>
        <v>0.4128775307002987</v>
      </c>
    </row>
    <row r="17" spans="1:14" ht="13.5" customHeight="1">
      <c r="A17" s="255" t="s">
        <v>224</v>
      </c>
      <c r="B17" s="407">
        <v>8475</v>
      </c>
      <c r="C17" s="395"/>
      <c r="D17" s="417">
        <f t="shared" si="0"/>
        <v>8475</v>
      </c>
      <c r="E17" s="407">
        <v>7006</v>
      </c>
      <c r="F17" s="395"/>
      <c r="G17" s="425">
        <f t="shared" si="1"/>
        <v>7006</v>
      </c>
      <c r="H17" s="421">
        <f t="shared" si="2"/>
        <v>-1469</v>
      </c>
      <c r="I17" s="429">
        <f t="shared" si="5"/>
        <v>0.8266666666666667</v>
      </c>
      <c r="J17" s="432">
        <v>5135</v>
      </c>
      <c r="K17" s="395"/>
      <c r="L17" s="425">
        <f t="shared" si="3"/>
        <v>5135</v>
      </c>
      <c r="M17" s="421">
        <f t="shared" si="4"/>
        <v>-1871</v>
      </c>
      <c r="N17" s="408">
        <f t="shared" si="6"/>
        <v>0.7329431915500999</v>
      </c>
    </row>
    <row r="18" spans="1:14" ht="13.5" customHeight="1" thickBot="1">
      <c r="A18" s="256" t="s">
        <v>262</v>
      </c>
      <c r="B18" s="407"/>
      <c r="C18" s="395"/>
      <c r="D18" s="417">
        <f t="shared" si="0"/>
        <v>0</v>
      </c>
      <c r="E18" s="407"/>
      <c r="F18" s="395"/>
      <c r="G18" s="425">
        <f t="shared" si="1"/>
        <v>0</v>
      </c>
      <c r="H18" s="421">
        <f t="shared" si="2"/>
        <v>0</v>
      </c>
      <c r="I18" s="429"/>
      <c r="J18" s="432"/>
      <c r="K18" s="395"/>
      <c r="L18" s="425">
        <f t="shared" si="3"/>
        <v>0</v>
      </c>
      <c r="M18" s="421">
        <f t="shared" si="4"/>
        <v>0</v>
      </c>
      <c r="N18" s="408"/>
    </row>
    <row r="19" spans="1:14" ht="13.5" customHeight="1" thickBot="1">
      <c r="A19" s="263" t="s">
        <v>150</v>
      </c>
      <c r="B19" s="409">
        <f aca="true" t="shared" si="7" ref="B19:G19">SUM(B7+B8+B9+B10+B11+B13+B15)</f>
        <v>18306</v>
      </c>
      <c r="C19" s="399">
        <f t="shared" si="7"/>
        <v>0</v>
      </c>
      <c r="D19" s="418">
        <f t="shared" si="7"/>
        <v>18306</v>
      </c>
      <c r="E19" s="409">
        <f t="shared" si="7"/>
        <v>20813</v>
      </c>
      <c r="F19" s="399">
        <f t="shared" si="7"/>
        <v>0</v>
      </c>
      <c r="G19" s="426">
        <f t="shared" si="7"/>
        <v>20813</v>
      </c>
      <c r="H19" s="422">
        <f t="shared" si="2"/>
        <v>2507</v>
      </c>
      <c r="I19" s="430">
        <f t="shared" si="5"/>
        <v>1.1369496339997816</v>
      </c>
      <c r="J19" s="409">
        <f>SUM(J7+J8+J9+J10+J11+J13+J15)</f>
        <v>17549</v>
      </c>
      <c r="K19" s="399">
        <f>SUM(K7+K8+K9+K10+K11+K13+K15)</f>
        <v>0</v>
      </c>
      <c r="L19" s="426">
        <f>SUM(L7+L8+L9+L10+L11+L13+L15)</f>
        <v>17549</v>
      </c>
      <c r="M19" s="422">
        <f t="shared" si="4"/>
        <v>-3264</v>
      </c>
      <c r="N19" s="410">
        <f t="shared" si="6"/>
        <v>0.8431749387402104</v>
      </c>
    </row>
    <row r="20" spans="1:14" ht="13.5" customHeight="1">
      <c r="A20" s="241" t="s">
        <v>151</v>
      </c>
      <c r="B20" s="407">
        <v>3225</v>
      </c>
      <c r="C20" s="395"/>
      <c r="D20" s="417">
        <f aca="true" t="shared" si="8" ref="D20:D37">SUM(B20:C20)</f>
        <v>3225</v>
      </c>
      <c r="E20" s="407">
        <v>4085</v>
      </c>
      <c r="F20" s="395"/>
      <c r="G20" s="425">
        <f aca="true" t="shared" si="9" ref="G20:G37">SUM(E20:F20)</f>
        <v>4085</v>
      </c>
      <c r="H20" s="421">
        <f t="shared" si="2"/>
        <v>860</v>
      </c>
      <c r="I20" s="429">
        <f t="shared" si="5"/>
        <v>1.2666666666666666</v>
      </c>
      <c r="J20" s="407">
        <v>3581</v>
      </c>
      <c r="K20" s="395"/>
      <c r="L20" s="425">
        <f aca="true" t="shared" si="10" ref="L20:L37">SUM(J20:K20)</f>
        <v>3581</v>
      </c>
      <c r="M20" s="421">
        <f t="shared" si="4"/>
        <v>-504</v>
      </c>
      <c r="N20" s="408">
        <f t="shared" si="6"/>
        <v>0.8766217870257038</v>
      </c>
    </row>
    <row r="21" spans="1:14" ht="21" customHeight="1">
      <c r="A21" s="248" t="s">
        <v>152</v>
      </c>
      <c r="B21" s="407">
        <v>576</v>
      </c>
      <c r="C21" s="395"/>
      <c r="D21" s="417">
        <f t="shared" si="8"/>
        <v>576</v>
      </c>
      <c r="E21" s="407">
        <v>965</v>
      </c>
      <c r="F21" s="395"/>
      <c r="G21" s="425">
        <f t="shared" si="9"/>
        <v>965</v>
      </c>
      <c r="H21" s="421">
        <f t="shared" si="2"/>
        <v>389</v>
      </c>
      <c r="I21" s="429">
        <f t="shared" si="5"/>
        <v>1.6753472222222223</v>
      </c>
      <c r="J21" s="407">
        <v>580</v>
      </c>
      <c r="K21" s="395"/>
      <c r="L21" s="425">
        <f t="shared" si="10"/>
        <v>580</v>
      </c>
      <c r="M21" s="421">
        <f t="shared" si="4"/>
        <v>-385</v>
      </c>
      <c r="N21" s="408">
        <f t="shared" si="6"/>
        <v>0.6010362694300518</v>
      </c>
    </row>
    <row r="22" spans="1:14" ht="13.5" customHeight="1">
      <c r="A22" s="248" t="s">
        <v>153</v>
      </c>
      <c r="B22" s="407">
        <v>552</v>
      </c>
      <c r="C22" s="395"/>
      <c r="D22" s="417">
        <f t="shared" si="8"/>
        <v>552</v>
      </c>
      <c r="E22" s="407">
        <v>611</v>
      </c>
      <c r="F22" s="395"/>
      <c r="G22" s="425">
        <f t="shared" si="9"/>
        <v>611</v>
      </c>
      <c r="H22" s="421">
        <f t="shared" si="2"/>
        <v>59</v>
      </c>
      <c r="I22" s="429">
        <f t="shared" si="5"/>
        <v>1.1068840579710144</v>
      </c>
      <c r="J22" s="407">
        <f>G22</f>
        <v>611</v>
      </c>
      <c r="K22" s="395"/>
      <c r="L22" s="425">
        <f t="shared" si="10"/>
        <v>611</v>
      </c>
      <c r="M22" s="421">
        <f t="shared" si="4"/>
        <v>0</v>
      </c>
      <c r="N22" s="408">
        <f t="shared" si="6"/>
        <v>1</v>
      </c>
    </row>
    <row r="23" spans="1:14" ht="13.5" customHeight="1">
      <c r="A23" s="248" t="s">
        <v>154</v>
      </c>
      <c r="B23" s="407"/>
      <c r="C23" s="395"/>
      <c r="D23" s="417">
        <f t="shared" si="8"/>
        <v>0</v>
      </c>
      <c r="E23" s="407"/>
      <c r="F23" s="395"/>
      <c r="G23" s="425">
        <f t="shared" si="9"/>
        <v>0</v>
      </c>
      <c r="H23" s="421">
        <f t="shared" si="2"/>
        <v>0</v>
      </c>
      <c r="I23" s="429"/>
      <c r="J23" s="407"/>
      <c r="K23" s="395"/>
      <c r="L23" s="425">
        <f t="shared" si="10"/>
        <v>0</v>
      </c>
      <c r="M23" s="421">
        <f t="shared" si="4"/>
        <v>0</v>
      </c>
      <c r="N23" s="408"/>
    </row>
    <row r="24" spans="1:14" ht="13.5" customHeight="1">
      <c r="A24" s="248" t="s">
        <v>220</v>
      </c>
      <c r="B24" s="407">
        <v>90</v>
      </c>
      <c r="C24" s="395"/>
      <c r="D24" s="417">
        <f t="shared" si="8"/>
        <v>90</v>
      </c>
      <c r="E24" s="407">
        <v>102</v>
      </c>
      <c r="F24" s="395"/>
      <c r="G24" s="425">
        <f t="shared" si="9"/>
        <v>102</v>
      </c>
      <c r="H24" s="421">
        <f t="shared" si="2"/>
        <v>12</v>
      </c>
      <c r="I24" s="429">
        <f t="shared" si="5"/>
        <v>1.1333333333333333</v>
      </c>
      <c r="J24" s="407">
        <v>100</v>
      </c>
      <c r="K24" s="395"/>
      <c r="L24" s="425">
        <f t="shared" si="10"/>
        <v>100</v>
      </c>
      <c r="M24" s="421">
        <f t="shared" si="4"/>
        <v>-2</v>
      </c>
      <c r="N24" s="408">
        <f t="shared" si="6"/>
        <v>0.9803921568627451</v>
      </c>
    </row>
    <row r="25" spans="1:14" ht="13.5" customHeight="1">
      <c r="A25" s="248" t="s">
        <v>155</v>
      </c>
      <c r="B25" s="407">
        <v>2406</v>
      </c>
      <c r="C25" s="395"/>
      <c r="D25" s="417">
        <f t="shared" si="8"/>
        <v>2406</v>
      </c>
      <c r="E25" s="407">
        <v>2880</v>
      </c>
      <c r="F25" s="395"/>
      <c r="G25" s="425">
        <f t="shared" si="9"/>
        <v>2880</v>
      </c>
      <c r="H25" s="421">
        <f t="shared" si="2"/>
        <v>474</v>
      </c>
      <c r="I25" s="429">
        <f t="shared" si="5"/>
        <v>1.1970074812967582</v>
      </c>
      <c r="J25" s="407">
        <f>E25</f>
        <v>2880</v>
      </c>
      <c r="K25" s="395"/>
      <c r="L25" s="425">
        <f t="shared" si="10"/>
        <v>2880</v>
      </c>
      <c r="M25" s="421">
        <f t="shared" si="4"/>
        <v>0</v>
      </c>
      <c r="N25" s="408">
        <f t="shared" si="6"/>
        <v>1</v>
      </c>
    </row>
    <row r="26" spans="1:14" ht="13.5" customHeight="1">
      <c r="A26" s="248" t="s">
        <v>156</v>
      </c>
      <c r="B26" s="407">
        <v>1047</v>
      </c>
      <c r="C26" s="395"/>
      <c r="D26" s="417">
        <f t="shared" si="8"/>
        <v>1047</v>
      </c>
      <c r="E26" s="407">
        <v>639</v>
      </c>
      <c r="F26" s="395"/>
      <c r="G26" s="425">
        <f t="shared" si="9"/>
        <v>639</v>
      </c>
      <c r="H26" s="421">
        <f t="shared" si="2"/>
        <v>-408</v>
      </c>
      <c r="I26" s="429">
        <f t="shared" si="5"/>
        <v>0.6103151862464183</v>
      </c>
      <c r="J26" s="432">
        <v>800</v>
      </c>
      <c r="K26" s="395"/>
      <c r="L26" s="425">
        <f t="shared" si="10"/>
        <v>800</v>
      </c>
      <c r="M26" s="421">
        <f t="shared" si="4"/>
        <v>161</v>
      </c>
      <c r="N26" s="408">
        <f t="shared" si="6"/>
        <v>1.2519561815336464</v>
      </c>
    </row>
    <row r="27" spans="1:14" ht="13.5" customHeight="1">
      <c r="A27" s="248" t="s">
        <v>157</v>
      </c>
      <c r="B27" s="407">
        <v>1318</v>
      </c>
      <c r="C27" s="395"/>
      <c r="D27" s="417">
        <f t="shared" si="8"/>
        <v>1318</v>
      </c>
      <c r="E27" s="407">
        <v>2157</v>
      </c>
      <c r="F27" s="395"/>
      <c r="G27" s="425">
        <f t="shared" si="9"/>
        <v>2157</v>
      </c>
      <c r="H27" s="421">
        <f t="shared" si="2"/>
        <v>839</v>
      </c>
      <c r="I27" s="429">
        <f t="shared" si="5"/>
        <v>1.6365705614567527</v>
      </c>
      <c r="J27" s="432">
        <v>2200</v>
      </c>
      <c r="K27" s="395"/>
      <c r="L27" s="425">
        <f t="shared" si="10"/>
        <v>2200</v>
      </c>
      <c r="M27" s="421">
        <f t="shared" si="4"/>
        <v>43</v>
      </c>
      <c r="N27" s="408">
        <f t="shared" si="6"/>
        <v>1.0199350950394066</v>
      </c>
    </row>
    <row r="28" spans="1:14" ht="13.5" customHeight="1">
      <c r="A28" s="279" t="s">
        <v>158</v>
      </c>
      <c r="B28" s="407">
        <v>11673</v>
      </c>
      <c r="C28" s="395"/>
      <c r="D28" s="417">
        <f t="shared" si="8"/>
        <v>11673</v>
      </c>
      <c r="E28" s="407">
        <v>12698</v>
      </c>
      <c r="F28" s="395"/>
      <c r="G28" s="425">
        <f t="shared" si="9"/>
        <v>12698</v>
      </c>
      <c r="H28" s="421">
        <f t="shared" si="2"/>
        <v>1025</v>
      </c>
      <c r="I28" s="429">
        <f t="shared" si="5"/>
        <v>1.0878094748565064</v>
      </c>
      <c r="J28" s="407">
        <f>J29+J32</f>
        <v>14594.61</v>
      </c>
      <c r="K28" s="395"/>
      <c r="L28" s="425">
        <f t="shared" si="10"/>
        <v>14594.61</v>
      </c>
      <c r="M28" s="421">
        <f t="shared" si="4"/>
        <v>1896.6100000000006</v>
      </c>
      <c r="N28" s="408">
        <f t="shared" si="6"/>
        <v>1.1493628917939833</v>
      </c>
    </row>
    <row r="29" spans="1:14" ht="13.5" customHeight="1">
      <c r="A29" s="248" t="s">
        <v>159</v>
      </c>
      <c r="B29" s="407">
        <v>8532</v>
      </c>
      <c r="C29" s="395"/>
      <c r="D29" s="417">
        <f t="shared" si="8"/>
        <v>8532</v>
      </c>
      <c r="E29" s="407">
        <v>9283</v>
      </c>
      <c r="F29" s="395"/>
      <c r="G29" s="425">
        <f t="shared" si="9"/>
        <v>9283</v>
      </c>
      <c r="H29" s="421">
        <f t="shared" si="2"/>
        <v>751</v>
      </c>
      <c r="I29" s="429">
        <f t="shared" si="5"/>
        <v>1.088021565869667</v>
      </c>
      <c r="J29" s="432">
        <f>J30+J31</f>
        <v>10653</v>
      </c>
      <c r="K29" s="398"/>
      <c r="L29" s="425">
        <f t="shared" si="10"/>
        <v>10653</v>
      </c>
      <c r="M29" s="421">
        <f t="shared" si="4"/>
        <v>1370</v>
      </c>
      <c r="N29" s="408">
        <f t="shared" si="6"/>
        <v>1.1475816007756114</v>
      </c>
    </row>
    <row r="30" spans="1:14" ht="13.5" customHeight="1">
      <c r="A30" s="279" t="s">
        <v>160</v>
      </c>
      <c r="B30" s="407">
        <v>8416</v>
      </c>
      <c r="C30" s="395"/>
      <c r="D30" s="417">
        <f t="shared" si="8"/>
        <v>8416</v>
      </c>
      <c r="E30" s="407">
        <v>9034</v>
      </c>
      <c r="F30" s="395"/>
      <c r="G30" s="425">
        <f t="shared" si="9"/>
        <v>9034</v>
      </c>
      <c r="H30" s="421">
        <f t="shared" si="2"/>
        <v>618</v>
      </c>
      <c r="I30" s="429">
        <f t="shared" si="5"/>
        <v>1.0734315589353611</v>
      </c>
      <c r="J30" s="407">
        <v>10403</v>
      </c>
      <c r="K30" s="395"/>
      <c r="L30" s="425">
        <f t="shared" si="10"/>
        <v>10403</v>
      </c>
      <c r="M30" s="421">
        <f t="shared" si="4"/>
        <v>1369</v>
      </c>
      <c r="N30" s="408">
        <f t="shared" si="6"/>
        <v>1.151538631835289</v>
      </c>
    </row>
    <row r="31" spans="1:14" ht="13.5" customHeight="1">
      <c r="A31" s="248" t="s">
        <v>161</v>
      </c>
      <c r="B31" s="407">
        <v>116</v>
      </c>
      <c r="C31" s="395"/>
      <c r="D31" s="417">
        <f t="shared" si="8"/>
        <v>116</v>
      </c>
      <c r="E31" s="407">
        <v>249</v>
      </c>
      <c r="F31" s="395"/>
      <c r="G31" s="425">
        <f t="shared" si="9"/>
        <v>249</v>
      </c>
      <c r="H31" s="421">
        <f t="shared" si="2"/>
        <v>133</v>
      </c>
      <c r="I31" s="429">
        <f t="shared" si="5"/>
        <v>2.146551724137931</v>
      </c>
      <c r="J31" s="407">
        <v>250</v>
      </c>
      <c r="K31" s="395"/>
      <c r="L31" s="425">
        <f t="shared" si="10"/>
        <v>250</v>
      </c>
      <c r="M31" s="421">
        <f t="shared" si="4"/>
        <v>1</v>
      </c>
      <c r="N31" s="408">
        <f t="shared" si="6"/>
        <v>1.0040160642570282</v>
      </c>
    </row>
    <row r="32" spans="1:14" ht="13.5" customHeight="1">
      <c r="A32" s="248" t="s">
        <v>162</v>
      </c>
      <c r="B32" s="407">
        <v>3141</v>
      </c>
      <c r="C32" s="395"/>
      <c r="D32" s="417">
        <f t="shared" si="8"/>
        <v>3141</v>
      </c>
      <c r="E32" s="407">
        <v>3415</v>
      </c>
      <c r="F32" s="395"/>
      <c r="G32" s="425">
        <f t="shared" si="9"/>
        <v>3415</v>
      </c>
      <c r="H32" s="421">
        <f t="shared" si="2"/>
        <v>274</v>
      </c>
      <c r="I32" s="429">
        <f t="shared" si="5"/>
        <v>1.0872333651703279</v>
      </c>
      <c r="J32" s="407">
        <f>J29*0.37</f>
        <v>3941.61</v>
      </c>
      <c r="K32" s="395"/>
      <c r="L32" s="425">
        <f t="shared" si="10"/>
        <v>3941.61</v>
      </c>
      <c r="M32" s="421">
        <f t="shared" si="4"/>
        <v>526.6100000000001</v>
      </c>
      <c r="N32" s="408">
        <f t="shared" si="6"/>
        <v>1.1542049780380674</v>
      </c>
    </row>
    <row r="33" spans="1:14" ht="13.5" customHeight="1">
      <c r="A33" s="279" t="s">
        <v>163</v>
      </c>
      <c r="B33" s="407">
        <v>4</v>
      </c>
      <c r="C33" s="395"/>
      <c r="D33" s="417">
        <f t="shared" si="8"/>
        <v>4</v>
      </c>
      <c r="E33" s="407">
        <v>2</v>
      </c>
      <c r="F33" s="395"/>
      <c r="G33" s="425">
        <f t="shared" si="9"/>
        <v>2</v>
      </c>
      <c r="H33" s="421">
        <f t="shared" si="2"/>
        <v>-2</v>
      </c>
      <c r="I33" s="429">
        <f t="shared" si="5"/>
        <v>0.5</v>
      </c>
      <c r="J33" s="407">
        <v>5</v>
      </c>
      <c r="K33" s="395"/>
      <c r="L33" s="425">
        <f t="shared" si="10"/>
        <v>5</v>
      </c>
      <c r="M33" s="421">
        <f t="shared" si="4"/>
        <v>3</v>
      </c>
      <c r="N33" s="408">
        <f t="shared" si="6"/>
        <v>2.5</v>
      </c>
    </row>
    <row r="34" spans="1:14" ht="13.5" customHeight="1">
      <c r="A34" s="279" t="s">
        <v>164</v>
      </c>
      <c r="B34" s="407">
        <v>136</v>
      </c>
      <c r="C34" s="395"/>
      <c r="D34" s="417">
        <f t="shared" si="8"/>
        <v>136</v>
      </c>
      <c r="E34" s="407">
        <v>203</v>
      </c>
      <c r="F34" s="395"/>
      <c r="G34" s="425">
        <f t="shared" si="9"/>
        <v>203</v>
      </c>
      <c r="H34" s="421">
        <f t="shared" si="2"/>
        <v>67</v>
      </c>
      <c r="I34" s="429">
        <f t="shared" si="5"/>
        <v>1.4926470588235294</v>
      </c>
      <c r="J34" s="407">
        <v>210</v>
      </c>
      <c r="K34" s="395"/>
      <c r="L34" s="425">
        <f t="shared" si="10"/>
        <v>210</v>
      </c>
      <c r="M34" s="421">
        <f t="shared" si="4"/>
        <v>7</v>
      </c>
      <c r="N34" s="408">
        <f t="shared" si="6"/>
        <v>1.0344827586206897</v>
      </c>
    </row>
    <row r="35" spans="1:14" ht="13.5" customHeight="1">
      <c r="A35" s="248" t="s">
        <v>165</v>
      </c>
      <c r="B35" s="407">
        <v>208</v>
      </c>
      <c r="C35" s="395"/>
      <c r="D35" s="417">
        <f t="shared" si="8"/>
        <v>208</v>
      </c>
      <c r="E35" s="407">
        <v>231</v>
      </c>
      <c r="F35" s="395"/>
      <c r="G35" s="425">
        <f t="shared" si="9"/>
        <v>231</v>
      </c>
      <c r="H35" s="421">
        <f t="shared" si="2"/>
        <v>23</v>
      </c>
      <c r="I35" s="429">
        <f t="shared" si="5"/>
        <v>1.1105769230769231</v>
      </c>
      <c r="J35" s="432">
        <v>757</v>
      </c>
      <c r="K35" s="395"/>
      <c r="L35" s="425">
        <f t="shared" si="10"/>
        <v>757</v>
      </c>
      <c r="M35" s="421">
        <f t="shared" si="4"/>
        <v>526</v>
      </c>
      <c r="N35" s="408">
        <f t="shared" si="6"/>
        <v>3.277056277056277</v>
      </c>
    </row>
    <row r="36" spans="1:14" ht="22.5" customHeight="1">
      <c r="A36" s="248" t="s">
        <v>166</v>
      </c>
      <c r="B36" s="407">
        <v>208</v>
      </c>
      <c r="C36" s="395"/>
      <c r="D36" s="417">
        <f t="shared" si="8"/>
        <v>208</v>
      </c>
      <c r="E36" s="407">
        <v>226</v>
      </c>
      <c r="F36" s="395"/>
      <c r="G36" s="425">
        <f t="shared" si="9"/>
        <v>226</v>
      </c>
      <c r="H36" s="421">
        <f t="shared" si="2"/>
        <v>18</v>
      </c>
      <c r="I36" s="429">
        <f t="shared" si="5"/>
        <v>1.0865384615384615</v>
      </c>
      <c r="J36" s="432">
        <v>757</v>
      </c>
      <c r="K36" s="395"/>
      <c r="L36" s="425">
        <f t="shared" si="10"/>
        <v>757</v>
      </c>
      <c r="M36" s="421">
        <f t="shared" si="4"/>
        <v>531</v>
      </c>
      <c r="N36" s="408">
        <f t="shared" si="6"/>
        <v>3.349557522123894</v>
      </c>
    </row>
    <row r="37" spans="1:14" ht="13.5" customHeight="1" thickBot="1">
      <c r="A37" s="280" t="s">
        <v>167</v>
      </c>
      <c r="B37" s="407"/>
      <c r="C37" s="395"/>
      <c r="D37" s="417">
        <f t="shared" si="8"/>
        <v>0</v>
      </c>
      <c r="E37" s="407"/>
      <c r="F37" s="395"/>
      <c r="G37" s="425">
        <f t="shared" si="9"/>
        <v>0</v>
      </c>
      <c r="H37" s="421">
        <f t="shared" si="2"/>
        <v>0</v>
      </c>
      <c r="I37" s="429"/>
      <c r="J37" s="407"/>
      <c r="K37" s="395"/>
      <c r="L37" s="425">
        <f t="shared" si="10"/>
        <v>0</v>
      </c>
      <c r="M37" s="421">
        <f t="shared" si="4"/>
        <v>0</v>
      </c>
      <c r="N37" s="408"/>
    </row>
    <row r="38" spans="1:14" ht="13.5" customHeight="1" thickBot="1">
      <c r="A38" s="287" t="s">
        <v>168</v>
      </c>
      <c r="B38" s="411">
        <f aca="true" t="shared" si="11" ref="B38:G38">SUM(B20+B22+B23+B24+B25+B28+B33+B34+B35+B37)</f>
        <v>18294</v>
      </c>
      <c r="C38" s="412">
        <f t="shared" si="11"/>
        <v>0</v>
      </c>
      <c r="D38" s="419">
        <f t="shared" si="11"/>
        <v>18294</v>
      </c>
      <c r="E38" s="411">
        <f t="shared" si="11"/>
        <v>20812</v>
      </c>
      <c r="F38" s="412">
        <f t="shared" si="11"/>
        <v>0</v>
      </c>
      <c r="G38" s="427">
        <f t="shared" si="11"/>
        <v>20812</v>
      </c>
      <c r="H38" s="423">
        <f t="shared" si="2"/>
        <v>2518</v>
      </c>
      <c r="I38" s="431">
        <f t="shared" si="5"/>
        <v>1.1376407565321964</v>
      </c>
      <c r="J38" s="411">
        <f>SUM(J20+J22+J23+J24+J25+J28+J33+J34+J35+J37)</f>
        <v>22738.61</v>
      </c>
      <c r="K38" s="412">
        <f>SUM(K20+K22+K23+K24+K25+K28+K33+K34+K35+K37)</f>
        <v>0</v>
      </c>
      <c r="L38" s="427">
        <f>SUM(L20+L22+L23+L24+L25+L28+L33+L34+L35+L37)</f>
        <v>22738.61</v>
      </c>
      <c r="M38" s="423">
        <f t="shared" si="4"/>
        <v>1926.6100000000006</v>
      </c>
      <c r="N38" s="415">
        <f t="shared" si="6"/>
        <v>1.092572073803575</v>
      </c>
    </row>
    <row r="39" spans="1:14" ht="13.5" customHeight="1" thickBot="1">
      <c r="A39" s="292"/>
      <c r="B39" s="391"/>
      <c r="C39" s="392"/>
      <c r="D39" s="393"/>
      <c r="E39" s="391"/>
      <c r="F39" s="392"/>
      <c r="G39" s="393"/>
      <c r="H39" s="392"/>
      <c r="I39" s="296"/>
      <c r="J39" s="391"/>
      <c r="K39" s="392"/>
      <c r="L39" s="392"/>
      <c r="M39" s="391"/>
      <c r="N39" s="394"/>
    </row>
    <row r="40" spans="1:14" ht="13.5" customHeight="1" thickBot="1">
      <c r="A40" s="287" t="s">
        <v>169</v>
      </c>
      <c r="B40" s="607">
        <v>12</v>
      </c>
      <c r="C40" s="607"/>
      <c r="D40" s="607"/>
      <c r="E40" s="607">
        <v>1</v>
      </c>
      <c r="F40" s="607"/>
      <c r="G40" s="607"/>
      <c r="H40" s="382"/>
      <c r="I40" s="377"/>
      <c r="J40" s="606">
        <f>L19-L38</f>
        <v>-5189.610000000001</v>
      </c>
      <c r="K40" s="606"/>
      <c r="L40" s="606"/>
      <c r="M40" s="379"/>
      <c r="N40" s="381"/>
    </row>
    <row r="41" spans="1:7" ht="20.25" customHeight="1" thickBot="1">
      <c r="A41" s="287" t="s">
        <v>170</v>
      </c>
      <c r="B41" s="607"/>
      <c r="C41" s="607"/>
      <c r="D41" s="607"/>
      <c r="E41" s="607"/>
      <c r="F41" s="607"/>
      <c r="G41" s="607"/>
    </row>
    <row r="42" ht="14.25" customHeight="1">
      <c r="D42" s="326"/>
    </row>
    <row r="43" spans="1:7" ht="12" thickBot="1">
      <c r="A43" s="386"/>
      <c r="B43" s="386"/>
      <c r="C43" s="385"/>
      <c r="D43" s="386"/>
      <c r="E43" s="386"/>
      <c r="F43" s="386"/>
      <c r="G43" s="385"/>
    </row>
    <row r="44" spans="1:9" ht="11.25">
      <c r="A44" s="635" t="s">
        <v>24</v>
      </c>
      <c r="B44" s="643"/>
      <c r="C44" s="641" t="s">
        <v>171</v>
      </c>
      <c r="D44" s="327"/>
      <c r="E44" s="635" t="s">
        <v>31</v>
      </c>
      <c r="F44" s="657"/>
      <c r="G44" s="657"/>
      <c r="H44" s="643"/>
      <c r="I44" s="641" t="s">
        <v>171</v>
      </c>
    </row>
    <row r="45" spans="1:9" ht="12" thickBot="1">
      <c r="A45" s="644"/>
      <c r="B45" s="645"/>
      <c r="C45" s="642"/>
      <c r="D45" s="327"/>
      <c r="E45" s="644"/>
      <c r="F45" s="658"/>
      <c r="G45" s="658"/>
      <c r="H45" s="645"/>
      <c r="I45" s="642"/>
    </row>
    <row r="46" spans="1:14" ht="12.75">
      <c r="A46" s="620" t="s">
        <v>64</v>
      </c>
      <c r="B46" s="640"/>
      <c r="C46" s="494">
        <v>600</v>
      </c>
      <c r="D46" s="302"/>
      <c r="E46" s="620" t="s">
        <v>216</v>
      </c>
      <c r="F46" s="659"/>
      <c r="G46" s="659"/>
      <c r="H46" s="640"/>
      <c r="I46" s="494">
        <v>120</v>
      </c>
      <c r="K46" s="631" t="s">
        <v>173</v>
      </c>
      <c r="L46" s="631"/>
      <c r="M46" s="331">
        <v>2007</v>
      </c>
      <c r="N46" s="332">
        <v>2008</v>
      </c>
    </row>
    <row r="47" spans="1:14" ht="12.75">
      <c r="A47" s="617" t="s">
        <v>197</v>
      </c>
      <c r="B47" s="639"/>
      <c r="C47" s="495">
        <v>64</v>
      </c>
      <c r="D47" s="302"/>
      <c r="E47" s="617" t="s">
        <v>338</v>
      </c>
      <c r="F47" s="660"/>
      <c r="G47" s="660"/>
      <c r="H47" s="639"/>
      <c r="I47" s="495">
        <v>50</v>
      </c>
      <c r="K47" s="333" t="s">
        <v>213</v>
      </c>
      <c r="L47" s="334"/>
      <c r="M47" s="335"/>
      <c r="N47" s="336"/>
    </row>
    <row r="48" spans="1:14" ht="12.75">
      <c r="A48" s="617"/>
      <c r="B48" s="639"/>
      <c r="C48" s="495"/>
      <c r="D48" s="302"/>
      <c r="E48" s="617" t="s">
        <v>211</v>
      </c>
      <c r="F48" s="660" t="s">
        <v>327</v>
      </c>
      <c r="G48" s="660"/>
      <c r="H48" s="639"/>
      <c r="I48" s="495">
        <v>250</v>
      </c>
      <c r="K48" s="334" t="s">
        <v>174</v>
      </c>
      <c r="L48" s="333"/>
      <c r="M48" s="337">
        <v>0</v>
      </c>
      <c r="N48" s="338">
        <v>0</v>
      </c>
    </row>
    <row r="49" spans="1:14" ht="13.5" thickBot="1">
      <c r="A49" s="617"/>
      <c r="B49" s="639"/>
      <c r="C49" s="495"/>
      <c r="D49" s="302"/>
      <c r="E49" s="617" t="s">
        <v>229</v>
      </c>
      <c r="F49" s="660"/>
      <c r="G49" s="660"/>
      <c r="H49" s="639"/>
      <c r="I49" s="495">
        <v>100</v>
      </c>
      <c r="K49" s="339" t="s">
        <v>175</v>
      </c>
      <c r="L49" s="340"/>
      <c r="M49" s="341">
        <v>0</v>
      </c>
      <c r="N49" s="342">
        <v>0</v>
      </c>
    </row>
    <row r="50" spans="1:9" ht="12.75">
      <c r="A50" s="617"/>
      <c r="B50" s="639"/>
      <c r="C50" s="495"/>
      <c r="D50" s="302"/>
      <c r="E50" s="617" t="s">
        <v>65</v>
      </c>
      <c r="F50" s="660"/>
      <c r="G50" s="660"/>
      <c r="H50" s="639"/>
      <c r="I50" s="495">
        <v>40</v>
      </c>
    </row>
    <row r="51" spans="1:9" ht="12.75">
      <c r="A51" s="617"/>
      <c r="B51" s="639"/>
      <c r="C51" s="495"/>
      <c r="D51" s="302"/>
      <c r="E51" s="617" t="s">
        <v>66</v>
      </c>
      <c r="F51" s="660"/>
      <c r="G51" s="660"/>
      <c r="H51" s="639"/>
      <c r="I51" s="495">
        <v>40</v>
      </c>
    </row>
    <row r="52" spans="1:14" ht="13.5" thickBot="1">
      <c r="A52" s="588"/>
      <c r="B52" s="653"/>
      <c r="C52" s="496"/>
      <c r="D52" s="302"/>
      <c r="E52" s="588" t="s">
        <v>210</v>
      </c>
      <c r="F52" s="655"/>
      <c r="G52" s="655"/>
      <c r="H52" s="653"/>
      <c r="I52" s="496">
        <v>200</v>
      </c>
      <c r="M52" s="300"/>
      <c r="N52" s="300"/>
    </row>
    <row r="53" spans="1:9" s="328" customFormat="1" ht="13.5" customHeight="1" thickBot="1">
      <c r="A53" s="633" t="s">
        <v>136</v>
      </c>
      <c r="B53" s="654"/>
      <c r="C53" s="487">
        <f>SUM(C46:C52)</f>
        <v>664</v>
      </c>
      <c r="D53" s="299"/>
      <c r="E53" s="633" t="s">
        <v>136</v>
      </c>
      <c r="F53" s="656"/>
      <c r="G53" s="656"/>
      <c r="H53" s="654"/>
      <c r="I53" s="487">
        <f>SUM(I46:I53)</f>
        <v>800</v>
      </c>
    </row>
    <row r="54" spans="1:4" ht="11.25">
      <c r="A54" s="386"/>
      <c r="B54" s="386"/>
      <c r="C54" s="385"/>
      <c r="D54" s="386"/>
    </row>
    <row r="55" spans="1:7" ht="11.25">
      <c r="A55" s="386"/>
      <c r="B55" s="386"/>
      <c r="C55" s="385"/>
      <c r="D55" s="386"/>
      <c r="E55" s="386"/>
      <c r="F55" s="386"/>
      <c r="G55" s="385"/>
    </row>
    <row r="56" spans="1:12" s="328" customFormat="1" ht="15.75" thickBot="1">
      <c r="A56" s="375" t="s">
        <v>324</v>
      </c>
      <c r="B56" s="329"/>
      <c r="C56" s="329"/>
      <c r="D56" s="329"/>
      <c r="E56" s="303"/>
      <c r="F56" s="330"/>
      <c r="G56" s="330"/>
      <c r="H56" s="302"/>
      <c r="I56" s="329"/>
      <c r="J56" s="329" t="s">
        <v>222</v>
      </c>
      <c r="K56" s="329"/>
      <c r="L56" s="303"/>
    </row>
    <row r="57" spans="1:11" s="328" customFormat="1" ht="12" thickBot="1">
      <c r="A57" s="608" t="s">
        <v>185</v>
      </c>
      <c r="B57" s="609" t="s">
        <v>34</v>
      </c>
      <c r="C57" s="610" t="s">
        <v>35</v>
      </c>
      <c r="D57" s="610"/>
      <c r="E57" s="610"/>
      <c r="F57" s="610"/>
      <c r="G57" s="610"/>
      <c r="H57" s="610"/>
      <c r="I57" s="610"/>
      <c r="J57" s="601" t="s">
        <v>36</v>
      </c>
      <c r="K57" s="298"/>
    </row>
    <row r="58" spans="1:11" s="328" customFormat="1" ht="12" thickBot="1">
      <c r="A58" s="608"/>
      <c r="B58" s="609"/>
      <c r="C58" s="604" t="s">
        <v>186</v>
      </c>
      <c r="D58" s="605" t="s">
        <v>187</v>
      </c>
      <c r="E58" s="605"/>
      <c r="F58" s="605"/>
      <c r="G58" s="605"/>
      <c r="H58" s="605"/>
      <c r="I58" s="605"/>
      <c r="J58" s="601"/>
      <c r="K58" s="298"/>
    </row>
    <row r="59" spans="1:11" s="328" customFormat="1" ht="12" thickBot="1">
      <c r="A59" s="608"/>
      <c r="B59" s="609"/>
      <c r="C59" s="604"/>
      <c r="D59" s="304">
        <v>1</v>
      </c>
      <c r="E59" s="304">
        <v>2</v>
      </c>
      <c r="F59" s="304">
        <v>3</v>
      </c>
      <c r="G59" s="304">
        <v>4</v>
      </c>
      <c r="H59" s="304">
        <v>5</v>
      </c>
      <c r="I59" s="305">
        <v>6</v>
      </c>
      <c r="J59" s="601"/>
      <c r="K59" s="298"/>
    </row>
    <row r="60" spans="1:11" s="328" customFormat="1" ht="12" thickBot="1">
      <c r="A60" s="306">
        <v>18201</v>
      </c>
      <c r="B60" s="307">
        <v>4842</v>
      </c>
      <c r="C60" s="308">
        <f>SUM(D60:I60)</f>
        <v>757</v>
      </c>
      <c r="D60" s="374">
        <v>90</v>
      </c>
      <c r="E60" s="374">
        <v>61</v>
      </c>
      <c r="F60" s="374">
        <v>0</v>
      </c>
      <c r="G60" s="374">
        <v>20</v>
      </c>
      <c r="H60" s="373">
        <v>3</v>
      </c>
      <c r="I60" s="309">
        <v>583</v>
      </c>
      <c r="J60" s="310">
        <f>SUM(A60-B60-C60)</f>
        <v>12602</v>
      </c>
      <c r="K60" s="298"/>
    </row>
    <row r="61" spans="1:12" s="328" customFormat="1" ht="11.25">
      <c r="A61" s="302"/>
      <c r="B61" s="329"/>
      <c r="C61" s="329"/>
      <c r="D61" s="329"/>
      <c r="E61" s="303"/>
      <c r="F61" s="343"/>
      <c r="G61" s="330"/>
      <c r="H61" s="302"/>
      <c r="I61" s="329"/>
      <c r="J61" s="329"/>
      <c r="K61" s="329"/>
      <c r="L61" s="303"/>
    </row>
    <row r="62" spans="1:12" s="328" customFormat="1" ht="11.25">
      <c r="A62" s="302"/>
      <c r="B62" s="329"/>
      <c r="C62" s="329"/>
      <c r="D62" s="329"/>
      <c r="E62" s="303"/>
      <c r="F62" s="343"/>
      <c r="G62" s="330"/>
      <c r="H62" s="302"/>
      <c r="I62" s="329"/>
      <c r="J62" s="329"/>
      <c r="K62" s="329"/>
      <c r="L62" s="303"/>
    </row>
    <row r="63" spans="1:12" s="328" customFormat="1" ht="15.75" thickBot="1">
      <c r="A63" s="375" t="s">
        <v>325</v>
      </c>
      <c r="B63" s="329"/>
      <c r="C63" s="329"/>
      <c r="D63" s="329"/>
      <c r="E63" s="303"/>
      <c r="F63" s="343"/>
      <c r="G63" s="330"/>
      <c r="H63" s="302"/>
      <c r="I63" s="329"/>
      <c r="J63" s="329"/>
      <c r="K63" s="329"/>
      <c r="L63" s="329" t="s">
        <v>222</v>
      </c>
    </row>
    <row r="64" spans="1:12" s="328" customFormat="1" ht="12" thickBot="1">
      <c r="A64" s="570" t="s">
        <v>201</v>
      </c>
      <c r="B64" s="566" t="s">
        <v>37</v>
      </c>
      <c r="C64" s="567" t="s">
        <v>38</v>
      </c>
      <c r="D64" s="567"/>
      <c r="E64" s="567"/>
      <c r="F64" s="567"/>
      <c r="G64" s="599" t="s">
        <v>39</v>
      </c>
      <c r="H64" s="569" t="s">
        <v>188</v>
      </c>
      <c r="I64" s="597" t="s">
        <v>40</v>
      </c>
      <c r="J64" s="597"/>
      <c r="K64" s="597"/>
      <c r="L64" s="597"/>
    </row>
    <row r="65" spans="1:12" s="328" customFormat="1" ht="23.25" thickBot="1">
      <c r="A65" s="570"/>
      <c r="B65" s="566"/>
      <c r="C65" s="518" t="s">
        <v>265</v>
      </c>
      <c r="D65" s="348" t="s">
        <v>189</v>
      </c>
      <c r="E65" s="348" t="s">
        <v>190</v>
      </c>
      <c r="F65" s="349" t="s">
        <v>266</v>
      </c>
      <c r="G65" s="667"/>
      <c r="H65" s="666"/>
      <c r="I65" s="347" t="s">
        <v>41</v>
      </c>
      <c r="J65" s="348" t="s">
        <v>189</v>
      </c>
      <c r="K65" s="348" t="s">
        <v>190</v>
      </c>
      <c r="L65" s="349" t="s">
        <v>42</v>
      </c>
    </row>
    <row r="66" spans="1:12" s="328" customFormat="1" ht="11.25">
      <c r="A66" s="387" t="s">
        <v>191</v>
      </c>
      <c r="B66" s="311">
        <v>338</v>
      </c>
      <c r="C66" s="508" t="s">
        <v>192</v>
      </c>
      <c r="D66" s="509" t="s">
        <v>192</v>
      </c>
      <c r="E66" s="509" t="s">
        <v>192</v>
      </c>
      <c r="F66" s="522"/>
      <c r="G66" s="523">
        <v>840</v>
      </c>
      <c r="H66" s="524" t="s">
        <v>192</v>
      </c>
      <c r="I66" s="525" t="s">
        <v>192</v>
      </c>
      <c r="J66" s="509" t="s">
        <v>192</v>
      </c>
      <c r="K66" s="509" t="s">
        <v>192</v>
      </c>
      <c r="L66" s="510" t="s">
        <v>192</v>
      </c>
    </row>
    <row r="67" spans="1:12" s="328" customFormat="1" ht="11.25">
      <c r="A67" s="388" t="s">
        <v>193</v>
      </c>
      <c r="B67" s="314">
        <v>71</v>
      </c>
      <c r="C67" s="511">
        <v>71</v>
      </c>
      <c r="D67" s="337">
        <v>2</v>
      </c>
      <c r="E67" s="337">
        <v>0</v>
      </c>
      <c r="F67" s="338">
        <f>C67+D67-E67</f>
        <v>73</v>
      </c>
      <c r="G67" s="315">
        <v>73</v>
      </c>
      <c r="H67" s="316">
        <f>+G67-F67</f>
        <v>0</v>
      </c>
      <c r="I67" s="363">
        <v>73</v>
      </c>
      <c r="J67" s="337">
        <v>0</v>
      </c>
      <c r="K67" s="337">
        <v>0</v>
      </c>
      <c r="L67" s="443">
        <f>I67+J67-K67</f>
        <v>73</v>
      </c>
    </row>
    <row r="68" spans="1:12" s="328" customFormat="1" ht="11.25">
      <c r="A68" s="388" t="s">
        <v>194</v>
      </c>
      <c r="B68" s="314">
        <v>75</v>
      </c>
      <c r="C68" s="511">
        <v>75</v>
      </c>
      <c r="D68" s="337">
        <v>10</v>
      </c>
      <c r="E68" s="337">
        <v>0</v>
      </c>
      <c r="F68" s="338">
        <f>C68+D68-E68</f>
        <v>85</v>
      </c>
      <c r="G68" s="315">
        <v>85</v>
      </c>
      <c r="H68" s="316">
        <f>+G68-F68</f>
        <v>0</v>
      </c>
      <c r="I68" s="363">
        <v>85</v>
      </c>
      <c r="J68" s="337">
        <v>1</v>
      </c>
      <c r="K68" s="337">
        <v>0</v>
      </c>
      <c r="L68" s="443">
        <f>I68+J68-K68</f>
        <v>86</v>
      </c>
    </row>
    <row r="69" spans="1:12" s="328" customFormat="1" ht="11.25">
      <c r="A69" s="388" t="s">
        <v>202</v>
      </c>
      <c r="B69" s="314">
        <v>151</v>
      </c>
      <c r="C69" s="511">
        <v>151</v>
      </c>
      <c r="D69" s="337">
        <v>292</v>
      </c>
      <c r="E69" s="337">
        <v>152</v>
      </c>
      <c r="F69" s="338">
        <f>C69+D69-E69</f>
        <v>291</v>
      </c>
      <c r="G69" s="315">
        <v>291</v>
      </c>
      <c r="H69" s="316">
        <f>+G69-F69</f>
        <v>0</v>
      </c>
      <c r="I69" s="370">
        <v>291</v>
      </c>
      <c r="J69" s="371">
        <f>757+600</f>
        <v>1357</v>
      </c>
      <c r="K69" s="371">
        <v>664</v>
      </c>
      <c r="L69" s="443">
        <f>I69+J69-K69</f>
        <v>984</v>
      </c>
    </row>
    <row r="70" spans="1:12" s="328" customFormat="1" ht="11.25">
      <c r="A70" s="388" t="s">
        <v>195</v>
      </c>
      <c r="B70" s="314">
        <v>41</v>
      </c>
      <c r="C70" s="513" t="s">
        <v>192</v>
      </c>
      <c r="D70" s="361" t="s">
        <v>192</v>
      </c>
      <c r="E70" s="365" t="s">
        <v>192</v>
      </c>
      <c r="F70" s="338"/>
      <c r="G70" s="315">
        <v>391</v>
      </c>
      <c r="H70" s="317" t="s">
        <v>192</v>
      </c>
      <c r="I70" s="364" t="s">
        <v>192</v>
      </c>
      <c r="J70" s="361" t="s">
        <v>192</v>
      </c>
      <c r="K70" s="365" t="s">
        <v>192</v>
      </c>
      <c r="L70" s="443"/>
    </row>
    <row r="71" spans="1:12" s="328" customFormat="1" ht="12" thickBot="1">
      <c r="A71" s="389" t="s">
        <v>196</v>
      </c>
      <c r="B71" s="318">
        <v>151</v>
      </c>
      <c r="C71" s="514">
        <v>172</v>
      </c>
      <c r="D71" s="446">
        <v>180</v>
      </c>
      <c r="E71" s="446">
        <v>163</v>
      </c>
      <c r="F71" s="505">
        <f>C71+D71-E71</f>
        <v>189</v>
      </c>
      <c r="G71" s="506">
        <v>152</v>
      </c>
      <c r="H71" s="507">
        <f>+G71-F71</f>
        <v>-37</v>
      </c>
      <c r="I71" s="504">
        <v>189</v>
      </c>
      <c r="J71" s="446">
        <v>204</v>
      </c>
      <c r="K71" s="446">
        <v>190</v>
      </c>
      <c r="L71" s="447">
        <f>I71+J71-K71</f>
        <v>203</v>
      </c>
    </row>
    <row r="72" spans="1:12" s="328" customFormat="1" ht="11.25">
      <c r="A72" s="302"/>
      <c r="B72" s="329"/>
      <c r="C72" s="329"/>
      <c r="D72" s="329"/>
      <c r="E72" s="303"/>
      <c r="F72" s="343"/>
      <c r="G72" s="330"/>
      <c r="H72" s="302"/>
      <c r="I72" s="329"/>
      <c r="J72" s="329"/>
      <c r="K72" s="329"/>
      <c r="L72" s="303"/>
    </row>
    <row r="73" spans="1:12" s="328" customFormat="1" ht="11.25">
      <c r="A73" s="302"/>
      <c r="B73" s="329"/>
      <c r="C73" s="329"/>
      <c r="D73" s="329"/>
      <c r="E73" s="303"/>
      <c r="F73" s="343"/>
      <c r="G73" s="330"/>
      <c r="H73" s="302"/>
      <c r="I73" s="329"/>
      <c r="J73" s="329"/>
      <c r="K73" s="329"/>
      <c r="L73" s="303"/>
    </row>
    <row r="74" spans="1:11" ht="15.75" thickBot="1">
      <c r="A74" s="375" t="s">
        <v>326</v>
      </c>
      <c r="K74" s="329" t="s">
        <v>222</v>
      </c>
    </row>
    <row r="75" spans="1:11" ht="11.25">
      <c r="A75" s="619" t="s">
        <v>180</v>
      </c>
      <c r="B75" s="619"/>
      <c r="C75" s="619"/>
      <c r="D75" s="321"/>
      <c r="E75" s="619" t="s">
        <v>181</v>
      </c>
      <c r="F75" s="619"/>
      <c r="G75" s="619"/>
      <c r="I75" s="598" t="s">
        <v>176</v>
      </c>
      <c r="J75" s="598"/>
      <c r="K75" s="598"/>
    </row>
    <row r="76" spans="1:11" ht="12" thickBot="1">
      <c r="A76" s="350" t="s">
        <v>182</v>
      </c>
      <c r="B76" s="351" t="s">
        <v>183</v>
      </c>
      <c r="C76" s="352" t="s">
        <v>178</v>
      </c>
      <c r="D76" s="321"/>
      <c r="E76" s="350"/>
      <c r="F76" s="600" t="s">
        <v>184</v>
      </c>
      <c r="G76" s="600"/>
      <c r="I76" s="350"/>
      <c r="J76" s="351" t="s">
        <v>177</v>
      </c>
      <c r="K76" s="352" t="s">
        <v>178</v>
      </c>
    </row>
    <row r="77" spans="1:11" ht="11.25">
      <c r="A77" s="322">
        <v>2008</v>
      </c>
      <c r="B77" s="356">
        <v>48</v>
      </c>
      <c r="C77" s="357">
        <v>47.5</v>
      </c>
      <c r="D77" s="321"/>
      <c r="E77" s="322">
        <v>2008</v>
      </c>
      <c r="F77" s="592">
        <v>72</v>
      </c>
      <c r="G77" s="592"/>
      <c r="I77" s="322">
        <v>2008</v>
      </c>
      <c r="J77" s="356">
        <v>9937</v>
      </c>
      <c r="K77" s="357">
        <f>G30</f>
        <v>9034</v>
      </c>
    </row>
    <row r="78" spans="1:11" ht="12" thickBot="1">
      <c r="A78" s="323">
        <v>2009</v>
      </c>
      <c r="B78" s="358">
        <v>49</v>
      </c>
      <c r="C78" s="359"/>
      <c r="D78" s="321"/>
      <c r="E78" s="323">
        <v>2009</v>
      </c>
      <c r="F78" s="568">
        <v>72</v>
      </c>
      <c r="G78" s="568"/>
      <c r="I78" s="323">
        <v>2009</v>
      </c>
      <c r="J78" s="358">
        <f>L30</f>
        <v>10403</v>
      </c>
      <c r="K78" s="359"/>
    </row>
  </sheetData>
  <mergeCells count="53">
    <mergeCell ref="I75:K75"/>
    <mergeCell ref="A2:G2"/>
    <mergeCell ref="A49:B49"/>
    <mergeCell ref="A50:B50"/>
    <mergeCell ref="E49:H49"/>
    <mergeCell ref="E50:H50"/>
    <mergeCell ref="A47:B47"/>
    <mergeCell ref="A48:B48"/>
    <mergeCell ref="E47:H47"/>
    <mergeCell ref="E48:H48"/>
    <mergeCell ref="A1:N1"/>
    <mergeCell ref="B40:D40"/>
    <mergeCell ref="E40:G40"/>
    <mergeCell ref="B4:D4"/>
    <mergeCell ref="E4:G4"/>
    <mergeCell ref="J4:L4"/>
    <mergeCell ref="A3:A6"/>
    <mergeCell ref="B3:N3"/>
    <mergeCell ref="H4:I4"/>
    <mergeCell ref="H64:H65"/>
    <mergeCell ref="I64:L64"/>
    <mergeCell ref="J40:L40"/>
    <mergeCell ref="B41:D41"/>
    <mergeCell ref="E41:G41"/>
    <mergeCell ref="A53:B53"/>
    <mergeCell ref="E52:H52"/>
    <mergeCell ref="I44:I45"/>
    <mergeCell ref="A46:B46"/>
    <mergeCell ref="A44:B45"/>
    <mergeCell ref="A57:A59"/>
    <mergeCell ref="B57:B59"/>
    <mergeCell ref="C57:I57"/>
    <mergeCell ref="M4:N4"/>
    <mergeCell ref="A51:B51"/>
    <mergeCell ref="A52:B52"/>
    <mergeCell ref="E44:H45"/>
    <mergeCell ref="C44:C45"/>
    <mergeCell ref="J57:J59"/>
    <mergeCell ref="K46:L46"/>
    <mergeCell ref="C58:C59"/>
    <mergeCell ref="D58:I58"/>
    <mergeCell ref="E46:H46"/>
    <mergeCell ref="E51:H51"/>
    <mergeCell ref="E53:H53"/>
    <mergeCell ref="A64:A65"/>
    <mergeCell ref="B64:B65"/>
    <mergeCell ref="C64:F64"/>
    <mergeCell ref="G64:G65"/>
    <mergeCell ref="F78:G78"/>
    <mergeCell ref="F77:G77"/>
    <mergeCell ref="F76:G76"/>
    <mergeCell ref="A75:C75"/>
    <mergeCell ref="E75:G75"/>
  </mergeCells>
  <printOptions horizontalCentered="1"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6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Trideus</dc:creator>
  <cp:keywords/>
  <dc:description/>
  <cp:lastModifiedBy>jakoubkova</cp:lastModifiedBy>
  <cp:lastPrinted>2009-05-05T09:44:00Z</cp:lastPrinted>
  <dcterms:created xsi:type="dcterms:W3CDTF">2004-02-26T11:39:43Z</dcterms:created>
  <dcterms:modified xsi:type="dcterms:W3CDTF">2009-05-06T19:16:16Z</dcterms:modified>
  <cp:category/>
  <cp:version/>
  <cp:contentType/>
  <cp:contentStatus/>
</cp:coreProperties>
</file>