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RK-12-2009-21, př. 1" sheetId="1" r:id="rId1"/>
    <sheet name="RK-12-2009-21, př. 2" sheetId="2" r:id="rId2"/>
    <sheet name="RK-12-2009-21, př. 3 " sheetId="3" r:id="rId3"/>
    <sheet name="RK-12-2009-21, př. 4" sheetId="4" r:id="rId4"/>
    <sheet name="RK-12-2009-21, př. 5" sheetId="5" r:id="rId5"/>
  </sheets>
  <definedNames/>
  <calcPr fullCalcOnLoad="1"/>
</workbook>
</file>

<file path=xl/sharedStrings.xml><?xml version="1.0" encoding="utf-8"?>
<sst xmlns="http://schemas.openxmlformats.org/spreadsheetml/2006/main" count="271" uniqueCount="145">
  <si>
    <t>/tis. Kč/</t>
  </si>
  <si>
    <t>Organizace/ukazatele</t>
  </si>
  <si>
    <t xml:space="preserve">Výnosy </t>
  </si>
  <si>
    <t>z toho:</t>
  </si>
  <si>
    <t xml:space="preserve">Náklady </t>
  </si>
  <si>
    <t>celkem</t>
  </si>
  <si>
    <t>doplňková</t>
  </si>
  <si>
    <t>provozní</t>
  </si>
  <si>
    <t xml:space="preserve">hlavní </t>
  </si>
  <si>
    <t>činnost</t>
  </si>
  <si>
    <t>dotace</t>
  </si>
  <si>
    <t xml:space="preserve">náklady </t>
  </si>
  <si>
    <t>Horácké divadlo Jihlava, přis. org.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</si>
  <si>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</si>
  <si>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</si>
  <si>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</si>
  <si>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</si>
  <si>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Muzeum Vysočiny Havlíčkův Brod, přís. org.</t>
  </si>
  <si>
    <t>Muzeum Vysočiny Jihlava, přís. org.</t>
  </si>
  <si>
    <t>Muzeum Vysočiny Třebíč, přís. org.</t>
  </si>
  <si>
    <t>Muzeum Vysočiny Pelhřimov, přís. org.</t>
  </si>
  <si>
    <t>Hrad Kámen, přís. org.</t>
  </si>
  <si>
    <t>/Kč/</t>
  </si>
  <si>
    <t>z toho: činnost</t>
  </si>
  <si>
    <t>Návrh přídělu ze zisku:</t>
  </si>
  <si>
    <t>Zůstatky neuhrazené ztráty a fondů před finančním vypořádáním:</t>
  </si>
  <si>
    <t>Neuhrazená ztráta po vypořádání</t>
  </si>
  <si>
    <t>hlavní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</si>
  <si>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</si>
  <si>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</si>
  <si>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</si>
  <si>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</si>
  <si>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</si>
  <si>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</si>
  <si>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</si>
  <si>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 xml:space="preserve">celkem </t>
  </si>
  <si>
    <t>ztráty min.let</t>
  </si>
  <si>
    <t>odměn</t>
  </si>
  <si>
    <t>z min.let</t>
  </si>
  <si>
    <t>0</t>
  </si>
  <si>
    <t>§ 3311 celkem:</t>
  </si>
  <si>
    <t>§ 3314  celkem:</t>
  </si>
  <si>
    <t>§ 3315 celkem:</t>
  </si>
  <si>
    <t>§ 3321 celkem</t>
  </si>
  <si>
    <t xml:space="preserve">Celkem </t>
  </si>
  <si>
    <t xml:space="preserve">činnost </t>
  </si>
  <si>
    <r>
      <t>x</t>
    </r>
    <r>
      <rPr>
        <sz val="9"/>
        <rFont val="Arial"/>
        <family val="2"/>
      </rPr>
      <t xml:space="preserve"> mzdové náklady včetně ostatních osobních nákladů a nákladů na sociální a zdravotní pojištění</t>
    </r>
  </si>
  <si>
    <t>Organizace/§ kapitoly Kultura</t>
  </si>
  <si>
    <t>minulých let</t>
  </si>
  <si>
    <t xml:space="preserve">ztráty </t>
  </si>
  <si>
    <t xml:space="preserve">procento </t>
  </si>
  <si>
    <t>procento</t>
  </si>
  <si>
    <t>počet stran: 2</t>
  </si>
  <si>
    <t>III. Procentní vyjádření přídělů fondům příspěvkových organizací na úseku kultury</t>
  </si>
  <si>
    <r>
      <t>mzdové</t>
    </r>
    <r>
      <rPr>
        <vertAlign val="superscript"/>
        <sz val="8"/>
        <rFont val="Arial"/>
        <family val="2"/>
      </rPr>
      <t>x</t>
    </r>
  </si>
  <si>
    <t>Výsledek hospodaření</t>
  </si>
  <si>
    <t>Výsledek</t>
  </si>
  <si>
    <t>hospodaření</t>
  </si>
  <si>
    <t>z výsl. hosp.</t>
  </si>
  <si>
    <t xml:space="preserve">               počet stran: 1</t>
  </si>
  <si>
    <t>v tis. Kč</t>
  </si>
  <si>
    <t>Příspěvková organizace</t>
  </si>
  <si>
    <t xml:space="preserve">Fond odměn </t>
  </si>
  <si>
    <t>Rezervní fond</t>
  </si>
  <si>
    <t>Investiční fond</t>
  </si>
  <si>
    <t>provozní prostředky včetně doplňkové činnosti</t>
  </si>
  <si>
    <t xml:space="preserve">účetní stav </t>
  </si>
  <si>
    <t xml:space="preserve">krytí finančními prostředky </t>
  </si>
  <si>
    <t>rozdíl = krytí-účetní stav</t>
  </si>
  <si>
    <t>Horácké divadlo Jihlava</t>
  </si>
  <si>
    <t>Muzeum Vysočiny Havlíčkův Brod</t>
  </si>
  <si>
    <t>Muzeum Vysočiny Jihlava</t>
  </si>
  <si>
    <t>Muzeum Vysočiny Pelhřimov</t>
  </si>
  <si>
    <t>Muzeum Vysočiny Třebíč</t>
  </si>
  <si>
    <t>Hrad Kámen</t>
  </si>
  <si>
    <t>CELKEM</t>
  </si>
  <si>
    <r>
      <t xml:space="preserve">Odvětví: </t>
    </r>
    <r>
      <rPr>
        <b/>
        <sz val="10"/>
        <rFont val="Arial CE"/>
        <family val="2"/>
      </rPr>
      <t>kultura</t>
    </r>
  </si>
  <si>
    <t>Stav pohledávek po lhůtě splatnosti</t>
  </si>
  <si>
    <t>Dobytné celkem (účet 311, 314, 316, 335, 378)</t>
  </si>
  <si>
    <t xml:space="preserve">z toho po lhůtě splatnosti: </t>
  </si>
  <si>
    <t xml:space="preserve">Nedobytné celkem 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</si>
  <si>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</si>
  <si>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</si>
  <si>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</si>
  <si>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</si>
  <si>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</si>
  <si>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</si>
  <si>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>181- 360 dnů</t>
  </si>
  <si>
    <t xml:space="preserve"> nad 360 dnů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</si>
  <si>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</si>
  <si>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</si>
  <si>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</si>
  <si>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</si>
  <si>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</si>
  <si>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</si>
  <si>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</si>
  <si>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</si>
  <si>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</si>
  <si>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</si>
  <si>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</si>
  <si>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Komentář:</t>
  </si>
  <si>
    <r>
      <t>Odvětví:</t>
    </r>
    <r>
      <rPr>
        <b/>
        <sz val="10"/>
        <rFont val="Arial CE"/>
        <family val="2"/>
      </rPr>
      <t xml:space="preserve"> kultura</t>
    </r>
  </si>
  <si>
    <t>Stav závazků po lhůtě splatnosti</t>
  </si>
  <si>
    <t xml:space="preserve">                počet stran: 1 </t>
  </si>
  <si>
    <t>Odvětví: kultury</t>
  </si>
  <si>
    <t>Závazky po lhůtě splatnosti (účet 321, 324, 325, 379)</t>
  </si>
  <si>
    <t>nad 360 dnů</t>
  </si>
  <si>
    <t>I. Přehled hospodaření příspěvkových organizací na úseku kultury za rok 2008</t>
  </si>
  <si>
    <t>II. Návrh na rozdělení kladného výsledku hospodaření za rok 2008</t>
  </si>
  <si>
    <t xml:space="preserve">Komentář:
Závazky po lhůtě splatnosti do 30 dnů - jedná se o závazky z dodavatelsko-odběratelských vztahů, které byly v průběhu měsíce ledna 2009 uhrazeny.
</t>
  </si>
  <si>
    <t>návštěvnost</t>
  </si>
  <si>
    <t>průměrná návštěvnost</t>
  </si>
  <si>
    <t>počet představení</t>
  </si>
  <si>
    <t>počet seminárů a konzultací</t>
  </si>
  <si>
    <t>přírůstek knihovního fondu</t>
  </si>
  <si>
    <t>počet výpůjček</t>
  </si>
  <si>
    <t>počet výstav</t>
  </si>
  <si>
    <t>počet přednášek</t>
  </si>
  <si>
    <t>počet sbírkových předmětů v CES</t>
  </si>
  <si>
    <t>přírůstky sbírek</t>
  </si>
  <si>
    <t>Muzeum Vysočiny Havlíčkův Brod, příspěvková organizace</t>
  </si>
  <si>
    <t>Muzeum Vysočiny Jihlava, příspěvková organizace</t>
  </si>
  <si>
    <t>Muzeum Vysočiny Pelhřimov, příspěvková organizace</t>
  </si>
  <si>
    <t>Muzeum Vysočiny Třebíč, příspěvková organizace</t>
  </si>
  <si>
    <t>Přehled hospodaření příspěvkových organizací na úseku kultury za rok 2008</t>
  </si>
  <si>
    <t>Název organizace</t>
  </si>
  <si>
    <t>počet akcí pro veřejnost</t>
  </si>
  <si>
    <t>počet klubových pořadů</t>
  </si>
  <si>
    <t>Horácké divadlo Jihlava, příspěvková organizace</t>
  </si>
  <si>
    <t>Přehled vybraných ukazatelů činnosti příspěvkových organizací na úseku kultury za rok 2008</t>
  </si>
  <si>
    <t>počet registrovaných čtenářů</t>
  </si>
  <si>
    <t>počet posluchačů - Univerzita volného času</t>
  </si>
  <si>
    <t>počet premiér</t>
  </si>
  <si>
    <r>
      <t xml:space="preserve">příspěvek na provoz </t>
    </r>
    <r>
      <rPr>
        <b/>
        <sz val="8"/>
        <rFont val="Arial CE"/>
        <family val="2"/>
      </rPr>
      <t>(v Kč)</t>
    </r>
  </si>
  <si>
    <r>
      <t xml:space="preserve">příspěvek z rozpočtu kraje na návštěvníka </t>
    </r>
    <r>
      <rPr>
        <b/>
        <sz val="8"/>
        <rFont val="Arial CE"/>
        <family val="2"/>
      </rPr>
      <t>(v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2"/>
      </rPr>
      <t>Kč)</t>
    </r>
  </si>
  <si>
    <t>Hrad Kámen, příspěvková organizace</t>
  </si>
  <si>
    <t xml:space="preserve">Krajská knihovna Vysočiny </t>
  </si>
  <si>
    <t xml:space="preserve">Pohledávky po lhůtě splatnosti do 90 dnů byly uhrazeny v průběhu ledna a února 2009. 
Při vymáhání pohledávek postupují organizace dle metodického návodu, který byl schválen usnesením rady kraje č. 789/41/2002/RK ze dne 10. 12. 2002
</t>
  </si>
  <si>
    <t>Přehled stavu provozních prostředků a krytí účtů peněžních fondů k 31. 12. 2008</t>
  </si>
  <si>
    <t>Poznámka: u Muzea Vysočiny Pelhřimov jsou fondy kryty majetkem</t>
  </si>
  <si>
    <t xml:space="preserve">     RK-12-2009-21, př. 5</t>
  </si>
  <si>
    <t xml:space="preserve">     RK-12-2009-21, př. 4</t>
  </si>
  <si>
    <t xml:space="preserve">                RK-12-2009-21, př. 3  </t>
  </si>
  <si>
    <t xml:space="preserve">     RK-12-2009-21, př. 2</t>
  </si>
  <si>
    <t>RK-12-2009-21,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</si>
</sst>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</numFmts>
  <fonts count="24">
    <font>
      <sz val="10"/>
      <name val="Arial CE"/>
      <family val="0"/>
    </font>
    <font>
      <sz val="9"/>
      <name val="Arial CE"/>
      <family val="2"/>
    </font>
    <font>
      <sz val="10"/>
      <color indexed="14"/>
      <name val="Arial CE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vertAlign val="superscript"/>
      <sz val="8"/>
      <name val="Arial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6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/>
      <protection locked="0"/>
    </xf>
    <xf numFmtId="3" fontId="7" fillId="0" borderId="1" xfId="0" applyNumberFormat="1" applyFont="1" applyBorder="1" applyAlignment="1" applyProtection="1">
      <alignment horizontal="right"/>
      <protection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 applyProtection="1">
      <alignment horizontal="right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3" fontId="7" fillId="0" borderId="6" xfId="0" applyNumberFormat="1" applyFont="1" applyFill="1" applyBorder="1" applyAlignment="1" applyProtection="1">
      <alignment horizontal="right"/>
      <protection locked="0"/>
    </xf>
    <xf numFmtId="3" fontId="7" fillId="0" borderId="7" xfId="0" applyNumberFormat="1" applyFont="1" applyFill="1" applyBorder="1" applyAlignment="1" applyProtection="1">
      <alignment horizontal="right"/>
      <protection locked="0"/>
    </xf>
    <xf numFmtId="3" fontId="7" fillId="0" borderId="5" xfId="0" applyNumberFormat="1" applyFont="1" applyFill="1" applyBorder="1" applyAlignment="1" applyProtection="1">
      <alignment horizontal="right"/>
      <protection locked="0"/>
    </xf>
    <xf numFmtId="3" fontId="7" fillId="0" borderId="8" xfId="0" applyNumberFormat="1" applyFont="1" applyBorder="1" applyAlignment="1" applyProtection="1">
      <alignment horizontal="right"/>
      <protection/>
    </xf>
    <xf numFmtId="0" fontId="13" fillId="0" borderId="2" xfId="0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right"/>
      <protection/>
    </xf>
    <xf numFmtId="3" fontId="5" fillId="0" borderId="3" xfId="0" applyNumberFormat="1" applyFont="1" applyBorder="1" applyAlignment="1" applyProtection="1">
      <alignment horizontal="right"/>
      <protection/>
    </xf>
    <xf numFmtId="3" fontId="5" fillId="0" borderId="4" xfId="0" applyNumberFormat="1" applyFont="1" applyBorder="1" applyAlignment="1" applyProtection="1">
      <alignment horizontal="right"/>
      <protection/>
    </xf>
    <xf numFmtId="3" fontId="5" fillId="0" borderId="9" xfId="0" applyNumberFormat="1" applyFont="1" applyBorder="1" applyAlignment="1" applyProtection="1">
      <alignment horizontal="right"/>
      <protection/>
    </xf>
    <xf numFmtId="3" fontId="5" fillId="0" borderId="7" xfId="0" applyNumberFormat="1" applyFont="1" applyBorder="1" applyAlignment="1" applyProtection="1">
      <alignment horizontal="right"/>
      <protection/>
    </xf>
    <xf numFmtId="0" fontId="12" fillId="0" borderId="2" xfId="0" applyFont="1" applyBorder="1" applyAlignment="1" applyProtection="1">
      <alignment horizontal="center"/>
      <protection locked="0"/>
    </xf>
    <xf numFmtId="3" fontId="5" fillId="0" borderId="6" xfId="0" applyNumberFormat="1" applyFont="1" applyBorder="1" applyAlignment="1" applyProtection="1">
      <alignment horizontal="right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 applyProtection="1">
      <alignment horizontal="right"/>
      <protection locked="0"/>
    </xf>
    <xf numFmtId="3" fontId="7" fillId="0" borderId="12" xfId="0" applyNumberFormat="1" applyFont="1" applyFill="1" applyBorder="1" applyAlignment="1" applyProtection="1">
      <alignment horizontal="right"/>
      <protection locked="0"/>
    </xf>
    <xf numFmtId="3" fontId="7" fillId="0" borderId="9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9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Alignment="1" applyProtection="1">
      <alignment horizontal="right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left"/>
      <protection locked="0"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5" fillId="0" borderId="18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/>
    </xf>
    <xf numFmtId="3" fontId="5" fillId="0" borderId="20" xfId="0" applyNumberFormat="1" applyFont="1" applyBorder="1" applyAlignment="1" applyProtection="1">
      <alignment horizontal="right"/>
      <protection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8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25" xfId="0" applyNumberFormat="1" applyFont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/>
      <protection locked="0"/>
    </xf>
    <xf numFmtId="3" fontId="11" fillId="0" borderId="29" xfId="0" applyNumberFormat="1" applyFont="1" applyBorder="1" applyAlignment="1" applyProtection="1">
      <alignment/>
      <protection locked="0"/>
    </xf>
    <xf numFmtId="3" fontId="10" fillId="0" borderId="30" xfId="0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  <protection locked="0"/>
    </xf>
    <xf numFmtId="3" fontId="10" fillId="0" borderId="32" xfId="0" applyNumberFormat="1" applyFont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3" fontId="10" fillId="0" borderId="33" xfId="0" applyNumberFormat="1" applyFont="1" applyBorder="1" applyAlignment="1" applyProtection="1">
      <alignment horizontal="center"/>
      <protection locked="0"/>
    </xf>
    <xf numFmtId="3" fontId="10" fillId="0" borderId="34" xfId="0" applyNumberFormat="1" applyFont="1" applyBorder="1" applyAlignment="1" applyProtection="1">
      <alignment horizontal="center"/>
      <protection locked="0"/>
    </xf>
    <xf numFmtId="3" fontId="10" fillId="0" borderId="35" xfId="0" applyNumberFormat="1" applyFont="1" applyBorder="1" applyAlignment="1" applyProtection="1">
      <alignment horizontal="center"/>
      <protection locked="0"/>
    </xf>
    <xf numFmtId="3" fontId="7" fillId="0" borderId="36" xfId="0" applyNumberFormat="1" applyFont="1" applyBorder="1" applyAlignment="1" applyProtection="1">
      <alignment horizontal="right"/>
      <protection/>
    </xf>
    <xf numFmtId="3" fontId="7" fillId="0" borderId="37" xfId="0" applyNumberFormat="1" applyFont="1" applyBorder="1" applyAlignment="1" applyProtection="1">
      <alignment horizontal="right"/>
      <protection locked="0"/>
    </xf>
    <xf numFmtId="3" fontId="7" fillId="0" borderId="38" xfId="0" applyNumberFormat="1" applyFont="1" applyBorder="1" applyAlignment="1" applyProtection="1">
      <alignment horizontal="right"/>
      <protection locked="0"/>
    </xf>
    <xf numFmtId="3" fontId="7" fillId="0" borderId="39" xfId="0" applyNumberFormat="1" applyFont="1" applyBorder="1" applyAlignment="1" applyProtection="1">
      <alignment horizontal="right"/>
      <protection locked="0"/>
    </xf>
    <xf numFmtId="3" fontId="7" fillId="0" borderId="7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  <protection locked="0"/>
    </xf>
    <xf numFmtId="3" fontId="7" fillId="0" borderId="7" xfId="0" applyNumberFormat="1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3" fontId="10" fillId="0" borderId="14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right"/>
      <protection/>
    </xf>
    <xf numFmtId="3" fontId="7" fillId="0" borderId="3" xfId="0" applyNumberFormat="1" applyFont="1" applyBorder="1" applyAlignment="1">
      <alignment horizontal="right" wrapText="1"/>
    </xf>
    <xf numFmtId="49" fontId="7" fillId="0" borderId="3" xfId="0" applyNumberFormat="1" applyFont="1" applyBorder="1" applyAlignment="1">
      <alignment horizontal="right" wrapText="1"/>
    </xf>
    <xf numFmtId="3" fontId="7" fillId="0" borderId="2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25" xfId="0" applyNumberFormat="1" applyFont="1" applyBorder="1" applyAlignment="1" applyProtection="1">
      <alignment horizontal="right"/>
      <protection/>
    </xf>
    <xf numFmtId="3" fontId="10" fillId="0" borderId="40" xfId="0" applyNumberFormat="1" applyFont="1" applyBorder="1" applyAlignment="1" applyProtection="1">
      <alignment horizontal="center"/>
      <protection locked="0"/>
    </xf>
    <xf numFmtId="3" fontId="10" fillId="0" borderId="41" xfId="0" applyNumberFormat="1" applyFont="1" applyBorder="1" applyAlignment="1" applyProtection="1">
      <alignment horizontal="center"/>
      <protection locked="0"/>
    </xf>
    <xf numFmtId="3" fontId="7" fillId="0" borderId="11" xfId="0" applyNumberFormat="1" applyFont="1" applyBorder="1" applyAlignment="1" applyProtection="1">
      <alignment horizontal="right"/>
      <protection/>
    </xf>
    <xf numFmtId="49" fontId="7" fillId="0" borderId="42" xfId="0" applyNumberFormat="1" applyFont="1" applyBorder="1" applyAlignment="1">
      <alignment horizontal="right" wrapText="1"/>
    </xf>
    <xf numFmtId="3" fontId="10" fillId="0" borderId="28" xfId="0" applyNumberFormat="1" applyFont="1" applyBorder="1" applyAlignment="1" applyProtection="1">
      <alignment horizontal="center"/>
      <protection locked="0"/>
    </xf>
    <xf numFmtId="3" fontId="10" fillId="0" borderId="43" xfId="0" applyNumberFormat="1" applyFont="1" applyBorder="1" applyAlignment="1" applyProtection="1">
      <alignment horizontal="center"/>
      <protection locked="0"/>
    </xf>
    <xf numFmtId="3" fontId="7" fillId="2" borderId="11" xfId="0" applyNumberFormat="1" applyFont="1" applyFill="1" applyBorder="1" applyAlignment="1" applyProtection="1">
      <alignment horizontal="right"/>
      <protection locked="0"/>
    </xf>
    <xf numFmtId="3" fontId="5" fillId="2" borderId="11" xfId="0" applyNumberFormat="1" applyFont="1" applyFill="1" applyBorder="1" applyAlignment="1" applyProtection="1">
      <alignment horizontal="right"/>
      <protection locked="0"/>
    </xf>
    <xf numFmtId="3" fontId="7" fillId="2" borderId="39" xfId="0" applyNumberFormat="1" applyFont="1" applyFill="1" applyBorder="1" applyAlignment="1" applyProtection="1">
      <alignment horizontal="right"/>
      <protection locked="0"/>
    </xf>
    <xf numFmtId="3" fontId="5" fillId="2" borderId="39" xfId="0" applyNumberFormat="1" applyFont="1" applyFill="1" applyBorder="1" applyAlignment="1" applyProtection="1">
      <alignment horizontal="right"/>
      <protection locked="0"/>
    </xf>
    <xf numFmtId="3" fontId="5" fillId="2" borderId="0" xfId="0" applyNumberFormat="1" applyFont="1" applyFill="1" applyBorder="1" applyAlignment="1" applyProtection="1">
      <alignment horizontal="right"/>
      <protection locked="0"/>
    </xf>
    <xf numFmtId="3" fontId="5" fillId="2" borderId="18" xfId="0" applyNumberFormat="1" applyFont="1" applyFill="1" applyBorder="1" applyAlignment="1" applyProtection="1">
      <alignment horizontal="right"/>
      <protection locked="0"/>
    </xf>
    <xf numFmtId="3" fontId="7" fillId="2" borderId="44" xfId="0" applyNumberFormat="1" applyFont="1" applyFill="1" applyBorder="1" applyAlignment="1" applyProtection="1">
      <alignment horizontal="right"/>
      <protection locked="0"/>
    </xf>
    <xf numFmtId="3" fontId="5" fillId="2" borderId="44" xfId="0" applyNumberFormat="1" applyFont="1" applyFill="1" applyBorder="1" applyAlignment="1" applyProtection="1">
      <alignment horizontal="right"/>
      <protection locked="0"/>
    </xf>
    <xf numFmtId="3" fontId="5" fillId="2" borderId="33" xfId="0" applyNumberFormat="1" applyFont="1" applyFill="1" applyBorder="1" applyAlignment="1" applyProtection="1">
      <alignment horizontal="right"/>
      <protection locked="0"/>
    </xf>
    <xf numFmtId="3" fontId="5" fillId="2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1" fillId="0" borderId="0" xfId="0" applyNumberFormat="1" applyFont="1" applyAlignment="1" applyProtection="1">
      <alignment horizontal="right"/>
      <protection locked="0"/>
    </xf>
    <xf numFmtId="0" fontId="10" fillId="0" borderId="21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7" fillId="0" borderId="0" xfId="22" applyAlignment="1">
      <alignment/>
      <protection/>
    </xf>
    <xf numFmtId="0" fontId="7" fillId="0" borderId="0" xfId="22">
      <alignment/>
      <protection/>
    </xf>
    <xf numFmtId="0" fontId="15" fillId="0" borderId="0" xfId="22" applyFont="1">
      <alignment/>
      <protection/>
    </xf>
    <xf numFmtId="0" fontId="15" fillId="0" borderId="0" xfId="20" applyFont="1">
      <alignment/>
      <protection/>
    </xf>
    <xf numFmtId="0" fontId="0" fillId="0" borderId="0" xfId="20" applyFont="1" applyFill="1">
      <alignment/>
      <protection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19" fillId="0" borderId="17" xfId="20" applyFont="1" applyBorder="1" applyAlignment="1">
      <alignment horizontal="center" vertical="center" wrapText="1"/>
      <protection/>
    </xf>
    <xf numFmtId="0" fontId="19" fillId="0" borderId="19" xfId="20" applyFont="1" applyBorder="1" applyAlignment="1">
      <alignment horizontal="center" vertical="center" wrapText="1"/>
      <protection/>
    </xf>
    <xf numFmtId="0" fontId="19" fillId="0" borderId="45" xfId="20" applyFont="1" applyBorder="1" applyAlignment="1">
      <alignment horizontal="center" vertical="center" wrapText="1"/>
      <protection/>
    </xf>
    <xf numFmtId="0" fontId="19" fillId="0" borderId="46" xfId="20" applyFont="1" applyBorder="1" applyAlignment="1">
      <alignment horizontal="center" vertical="center" wrapText="1"/>
      <protection/>
    </xf>
    <xf numFmtId="0" fontId="19" fillId="0" borderId="0" xfId="22" applyFont="1">
      <alignment/>
      <protection/>
    </xf>
    <xf numFmtId="0" fontId="1" fillId="0" borderId="2" xfId="22" applyFont="1" applyFill="1" applyBorder="1" applyAlignment="1">
      <alignment wrapText="1"/>
      <protection/>
    </xf>
    <xf numFmtId="3" fontId="7" fillId="0" borderId="3" xfId="22" applyNumberFormat="1" applyBorder="1">
      <alignment/>
      <protection/>
    </xf>
    <xf numFmtId="3" fontId="7" fillId="0" borderId="7" xfId="22" applyNumberFormat="1" applyBorder="1">
      <alignment/>
      <protection/>
    </xf>
    <xf numFmtId="3" fontId="7" fillId="0" borderId="4" xfId="22" applyNumberFormat="1" applyBorder="1">
      <alignment/>
      <protection/>
    </xf>
    <xf numFmtId="3" fontId="7" fillId="0" borderId="6" xfId="22" applyNumberFormat="1" applyBorder="1">
      <alignment/>
      <protection/>
    </xf>
    <xf numFmtId="3" fontId="7" fillId="0" borderId="5" xfId="22" applyNumberFormat="1" applyBorder="1">
      <alignment/>
      <protection/>
    </xf>
    <xf numFmtId="3" fontId="7" fillId="0" borderId="1" xfId="22" applyNumberFormat="1" applyBorder="1">
      <alignment/>
      <protection/>
    </xf>
    <xf numFmtId="4" fontId="20" fillId="3" borderId="47" xfId="22" applyNumberFormat="1" applyFont="1" applyFill="1" applyBorder="1" applyAlignment="1">
      <alignment horizontal="center" wrapText="1"/>
      <protection/>
    </xf>
    <xf numFmtId="3" fontId="5" fillId="3" borderId="17" xfId="22" applyNumberFormat="1" applyFont="1" applyFill="1" applyBorder="1">
      <alignment/>
      <protection/>
    </xf>
    <xf numFmtId="0" fontId="5" fillId="0" borderId="0" xfId="22" applyFont="1">
      <alignment/>
      <protection/>
    </xf>
    <xf numFmtId="0" fontId="18" fillId="0" borderId="0" xfId="23" applyFont="1">
      <alignment/>
      <protection/>
    </xf>
    <xf numFmtId="0" fontId="7" fillId="0" borderId="0" xfId="23">
      <alignment/>
      <protection/>
    </xf>
    <xf numFmtId="0" fontId="7" fillId="0" borderId="0" xfId="23" applyFill="1">
      <alignment/>
      <protection/>
    </xf>
    <xf numFmtId="0" fontId="7" fillId="0" borderId="48" xfId="23" applyBorder="1" applyAlignment="1">
      <alignment horizontal="center" vertical="center"/>
      <protection/>
    </xf>
    <xf numFmtId="0" fontId="7" fillId="0" borderId="49" xfId="23" applyBorder="1" applyAlignment="1">
      <alignment horizontal="center"/>
      <protection/>
    </xf>
    <xf numFmtId="0" fontId="7" fillId="0" borderId="50" xfId="23" applyBorder="1">
      <alignment/>
      <protection/>
    </xf>
    <xf numFmtId="0" fontId="7" fillId="0" borderId="1" xfId="23" applyBorder="1">
      <alignment/>
      <protection/>
    </xf>
    <xf numFmtId="0" fontId="5" fillId="3" borderId="16" xfId="23" applyFont="1" applyFill="1" applyBorder="1" applyAlignment="1">
      <alignment horizontal="center"/>
      <protection/>
    </xf>
    <xf numFmtId="0" fontId="5" fillId="0" borderId="0" xfId="23" applyFont="1" applyFill="1">
      <alignment/>
      <protection/>
    </xf>
    <xf numFmtId="0" fontId="7" fillId="0" borderId="0" xfId="23" applyAlignment="1">
      <alignment horizontal="center"/>
      <protection/>
    </xf>
    <xf numFmtId="0" fontId="7" fillId="0" borderId="0" xfId="21" applyFill="1">
      <alignment/>
      <protection/>
    </xf>
    <xf numFmtId="0" fontId="7" fillId="0" borderId="0" xfId="21">
      <alignment/>
      <protection/>
    </xf>
    <xf numFmtId="0" fontId="18" fillId="0" borderId="0" xfId="21" applyFont="1" applyFill="1">
      <alignment/>
      <protection/>
    </xf>
    <xf numFmtId="0" fontId="7" fillId="0" borderId="50" xfId="21" applyBorder="1">
      <alignment/>
      <protection/>
    </xf>
    <xf numFmtId="4" fontId="20" fillId="3" borderId="16" xfId="21" applyNumberFormat="1" applyFont="1" applyFill="1" applyBorder="1" applyAlignment="1">
      <alignment horizontal="center" wrapText="1"/>
      <protection/>
    </xf>
    <xf numFmtId="0" fontId="5" fillId="0" borderId="0" xfId="21" applyFont="1">
      <alignment/>
      <protection/>
    </xf>
    <xf numFmtId="4" fontId="1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3" fontId="7" fillId="2" borderId="1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Border="1" applyAlignment="1">
      <alignment horizontal="right" wrapText="1"/>
    </xf>
    <xf numFmtId="3" fontId="5" fillId="2" borderId="1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Border="1" applyAlignment="1" applyProtection="1">
      <alignment horizontal="right"/>
      <protection locked="0"/>
    </xf>
    <xf numFmtId="3" fontId="5" fillId="2" borderId="16" xfId="0" applyNumberFormat="1" applyFont="1" applyFill="1" applyBorder="1" applyAlignment="1" applyProtection="1">
      <alignment horizontal="right"/>
      <protection/>
    </xf>
    <xf numFmtId="3" fontId="7" fillId="0" borderId="51" xfId="0" applyNumberFormat="1" applyFont="1" applyFill="1" applyBorder="1" applyAlignment="1" applyProtection="1">
      <alignment/>
      <protection locked="0"/>
    </xf>
    <xf numFmtId="3" fontId="7" fillId="0" borderId="3" xfId="0" applyNumberFormat="1" applyFont="1" applyFill="1" applyBorder="1" applyAlignment="1" applyProtection="1">
      <alignment/>
      <protection locked="0"/>
    </xf>
    <xf numFmtId="3" fontId="7" fillId="0" borderId="5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0" xfId="22" applyFont="1">
      <alignment/>
      <protection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0" borderId="17" xfId="0" applyNumberFormat="1" applyFont="1" applyFill="1" applyBorder="1" applyAlignment="1" applyProtection="1">
      <alignment horizontal="right"/>
      <protection/>
    </xf>
    <xf numFmtId="3" fontId="7" fillId="0" borderId="50" xfId="23" applyNumberFormat="1" applyBorder="1" applyAlignment="1">
      <alignment horizontal="center"/>
      <protection/>
    </xf>
    <xf numFmtId="3" fontId="7" fillId="0" borderId="1" xfId="23" applyNumberFormat="1" applyBorder="1" applyAlignment="1">
      <alignment horizontal="center"/>
      <protection/>
    </xf>
    <xf numFmtId="3" fontId="5" fillId="3" borderId="16" xfId="23" applyNumberFormat="1" applyFont="1" applyFill="1" applyBorder="1" applyAlignment="1">
      <alignment horizontal="center"/>
      <protection/>
    </xf>
    <xf numFmtId="3" fontId="7" fillId="0" borderId="6" xfId="0" applyNumberFormat="1" applyFont="1" applyFill="1" applyBorder="1" applyAlignment="1">
      <alignment horizontal="right" wrapText="1"/>
    </xf>
    <xf numFmtId="0" fontId="19" fillId="0" borderId="0" xfId="20" applyFont="1" applyAlignment="1">
      <alignment horizontal="right"/>
      <protection/>
    </xf>
    <xf numFmtId="0" fontId="19" fillId="0" borderId="0" xfId="22" applyFont="1" applyAlignment="1">
      <alignment horizontal="right"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22" applyFill="1">
      <alignment/>
      <protection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22" applyFont="1" applyAlignment="1">
      <alignment horizontal="righ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51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2" xfId="0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7" fillId="0" borderId="5" xfId="22" applyNumberFormat="1" applyFill="1" applyBorder="1">
      <alignment/>
      <protection/>
    </xf>
    <xf numFmtId="3" fontId="7" fillId="0" borderId="4" xfId="22" applyNumberFormat="1" applyFill="1" applyBorder="1">
      <alignment/>
      <protection/>
    </xf>
    <xf numFmtId="3" fontId="5" fillId="0" borderId="4" xfId="0" applyNumberFormat="1" applyFont="1" applyFill="1" applyBorder="1" applyAlignment="1" applyProtection="1">
      <alignment horizontal="right"/>
      <protection/>
    </xf>
    <xf numFmtId="3" fontId="5" fillId="0" borderId="9" xfId="0" applyNumberFormat="1" applyFont="1" applyFill="1" applyBorder="1" applyAlignment="1" applyProtection="1">
      <alignment horizontal="right"/>
      <protection/>
    </xf>
    <xf numFmtId="3" fontId="5" fillId="0" borderId="9" xfId="0" applyNumberFormat="1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 applyProtection="1">
      <alignment horizontal="right"/>
      <protection/>
    </xf>
    <xf numFmtId="3" fontId="5" fillId="0" borderId="7" xfId="0" applyNumberFormat="1" applyFont="1" applyFill="1" applyBorder="1" applyAlignment="1" applyProtection="1">
      <alignment horizontal="right"/>
      <protection locked="0"/>
    </xf>
    <xf numFmtId="3" fontId="7" fillId="0" borderId="39" xfId="0" applyNumberFormat="1" applyFont="1" applyFill="1" applyBorder="1" applyAlignment="1" applyProtection="1">
      <alignment horizontal="right"/>
      <protection locked="0"/>
    </xf>
    <xf numFmtId="3" fontId="5" fillId="0" borderId="39" xfId="0" applyNumberFormat="1" applyFont="1" applyFill="1" applyBorder="1" applyAlignment="1" applyProtection="1">
      <alignment horizontal="right"/>
      <protection locked="0"/>
    </xf>
    <xf numFmtId="3" fontId="7" fillId="0" borderId="55" xfId="0" applyNumberFormat="1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 applyProtection="1">
      <alignment horizontal="right"/>
      <protection locked="0"/>
    </xf>
    <xf numFmtId="3" fontId="7" fillId="0" borderId="36" xfId="23" applyNumberFormat="1" applyBorder="1" applyAlignment="1">
      <alignment horizontal="center"/>
      <protection/>
    </xf>
    <xf numFmtId="0" fontId="7" fillId="0" borderId="36" xfId="23" applyFont="1" applyBorder="1">
      <alignment/>
      <protection/>
    </xf>
    <xf numFmtId="3" fontId="5" fillId="0" borderId="1" xfId="0" applyNumberFormat="1" applyFont="1" applyFill="1" applyBorder="1" applyAlignment="1" applyProtection="1">
      <alignment/>
      <protection locked="0"/>
    </xf>
    <xf numFmtId="3" fontId="7" fillId="0" borderId="4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3" fontId="7" fillId="0" borderId="3" xfId="0" applyNumberFormat="1" applyFont="1" applyFill="1" applyBorder="1" applyAlignment="1" applyProtection="1">
      <alignment horizontal="right"/>
      <protection locked="0"/>
    </xf>
    <xf numFmtId="3" fontId="7" fillId="0" borderId="4" xfId="0" applyNumberFormat="1" applyFont="1" applyFill="1" applyBorder="1" applyAlignment="1" applyProtection="1">
      <alignment horizontal="right"/>
      <protection locked="0"/>
    </xf>
    <xf numFmtId="0" fontId="11" fillId="0" borderId="57" xfId="0" applyFont="1" applyFill="1" applyBorder="1" applyAlignment="1" applyProtection="1">
      <alignment/>
      <protection locked="0"/>
    </xf>
    <xf numFmtId="3" fontId="10" fillId="0" borderId="21" xfId="0" applyNumberFormat="1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 horizontal="center"/>
      <protection locked="0"/>
    </xf>
    <xf numFmtId="3" fontId="11" fillId="0" borderId="14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58" xfId="0" applyNumberFormat="1" applyFont="1" applyFill="1" applyBorder="1" applyAlignment="1" applyProtection="1">
      <alignment horizontal="center"/>
      <protection locked="0"/>
    </xf>
    <xf numFmtId="3" fontId="10" fillId="0" borderId="27" xfId="0" applyNumberFormat="1" applyFont="1" applyFill="1" applyBorder="1" applyAlignment="1" applyProtection="1">
      <alignment horizontal="center"/>
      <protection locked="0"/>
    </xf>
    <xf numFmtId="3" fontId="11" fillId="0" borderId="28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Fill="1" applyBorder="1" applyAlignment="1" applyProtection="1">
      <alignment horizontal="center"/>
      <protection locked="0"/>
    </xf>
    <xf numFmtId="3" fontId="11" fillId="0" borderId="30" xfId="0" applyNumberFormat="1" applyFont="1" applyFill="1" applyBorder="1" applyAlignment="1" applyProtection="1">
      <alignment horizontal="center"/>
      <protection locked="0"/>
    </xf>
    <xf numFmtId="3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>
      <alignment/>
    </xf>
    <xf numFmtId="0" fontId="6" fillId="0" borderId="50" xfId="0" applyFont="1" applyFill="1" applyBorder="1" applyAlignment="1" applyProtection="1">
      <alignment horizontal="left"/>
      <protection locked="0"/>
    </xf>
    <xf numFmtId="3" fontId="5" fillId="0" borderId="36" xfId="0" applyNumberFormat="1" applyFont="1" applyFill="1" applyBorder="1" applyAlignment="1" applyProtection="1">
      <alignment/>
      <protection locked="0"/>
    </xf>
    <xf numFmtId="3" fontId="7" fillId="0" borderId="37" xfId="0" applyNumberFormat="1" applyFont="1" applyFill="1" applyBorder="1" applyAlignment="1" applyProtection="1">
      <alignment/>
      <protection locked="0"/>
    </xf>
    <xf numFmtId="3" fontId="7" fillId="0" borderId="38" xfId="0" applyNumberFormat="1" applyFont="1" applyFill="1" applyBorder="1" applyAlignment="1" applyProtection="1">
      <alignment/>
      <protection locked="0"/>
    </xf>
    <xf numFmtId="3" fontId="5" fillId="0" borderId="39" xfId="0" applyNumberFormat="1" applyFont="1" applyFill="1" applyBorder="1" applyAlignment="1" applyProtection="1">
      <alignment/>
      <protection locked="0"/>
    </xf>
    <xf numFmtId="3" fontId="7" fillId="0" borderId="59" xfId="0" applyNumberFormat="1" applyFont="1" applyFill="1" applyBorder="1" applyAlignment="1" applyProtection="1">
      <alignment/>
      <protection locked="0"/>
    </xf>
    <xf numFmtId="3" fontId="5" fillId="0" borderId="5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3" fontId="7" fillId="0" borderId="5" xfId="0" applyNumberFormat="1" applyFont="1" applyFill="1" applyBorder="1" applyAlignment="1" applyProtection="1">
      <alignment/>
      <protection locked="0"/>
    </xf>
    <xf numFmtId="3" fontId="5" fillId="0" borderId="60" xfId="0" applyNumberFormat="1" applyFont="1" applyFill="1" applyBorder="1" applyAlignment="1" applyProtection="1">
      <alignment/>
      <protection locked="0"/>
    </xf>
    <xf numFmtId="0" fontId="6" fillId="0" borderId="61" xfId="0" applyFont="1" applyFill="1" applyBorder="1" applyAlignment="1" applyProtection="1">
      <alignment horizontal="left"/>
      <protection locked="0"/>
    </xf>
    <xf numFmtId="3" fontId="5" fillId="0" borderId="61" xfId="0" applyNumberFormat="1" applyFont="1" applyFill="1" applyBorder="1" applyAlignment="1" applyProtection="1">
      <alignment/>
      <protection locked="0"/>
    </xf>
    <xf numFmtId="3" fontId="7" fillId="0" borderId="56" xfId="0" applyNumberFormat="1" applyFont="1" applyFill="1" applyBorder="1" applyAlignment="1" applyProtection="1">
      <alignment/>
      <protection locked="0"/>
    </xf>
    <xf numFmtId="3" fontId="7" fillId="0" borderId="62" xfId="0" applyNumberFormat="1" applyFont="1" applyFill="1" applyBorder="1" applyAlignment="1" applyProtection="1">
      <alignment/>
      <protection locked="0"/>
    </xf>
    <xf numFmtId="1" fontId="10" fillId="0" borderId="63" xfId="0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3" fontId="10" fillId="0" borderId="57" xfId="0" applyNumberFormat="1" applyFont="1" applyBorder="1" applyAlignment="1" applyProtection="1">
      <alignment horizontal="center"/>
      <protection locked="0"/>
    </xf>
    <xf numFmtId="3" fontId="10" fillId="0" borderId="49" xfId="0" applyNumberFormat="1" applyFont="1" applyBorder="1" applyAlignment="1" applyProtection="1">
      <alignment horizontal="center"/>
      <protection locked="0"/>
    </xf>
    <xf numFmtId="3" fontId="10" fillId="0" borderId="63" xfId="0" applyNumberFormat="1" applyFont="1" applyBorder="1" applyAlignment="1" applyProtection="1">
      <alignment horizontal="center"/>
      <protection locked="0"/>
    </xf>
    <xf numFmtId="3" fontId="10" fillId="0" borderId="64" xfId="0" applyNumberFormat="1" applyFont="1" applyBorder="1" applyAlignment="1" applyProtection="1">
      <alignment horizontal="center"/>
      <protection locked="0"/>
    </xf>
    <xf numFmtId="3" fontId="10" fillId="0" borderId="65" xfId="0" applyNumberFormat="1" applyFont="1" applyBorder="1" applyAlignment="1" applyProtection="1">
      <alignment horizontal="center"/>
      <protection locked="0"/>
    </xf>
    <xf numFmtId="1" fontId="10" fillId="0" borderId="64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11" fillId="0" borderId="63" xfId="0" applyNumberFormat="1" applyFont="1" applyFill="1" applyBorder="1" applyAlignment="1" applyProtection="1">
      <alignment horizontal="left"/>
      <protection locked="0"/>
    </xf>
    <xf numFmtId="3" fontId="11" fillId="0" borderId="65" xfId="0" applyNumberFormat="1" applyFont="1" applyFill="1" applyBorder="1" applyAlignment="1" applyProtection="1">
      <alignment horizontal="left"/>
      <protection locked="0"/>
    </xf>
    <xf numFmtId="3" fontId="11" fillId="0" borderId="64" xfId="0" applyNumberFormat="1" applyFont="1" applyFill="1" applyBorder="1" applyAlignment="1" applyProtection="1">
      <alignment horizontal="left"/>
      <protection locked="0"/>
    </xf>
    <xf numFmtId="3" fontId="10" fillId="0" borderId="63" xfId="0" applyNumberFormat="1" applyFont="1" applyFill="1" applyBorder="1" applyAlignment="1" applyProtection="1">
      <alignment horizontal="center"/>
      <protection locked="0"/>
    </xf>
    <xf numFmtId="3" fontId="10" fillId="0" borderId="64" xfId="0" applyNumberFormat="1" applyFont="1" applyFill="1" applyBorder="1" applyAlignment="1" applyProtection="1">
      <alignment horizontal="center"/>
      <protection locked="0"/>
    </xf>
    <xf numFmtId="3" fontId="10" fillId="0" borderId="6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3" fontId="7" fillId="0" borderId="2" xfId="23" applyNumberFormat="1" applyBorder="1" applyAlignment="1">
      <alignment horizontal="center"/>
      <protection/>
    </xf>
    <xf numFmtId="3" fontId="7" fillId="0" borderId="13" xfId="23" applyNumberFormat="1" applyBorder="1" applyAlignment="1">
      <alignment horizontal="center"/>
      <protection/>
    </xf>
    <xf numFmtId="3" fontId="7" fillId="0" borderId="2" xfId="23" applyNumberFormat="1" applyFill="1" applyBorder="1" applyAlignment="1">
      <alignment horizontal="center"/>
      <protection/>
    </xf>
    <xf numFmtId="3" fontId="7" fillId="0" borderId="13" xfId="23" applyNumberFormat="1" applyFill="1" applyBorder="1" applyAlignment="1">
      <alignment horizontal="center"/>
      <protection/>
    </xf>
    <xf numFmtId="3" fontId="7" fillId="0" borderId="5" xfId="23" applyNumberFormat="1" applyBorder="1" applyAlignment="1">
      <alignment horizontal="center"/>
      <protection/>
    </xf>
    <xf numFmtId="3" fontId="7" fillId="0" borderId="6" xfId="23" applyNumberFormat="1" applyBorder="1" applyAlignment="1">
      <alignment horizontal="center"/>
      <protection/>
    </xf>
    <xf numFmtId="0" fontId="7" fillId="0" borderId="2" xfId="23" applyBorder="1" applyAlignment="1">
      <alignment horizontal="center"/>
      <protection/>
    </xf>
    <xf numFmtId="0" fontId="7" fillId="0" borderId="13" xfId="23" applyBorder="1" applyAlignment="1">
      <alignment horizontal="center"/>
      <protection/>
    </xf>
    <xf numFmtId="3" fontId="5" fillId="3" borderId="15" xfId="23" applyNumberFormat="1" applyFont="1" applyFill="1" applyBorder="1" applyAlignment="1">
      <alignment horizontal="center"/>
      <protection/>
    </xf>
    <xf numFmtId="3" fontId="5" fillId="3" borderId="20" xfId="23" applyNumberFormat="1" applyFont="1" applyFill="1" applyBorder="1" applyAlignment="1">
      <alignment horizontal="center"/>
      <protection/>
    </xf>
    <xf numFmtId="3" fontId="5" fillId="3" borderId="66" xfId="23" applyNumberFormat="1" applyFont="1" applyFill="1" applyBorder="1" applyAlignment="1">
      <alignment horizontal="center"/>
      <protection/>
    </xf>
    <xf numFmtId="3" fontId="5" fillId="3" borderId="46" xfId="23" applyNumberFormat="1" applyFont="1" applyFill="1" applyBorder="1" applyAlignment="1">
      <alignment horizontal="center"/>
      <protection/>
    </xf>
    <xf numFmtId="3" fontId="7" fillId="0" borderId="2" xfId="23" applyNumberFormat="1" applyFont="1" applyBorder="1" applyAlignment="1">
      <alignment horizontal="center"/>
      <protection/>
    </xf>
    <xf numFmtId="0" fontId="7" fillId="0" borderId="15" xfId="23" applyBorder="1" applyAlignment="1">
      <alignment horizontal="center"/>
      <protection/>
    </xf>
    <xf numFmtId="0" fontId="7" fillId="0" borderId="20" xfId="23" applyBorder="1" applyAlignment="1">
      <alignment horizontal="center"/>
      <protection/>
    </xf>
    <xf numFmtId="3" fontId="7" fillId="0" borderId="63" xfId="23" applyNumberFormat="1" applyBorder="1" applyAlignment="1">
      <alignment horizontal="center"/>
      <protection/>
    </xf>
    <xf numFmtId="3" fontId="7" fillId="0" borderId="67" xfId="23" applyNumberFormat="1" applyBorder="1" applyAlignment="1">
      <alignment horizontal="center"/>
      <protection/>
    </xf>
    <xf numFmtId="3" fontId="7" fillId="0" borderId="59" xfId="23" applyNumberFormat="1" applyBorder="1" applyAlignment="1">
      <alignment horizontal="center"/>
      <protection/>
    </xf>
    <xf numFmtId="3" fontId="7" fillId="0" borderId="65" xfId="23" applyNumberFormat="1" applyBorder="1" applyAlignment="1">
      <alignment horizontal="center"/>
      <protection/>
    </xf>
    <xf numFmtId="3" fontId="7" fillId="0" borderId="63" xfId="23" applyNumberFormat="1" applyFill="1" applyBorder="1" applyAlignment="1">
      <alignment horizontal="center"/>
      <protection/>
    </xf>
    <xf numFmtId="3" fontId="7" fillId="0" borderId="65" xfId="23" applyNumberFormat="1" applyFill="1" applyBorder="1" applyAlignment="1">
      <alignment horizontal="center"/>
      <protection/>
    </xf>
    <xf numFmtId="0" fontId="7" fillId="0" borderId="47" xfId="23" applyBorder="1" applyAlignment="1">
      <alignment horizontal="center" vertical="center"/>
      <protection/>
    </xf>
    <xf numFmtId="0" fontId="7" fillId="0" borderId="48" xfId="23" applyBorder="1" applyAlignment="1">
      <alignment horizontal="center" vertical="center"/>
      <protection/>
    </xf>
    <xf numFmtId="0" fontId="7" fillId="0" borderId="47" xfId="23" applyBorder="1" applyAlignment="1">
      <alignment horizontal="center" vertical="center" wrapText="1"/>
      <protection/>
    </xf>
    <xf numFmtId="0" fontId="7" fillId="0" borderId="48" xfId="23" applyBorder="1" applyAlignment="1">
      <alignment horizontal="center" vertical="center" wrapText="1"/>
      <protection/>
    </xf>
    <xf numFmtId="0" fontId="7" fillId="0" borderId="46" xfId="23" applyBorder="1" applyAlignment="1">
      <alignment horizontal="center"/>
      <protection/>
    </xf>
    <xf numFmtId="0" fontId="7" fillId="0" borderId="66" xfId="23" applyBorder="1" applyAlignment="1">
      <alignment horizontal="center" vertical="center"/>
      <protection/>
    </xf>
    <xf numFmtId="0" fontId="7" fillId="0" borderId="46" xfId="23" applyBorder="1" applyAlignment="1">
      <alignment horizontal="center" vertical="center"/>
      <protection/>
    </xf>
    <xf numFmtId="0" fontId="7" fillId="0" borderId="66" xfId="23" applyBorder="1" applyAlignment="1">
      <alignment horizontal="center"/>
      <protection/>
    </xf>
    <xf numFmtId="0" fontId="7" fillId="0" borderId="62" xfId="23" applyBorder="1" applyAlignment="1">
      <alignment horizontal="center" vertical="center"/>
      <protection/>
    </xf>
    <xf numFmtId="0" fontId="7" fillId="0" borderId="68" xfId="23" applyBorder="1" applyAlignment="1">
      <alignment horizontal="center" vertical="center"/>
      <protection/>
    </xf>
    <xf numFmtId="0" fontId="7" fillId="0" borderId="62" xfId="23" applyBorder="1" applyAlignment="1">
      <alignment horizontal="center" vertical="center" wrapText="1"/>
      <protection/>
    </xf>
    <xf numFmtId="0" fontId="7" fillId="0" borderId="68" xfId="23" applyBorder="1" applyAlignment="1">
      <alignment horizontal="center" vertical="center" wrapText="1"/>
      <protection/>
    </xf>
    <xf numFmtId="0" fontId="7" fillId="0" borderId="63" xfId="23" applyBorder="1" applyAlignment="1">
      <alignment horizontal="center" vertical="center" wrapText="1"/>
      <protection/>
    </xf>
    <xf numFmtId="0" fontId="7" fillId="0" borderId="65" xfId="23" applyBorder="1" applyAlignment="1">
      <alignment horizontal="center" vertical="center" wrapText="1"/>
      <protection/>
    </xf>
    <xf numFmtId="0" fontId="19" fillId="0" borderId="2" xfId="23" applyFont="1" applyBorder="1" applyAlignment="1" applyProtection="1">
      <alignment horizontal="center" vertical="center" wrapText="1"/>
      <protection locked="0"/>
    </xf>
    <xf numFmtId="0" fontId="19" fillId="0" borderId="6" xfId="23" applyFont="1" applyBorder="1" applyAlignment="1" applyProtection="1">
      <alignment horizontal="center" vertical="center" wrapText="1"/>
      <protection locked="0"/>
    </xf>
    <xf numFmtId="0" fontId="19" fillId="0" borderId="7" xfId="23" applyFont="1" applyFill="1" applyBorder="1" applyAlignment="1" applyProtection="1">
      <alignment horizontal="center" vertical="center" wrapText="1"/>
      <protection locked="0"/>
    </xf>
    <xf numFmtId="0" fontId="19" fillId="0" borderId="4" xfId="23" applyFont="1" applyFill="1" applyBorder="1" applyAlignment="1" applyProtection="1">
      <alignment horizontal="center" vertical="center" wrapText="1"/>
      <protection locked="0"/>
    </xf>
    <xf numFmtId="0" fontId="19" fillId="0" borderId="7" xfId="23" applyFont="1" applyBorder="1" applyAlignment="1">
      <alignment horizontal="center" vertical="center" wrapText="1"/>
      <protection/>
    </xf>
    <xf numFmtId="0" fontId="7" fillId="0" borderId="0" xfId="23" applyFont="1" applyAlignment="1">
      <alignment wrapText="1"/>
      <protection/>
    </xf>
    <xf numFmtId="0" fontId="7" fillId="0" borderId="0" xfId="23" applyAlignment="1">
      <alignment/>
      <protection/>
    </xf>
    <xf numFmtId="0" fontId="19" fillId="0" borderId="0" xfId="23" applyFont="1" applyAlignment="1">
      <alignment horizontal="right"/>
      <protection/>
    </xf>
    <xf numFmtId="0" fontId="20" fillId="4" borderId="21" xfId="23" applyFont="1" applyFill="1" applyBorder="1" applyAlignment="1" applyProtection="1">
      <alignment horizontal="center" vertical="center"/>
      <protection locked="0"/>
    </xf>
    <xf numFmtId="0" fontId="7" fillId="0" borderId="8" xfId="23" applyBorder="1" applyAlignment="1">
      <alignment horizontal="center" vertical="center"/>
      <protection/>
    </xf>
    <xf numFmtId="0" fontId="19" fillId="0" borderId="57" xfId="23" applyFont="1" applyBorder="1" applyAlignment="1">
      <alignment horizontal="center" vertical="center" wrapText="1"/>
      <protection/>
    </xf>
    <xf numFmtId="0" fontId="19" fillId="0" borderId="69" xfId="23" applyFont="1" applyBorder="1" applyAlignment="1">
      <alignment horizontal="center" vertical="center" wrapText="1"/>
      <protection/>
    </xf>
    <xf numFmtId="0" fontId="19" fillId="0" borderId="42" xfId="23" applyFont="1" applyBorder="1" applyAlignment="1">
      <alignment horizontal="center" vertical="center" wrapText="1"/>
      <protection/>
    </xf>
    <xf numFmtId="0" fontId="19" fillId="0" borderId="39" xfId="23" applyFont="1" applyBorder="1" applyAlignment="1">
      <alignment horizontal="center" vertical="center" wrapText="1"/>
      <protection/>
    </xf>
    <xf numFmtId="0" fontId="19" fillId="0" borderId="49" xfId="23" applyFont="1" applyBorder="1" applyAlignment="1">
      <alignment horizontal="center" vertical="center" wrapText="1"/>
      <protection/>
    </xf>
    <xf numFmtId="0" fontId="19" fillId="0" borderId="69" xfId="23" applyFont="1" applyFill="1" applyBorder="1" applyAlignment="1" applyProtection="1">
      <alignment horizontal="center" vertical="center" wrapText="1"/>
      <protection locked="0"/>
    </xf>
    <xf numFmtId="0" fontId="7" fillId="0" borderId="49" xfId="23" applyBorder="1" applyAlignment="1">
      <alignment horizontal="center" vertical="center" wrapText="1"/>
      <protection/>
    </xf>
    <xf numFmtId="0" fontId="7" fillId="0" borderId="39" xfId="23" applyBorder="1" applyAlignment="1">
      <alignment horizontal="center" vertical="center" wrapText="1"/>
      <protection/>
    </xf>
    <xf numFmtId="0" fontId="7" fillId="0" borderId="44" xfId="23" applyBorder="1" applyAlignment="1">
      <alignment horizontal="center" vertical="center" wrapText="1"/>
      <protection/>
    </xf>
    <xf numFmtId="0" fontId="19" fillId="0" borderId="57" xfId="23" applyFont="1" applyFill="1" applyBorder="1" applyAlignment="1">
      <alignment horizontal="center" vertical="center" wrapText="1"/>
      <protection/>
    </xf>
    <xf numFmtId="0" fontId="7" fillId="0" borderId="42" xfId="23" applyBorder="1" applyAlignment="1">
      <alignment horizontal="center" vertical="center" wrapText="1"/>
      <protection/>
    </xf>
    <xf numFmtId="0" fontId="19" fillId="0" borderId="57" xfId="23" applyFont="1" applyFill="1" applyBorder="1" applyAlignment="1" applyProtection="1">
      <alignment horizontal="center" vertical="center" wrapText="1"/>
      <protection locked="0"/>
    </xf>
    <xf numFmtId="0" fontId="7" fillId="0" borderId="49" xfId="23" applyBorder="1" applyAlignment="1">
      <alignment/>
      <protection/>
    </xf>
    <xf numFmtId="0" fontId="7" fillId="0" borderId="42" xfId="23" applyBorder="1" applyAlignment="1">
      <alignment/>
      <protection/>
    </xf>
    <xf numFmtId="0" fontId="7" fillId="0" borderId="44" xfId="23" applyBorder="1" applyAlignment="1">
      <alignment/>
      <protection/>
    </xf>
    <xf numFmtId="0" fontId="19" fillId="0" borderId="21" xfId="23" applyFont="1" applyFill="1" applyBorder="1" applyAlignment="1" applyProtection="1">
      <alignment horizontal="center" vertical="center" wrapText="1"/>
      <protection locked="0"/>
    </xf>
    <xf numFmtId="0" fontId="7" fillId="0" borderId="36" xfId="23" applyBorder="1" applyAlignment="1">
      <alignment horizontal="center" vertical="center" wrapText="1"/>
      <protection/>
    </xf>
    <xf numFmtId="0" fontId="19" fillId="0" borderId="0" xfId="21" applyFont="1" applyAlignment="1">
      <alignment horizontal="right"/>
      <protection/>
    </xf>
    <xf numFmtId="0" fontId="7" fillId="0" borderId="0" xfId="21" applyAlignment="1">
      <alignment horizontal="right"/>
      <protection/>
    </xf>
    <xf numFmtId="0" fontId="19" fillId="0" borderId="0" xfId="20" applyFont="1" applyAlignment="1">
      <alignment horizontal="right"/>
      <protection/>
    </xf>
    <xf numFmtId="0" fontId="20" fillId="0" borderId="21" xfId="21" applyFont="1" applyFill="1" applyBorder="1" applyAlignment="1" applyProtection="1">
      <alignment horizontal="center" vertical="center"/>
      <protection locked="0"/>
    </xf>
    <xf numFmtId="0" fontId="7" fillId="0" borderId="8" xfId="21" applyFill="1" applyBorder="1" applyAlignment="1">
      <alignment horizontal="center" vertical="center"/>
      <protection/>
    </xf>
    <xf numFmtId="0" fontId="19" fillId="0" borderId="51" xfId="21" applyFont="1" applyBorder="1" applyAlignment="1">
      <alignment horizontal="center" vertical="center" wrapText="1"/>
      <protection/>
    </xf>
    <xf numFmtId="0" fontId="19" fillId="0" borderId="54" xfId="21" applyFont="1" applyBorder="1" applyAlignment="1">
      <alignment horizontal="center" vertical="center" wrapText="1"/>
      <protection/>
    </xf>
    <xf numFmtId="0" fontId="19" fillId="0" borderId="3" xfId="21" applyFont="1" applyBorder="1" applyAlignment="1">
      <alignment horizontal="center" vertical="center" wrapText="1"/>
      <protection/>
    </xf>
    <xf numFmtId="0" fontId="19" fillId="0" borderId="4" xfId="21" applyFont="1" applyBorder="1" applyAlignment="1">
      <alignment horizontal="center" vertical="center" wrapText="1"/>
      <protection/>
    </xf>
    <xf numFmtId="0" fontId="19" fillId="0" borderId="15" xfId="21" applyFont="1" applyBorder="1" applyAlignment="1">
      <alignment horizontal="center" vertical="center" wrapText="1"/>
      <protection/>
    </xf>
    <xf numFmtId="0" fontId="19" fillId="0" borderId="18" xfId="21" applyFont="1" applyBorder="1" applyAlignment="1">
      <alignment horizontal="center" vertical="center" wrapText="1"/>
      <protection/>
    </xf>
    <xf numFmtId="0" fontId="19" fillId="0" borderId="20" xfId="21" applyFont="1" applyBorder="1" applyAlignment="1">
      <alignment horizontal="center" vertical="center" wrapText="1"/>
      <protection/>
    </xf>
    <xf numFmtId="0" fontId="19" fillId="0" borderId="51" xfId="21" applyFont="1" applyBorder="1" applyAlignment="1" applyProtection="1">
      <alignment horizontal="center" vertical="center" wrapText="1"/>
      <protection locked="0"/>
    </xf>
    <xf numFmtId="0" fontId="19" fillId="0" borderId="53" xfId="21" applyFont="1" applyBorder="1" applyAlignment="1" applyProtection="1">
      <alignment horizontal="center" vertical="center" wrapText="1"/>
      <protection locked="0"/>
    </xf>
    <xf numFmtId="0" fontId="19" fillId="0" borderId="53" xfId="21" applyFont="1" applyBorder="1" applyAlignment="1">
      <alignment horizontal="center" vertical="center" wrapText="1"/>
      <protection/>
    </xf>
    <xf numFmtId="0" fontId="19" fillId="0" borderId="53" xfId="21" applyFont="1" applyFill="1" applyBorder="1" applyAlignment="1" applyProtection="1">
      <alignment horizontal="center" vertical="center" wrapText="1"/>
      <protection locked="0"/>
    </xf>
    <xf numFmtId="0" fontId="19" fillId="0" borderId="59" xfId="21" applyFont="1" applyFill="1" applyBorder="1" applyAlignment="1" applyProtection="1">
      <alignment horizontal="center" vertical="center" wrapText="1"/>
      <protection locked="0"/>
    </xf>
    <xf numFmtId="0" fontId="19" fillId="0" borderId="67" xfId="21" applyFont="1" applyFill="1" applyBorder="1" applyAlignment="1" applyProtection="1">
      <alignment horizontal="center" vertical="center" wrapText="1"/>
      <protection locked="0"/>
    </xf>
    <xf numFmtId="0" fontId="7" fillId="0" borderId="62" xfId="21" applyBorder="1" applyAlignment="1">
      <alignment horizontal="center" vertical="center"/>
      <protection/>
    </xf>
    <xf numFmtId="0" fontId="7" fillId="0" borderId="68" xfId="21" applyBorder="1" applyAlignment="1">
      <alignment horizontal="center" vertical="center"/>
      <protection/>
    </xf>
    <xf numFmtId="0" fontId="7" fillId="0" borderId="0" xfId="21" applyFont="1" applyAlignment="1">
      <alignment horizontal="left" wrapText="1"/>
      <protection/>
    </xf>
    <xf numFmtId="0" fontId="7" fillId="0" borderId="0" xfId="21" applyAlignment="1">
      <alignment horizontal="left"/>
      <protection/>
    </xf>
    <xf numFmtId="0" fontId="7" fillId="0" borderId="62" xfId="21" applyBorder="1" applyAlignment="1">
      <alignment horizontal="center" vertical="center" wrapText="1"/>
      <protection/>
    </xf>
    <xf numFmtId="0" fontId="7" fillId="0" borderId="68" xfId="21" applyBorder="1" applyAlignment="1">
      <alignment horizontal="center" vertical="center" wrapText="1"/>
      <protection/>
    </xf>
    <xf numFmtId="0" fontId="7" fillId="0" borderId="48" xfId="21" applyBorder="1" applyAlignment="1">
      <alignment horizontal="center" vertical="center"/>
      <protection/>
    </xf>
    <xf numFmtId="3" fontId="7" fillId="0" borderId="63" xfId="21" applyNumberFormat="1" applyBorder="1" applyAlignment="1">
      <alignment horizontal="center"/>
      <protection/>
    </xf>
    <xf numFmtId="3" fontId="7" fillId="0" borderId="65" xfId="21" applyNumberFormat="1" applyBorder="1" applyAlignment="1">
      <alignment horizontal="center"/>
      <protection/>
    </xf>
    <xf numFmtId="3" fontId="7" fillId="0" borderId="67" xfId="21" applyNumberFormat="1" applyBorder="1" applyAlignment="1">
      <alignment horizontal="center"/>
      <protection/>
    </xf>
    <xf numFmtId="3" fontId="7" fillId="0" borderId="59" xfId="21" applyNumberFormat="1" applyBorder="1" applyAlignment="1">
      <alignment horizontal="center"/>
      <protection/>
    </xf>
    <xf numFmtId="3" fontId="5" fillId="3" borderId="47" xfId="21" applyNumberFormat="1" applyFont="1" applyFill="1" applyBorder="1" applyAlignment="1">
      <alignment horizontal="center"/>
      <protection/>
    </xf>
    <xf numFmtId="3" fontId="5" fillId="3" borderId="48" xfId="21" applyNumberFormat="1" applyFont="1" applyFill="1" applyBorder="1" applyAlignment="1">
      <alignment horizontal="center"/>
      <protection/>
    </xf>
    <xf numFmtId="3" fontId="5" fillId="3" borderId="68" xfId="21" applyNumberFormat="1" applyFont="1" applyFill="1" applyBorder="1" applyAlignment="1">
      <alignment horizontal="center"/>
      <protection/>
    </xf>
    <xf numFmtId="0" fontId="7" fillId="0" borderId="47" xfId="21" applyBorder="1" applyAlignment="1">
      <alignment horizontal="center" vertical="center"/>
      <protection/>
    </xf>
    <xf numFmtId="3" fontId="5" fillId="3" borderId="62" xfId="21" applyNumberFormat="1" applyFont="1" applyFill="1" applyBorder="1" applyAlignment="1">
      <alignment horizontal="center"/>
      <protection/>
    </xf>
    <xf numFmtId="0" fontId="7" fillId="0" borderId="70" xfId="21" applyBorder="1" applyAlignment="1">
      <alignment horizontal="center" vertical="center" wrapText="1"/>
      <protection/>
    </xf>
    <xf numFmtId="0" fontId="7" fillId="0" borderId="71" xfId="21" applyBorder="1" applyAlignment="1">
      <alignment horizontal="center" vertical="center" wrapText="1"/>
      <protection/>
    </xf>
    <xf numFmtId="0" fontId="7" fillId="0" borderId="70" xfId="21" applyBorder="1" applyAlignment="1">
      <alignment horizontal="center"/>
      <protection/>
    </xf>
    <xf numFmtId="0" fontId="7" fillId="0" borderId="72" xfId="21" applyBorder="1" applyAlignment="1">
      <alignment horizontal="center"/>
      <protection/>
    </xf>
    <xf numFmtId="0" fontId="7" fillId="0" borderId="72" xfId="21" applyBorder="1" applyAlignment="1">
      <alignment horizontal="center" vertical="center"/>
      <protection/>
    </xf>
    <xf numFmtId="0" fontId="19" fillId="0" borderId="54" xfId="21" applyFont="1" applyFill="1" applyBorder="1" applyAlignment="1" applyProtection="1">
      <alignment horizontal="center" vertical="center" wrapText="1"/>
      <protection locked="0"/>
    </xf>
    <xf numFmtId="0" fontId="7" fillId="0" borderId="71" xfId="21" applyBorder="1" applyAlignment="1">
      <alignment horizontal="center"/>
      <protection/>
    </xf>
    <xf numFmtId="0" fontId="7" fillId="0" borderId="0" xfId="22" applyFont="1" applyAlignment="1">
      <alignment horizontal="left" vertical="center" wrapText="1"/>
      <protection/>
    </xf>
    <xf numFmtId="0" fontId="18" fillId="0" borderId="0" xfId="20" applyFont="1" applyFill="1" applyAlignment="1">
      <alignment/>
      <protection/>
    </xf>
    <xf numFmtId="0" fontId="7" fillId="0" borderId="0" xfId="22" applyAlignment="1">
      <alignment/>
      <protection/>
    </xf>
    <xf numFmtId="0" fontId="19" fillId="0" borderId="0" xfId="22" applyFont="1" applyAlignment="1">
      <alignment horizontal="right"/>
      <protection/>
    </xf>
    <xf numFmtId="0" fontId="7" fillId="0" borderId="0" xfId="22" applyAlignment="1">
      <alignment horizontal="right"/>
      <protection/>
    </xf>
    <xf numFmtId="0" fontId="19" fillId="0" borderId="21" xfId="20" applyFont="1" applyFill="1" applyBorder="1" applyAlignment="1">
      <alignment horizontal="center" vertical="center"/>
      <protection/>
    </xf>
    <xf numFmtId="0" fontId="7" fillId="0" borderId="27" xfId="22" applyFill="1" applyBorder="1" applyAlignment="1">
      <alignment/>
      <protection/>
    </xf>
    <xf numFmtId="0" fontId="19" fillId="0" borderId="15" xfId="20" applyFont="1" applyBorder="1" applyAlignment="1">
      <alignment horizontal="center" vertical="center"/>
      <protection/>
    </xf>
    <xf numFmtId="0" fontId="19" fillId="0" borderId="18" xfId="22" applyFont="1" applyBorder="1" applyAlignment="1">
      <alignment horizontal="center" vertical="center"/>
      <protection/>
    </xf>
    <xf numFmtId="0" fontId="19" fillId="0" borderId="20" xfId="22" applyFont="1" applyBorder="1" applyAlignment="1">
      <alignment horizontal="center" vertical="center"/>
      <protection/>
    </xf>
    <xf numFmtId="0" fontId="19" fillId="0" borderId="21" xfId="20" applyFont="1" applyBorder="1" applyAlignment="1">
      <alignment horizontal="center" vertical="center" wrapText="1"/>
      <protection/>
    </xf>
    <xf numFmtId="0" fontId="7" fillId="0" borderId="27" xfId="22" applyBorder="1" applyAlignment="1">
      <alignment/>
      <protection/>
    </xf>
    <xf numFmtId="3" fontId="5" fillId="0" borderId="0" xfId="0" applyNumberFormat="1" applyFont="1" applyAlignment="1" applyProtection="1">
      <alignment horizontal="center"/>
      <protection locked="0"/>
    </xf>
  </cellXfs>
  <cellStyles count="1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2" xfId="20"/>
    <cellStyle name="normální_RK112008 výsledky pr3" xfId="21"/>
    <cellStyle name="normální_RK112008 výsledky pr4" xfId="22"/>
    <cellStyle name="normální_RK112008výsledky pr2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36.00390625" style="0" customWidth="1"/>
    <col min="2" max="2" width="11.75390625" style="0" customWidth="1"/>
    <col min="3" max="4" width="11.25390625" style="0" customWidth="1"/>
    <col min="5" max="5" width="11.375" style="0" bestFit="1" customWidth="1"/>
    <col min="6" max="6" width="12.125" style="0" customWidth="1"/>
    <col min="7" max="7" width="11.875" style="0" customWidth="1"/>
    <col min="8" max="9" width="11.375" style="0" customWidth="1"/>
    <col min="10" max="12" width="11.25390625" style="0" customWidth="1"/>
    <col min="13" max="13" width="12.875" style="0" customWidth="1"/>
  </cols>
  <sheetData>
    <row r="1" spans="1:14" ht="14.25" customHeight="1">
      <c r="A1" s="157"/>
      <c r="B1" s="2"/>
      <c r="C1" s="3"/>
      <c r="D1" s="3"/>
      <c r="E1" s="3"/>
      <c r="F1" s="4"/>
      <c r="G1" s="2"/>
      <c r="H1" s="2"/>
      <c r="I1" s="3"/>
      <c r="J1" s="3"/>
      <c r="K1" s="3"/>
      <c r="L1" s="252" t="s">
        <v>144</v>
      </c>
      <c r="M1" s="252"/>
      <c r="N1" s="3"/>
    </row>
    <row r="2" spans="1:14" ht="15.75">
      <c r="A2" s="1"/>
      <c r="B2" s="2"/>
      <c r="C2" s="3"/>
      <c r="D2" s="3"/>
      <c r="E2" s="3"/>
      <c r="F2" s="4"/>
      <c r="G2" s="2"/>
      <c r="H2" s="2"/>
      <c r="I2" s="3"/>
      <c r="J2" s="3"/>
      <c r="K2" s="6"/>
      <c r="L2" s="252" t="s">
        <v>52</v>
      </c>
      <c r="M2" s="252"/>
      <c r="N2" s="3"/>
    </row>
    <row r="3" spans="1:13" ht="15.75">
      <c r="A3" s="260" t="s">
        <v>124</v>
      </c>
      <c r="B3" s="260"/>
      <c r="C3" s="260"/>
      <c r="D3" s="260"/>
      <c r="E3" s="260"/>
      <c r="F3" s="260"/>
      <c r="G3" s="260"/>
      <c r="H3" s="260"/>
      <c r="I3" s="260"/>
      <c r="J3" s="260"/>
      <c r="K3" s="6"/>
      <c r="L3" s="3"/>
      <c r="M3" s="5"/>
    </row>
    <row r="4" spans="1:13" ht="15.75">
      <c r="A4" s="1"/>
      <c r="B4" s="2"/>
      <c r="C4" s="3"/>
      <c r="D4" s="3"/>
      <c r="E4" s="3"/>
      <c r="F4" s="4"/>
      <c r="G4" s="2"/>
      <c r="H4" s="2"/>
      <c r="I4" s="3"/>
      <c r="J4" s="3"/>
      <c r="K4" s="6"/>
      <c r="L4" s="3"/>
      <c r="M4" s="5"/>
    </row>
    <row r="5" spans="1:13" ht="15.75">
      <c r="A5" s="51" t="s">
        <v>107</v>
      </c>
      <c r="K5" s="6"/>
      <c r="L5" s="3"/>
      <c r="M5" s="5"/>
    </row>
    <row r="6" spans="1:13" ht="13.5" thickBot="1">
      <c r="A6" s="1"/>
      <c r="B6" s="2"/>
      <c r="C6" s="3"/>
      <c r="D6" s="3"/>
      <c r="E6" s="3"/>
      <c r="F6" s="4"/>
      <c r="G6" s="2"/>
      <c r="H6" s="2"/>
      <c r="I6" s="3"/>
      <c r="J6" s="105" t="s">
        <v>0</v>
      </c>
      <c r="K6" s="3"/>
      <c r="L6" s="3"/>
      <c r="M6" s="5"/>
    </row>
    <row r="7" spans="1:28" ht="15.75">
      <c r="A7" s="220" t="s">
        <v>1</v>
      </c>
      <c r="B7" s="221" t="s">
        <v>2</v>
      </c>
      <c r="C7" s="261" t="s">
        <v>3</v>
      </c>
      <c r="D7" s="262"/>
      <c r="E7" s="221" t="s">
        <v>4</v>
      </c>
      <c r="F7" s="261" t="s">
        <v>3</v>
      </c>
      <c r="G7" s="263"/>
      <c r="H7" s="264" t="s">
        <v>55</v>
      </c>
      <c r="I7" s="265"/>
      <c r="J7" s="266"/>
      <c r="K7" s="7"/>
      <c r="L7" s="8"/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5.75">
      <c r="A8" s="222"/>
      <c r="B8" s="223" t="s">
        <v>5</v>
      </c>
      <c r="C8" s="224" t="s">
        <v>6</v>
      </c>
      <c r="D8" s="225" t="s">
        <v>7</v>
      </c>
      <c r="E8" s="223" t="s">
        <v>5</v>
      </c>
      <c r="F8" s="224" t="s">
        <v>6</v>
      </c>
      <c r="G8" s="225" t="s">
        <v>54</v>
      </c>
      <c r="H8" s="226" t="s">
        <v>8</v>
      </c>
      <c r="I8" s="227" t="s">
        <v>6</v>
      </c>
      <c r="J8" s="223" t="s">
        <v>5</v>
      </c>
      <c r="K8" s="7"/>
      <c r="L8" s="8"/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6.5" thickBot="1">
      <c r="A9" s="222"/>
      <c r="B9" s="228"/>
      <c r="C9" s="229" t="s">
        <v>9</v>
      </c>
      <c r="D9" s="230" t="s">
        <v>10</v>
      </c>
      <c r="E9" s="228"/>
      <c r="F9" s="229" t="s">
        <v>9</v>
      </c>
      <c r="G9" s="230" t="s">
        <v>11</v>
      </c>
      <c r="H9" s="231" t="s">
        <v>9</v>
      </c>
      <c r="I9" s="232" t="s">
        <v>45</v>
      </c>
      <c r="J9" s="233"/>
      <c r="K9" s="8"/>
      <c r="L9" s="8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5.75">
      <c r="A10" s="234" t="s">
        <v>12</v>
      </c>
      <c r="B10" s="235">
        <f>37314.1+281.95</f>
        <v>37596.049999999996</v>
      </c>
      <c r="C10" s="236">
        <v>281.95</v>
      </c>
      <c r="D10" s="237">
        <v>30668</v>
      </c>
      <c r="E10" s="238">
        <f>37569.64+24.99</f>
        <v>37594.63</v>
      </c>
      <c r="F10" s="236">
        <v>24.99</v>
      </c>
      <c r="G10" s="237">
        <v>22438</v>
      </c>
      <c r="H10" s="165">
        <f>(B10-C10)-(E10-F10)</f>
        <v>-255.54000000000087</v>
      </c>
      <c r="I10" s="239">
        <f aca="true" t="shared" si="0" ref="I10:I19">C10-F10</f>
        <v>256.96</v>
      </c>
      <c r="J10" s="240">
        <f aca="true" t="shared" si="1" ref="J10:J19">SUM(H10:I10)</f>
        <v>1.4199999999991064</v>
      </c>
      <c r="K10" s="7"/>
      <c r="L10" s="8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5.75">
      <c r="A11" s="241" t="s">
        <v>13</v>
      </c>
      <c r="B11" s="214">
        <f>22367.78+33.46</f>
        <v>22401.239999999998</v>
      </c>
      <c r="C11" s="166">
        <v>33.46</v>
      </c>
      <c r="D11" s="215">
        <v>21337</v>
      </c>
      <c r="E11" s="216">
        <f>22178.09+27.63-0.24</f>
        <v>22205.48</v>
      </c>
      <c r="F11" s="166">
        <v>27.63</v>
      </c>
      <c r="G11" s="215">
        <v>11511</v>
      </c>
      <c r="H11" s="166">
        <f>(B11-C11)-(E11-F11)</f>
        <v>189.9300000000003</v>
      </c>
      <c r="I11" s="242">
        <f t="shared" si="0"/>
        <v>5.830000000000002</v>
      </c>
      <c r="J11" s="243">
        <f t="shared" si="1"/>
        <v>195.7600000000003</v>
      </c>
      <c r="K11" s="7"/>
      <c r="L11" s="8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5.75">
      <c r="A12" s="241" t="s">
        <v>14</v>
      </c>
      <c r="B12" s="214">
        <f>8141.1+28.35</f>
        <v>8169.450000000001</v>
      </c>
      <c r="C12" s="166">
        <v>28.35</v>
      </c>
      <c r="D12" s="215">
        <v>7649</v>
      </c>
      <c r="E12" s="216">
        <f>8047.5+24.06</f>
        <v>8071.56</v>
      </c>
      <c r="F12" s="166">
        <v>24.06</v>
      </c>
      <c r="G12" s="215">
        <v>4669</v>
      </c>
      <c r="H12" s="166">
        <f>(B12-C12)-(E12-F12)</f>
        <v>93.60000000000036</v>
      </c>
      <c r="I12" s="242">
        <f t="shared" si="0"/>
        <v>4.290000000000003</v>
      </c>
      <c r="J12" s="214">
        <f t="shared" si="1"/>
        <v>97.89000000000037</v>
      </c>
      <c r="K12" s="7"/>
      <c r="L12" s="8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5.75">
      <c r="A13" s="241" t="s">
        <v>15</v>
      </c>
      <c r="B13" s="214">
        <f>9042.06+28.41</f>
        <v>9070.47</v>
      </c>
      <c r="C13" s="166">
        <v>28.41</v>
      </c>
      <c r="D13" s="215">
        <v>8589</v>
      </c>
      <c r="E13" s="216">
        <f>9005.5+8.27</f>
        <v>9013.77</v>
      </c>
      <c r="F13" s="166">
        <v>8.27</v>
      </c>
      <c r="G13" s="215">
        <v>4830</v>
      </c>
      <c r="H13" s="166">
        <f>(B13-C13)-(E13-F13)</f>
        <v>36.55999999999949</v>
      </c>
      <c r="I13" s="242">
        <f t="shared" si="0"/>
        <v>20.14</v>
      </c>
      <c r="J13" s="235">
        <f t="shared" si="1"/>
        <v>56.69999999999949</v>
      </c>
      <c r="K13" s="7"/>
      <c r="L13" s="8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5.75">
      <c r="A14" s="241" t="s">
        <v>16</v>
      </c>
      <c r="B14" s="214">
        <v>5330.66</v>
      </c>
      <c r="C14" s="166">
        <v>0</v>
      </c>
      <c r="D14" s="215">
        <v>5115</v>
      </c>
      <c r="E14" s="216">
        <v>5100.47</v>
      </c>
      <c r="F14" s="166">
        <v>0</v>
      </c>
      <c r="G14" s="215">
        <v>2705</v>
      </c>
      <c r="H14" s="166">
        <f>B14-E14</f>
        <v>230.1899999999996</v>
      </c>
      <c r="I14" s="242">
        <f t="shared" si="0"/>
        <v>0</v>
      </c>
      <c r="J14" s="214">
        <f t="shared" si="1"/>
        <v>230.1899999999996</v>
      </c>
      <c r="K14" s="7"/>
      <c r="L14" s="8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>
      <c r="A15" s="241" t="s">
        <v>17</v>
      </c>
      <c r="B15" s="214">
        <v>5696.55</v>
      </c>
      <c r="C15" s="166">
        <v>0</v>
      </c>
      <c r="D15" s="215">
        <v>5267</v>
      </c>
      <c r="E15" s="216">
        <v>5638.97</v>
      </c>
      <c r="F15" s="166">
        <v>0</v>
      </c>
      <c r="G15" s="215">
        <v>3135</v>
      </c>
      <c r="H15" s="166">
        <f>B15-E15</f>
        <v>57.57999999999993</v>
      </c>
      <c r="I15" s="242">
        <f t="shared" si="0"/>
        <v>0</v>
      </c>
      <c r="J15" s="214">
        <f t="shared" si="1"/>
        <v>57.57999999999993</v>
      </c>
      <c r="K15" s="7"/>
      <c r="L15" s="8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5.75">
      <c r="A16" s="241" t="s">
        <v>18</v>
      </c>
      <c r="B16" s="214">
        <f>19288.75+1050.44</f>
        <v>20339.19</v>
      </c>
      <c r="C16" s="166">
        <v>1050.44</v>
      </c>
      <c r="D16" s="215">
        <v>13391</v>
      </c>
      <c r="E16" s="216">
        <f>19886.81+288.09</f>
        <v>20174.9</v>
      </c>
      <c r="F16" s="166">
        <v>288.09</v>
      </c>
      <c r="G16" s="215">
        <v>12673</v>
      </c>
      <c r="H16" s="166">
        <f>(B16-C16)-(E16-F16)</f>
        <v>-598.0600000000013</v>
      </c>
      <c r="I16" s="242">
        <f t="shared" si="0"/>
        <v>762.3500000000001</v>
      </c>
      <c r="J16" s="214">
        <f t="shared" si="1"/>
        <v>164.28999999999883</v>
      </c>
      <c r="K16" s="7"/>
      <c r="L16" s="8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5.75">
      <c r="A17" s="241" t="s">
        <v>19</v>
      </c>
      <c r="B17" s="214">
        <v>16491.1</v>
      </c>
      <c r="C17" s="166">
        <v>0</v>
      </c>
      <c r="D17" s="215">
        <v>15632</v>
      </c>
      <c r="E17" s="216">
        <v>16062.35</v>
      </c>
      <c r="F17" s="166">
        <v>0</v>
      </c>
      <c r="G17" s="215">
        <v>10148</v>
      </c>
      <c r="H17" s="166">
        <f>(B17-C17)-(E17-F17)</f>
        <v>428.7499999999982</v>
      </c>
      <c r="I17" s="242">
        <f t="shared" si="0"/>
        <v>0</v>
      </c>
      <c r="J17" s="214">
        <f t="shared" si="1"/>
        <v>428.7499999999982</v>
      </c>
      <c r="K17" s="7"/>
      <c r="L17" s="8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5.75">
      <c r="A18" s="241" t="s">
        <v>20</v>
      </c>
      <c r="B18" s="214">
        <v>5414.92</v>
      </c>
      <c r="C18" s="166">
        <v>0</v>
      </c>
      <c r="D18" s="215">
        <v>5216</v>
      </c>
      <c r="E18" s="216">
        <v>5404.57</v>
      </c>
      <c r="F18" s="166">
        <v>0</v>
      </c>
      <c r="G18" s="215">
        <v>3480</v>
      </c>
      <c r="H18" s="166">
        <f>B18-E18</f>
        <v>10.350000000000364</v>
      </c>
      <c r="I18" s="242">
        <f t="shared" si="0"/>
        <v>0</v>
      </c>
      <c r="J18" s="214">
        <f t="shared" si="1"/>
        <v>10.350000000000364</v>
      </c>
      <c r="K18" s="7"/>
      <c r="L18" s="8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6.5" thickBot="1">
      <c r="A19" s="244" t="s">
        <v>21</v>
      </c>
      <c r="B19" s="245">
        <v>3160.05</v>
      </c>
      <c r="C19" s="167">
        <v>0</v>
      </c>
      <c r="D19" s="246">
        <v>1800</v>
      </c>
      <c r="E19" s="245">
        <v>3125.03</v>
      </c>
      <c r="F19" s="167">
        <v>0</v>
      </c>
      <c r="G19" s="246">
        <v>1788</v>
      </c>
      <c r="H19" s="167">
        <f>B19-E19</f>
        <v>35.01999999999998</v>
      </c>
      <c r="I19" s="247">
        <f t="shared" si="0"/>
        <v>0</v>
      </c>
      <c r="J19" s="245">
        <f t="shared" si="1"/>
        <v>35.01999999999998</v>
      </c>
      <c r="K19" s="8"/>
      <c r="L19" s="8"/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5.75">
      <c r="A20" s="12" t="s">
        <v>46</v>
      </c>
      <c r="B20" s="13"/>
      <c r="C20" s="7"/>
      <c r="D20" s="7"/>
      <c r="E20" s="7"/>
      <c r="F20" s="7"/>
      <c r="G20" s="13"/>
      <c r="H20" s="13"/>
      <c r="I20" s="7"/>
      <c r="J20" s="7"/>
      <c r="K20" s="8"/>
      <c r="L20" s="8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5.75">
      <c r="A21" s="12"/>
      <c r="B21" s="13"/>
      <c r="C21" s="7"/>
      <c r="D21" s="7"/>
      <c r="E21" s="7"/>
      <c r="F21" s="7"/>
      <c r="G21" s="13"/>
      <c r="H21" s="13"/>
      <c r="I21" s="7"/>
      <c r="J21" s="7"/>
      <c r="K21" s="8"/>
      <c r="L21" s="8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5.75">
      <c r="A22" s="14"/>
      <c r="B22" s="13"/>
      <c r="C22" s="7"/>
      <c r="D22" s="7"/>
      <c r="E22" s="7"/>
      <c r="F22" s="7"/>
      <c r="G22" s="13"/>
      <c r="H22" s="13"/>
      <c r="I22" s="7"/>
      <c r="J22" s="7"/>
      <c r="K22" s="7"/>
      <c r="L22" s="8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2.75">
      <c r="A23" s="253" t="s">
        <v>108</v>
      </c>
      <c r="B23" s="253"/>
      <c r="C23" s="253"/>
      <c r="D23" s="253"/>
      <c r="E23" s="253"/>
      <c r="F23" s="253"/>
      <c r="G23" s="253"/>
      <c r="H23" s="253"/>
      <c r="I23" s="253"/>
      <c r="J23" s="16"/>
      <c r="K23" s="16"/>
      <c r="L23" s="16"/>
      <c r="M23" s="17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6.5" thickBot="1">
      <c r="A24" s="15"/>
      <c r="B24" s="15"/>
      <c r="C24" s="15"/>
      <c r="D24" s="15"/>
      <c r="E24" s="168"/>
      <c r="F24" s="168"/>
      <c r="G24" s="168"/>
      <c r="H24" s="15"/>
      <c r="I24" s="168"/>
      <c r="J24" s="16"/>
      <c r="K24" s="16"/>
      <c r="L24" s="16"/>
      <c r="M24" s="18" t="s">
        <v>22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2.75">
      <c r="A25" s="106"/>
      <c r="B25" s="53" t="s">
        <v>56</v>
      </c>
      <c r="C25" s="254" t="s">
        <v>23</v>
      </c>
      <c r="D25" s="255"/>
      <c r="E25" s="256" t="s">
        <v>24</v>
      </c>
      <c r="F25" s="257"/>
      <c r="G25" s="258"/>
      <c r="H25" s="248" t="s">
        <v>25</v>
      </c>
      <c r="I25" s="259"/>
      <c r="J25" s="259"/>
      <c r="K25" s="259"/>
      <c r="L25" s="259"/>
      <c r="M25" s="249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2.75">
      <c r="A26" s="107" t="s">
        <v>47</v>
      </c>
      <c r="B26" s="54" t="s">
        <v>57</v>
      </c>
      <c r="C26" s="55" t="s">
        <v>27</v>
      </c>
      <c r="D26" s="56" t="s">
        <v>6</v>
      </c>
      <c r="E26" s="57" t="s">
        <v>28</v>
      </c>
      <c r="F26" s="58" t="s">
        <v>29</v>
      </c>
      <c r="G26" s="56" t="s">
        <v>30</v>
      </c>
      <c r="H26" s="69" t="s">
        <v>31</v>
      </c>
      <c r="I26" s="57" t="s">
        <v>32</v>
      </c>
      <c r="J26" s="58" t="s">
        <v>29</v>
      </c>
      <c r="K26" s="59" t="s">
        <v>33</v>
      </c>
      <c r="L26" s="59" t="s">
        <v>34</v>
      </c>
      <c r="M26" s="25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3.5" thickBot="1">
      <c r="A27" s="108"/>
      <c r="B27" s="60" t="s">
        <v>35</v>
      </c>
      <c r="C27" s="61"/>
      <c r="D27" s="62"/>
      <c r="E27" s="63" t="s">
        <v>36</v>
      </c>
      <c r="F27" s="64" t="s">
        <v>37</v>
      </c>
      <c r="G27" s="66" t="s">
        <v>29</v>
      </c>
      <c r="H27" s="70" t="s">
        <v>38</v>
      </c>
      <c r="I27" s="63" t="s">
        <v>37</v>
      </c>
      <c r="J27" s="64" t="s">
        <v>30</v>
      </c>
      <c r="K27" s="65" t="s">
        <v>29</v>
      </c>
      <c r="L27" s="65"/>
      <c r="M27" s="25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.75">
      <c r="A28" s="19" t="s">
        <v>12</v>
      </c>
      <c r="B28" s="160">
        <f>SUM(C28:D28)</f>
        <v>1411</v>
      </c>
      <c r="C28" s="21">
        <v>-255551</v>
      </c>
      <c r="D28" s="22">
        <v>256962</v>
      </c>
      <c r="E28" s="175" t="s">
        <v>39</v>
      </c>
      <c r="F28" s="26">
        <f>B28*0.2</f>
        <v>282.2</v>
      </c>
      <c r="G28" s="20">
        <f>B28-F28</f>
        <v>1128.8</v>
      </c>
      <c r="H28" s="24">
        <v>0</v>
      </c>
      <c r="I28" s="25">
        <v>1153048</v>
      </c>
      <c r="J28" s="25">
        <v>3791073</v>
      </c>
      <c r="K28" s="25">
        <v>2540237</v>
      </c>
      <c r="L28" s="26">
        <v>306820</v>
      </c>
      <c r="M28" s="27">
        <f>SUM(H28+E28)</f>
        <v>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2.75">
      <c r="A29" s="28" t="s">
        <v>40</v>
      </c>
      <c r="B29" s="162">
        <f aca="true" t="shared" si="2" ref="B29:M29">SUM(B28)</f>
        <v>1411</v>
      </c>
      <c r="C29" s="30">
        <f t="shared" si="2"/>
        <v>-255551</v>
      </c>
      <c r="D29" s="31">
        <f t="shared" si="2"/>
        <v>256962</v>
      </c>
      <c r="E29" s="32">
        <f t="shared" si="2"/>
        <v>0</v>
      </c>
      <c r="F29" s="203">
        <f t="shared" si="2"/>
        <v>282.2</v>
      </c>
      <c r="G29" s="29">
        <f t="shared" si="2"/>
        <v>1128.8</v>
      </c>
      <c r="H29" s="32">
        <f t="shared" si="2"/>
        <v>0</v>
      </c>
      <c r="I29" s="33">
        <f t="shared" si="2"/>
        <v>1153048</v>
      </c>
      <c r="J29" s="32">
        <f t="shared" si="2"/>
        <v>3791073</v>
      </c>
      <c r="K29" s="33">
        <f t="shared" si="2"/>
        <v>2540237</v>
      </c>
      <c r="L29" s="32">
        <f t="shared" si="2"/>
        <v>306820</v>
      </c>
      <c r="M29" s="29">
        <f t="shared" si="2"/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2.75">
      <c r="A30" s="19" t="s">
        <v>13</v>
      </c>
      <c r="B30" s="160">
        <f>SUM(C30:D30)</f>
        <v>195747</v>
      </c>
      <c r="C30" s="21">
        <v>189673</v>
      </c>
      <c r="D30" s="22">
        <v>6074</v>
      </c>
      <c r="E30" s="161">
        <v>0</v>
      </c>
      <c r="F30" s="26">
        <f>B30*0.2</f>
        <v>39149.4</v>
      </c>
      <c r="G30" s="20">
        <f>SUM(B30-E30-F30)</f>
        <v>156597.6</v>
      </c>
      <c r="H30" s="24">
        <v>0</v>
      </c>
      <c r="I30" s="25">
        <v>71379.92</v>
      </c>
      <c r="J30" s="25">
        <v>466462.63</v>
      </c>
      <c r="K30" s="25">
        <v>645448.36</v>
      </c>
      <c r="L30" s="26">
        <v>171906.92</v>
      </c>
      <c r="M30" s="27">
        <f>SUM(H30+E30)</f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.75">
      <c r="A31" s="34" t="s">
        <v>41</v>
      </c>
      <c r="B31" s="162">
        <f aca="true" t="shared" si="3" ref="B31:M31">SUM(B30)</f>
        <v>195747</v>
      </c>
      <c r="C31" s="30">
        <f t="shared" si="3"/>
        <v>189673</v>
      </c>
      <c r="D31" s="31">
        <f t="shared" si="3"/>
        <v>6074</v>
      </c>
      <c r="E31" s="35">
        <f t="shared" si="3"/>
        <v>0</v>
      </c>
      <c r="F31" s="204">
        <f t="shared" si="3"/>
        <v>39149.4</v>
      </c>
      <c r="G31" s="29">
        <f t="shared" si="3"/>
        <v>156597.6</v>
      </c>
      <c r="H31" s="32">
        <f t="shared" si="3"/>
        <v>0</v>
      </c>
      <c r="I31" s="36">
        <f t="shared" si="3"/>
        <v>71379.92</v>
      </c>
      <c r="J31" s="33">
        <f t="shared" si="3"/>
        <v>466462.63</v>
      </c>
      <c r="K31" s="35">
        <f t="shared" si="3"/>
        <v>645448.36</v>
      </c>
      <c r="L31" s="32">
        <f t="shared" si="3"/>
        <v>171906.92</v>
      </c>
      <c r="M31" s="29">
        <f t="shared" si="3"/>
        <v>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.75">
      <c r="A32" s="19" t="s">
        <v>14</v>
      </c>
      <c r="B32" s="160">
        <f aca="true" t="shared" si="4" ref="B32:B38">SUM(C32:D32)</f>
        <v>97905.71</v>
      </c>
      <c r="C32" s="21">
        <v>93612.71</v>
      </c>
      <c r="D32" s="22">
        <v>4293</v>
      </c>
      <c r="E32" s="161" t="s">
        <v>39</v>
      </c>
      <c r="F32" s="26">
        <f>B32*0.2</f>
        <v>19581.142000000003</v>
      </c>
      <c r="G32" s="20">
        <f aca="true" t="shared" si="5" ref="G32:G38">SUM(B32-E32-F32)</f>
        <v>78324.568</v>
      </c>
      <c r="H32" s="24">
        <v>0</v>
      </c>
      <c r="I32" s="25">
        <v>203824.08</v>
      </c>
      <c r="J32" s="25">
        <v>108326.64</v>
      </c>
      <c r="K32" s="25">
        <v>432632.35</v>
      </c>
      <c r="L32" s="26">
        <v>76256.88</v>
      </c>
      <c r="M32" s="27">
        <f>SUM(H32+E32)</f>
        <v>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2.75">
      <c r="A33" s="19" t="s">
        <v>15</v>
      </c>
      <c r="B33" s="160">
        <f t="shared" si="4"/>
        <v>56696.4</v>
      </c>
      <c r="C33" s="21">
        <v>36558.79</v>
      </c>
      <c r="D33" s="22">
        <v>20137.61</v>
      </c>
      <c r="E33" s="161" t="s">
        <v>39</v>
      </c>
      <c r="F33" s="26">
        <f aca="true" t="shared" si="6" ref="F33:F38">B33*0.2</f>
        <v>11339.28</v>
      </c>
      <c r="G33" s="20">
        <f t="shared" si="5"/>
        <v>45357.12</v>
      </c>
      <c r="H33" s="24">
        <v>0</v>
      </c>
      <c r="I33" s="25">
        <v>195414.85</v>
      </c>
      <c r="J33" s="25">
        <v>253490.58</v>
      </c>
      <c r="K33" s="25">
        <v>495825.6</v>
      </c>
      <c r="L33" s="26">
        <v>92535.12</v>
      </c>
      <c r="M33" s="20">
        <f>SUM(H33+E33)</f>
        <v>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2.75">
      <c r="A34" s="217" t="s">
        <v>16</v>
      </c>
      <c r="B34" s="160">
        <f t="shared" si="4"/>
        <v>230208.15</v>
      </c>
      <c r="C34" s="218">
        <v>230208.15</v>
      </c>
      <c r="D34" s="219">
        <v>0</v>
      </c>
      <c r="E34" s="175" t="s">
        <v>39</v>
      </c>
      <c r="F34" s="26">
        <f t="shared" si="6"/>
        <v>46041.630000000005</v>
      </c>
      <c r="G34" s="178">
        <f t="shared" si="5"/>
        <v>184166.52</v>
      </c>
      <c r="H34" s="24">
        <v>0</v>
      </c>
      <c r="I34" s="25">
        <v>275300</v>
      </c>
      <c r="J34" s="25">
        <v>724334.35</v>
      </c>
      <c r="K34" s="25">
        <v>406682.29</v>
      </c>
      <c r="L34" s="26">
        <v>10780.87</v>
      </c>
      <c r="M34" s="27">
        <f>SUM(H34+E34)</f>
        <v>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2.75">
      <c r="A35" s="19" t="s">
        <v>17</v>
      </c>
      <c r="B35" s="160">
        <f t="shared" si="4"/>
        <v>57678.66</v>
      </c>
      <c r="C35" s="218">
        <v>57678.66</v>
      </c>
      <c r="D35" s="219">
        <v>0</v>
      </c>
      <c r="E35" s="40">
        <v>0</v>
      </c>
      <c r="F35" s="26">
        <f t="shared" si="6"/>
        <v>11535.732000000002</v>
      </c>
      <c r="G35" s="178">
        <f t="shared" si="5"/>
        <v>46142.928</v>
      </c>
      <c r="H35" s="24">
        <v>0</v>
      </c>
      <c r="I35" s="25">
        <v>0</v>
      </c>
      <c r="J35" s="25">
        <v>97872.26</v>
      </c>
      <c r="K35" s="25">
        <v>225780</v>
      </c>
      <c r="L35" s="26">
        <v>20965.37</v>
      </c>
      <c r="M35" s="20">
        <f>SUM(H35-E35)</f>
        <v>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2.75">
      <c r="A36" s="19" t="s">
        <v>18</v>
      </c>
      <c r="B36" s="160">
        <f>SUM(C36:D36)</f>
        <v>164292.55000000005</v>
      </c>
      <c r="C36" s="21">
        <v>-598065.08</v>
      </c>
      <c r="D36" s="22">
        <v>762357.63</v>
      </c>
      <c r="E36" s="163">
        <v>0</v>
      </c>
      <c r="F36" s="26">
        <f t="shared" si="6"/>
        <v>32858.51000000001</v>
      </c>
      <c r="G36" s="20">
        <f t="shared" si="5"/>
        <v>131434.04000000004</v>
      </c>
      <c r="H36" s="37">
        <v>0</v>
      </c>
      <c r="I36" s="37">
        <v>266512</v>
      </c>
      <c r="J36" s="38">
        <v>479674</v>
      </c>
      <c r="K36" s="38">
        <v>423924.9</v>
      </c>
      <c r="L36" s="39">
        <v>250552.65</v>
      </c>
      <c r="M36" s="27">
        <f>SUM(H36+E36)</f>
        <v>0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2.75">
      <c r="A37" s="19" t="s">
        <v>19</v>
      </c>
      <c r="B37" s="160">
        <f t="shared" si="4"/>
        <v>428766.57</v>
      </c>
      <c r="C37" s="218">
        <v>428766.57</v>
      </c>
      <c r="D37" s="219">
        <v>0</v>
      </c>
      <c r="E37" s="24">
        <v>0</v>
      </c>
      <c r="F37" s="26">
        <f t="shared" si="6"/>
        <v>85753.31400000001</v>
      </c>
      <c r="G37" s="178">
        <f t="shared" si="5"/>
        <v>343013.256</v>
      </c>
      <c r="H37" s="24">
        <v>0</v>
      </c>
      <c r="I37" s="24">
        <v>79000</v>
      </c>
      <c r="J37" s="25">
        <v>419856.43</v>
      </c>
      <c r="K37" s="25">
        <v>1015666.1</v>
      </c>
      <c r="L37" s="26">
        <v>22851.63</v>
      </c>
      <c r="M37" s="20">
        <f>SUM(H37+E37)</f>
        <v>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2.75">
      <c r="A38" s="19" t="s">
        <v>20</v>
      </c>
      <c r="B38" s="160">
        <f t="shared" si="4"/>
        <v>10348.88</v>
      </c>
      <c r="C38" s="21">
        <v>10348.88</v>
      </c>
      <c r="D38" s="22">
        <v>0</v>
      </c>
      <c r="E38" s="163">
        <v>0</v>
      </c>
      <c r="F38" s="26">
        <f t="shared" si="6"/>
        <v>2069.776</v>
      </c>
      <c r="G38" s="20">
        <f t="shared" si="5"/>
        <v>8279.104</v>
      </c>
      <c r="H38" s="24">
        <v>0</v>
      </c>
      <c r="I38" s="24">
        <v>43400</v>
      </c>
      <c r="J38" s="25">
        <v>82622.8</v>
      </c>
      <c r="K38" s="25">
        <v>138501.68</v>
      </c>
      <c r="L38" s="40">
        <v>64192.91</v>
      </c>
      <c r="M38" s="20">
        <f>SUM(H38+E38)</f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2.75">
      <c r="A39" s="34" t="s">
        <v>42</v>
      </c>
      <c r="B39" s="162">
        <f aca="true" t="shared" si="7" ref="B39:M39">SUM(B32:B38)</f>
        <v>1045896.92</v>
      </c>
      <c r="C39" s="30">
        <f t="shared" si="7"/>
        <v>259108.6800000001</v>
      </c>
      <c r="D39" s="41">
        <f t="shared" si="7"/>
        <v>786788.24</v>
      </c>
      <c r="E39" s="170">
        <f t="shared" si="7"/>
        <v>0</v>
      </c>
      <c r="F39" s="205">
        <f t="shared" si="7"/>
        <v>209179.38400000005</v>
      </c>
      <c r="G39" s="43">
        <f t="shared" si="7"/>
        <v>836717.5360000001</v>
      </c>
      <c r="H39" s="44">
        <f t="shared" si="7"/>
        <v>0</v>
      </c>
      <c r="I39" s="44">
        <f t="shared" si="7"/>
        <v>1063450.93</v>
      </c>
      <c r="J39" s="44">
        <f t="shared" si="7"/>
        <v>2166177.0599999996</v>
      </c>
      <c r="K39" s="44">
        <f t="shared" si="7"/>
        <v>3139012.9200000004</v>
      </c>
      <c r="L39" s="42">
        <f t="shared" si="7"/>
        <v>538135.43</v>
      </c>
      <c r="M39" s="43">
        <f t="shared" si="7"/>
        <v>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2.75">
      <c r="A40" s="19" t="s">
        <v>21</v>
      </c>
      <c r="B40" s="160">
        <f>SUM(C40:D40)</f>
        <v>35027.96</v>
      </c>
      <c r="C40" s="21">
        <v>35027.96</v>
      </c>
      <c r="D40" s="22">
        <v>0</v>
      </c>
      <c r="E40" s="163">
        <v>0</v>
      </c>
      <c r="F40" s="40">
        <v>24519.6</v>
      </c>
      <c r="G40" s="178">
        <f>SUM(B40-E40-F40)</f>
        <v>10508.36</v>
      </c>
      <c r="H40" s="24">
        <v>0</v>
      </c>
      <c r="I40" s="24">
        <v>182190</v>
      </c>
      <c r="J40" s="25">
        <v>492960</v>
      </c>
      <c r="K40" s="25">
        <v>105920</v>
      </c>
      <c r="L40" s="40">
        <v>71340</v>
      </c>
      <c r="M40" s="27">
        <f>SUM(H40+E40)</f>
        <v>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3.5" thickBot="1">
      <c r="A41" s="45" t="s">
        <v>43</v>
      </c>
      <c r="B41" s="162">
        <f aca="true" t="shared" si="8" ref="B41:M41">SUM(B40)</f>
        <v>35027.96</v>
      </c>
      <c r="C41" s="30">
        <f t="shared" si="8"/>
        <v>35027.96</v>
      </c>
      <c r="D41" s="41">
        <f t="shared" si="8"/>
        <v>0</v>
      </c>
      <c r="E41" s="32">
        <f t="shared" si="8"/>
        <v>0</v>
      </c>
      <c r="F41" s="203">
        <f t="shared" si="8"/>
        <v>24519.6</v>
      </c>
      <c r="G41" s="29">
        <f t="shared" si="8"/>
        <v>10508.36</v>
      </c>
      <c r="H41" s="32">
        <f t="shared" si="8"/>
        <v>0</v>
      </c>
      <c r="I41" s="36">
        <f t="shared" si="8"/>
        <v>182190</v>
      </c>
      <c r="J41" s="36">
        <f t="shared" si="8"/>
        <v>492960</v>
      </c>
      <c r="K41" s="36">
        <f t="shared" si="8"/>
        <v>105920</v>
      </c>
      <c r="L41" s="31">
        <f t="shared" si="8"/>
        <v>71340</v>
      </c>
      <c r="M41" s="29">
        <f t="shared" si="8"/>
        <v>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3.5" thickBot="1">
      <c r="A42" s="46" t="s">
        <v>44</v>
      </c>
      <c r="B42" s="164">
        <f>B29+B31+B39+B41</f>
        <v>1278082.88</v>
      </c>
      <c r="C42" s="48">
        <f>C29+C31+C39+C41</f>
        <v>228258.6400000001</v>
      </c>
      <c r="D42" s="52">
        <f>D29+D31+D39+D41</f>
        <v>1049824.24</v>
      </c>
      <c r="E42" s="171">
        <f aca="true" t="shared" si="9" ref="E42:M42">E29+E31+E39+E41</f>
        <v>0</v>
      </c>
      <c r="F42" s="206">
        <f t="shared" si="9"/>
        <v>273130.58400000003</v>
      </c>
      <c r="G42" s="47">
        <f t="shared" si="9"/>
        <v>1004952.2960000001</v>
      </c>
      <c r="H42" s="48">
        <f t="shared" si="9"/>
        <v>0</v>
      </c>
      <c r="I42" s="50">
        <f t="shared" si="9"/>
        <v>2470068.8499999996</v>
      </c>
      <c r="J42" s="50">
        <f t="shared" si="9"/>
        <v>6916672.6899999995</v>
      </c>
      <c r="K42" s="50">
        <f t="shared" si="9"/>
        <v>6430618.28</v>
      </c>
      <c r="L42" s="49">
        <f t="shared" si="9"/>
        <v>1088202.35</v>
      </c>
      <c r="M42" s="47">
        <f t="shared" si="9"/>
        <v>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2.75">
      <c r="A43" s="17"/>
      <c r="B43" s="158"/>
      <c r="C43" s="159"/>
      <c r="D43" s="159"/>
      <c r="E43" s="159"/>
      <c r="F43" s="159"/>
      <c r="G43" s="158"/>
      <c r="H43" s="7"/>
      <c r="I43" s="7"/>
      <c r="J43" s="7"/>
      <c r="K43" s="7"/>
      <c r="L43" s="7"/>
      <c r="M43" s="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2.75">
      <c r="A44" s="17"/>
      <c r="B44" s="13"/>
      <c r="C44" s="7"/>
      <c r="D44" s="7"/>
      <c r="E44" s="7"/>
      <c r="F44" s="7"/>
      <c r="G44" s="13"/>
      <c r="H44" s="7"/>
      <c r="I44" s="7"/>
      <c r="J44" s="7"/>
      <c r="K44" s="7"/>
      <c r="L44" s="7"/>
      <c r="M44" s="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7" spans="1:10" ht="15" customHeight="1">
      <c r="A47" s="267" t="s">
        <v>53</v>
      </c>
      <c r="B47" s="267"/>
      <c r="C47" s="267"/>
      <c r="D47" s="267"/>
      <c r="E47" s="267"/>
      <c r="F47" s="267"/>
      <c r="G47" s="267"/>
      <c r="H47" s="267"/>
      <c r="I47" s="267"/>
      <c r="J47" s="267"/>
    </row>
    <row r="48" ht="13.5" thickBot="1">
      <c r="J48" s="104" t="s">
        <v>22</v>
      </c>
    </row>
    <row r="49" spans="1:10" ht="12.75">
      <c r="A49" s="109"/>
      <c r="B49" s="53" t="s">
        <v>56</v>
      </c>
      <c r="C49" s="254" t="s">
        <v>23</v>
      </c>
      <c r="D49" s="255"/>
      <c r="E49" s="256" t="s">
        <v>24</v>
      </c>
      <c r="F49" s="257"/>
      <c r="G49" s="257"/>
      <c r="H49" s="257"/>
      <c r="I49" s="257"/>
      <c r="J49" s="258"/>
    </row>
    <row r="50" spans="1:10" ht="12.75">
      <c r="A50" s="110" t="s">
        <v>47</v>
      </c>
      <c r="B50" s="54" t="s">
        <v>57</v>
      </c>
      <c r="C50" s="78"/>
      <c r="D50" s="79"/>
      <c r="E50" s="55" t="s">
        <v>28</v>
      </c>
      <c r="F50" s="58" t="s">
        <v>51</v>
      </c>
      <c r="G50" s="57" t="s">
        <v>29</v>
      </c>
      <c r="H50" s="58" t="s">
        <v>51</v>
      </c>
      <c r="I50" s="58" t="s">
        <v>30</v>
      </c>
      <c r="J50" s="88" t="s">
        <v>50</v>
      </c>
    </row>
    <row r="51" spans="1:10" ht="12.75">
      <c r="A51" s="111"/>
      <c r="B51" s="54" t="s">
        <v>35</v>
      </c>
      <c r="C51" s="55" t="s">
        <v>27</v>
      </c>
      <c r="D51" s="56" t="s">
        <v>6</v>
      </c>
      <c r="E51" s="80" t="s">
        <v>49</v>
      </c>
      <c r="F51" s="89" t="s">
        <v>58</v>
      </c>
      <c r="G51" s="67" t="s">
        <v>37</v>
      </c>
      <c r="H51" s="89" t="s">
        <v>58</v>
      </c>
      <c r="I51" s="89" t="s">
        <v>29</v>
      </c>
      <c r="J51" s="68" t="s">
        <v>58</v>
      </c>
    </row>
    <row r="52" spans="1:10" ht="13.5" thickBot="1">
      <c r="A52" s="112"/>
      <c r="B52" s="60"/>
      <c r="C52" s="61"/>
      <c r="D52" s="62"/>
      <c r="E52" s="92" t="s">
        <v>48</v>
      </c>
      <c r="F52" s="64" t="s">
        <v>5</v>
      </c>
      <c r="G52" s="63"/>
      <c r="H52" s="64" t="s">
        <v>5</v>
      </c>
      <c r="I52" s="64"/>
      <c r="J52" s="93" t="s">
        <v>5</v>
      </c>
    </row>
    <row r="53" spans="1:10" ht="12.75">
      <c r="A53" s="113" t="s">
        <v>12</v>
      </c>
      <c r="B53" s="71">
        <f>SUM(C53:D53)</f>
        <v>1411</v>
      </c>
      <c r="C53" s="72">
        <f>C28</f>
        <v>-255551</v>
      </c>
      <c r="D53" s="73">
        <f>D28</f>
        <v>256962</v>
      </c>
      <c r="E53" s="91" t="s">
        <v>39</v>
      </c>
      <c r="F53" s="38">
        <v>0</v>
      </c>
      <c r="G53" s="74">
        <f>F28</f>
        <v>282.2</v>
      </c>
      <c r="H53" s="94">
        <f aca="true" t="shared" si="10" ref="H53:H67">G53/B53%</f>
        <v>20</v>
      </c>
      <c r="I53" s="90">
        <f>G28</f>
        <v>1128.8</v>
      </c>
      <c r="J53" s="100">
        <f aca="true" t="shared" si="11" ref="J53:J67">I53/B53%</f>
        <v>80</v>
      </c>
    </row>
    <row r="54" spans="1:10" ht="12.75">
      <c r="A54" s="114" t="s">
        <v>40</v>
      </c>
      <c r="B54" s="29">
        <f>SUM(B53)</f>
        <v>1411</v>
      </c>
      <c r="C54" s="30">
        <f>SUM(C53)</f>
        <v>-255551</v>
      </c>
      <c r="D54" s="31">
        <f>SUM(D53)</f>
        <v>256962</v>
      </c>
      <c r="E54" s="81">
        <f>SUM(E53)</f>
        <v>0</v>
      </c>
      <c r="F54" s="207">
        <v>0</v>
      </c>
      <c r="G54" s="36">
        <f>SUM(G53)</f>
        <v>282.2</v>
      </c>
      <c r="H54" s="94">
        <f t="shared" si="10"/>
        <v>20</v>
      </c>
      <c r="I54" s="33">
        <f>SUM(I53)</f>
        <v>1128.8</v>
      </c>
      <c r="J54" s="100">
        <f t="shared" si="11"/>
        <v>80</v>
      </c>
    </row>
    <row r="55" spans="1:10" ht="12.75">
      <c r="A55" s="11" t="s">
        <v>13</v>
      </c>
      <c r="B55" s="20">
        <f>SUM(C55:D55)</f>
        <v>195747</v>
      </c>
      <c r="C55" s="21">
        <f>C30</f>
        <v>189673</v>
      </c>
      <c r="D55" s="22">
        <f>D30</f>
        <v>6074</v>
      </c>
      <c r="E55" s="82">
        <v>0</v>
      </c>
      <c r="F55" s="208">
        <f aca="true" t="shared" si="12" ref="F55:F67">E55/B55%</f>
        <v>0</v>
      </c>
      <c r="G55" s="23">
        <f>F30</f>
        <v>39149.4</v>
      </c>
      <c r="H55" s="94">
        <f t="shared" si="10"/>
        <v>20</v>
      </c>
      <c r="I55" s="77">
        <f>SUM(B55-E55-G55)</f>
        <v>156597.6</v>
      </c>
      <c r="J55" s="100">
        <f t="shared" si="11"/>
        <v>80</v>
      </c>
    </row>
    <row r="56" spans="1:10" ht="12.75">
      <c r="A56" s="115" t="s">
        <v>41</v>
      </c>
      <c r="B56" s="29">
        <f>SUM(B55)</f>
        <v>195747</v>
      </c>
      <c r="C56" s="30">
        <f>SUM(C55)</f>
        <v>189673</v>
      </c>
      <c r="D56" s="31">
        <f>SUM(D55)</f>
        <v>6074</v>
      </c>
      <c r="E56" s="30">
        <f>SUM(E55)</f>
        <v>0</v>
      </c>
      <c r="F56" s="208">
        <f t="shared" si="12"/>
        <v>0</v>
      </c>
      <c r="G56" s="36">
        <f>SUM(G55)</f>
        <v>39149.4</v>
      </c>
      <c r="H56" s="95">
        <f t="shared" si="10"/>
        <v>20</v>
      </c>
      <c r="I56" s="33">
        <f>SUM(I55)</f>
        <v>156597.6</v>
      </c>
      <c r="J56" s="101">
        <f t="shared" si="11"/>
        <v>80</v>
      </c>
    </row>
    <row r="57" spans="1:10" ht="12.75">
      <c r="A57" s="11" t="s">
        <v>14</v>
      </c>
      <c r="B57" s="20">
        <f aca="true" t="shared" si="13" ref="B57:B63">SUM(C57:D57)</f>
        <v>97905.71</v>
      </c>
      <c r="C57" s="21">
        <f>C32</f>
        <v>93612.71</v>
      </c>
      <c r="D57" s="22">
        <f>D32</f>
        <v>4293</v>
      </c>
      <c r="E57" s="83" t="s">
        <v>39</v>
      </c>
      <c r="F57" s="208">
        <f t="shared" si="12"/>
        <v>0</v>
      </c>
      <c r="G57" s="23">
        <f aca="true" t="shared" si="14" ref="G57:G63">F32</f>
        <v>19581.142000000003</v>
      </c>
      <c r="H57" s="94">
        <f t="shared" si="10"/>
        <v>20</v>
      </c>
      <c r="I57" s="77">
        <f aca="true" t="shared" si="15" ref="I57:I63">SUM(B57-E57-G57)</f>
        <v>78324.568</v>
      </c>
      <c r="J57" s="100">
        <f t="shared" si="11"/>
        <v>79.99999999999999</v>
      </c>
    </row>
    <row r="58" spans="1:10" ht="12.75">
      <c r="A58" s="11" t="s">
        <v>15</v>
      </c>
      <c r="B58" s="20">
        <f t="shared" si="13"/>
        <v>56696.4</v>
      </c>
      <c r="C58" s="21">
        <f>C33</f>
        <v>36558.79</v>
      </c>
      <c r="D58" s="22">
        <f>D33</f>
        <v>20137.61</v>
      </c>
      <c r="E58" s="83" t="s">
        <v>39</v>
      </c>
      <c r="F58" s="208">
        <f t="shared" si="12"/>
        <v>0</v>
      </c>
      <c r="G58" s="75">
        <f>F33</f>
        <v>11339.28</v>
      </c>
      <c r="H58" s="96">
        <f t="shared" si="10"/>
        <v>20</v>
      </c>
      <c r="I58" s="77">
        <f t="shared" si="15"/>
        <v>45357.12</v>
      </c>
      <c r="J58" s="100">
        <f t="shared" si="11"/>
        <v>80</v>
      </c>
    </row>
    <row r="59" spans="1:10" ht="12.75">
      <c r="A59" s="11" t="s">
        <v>16</v>
      </c>
      <c r="B59" s="20">
        <f t="shared" si="13"/>
        <v>230208.15</v>
      </c>
      <c r="C59" s="21">
        <f>C34</f>
        <v>230208.15</v>
      </c>
      <c r="D59" s="22">
        <v>0</v>
      </c>
      <c r="E59" s="83" t="s">
        <v>39</v>
      </c>
      <c r="F59" s="208">
        <f t="shared" si="12"/>
        <v>0</v>
      </c>
      <c r="G59" s="75">
        <f t="shared" si="14"/>
        <v>46041.630000000005</v>
      </c>
      <c r="H59" s="96">
        <f t="shared" si="10"/>
        <v>20.000000000000004</v>
      </c>
      <c r="I59" s="77">
        <f t="shared" si="15"/>
        <v>184166.52</v>
      </c>
      <c r="J59" s="100">
        <f t="shared" si="11"/>
        <v>80</v>
      </c>
    </row>
    <row r="60" spans="1:10" ht="12.75">
      <c r="A60" s="11" t="s">
        <v>17</v>
      </c>
      <c r="B60" s="20">
        <f t="shared" si="13"/>
        <v>57678.66</v>
      </c>
      <c r="C60" s="21">
        <f>C35</f>
        <v>57678.66</v>
      </c>
      <c r="D60" s="22">
        <v>0</v>
      </c>
      <c r="E60" s="84">
        <f>E35</f>
        <v>0</v>
      </c>
      <c r="F60" s="25">
        <f t="shared" si="12"/>
        <v>0</v>
      </c>
      <c r="G60" s="75">
        <f t="shared" si="14"/>
        <v>11535.732000000002</v>
      </c>
      <c r="H60" s="96">
        <f t="shared" si="10"/>
        <v>20.000000000000004</v>
      </c>
      <c r="I60" s="77">
        <f t="shared" si="15"/>
        <v>46142.928</v>
      </c>
      <c r="J60" s="100">
        <f t="shared" si="11"/>
        <v>80</v>
      </c>
    </row>
    <row r="61" spans="1:10" ht="12.75">
      <c r="A61" s="11" t="s">
        <v>18</v>
      </c>
      <c r="B61" s="20">
        <f t="shared" si="13"/>
        <v>164292.55000000005</v>
      </c>
      <c r="C61" s="21">
        <f>C36</f>
        <v>-598065.08</v>
      </c>
      <c r="D61" s="22">
        <f>D36</f>
        <v>762357.63</v>
      </c>
      <c r="E61" s="21">
        <v>0</v>
      </c>
      <c r="F61" s="208">
        <f t="shared" si="12"/>
        <v>0</v>
      </c>
      <c r="G61" s="75">
        <f t="shared" si="14"/>
        <v>32858.51000000001</v>
      </c>
      <c r="H61" s="96">
        <f t="shared" si="10"/>
        <v>20</v>
      </c>
      <c r="I61" s="77">
        <f t="shared" si="15"/>
        <v>131434.04000000004</v>
      </c>
      <c r="J61" s="100">
        <f t="shared" si="11"/>
        <v>80</v>
      </c>
    </row>
    <row r="62" spans="1:10" ht="12.75">
      <c r="A62" s="11" t="s">
        <v>19</v>
      </c>
      <c r="B62" s="20">
        <f t="shared" si="13"/>
        <v>428766.57</v>
      </c>
      <c r="C62" s="21">
        <f>C37</f>
        <v>428766.57</v>
      </c>
      <c r="D62" s="22">
        <v>0</v>
      </c>
      <c r="E62" s="21">
        <v>0</v>
      </c>
      <c r="F62" s="208">
        <f t="shared" si="12"/>
        <v>0</v>
      </c>
      <c r="G62" s="75">
        <f t="shared" si="14"/>
        <v>85753.31400000001</v>
      </c>
      <c r="H62" s="96">
        <f t="shared" si="10"/>
        <v>20</v>
      </c>
      <c r="I62" s="77">
        <f t="shared" si="15"/>
        <v>343013.256</v>
      </c>
      <c r="J62" s="100">
        <f t="shared" si="11"/>
        <v>79.99999999999999</v>
      </c>
    </row>
    <row r="63" spans="1:10" ht="12.75">
      <c r="A63" s="11" t="s">
        <v>20</v>
      </c>
      <c r="B63" s="20">
        <f t="shared" si="13"/>
        <v>10348.88</v>
      </c>
      <c r="C63" s="21">
        <f>C38</f>
        <v>10348.88</v>
      </c>
      <c r="D63" s="22">
        <v>0</v>
      </c>
      <c r="E63" s="21">
        <v>0</v>
      </c>
      <c r="F63" s="208">
        <f t="shared" si="12"/>
        <v>0</v>
      </c>
      <c r="G63" s="75">
        <f t="shared" si="14"/>
        <v>2069.776</v>
      </c>
      <c r="H63" s="96">
        <f t="shared" si="10"/>
        <v>20</v>
      </c>
      <c r="I63" s="77">
        <f t="shared" si="15"/>
        <v>8279.104</v>
      </c>
      <c r="J63" s="100">
        <f t="shared" si="11"/>
        <v>80</v>
      </c>
    </row>
    <row r="64" spans="1:10" ht="12.75">
      <c r="A64" s="115" t="s">
        <v>42</v>
      </c>
      <c r="B64" s="29">
        <f>SUM(B57:B63)</f>
        <v>1045896.92</v>
      </c>
      <c r="C64" s="30">
        <f>SUM(C57:C63)</f>
        <v>259108.6800000001</v>
      </c>
      <c r="D64" s="41">
        <f>SUM(D57:D63)</f>
        <v>786788.24</v>
      </c>
      <c r="E64" s="85">
        <f>SUM(E57:E63)</f>
        <v>0</v>
      </c>
      <c r="F64" s="209">
        <f t="shared" si="12"/>
        <v>0</v>
      </c>
      <c r="G64" s="76">
        <f>SUM(G57:G63)</f>
        <v>209179.38400000005</v>
      </c>
      <c r="H64" s="97">
        <f t="shared" si="10"/>
        <v>20.000000000000007</v>
      </c>
      <c r="I64" s="76">
        <f>SUM(I57:I63)</f>
        <v>836717.5360000001</v>
      </c>
      <c r="J64" s="101">
        <f t="shared" si="11"/>
        <v>80.00000000000001</v>
      </c>
    </row>
    <row r="65" spans="1:10" ht="12.75">
      <c r="A65" s="11" t="s">
        <v>21</v>
      </c>
      <c r="B65" s="20">
        <f>SUM(C65:D65)</f>
        <v>35027.96</v>
      </c>
      <c r="C65" s="21">
        <f>C40</f>
        <v>35027.96</v>
      </c>
      <c r="D65" s="22">
        <v>0</v>
      </c>
      <c r="E65" s="21">
        <v>0</v>
      </c>
      <c r="F65" s="208">
        <f t="shared" si="12"/>
        <v>0</v>
      </c>
      <c r="G65" s="75">
        <f>F40</f>
        <v>24519.6</v>
      </c>
      <c r="H65" s="96">
        <f t="shared" si="10"/>
        <v>70.00007993614244</v>
      </c>
      <c r="I65" s="77">
        <f>SUM(B65-E65-G65)</f>
        <v>10508.36</v>
      </c>
      <c r="J65" s="100">
        <f t="shared" si="11"/>
        <v>29.99992006385756</v>
      </c>
    </row>
    <row r="66" spans="1:10" ht="13.5" thickBot="1">
      <c r="A66" s="116" t="s">
        <v>43</v>
      </c>
      <c r="B66" s="29">
        <f>SUM(B65)</f>
        <v>35027.96</v>
      </c>
      <c r="C66" s="30">
        <f>SUM(C65)</f>
        <v>35027.96</v>
      </c>
      <c r="D66" s="41">
        <f>SUM(D65)</f>
        <v>0</v>
      </c>
      <c r="E66" s="86">
        <f>SUM(E65)</f>
        <v>0</v>
      </c>
      <c r="F66" s="210">
        <f t="shared" si="12"/>
        <v>0</v>
      </c>
      <c r="G66" s="87">
        <f>SUM(G65)</f>
        <v>24519.6</v>
      </c>
      <c r="H66" s="98">
        <f t="shared" si="10"/>
        <v>70.00007993614244</v>
      </c>
      <c r="I66" s="87">
        <f>SUM(I65)</f>
        <v>10508.36</v>
      </c>
      <c r="J66" s="102">
        <f t="shared" si="11"/>
        <v>29.99992006385756</v>
      </c>
    </row>
    <row r="67" spans="1:10" ht="13.5" thickBot="1">
      <c r="A67" s="117" t="s">
        <v>44</v>
      </c>
      <c r="B67" s="47">
        <f>B56+B64+B66</f>
        <v>1276671.88</v>
      </c>
      <c r="C67" s="48">
        <f>C56+C64+C66</f>
        <v>483809.64000000013</v>
      </c>
      <c r="D67" s="52">
        <f>D56+D64+D66</f>
        <v>792862.24</v>
      </c>
      <c r="E67" s="48">
        <f>E54+E56+E64+E66</f>
        <v>0</v>
      </c>
      <c r="F67" s="211">
        <f t="shared" si="12"/>
        <v>0</v>
      </c>
      <c r="G67" s="50">
        <f>G54+G56+G64+G66</f>
        <v>273130.58400000003</v>
      </c>
      <c r="H67" s="99">
        <f t="shared" si="10"/>
        <v>21.39395315889624</v>
      </c>
      <c r="I67" s="50">
        <f>I54+I56+I64+I66</f>
        <v>1004952.2960000001</v>
      </c>
      <c r="J67" s="103">
        <f t="shared" si="11"/>
        <v>78.7165685829941</v>
      </c>
    </row>
    <row r="68" spans="1:10" ht="12.75">
      <c r="A68" s="17"/>
      <c r="B68" s="13"/>
      <c r="C68" s="7"/>
      <c r="D68" s="7"/>
      <c r="E68" s="7"/>
      <c r="F68" s="7"/>
      <c r="G68" s="7"/>
      <c r="H68" s="7"/>
      <c r="I68" s="13"/>
      <c r="J68" s="7"/>
    </row>
  </sheetData>
  <mergeCells count="14">
    <mergeCell ref="H7:J7"/>
    <mergeCell ref="C49:D49"/>
    <mergeCell ref="E49:J49"/>
    <mergeCell ref="A47:J47"/>
    <mergeCell ref="M25:M27"/>
    <mergeCell ref="L1:M1"/>
    <mergeCell ref="L2:M2"/>
    <mergeCell ref="A23:I23"/>
    <mergeCell ref="C25:D25"/>
    <mergeCell ref="E25:G25"/>
    <mergeCell ref="H25:L25"/>
    <mergeCell ref="A3:J3"/>
    <mergeCell ref="C7:D7"/>
    <mergeCell ref="F7:G7"/>
  </mergeCells>
  <printOptions/>
  <pageMargins left="0.75" right="0.75" top="1" bottom="1" header="0.4921259845" footer="0.4921259845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B1">
      <selection activeCell="R1" sqref="R1:T1"/>
    </sheetView>
  </sheetViews>
  <sheetFormatPr defaultColWidth="9.00390625" defaultRowHeight="12.75"/>
  <cols>
    <col min="1" max="1" width="59.875" style="142" customWidth="1"/>
    <col min="2" max="2" width="8.75390625" style="142" customWidth="1"/>
    <col min="3" max="3" width="8.625" style="142" customWidth="1"/>
    <col min="4" max="4" width="8.125" style="142" customWidth="1"/>
    <col min="5" max="5" width="8.25390625" style="142" customWidth="1"/>
    <col min="6" max="6" width="9.125" style="142" customWidth="1"/>
    <col min="7" max="7" width="8.00390625" style="142" customWidth="1"/>
    <col min="8" max="8" width="8.375" style="142" customWidth="1"/>
    <col min="9" max="9" width="8.625" style="142" customWidth="1"/>
    <col min="10" max="16" width="9.125" style="142" customWidth="1"/>
    <col min="17" max="17" width="8.75390625" style="142" customWidth="1"/>
    <col min="18" max="16384" width="9.125" style="142" customWidth="1"/>
  </cols>
  <sheetData>
    <row r="1" spans="1:20" ht="15">
      <c r="A1" s="141" t="s">
        <v>77</v>
      </c>
      <c r="R1" s="310" t="s">
        <v>143</v>
      </c>
      <c r="S1" s="310"/>
      <c r="T1" s="310"/>
    </row>
    <row r="2" spans="18:20" ht="12.75">
      <c r="R2" s="310" t="s">
        <v>59</v>
      </c>
      <c r="S2" s="310"/>
      <c r="T2" s="310"/>
    </row>
    <row r="3" ht="13.5" thickBot="1">
      <c r="A3" s="143" t="s">
        <v>101</v>
      </c>
    </row>
    <row r="4" spans="1:20" ht="12.75" customHeight="1">
      <c r="A4" s="311" t="s">
        <v>61</v>
      </c>
      <c r="B4" s="313" t="s">
        <v>78</v>
      </c>
      <c r="C4" s="314"/>
      <c r="D4" s="313" t="s">
        <v>79</v>
      </c>
      <c r="E4" s="314"/>
      <c r="F4" s="314"/>
      <c r="G4" s="314"/>
      <c r="H4" s="314"/>
      <c r="I4" s="314"/>
      <c r="J4" s="314"/>
      <c r="K4" s="314"/>
      <c r="L4" s="314"/>
      <c r="M4" s="317"/>
      <c r="N4" s="318" t="s">
        <v>80</v>
      </c>
      <c r="O4" s="319"/>
      <c r="P4" s="322" t="s">
        <v>81</v>
      </c>
      <c r="Q4" s="319"/>
      <c r="R4" s="324" t="s">
        <v>82</v>
      </c>
      <c r="S4" s="325"/>
      <c r="T4" s="328" t="s">
        <v>83</v>
      </c>
    </row>
    <row r="5" spans="1:20" ht="27" customHeight="1">
      <c r="A5" s="312"/>
      <c r="B5" s="315"/>
      <c r="C5" s="316"/>
      <c r="D5" s="303" t="s">
        <v>84</v>
      </c>
      <c r="E5" s="304"/>
      <c r="F5" s="307" t="s">
        <v>85</v>
      </c>
      <c r="G5" s="307"/>
      <c r="H5" s="305" t="s">
        <v>86</v>
      </c>
      <c r="I5" s="305"/>
      <c r="J5" s="305" t="s">
        <v>87</v>
      </c>
      <c r="K5" s="305"/>
      <c r="L5" s="305" t="s">
        <v>88</v>
      </c>
      <c r="M5" s="306"/>
      <c r="N5" s="320"/>
      <c r="O5" s="321"/>
      <c r="P5" s="323"/>
      <c r="Q5" s="321"/>
      <c r="R5" s="326"/>
      <c r="S5" s="327"/>
      <c r="T5" s="329"/>
    </row>
    <row r="6" spans="1:20" ht="13.5" thickBot="1">
      <c r="A6" s="312"/>
      <c r="B6" s="289" t="s">
        <v>89</v>
      </c>
      <c r="C6" s="290"/>
      <c r="D6" s="289" t="s">
        <v>89</v>
      </c>
      <c r="E6" s="298"/>
      <c r="F6" s="297" t="s">
        <v>89</v>
      </c>
      <c r="G6" s="298"/>
      <c r="H6" s="297" t="s">
        <v>89</v>
      </c>
      <c r="I6" s="298"/>
      <c r="J6" s="299" t="s">
        <v>89</v>
      </c>
      <c r="K6" s="300"/>
      <c r="L6" s="297" t="s">
        <v>89</v>
      </c>
      <c r="M6" s="290"/>
      <c r="N6" s="289" t="s">
        <v>89</v>
      </c>
      <c r="O6" s="290"/>
      <c r="P6" s="291" t="s">
        <v>89</v>
      </c>
      <c r="Q6" s="292"/>
      <c r="R6" s="289" t="s">
        <v>89</v>
      </c>
      <c r="S6" s="290"/>
      <c r="T6" s="144" t="s">
        <v>89</v>
      </c>
    </row>
    <row r="7" spans="1:20" ht="12.75" customHeight="1" thickBot="1">
      <c r="A7" s="312"/>
      <c r="B7" s="301" t="s">
        <v>90</v>
      </c>
      <c r="C7" s="302"/>
      <c r="D7" s="281" t="s">
        <v>91</v>
      </c>
      <c r="E7" s="293"/>
      <c r="F7" s="294" t="s">
        <v>92</v>
      </c>
      <c r="G7" s="295"/>
      <c r="H7" s="296" t="s">
        <v>93</v>
      </c>
      <c r="I7" s="293"/>
      <c r="J7" s="296" t="s">
        <v>94</v>
      </c>
      <c r="K7" s="293"/>
      <c r="L7" s="296" t="s">
        <v>95</v>
      </c>
      <c r="M7" s="282"/>
      <c r="N7" s="281" t="s">
        <v>96</v>
      </c>
      <c r="O7" s="282"/>
      <c r="P7" s="281" t="s">
        <v>97</v>
      </c>
      <c r="Q7" s="282"/>
      <c r="R7" s="281" t="s">
        <v>98</v>
      </c>
      <c r="S7" s="282"/>
      <c r="T7" s="145" t="s">
        <v>99</v>
      </c>
    </row>
    <row r="8" spans="1:20" ht="12.75">
      <c r="A8" s="146" t="s">
        <v>69</v>
      </c>
      <c r="B8" s="268">
        <f>SUM(D8:M8)</f>
        <v>108.25999999999999</v>
      </c>
      <c r="C8" s="269"/>
      <c r="D8" s="283">
        <v>0</v>
      </c>
      <c r="E8" s="284"/>
      <c r="F8" s="285">
        <v>65.39</v>
      </c>
      <c r="G8" s="284"/>
      <c r="H8" s="285">
        <v>42.87</v>
      </c>
      <c r="I8" s="284"/>
      <c r="J8" s="285">
        <v>0</v>
      </c>
      <c r="K8" s="284"/>
      <c r="L8" s="285">
        <v>0</v>
      </c>
      <c r="M8" s="286"/>
      <c r="N8" s="283">
        <v>0</v>
      </c>
      <c r="O8" s="286"/>
      <c r="P8" s="283">
        <f>B8+N8</f>
        <v>108.25999999999999</v>
      </c>
      <c r="Q8" s="286"/>
      <c r="R8" s="287">
        <v>0</v>
      </c>
      <c r="S8" s="288"/>
      <c r="T8" s="172">
        <v>0</v>
      </c>
    </row>
    <row r="9" spans="1:20" ht="12.75">
      <c r="A9" s="213" t="s">
        <v>136</v>
      </c>
      <c r="B9" s="268">
        <v>6</v>
      </c>
      <c r="C9" s="269"/>
      <c r="D9" s="268">
        <v>0</v>
      </c>
      <c r="E9" s="273"/>
      <c r="F9" s="272">
        <v>0</v>
      </c>
      <c r="G9" s="273"/>
      <c r="H9" s="272">
        <v>0</v>
      </c>
      <c r="I9" s="273"/>
      <c r="J9" s="272">
        <v>0</v>
      </c>
      <c r="K9" s="273"/>
      <c r="L9" s="272">
        <v>6</v>
      </c>
      <c r="M9" s="269"/>
      <c r="N9" s="268">
        <v>0</v>
      </c>
      <c r="O9" s="269"/>
      <c r="P9" s="268">
        <v>6</v>
      </c>
      <c r="Q9" s="269"/>
      <c r="R9" s="270">
        <v>6</v>
      </c>
      <c r="S9" s="271"/>
      <c r="T9" s="212">
        <v>0</v>
      </c>
    </row>
    <row r="10" spans="1:20" ht="12.75">
      <c r="A10" s="213" t="s">
        <v>14</v>
      </c>
      <c r="B10" s="268">
        <v>2.23</v>
      </c>
      <c r="C10" s="269"/>
      <c r="D10" s="268">
        <v>2.23</v>
      </c>
      <c r="E10" s="273"/>
      <c r="F10" s="272">
        <v>0</v>
      </c>
      <c r="G10" s="273"/>
      <c r="H10" s="272">
        <v>0</v>
      </c>
      <c r="I10" s="273"/>
      <c r="J10" s="272">
        <v>0</v>
      </c>
      <c r="K10" s="273"/>
      <c r="L10" s="272">
        <v>0</v>
      </c>
      <c r="M10" s="269"/>
      <c r="N10" s="274">
        <v>0</v>
      </c>
      <c r="O10" s="275"/>
      <c r="P10" s="268">
        <f>SUM(D10:M10)</f>
        <v>2.23</v>
      </c>
      <c r="Q10" s="269"/>
      <c r="R10" s="270"/>
      <c r="S10" s="271"/>
      <c r="T10" s="212">
        <v>0</v>
      </c>
    </row>
    <row r="11" spans="1:20" ht="12.75">
      <c r="A11" s="147" t="s">
        <v>70</v>
      </c>
      <c r="B11" s="268">
        <f>SUM(D11:M11)</f>
        <v>69.53</v>
      </c>
      <c r="C11" s="269"/>
      <c r="D11" s="268">
        <v>0</v>
      </c>
      <c r="E11" s="273"/>
      <c r="F11" s="272">
        <v>0</v>
      </c>
      <c r="G11" s="273"/>
      <c r="H11" s="272">
        <v>0</v>
      </c>
      <c r="I11" s="273"/>
      <c r="J11" s="272">
        <v>0</v>
      </c>
      <c r="K11" s="273"/>
      <c r="L11" s="272">
        <v>69.53</v>
      </c>
      <c r="M11" s="269"/>
      <c r="N11" s="268">
        <v>0</v>
      </c>
      <c r="O11" s="269"/>
      <c r="P11" s="268">
        <v>69.53</v>
      </c>
      <c r="Q11" s="269"/>
      <c r="R11" s="268">
        <v>69.53</v>
      </c>
      <c r="S11" s="269"/>
      <c r="T11" s="173">
        <v>0</v>
      </c>
    </row>
    <row r="12" spans="1:20" ht="13.5" thickBot="1">
      <c r="A12" s="147" t="s">
        <v>71</v>
      </c>
      <c r="B12" s="268">
        <f>SUM(D12:M12)</f>
        <v>42.93</v>
      </c>
      <c r="C12" s="269"/>
      <c r="D12" s="268">
        <v>42.93</v>
      </c>
      <c r="E12" s="273"/>
      <c r="F12" s="272">
        <v>0</v>
      </c>
      <c r="G12" s="273"/>
      <c r="H12" s="272">
        <v>0</v>
      </c>
      <c r="I12" s="273"/>
      <c r="J12" s="272">
        <v>0</v>
      </c>
      <c r="K12" s="273"/>
      <c r="L12" s="272">
        <v>0</v>
      </c>
      <c r="M12" s="269"/>
      <c r="N12" s="268">
        <v>0</v>
      </c>
      <c r="O12" s="269"/>
      <c r="P12" s="280">
        <f>SUM(D12:M12)</f>
        <v>42.93</v>
      </c>
      <c r="Q12" s="269"/>
      <c r="R12" s="268">
        <v>16.89</v>
      </c>
      <c r="S12" s="269"/>
      <c r="T12" s="173">
        <v>0</v>
      </c>
    </row>
    <row r="13" spans="1:20" s="149" customFormat="1" ht="13.5" thickBot="1">
      <c r="A13" s="148" t="s">
        <v>75</v>
      </c>
      <c r="B13" s="276">
        <f>SUM(B8:C12)</f>
        <v>228.95</v>
      </c>
      <c r="C13" s="277"/>
      <c r="D13" s="276">
        <f>SUM(D8:E12)</f>
        <v>45.16</v>
      </c>
      <c r="E13" s="279"/>
      <c r="F13" s="278">
        <f>SUM(F8:G12)</f>
        <v>65.39</v>
      </c>
      <c r="G13" s="279"/>
      <c r="H13" s="278">
        <f>SUM(H8:H12)</f>
        <v>42.87</v>
      </c>
      <c r="I13" s="279"/>
      <c r="J13" s="278">
        <f>SUM(J8:J12)</f>
        <v>0</v>
      </c>
      <c r="K13" s="279"/>
      <c r="L13" s="278">
        <f>SUM(L8:L12)</f>
        <v>75.53</v>
      </c>
      <c r="M13" s="277"/>
      <c r="N13" s="276">
        <f>SUM(N8:N12)</f>
        <v>0</v>
      </c>
      <c r="O13" s="277"/>
      <c r="P13" s="276">
        <f>SUM(P8:P12)</f>
        <v>228.95</v>
      </c>
      <c r="Q13" s="277"/>
      <c r="R13" s="276">
        <f>SUM(R8:R12)</f>
        <v>92.42</v>
      </c>
      <c r="S13" s="277"/>
      <c r="T13" s="174">
        <f>SUM(T8:T12)</f>
        <v>0</v>
      </c>
    </row>
    <row r="16" ht="12.75">
      <c r="A16" s="142" t="s">
        <v>100</v>
      </c>
    </row>
    <row r="17" spans="1:20" ht="12.75">
      <c r="A17" s="308" t="s">
        <v>137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</row>
    <row r="18" spans="1:20" ht="12.75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</row>
    <row r="19" spans="1:20" ht="12.75">
      <c r="A19" s="309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</row>
    <row r="20" spans="1:20" ht="12.75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</row>
    <row r="21" spans="1:20" ht="15.75" customHeight="1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</row>
    <row r="22" spans="1:20" ht="11.25" customHeight="1" hidden="1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</row>
    <row r="23" spans="1:20" ht="12.75" hidden="1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</row>
    <row r="24" spans="1:20" ht="12.75" hidden="1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</row>
    <row r="25" spans="1:20" ht="12.75" hidden="1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</row>
    <row r="26" spans="1:20" ht="12.75" hidden="1">
      <c r="A26" s="309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</row>
    <row r="27" spans="1:20" ht="12.75" hidden="1">
      <c r="A27" s="309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</row>
    <row r="28" spans="1:20" ht="12.75" hidden="1">
      <c r="A28" s="309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</row>
    <row r="29" spans="1:20" ht="12.75" hidden="1">
      <c r="A29" s="309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</row>
    <row r="30" spans="1:20" ht="12.75" hidden="1">
      <c r="A30" s="309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</row>
    <row r="31" spans="1:20" ht="12.75" hidden="1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</row>
    <row r="32" ht="12.75">
      <c r="M32" s="150"/>
    </row>
  </sheetData>
  <mergeCells count="87">
    <mergeCell ref="A17:T31"/>
    <mergeCell ref="R1:T1"/>
    <mergeCell ref="R2:T2"/>
    <mergeCell ref="A4:A7"/>
    <mergeCell ref="B4:C5"/>
    <mergeCell ref="D4:M4"/>
    <mergeCell ref="N4:O5"/>
    <mergeCell ref="P4:Q5"/>
    <mergeCell ref="R4:S5"/>
    <mergeCell ref="T4:T5"/>
    <mergeCell ref="L5:M5"/>
    <mergeCell ref="F5:G5"/>
    <mergeCell ref="H5:I5"/>
    <mergeCell ref="J5:K5"/>
    <mergeCell ref="B6:C6"/>
    <mergeCell ref="B7:C7"/>
    <mergeCell ref="B8:C8"/>
    <mergeCell ref="D5:E5"/>
    <mergeCell ref="D6:E6"/>
    <mergeCell ref="F6:G6"/>
    <mergeCell ref="H6:I6"/>
    <mergeCell ref="J6:K6"/>
    <mergeCell ref="L6:M6"/>
    <mergeCell ref="N6:O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P8:Q8"/>
    <mergeCell ref="R8:S8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R11:S11"/>
    <mergeCell ref="B11:C11"/>
    <mergeCell ref="D11:E11"/>
    <mergeCell ref="F11:G11"/>
    <mergeCell ref="H11:I11"/>
    <mergeCell ref="J11:K11"/>
    <mergeCell ref="L11:M11"/>
    <mergeCell ref="N11:O11"/>
    <mergeCell ref="P11:Q11"/>
    <mergeCell ref="B13:C13"/>
    <mergeCell ref="D13:E13"/>
    <mergeCell ref="F13:G13"/>
    <mergeCell ref="H13:I13"/>
    <mergeCell ref="R13:S13"/>
    <mergeCell ref="J13:K13"/>
    <mergeCell ref="L13:M13"/>
    <mergeCell ref="N13:O13"/>
    <mergeCell ref="P13:Q13"/>
    <mergeCell ref="R9:S9"/>
    <mergeCell ref="P9:Q9"/>
    <mergeCell ref="L9:M9"/>
    <mergeCell ref="N9:O9"/>
    <mergeCell ref="J9:K9"/>
    <mergeCell ref="H9:I9"/>
    <mergeCell ref="F9:G9"/>
    <mergeCell ref="D9:E9"/>
    <mergeCell ref="B9:C9"/>
    <mergeCell ref="B10:C10"/>
    <mergeCell ref="D10:E10"/>
    <mergeCell ref="F10:G10"/>
    <mergeCell ref="P10:Q10"/>
    <mergeCell ref="R10:S10"/>
    <mergeCell ref="H10:I10"/>
    <mergeCell ref="J10:K10"/>
    <mergeCell ref="L10:M10"/>
    <mergeCell ref="N10:O10"/>
  </mergeCells>
  <printOptions/>
  <pageMargins left="0.75" right="0.75" top="1" bottom="1" header="0.4921259845" footer="0.4921259845"/>
  <pageSetup horizontalDpi="300" verticalDpi="300" orientation="landscape" paperSize="9" scale="53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J1" sqref="J1:M1"/>
    </sheetView>
  </sheetViews>
  <sheetFormatPr defaultColWidth="9.00390625" defaultRowHeight="12.75"/>
  <cols>
    <col min="1" max="1" width="35.00390625" style="152" customWidth="1"/>
    <col min="2" max="2" width="9.875" style="152" customWidth="1"/>
    <col min="3" max="3" width="11.125" style="152" customWidth="1"/>
    <col min="4" max="4" width="11.625" style="152" customWidth="1"/>
    <col min="5" max="5" width="10.25390625" style="152" customWidth="1"/>
    <col min="6" max="6" width="10.75390625" style="152" customWidth="1"/>
    <col min="7" max="16384" width="9.125" style="152" customWidth="1"/>
  </cols>
  <sheetData>
    <row r="1" spans="1:13" ht="12.75">
      <c r="A1" s="151"/>
      <c r="J1" s="330" t="s">
        <v>142</v>
      </c>
      <c r="K1" s="331"/>
      <c r="L1" s="331"/>
      <c r="M1" s="331"/>
    </row>
    <row r="2" spans="1:13" ht="15">
      <c r="A2" s="153" t="s">
        <v>102</v>
      </c>
      <c r="J2" s="332" t="s">
        <v>103</v>
      </c>
      <c r="K2" s="331"/>
      <c r="L2" s="331"/>
      <c r="M2" s="331"/>
    </row>
    <row r="3" ht="12.75">
      <c r="A3" s="151"/>
    </row>
    <row r="4" ht="13.5" thickBot="1">
      <c r="A4" s="122" t="s">
        <v>104</v>
      </c>
    </row>
    <row r="5" spans="1:13" ht="13.5" thickBot="1">
      <c r="A5" s="333" t="s">
        <v>61</v>
      </c>
      <c r="B5" s="335" t="s">
        <v>105</v>
      </c>
      <c r="C5" s="336"/>
      <c r="D5" s="339" t="s">
        <v>79</v>
      </c>
      <c r="E5" s="340"/>
      <c r="F5" s="340"/>
      <c r="G5" s="340"/>
      <c r="H5" s="340"/>
      <c r="I5" s="340"/>
      <c r="J5" s="340"/>
      <c r="K5" s="340"/>
      <c r="L5" s="340"/>
      <c r="M5" s="341"/>
    </row>
    <row r="6" spans="1:13" ht="26.25" customHeight="1">
      <c r="A6" s="334"/>
      <c r="B6" s="337"/>
      <c r="C6" s="338"/>
      <c r="D6" s="342" t="s">
        <v>84</v>
      </c>
      <c r="E6" s="343"/>
      <c r="F6" s="344" t="s">
        <v>85</v>
      </c>
      <c r="G6" s="344"/>
      <c r="H6" s="345" t="s">
        <v>86</v>
      </c>
      <c r="I6" s="345"/>
      <c r="J6" s="346" t="s">
        <v>87</v>
      </c>
      <c r="K6" s="347"/>
      <c r="L6" s="345" t="s">
        <v>106</v>
      </c>
      <c r="M6" s="369"/>
    </row>
    <row r="7" spans="1:13" ht="13.5" thickBot="1">
      <c r="A7" s="334"/>
      <c r="B7" s="362" t="s">
        <v>89</v>
      </c>
      <c r="C7" s="354"/>
      <c r="D7" s="362" t="s">
        <v>89</v>
      </c>
      <c r="E7" s="349"/>
      <c r="F7" s="348" t="s">
        <v>89</v>
      </c>
      <c r="G7" s="349"/>
      <c r="H7" s="348" t="s">
        <v>89</v>
      </c>
      <c r="I7" s="349"/>
      <c r="J7" s="352" t="s">
        <v>89</v>
      </c>
      <c r="K7" s="353"/>
      <c r="L7" s="348" t="s">
        <v>89</v>
      </c>
      <c r="M7" s="354"/>
    </row>
    <row r="8" spans="1:13" ht="13.5" thickBot="1">
      <c r="A8" s="334"/>
      <c r="B8" s="364" t="s">
        <v>90</v>
      </c>
      <c r="C8" s="365"/>
      <c r="D8" s="366" t="s">
        <v>91</v>
      </c>
      <c r="E8" s="367"/>
      <c r="F8" s="368" t="s">
        <v>92</v>
      </c>
      <c r="G8" s="368"/>
      <c r="H8" s="367" t="s">
        <v>93</v>
      </c>
      <c r="I8" s="367"/>
      <c r="J8" s="367" t="s">
        <v>94</v>
      </c>
      <c r="K8" s="367"/>
      <c r="L8" s="367" t="s">
        <v>95</v>
      </c>
      <c r="M8" s="370"/>
    </row>
    <row r="9" spans="1:13" ht="13.5" thickBot="1">
      <c r="A9" s="154" t="s">
        <v>74</v>
      </c>
      <c r="B9" s="355">
        <v>95.53</v>
      </c>
      <c r="C9" s="356"/>
      <c r="D9" s="355">
        <v>95.53</v>
      </c>
      <c r="E9" s="357"/>
      <c r="F9" s="358">
        <v>0</v>
      </c>
      <c r="G9" s="357"/>
      <c r="H9" s="358">
        <v>0</v>
      </c>
      <c r="I9" s="357"/>
      <c r="J9" s="358">
        <v>0</v>
      </c>
      <c r="K9" s="357"/>
      <c r="L9" s="358">
        <v>0</v>
      </c>
      <c r="M9" s="356"/>
    </row>
    <row r="10" spans="1:13" s="156" customFormat="1" ht="12.75" customHeight="1" thickBot="1">
      <c r="A10" s="155" t="s">
        <v>75</v>
      </c>
      <c r="B10" s="359">
        <f aca="true" t="shared" si="0" ref="B10:L10">SUM(B9:B9)</f>
        <v>95.53</v>
      </c>
      <c r="C10" s="360"/>
      <c r="D10" s="359">
        <f t="shared" si="0"/>
        <v>95.53</v>
      </c>
      <c r="E10" s="361"/>
      <c r="F10" s="363">
        <f t="shared" si="0"/>
        <v>0</v>
      </c>
      <c r="G10" s="361"/>
      <c r="H10" s="363">
        <f t="shared" si="0"/>
        <v>0</v>
      </c>
      <c r="I10" s="361"/>
      <c r="J10" s="363">
        <f t="shared" si="0"/>
        <v>0</v>
      </c>
      <c r="K10" s="361"/>
      <c r="L10" s="363">
        <f t="shared" si="0"/>
        <v>0</v>
      </c>
      <c r="M10" s="360"/>
    </row>
    <row r="13" spans="1:13" ht="12.75">
      <c r="A13" s="350" t="s">
        <v>109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</row>
    <row r="14" spans="1:13" ht="12.7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</row>
    <row r="15" spans="1:13" ht="12.7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</row>
    <row r="16" spans="1:13" ht="25.5" customHeight="1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</row>
    <row r="17" spans="1:13" ht="3" customHeight="1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</row>
    <row r="18" spans="1:13" ht="12.75" customHeight="1" hidden="1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</row>
    <row r="19" spans="1:13" ht="16.5" customHeight="1" hidden="1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</row>
    <row r="20" spans="1:13" ht="12.75" customHeight="1" hidden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</row>
    <row r="21" spans="1:13" ht="12.75" customHeight="1" hidden="1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</row>
    <row r="22" spans="1:13" ht="12.75" customHeight="1" hidden="1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</row>
    <row r="23" spans="1:13" ht="12.75" customHeight="1" hidden="1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</row>
    <row r="24" spans="1:13" ht="12.75" customHeight="1" hidden="1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</row>
    <row r="25" spans="1:13" ht="12.75" customHeight="1" hidden="1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</row>
    <row r="26" spans="1:13" ht="12.75" customHeight="1" hidden="1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</row>
  </sheetData>
  <mergeCells count="35">
    <mergeCell ref="L10:M10"/>
    <mergeCell ref="F7:G7"/>
    <mergeCell ref="L6:M6"/>
    <mergeCell ref="J8:K8"/>
    <mergeCell ref="L8:M8"/>
    <mergeCell ref="J9:K9"/>
    <mergeCell ref="L9:M9"/>
    <mergeCell ref="H8:I8"/>
    <mergeCell ref="J10:K10"/>
    <mergeCell ref="F10:G10"/>
    <mergeCell ref="H10:I10"/>
    <mergeCell ref="D7:E7"/>
    <mergeCell ref="B8:C8"/>
    <mergeCell ref="D8:E8"/>
    <mergeCell ref="F8:G8"/>
    <mergeCell ref="A13:M26"/>
    <mergeCell ref="J7:K7"/>
    <mergeCell ref="L7:M7"/>
    <mergeCell ref="B9:C9"/>
    <mergeCell ref="D9:E9"/>
    <mergeCell ref="F9:G9"/>
    <mergeCell ref="H9:I9"/>
    <mergeCell ref="B10:C10"/>
    <mergeCell ref="D10:E10"/>
    <mergeCell ref="B7:C7"/>
    <mergeCell ref="J1:M1"/>
    <mergeCell ref="J2:M2"/>
    <mergeCell ref="A5:A8"/>
    <mergeCell ref="B5:C6"/>
    <mergeCell ref="D5:M5"/>
    <mergeCell ref="D6:E6"/>
    <mergeCell ref="F6:G6"/>
    <mergeCell ref="H6:I6"/>
    <mergeCell ref="J6:K6"/>
    <mergeCell ref="H7:I7"/>
  </mergeCells>
  <printOptions/>
  <pageMargins left="0.75" right="0.75" top="1" bottom="1" header="0.4921259845" footer="0.4921259845"/>
  <pageSetup horizontalDpi="600" verticalDpi="600" orientation="landscape" paperSize="9" scale="70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:N1"/>
    </sheetView>
  </sheetViews>
  <sheetFormatPr defaultColWidth="9.00390625" defaultRowHeight="12.75"/>
  <cols>
    <col min="1" max="1" width="57.125" style="119" customWidth="1"/>
    <col min="2" max="2" width="9.25390625" style="119" customWidth="1"/>
    <col min="3" max="3" width="10.375" style="119" customWidth="1"/>
    <col min="4" max="4" width="10.625" style="119" customWidth="1"/>
    <col min="5" max="5" width="9.75390625" style="119" customWidth="1"/>
    <col min="6" max="6" width="10.75390625" style="119" customWidth="1"/>
    <col min="7" max="7" width="9.75390625" style="119" customWidth="1"/>
    <col min="8" max="8" width="9.625" style="119" customWidth="1"/>
    <col min="9" max="9" width="10.375" style="119" bestFit="1" customWidth="1"/>
    <col min="10" max="10" width="9.875" style="119" customWidth="1"/>
    <col min="11" max="11" width="9.75390625" style="119" customWidth="1"/>
    <col min="12" max="12" width="10.375" style="119" bestFit="1" customWidth="1"/>
    <col min="13" max="13" width="10.125" style="119" customWidth="1"/>
    <col min="14" max="14" width="12.125" style="119" customWidth="1"/>
    <col min="15" max="16384" width="9.125" style="119" customWidth="1"/>
  </cols>
  <sheetData>
    <row r="1" spans="1:14" ht="12.75" customHeight="1">
      <c r="A1" s="372" t="s">
        <v>138</v>
      </c>
      <c r="B1" s="373"/>
      <c r="C1" s="373"/>
      <c r="D1" s="373"/>
      <c r="L1" s="374" t="s">
        <v>141</v>
      </c>
      <c r="M1" s="375"/>
      <c r="N1" s="375"/>
    </row>
    <row r="2" spans="5:15" s="120" customFormat="1" ht="12.75" customHeight="1">
      <c r="E2" s="121"/>
      <c r="F2" s="121"/>
      <c r="G2" s="121"/>
      <c r="H2" s="121"/>
      <c r="I2" s="121"/>
      <c r="J2" s="121"/>
      <c r="K2" s="121"/>
      <c r="L2" s="121"/>
      <c r="M2" s="332" t="s">
        <v>59</v>
      </c>
      <c r="N2" s="375"/>
      <c r="O2" s="118"/>
    </row>
    <row r="3" spans="1:14" ht="12.75" customHeight="1" thickBot="1">
      <c r="A3" s="122" t="s">
        <v>76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 t="s">
        <v>60</v>
      </c>
    </row>
    <row r="4" spans="1:14" ht="12.75" customHeight="1" thickBot="1">
      <c r="A4" s="376" t="s">
        <v>61</v>
      </c>
      <c r="B4" s="378" t="s">
        <v>62</v>
      </c>
      <c r="C4" s="379"/>
      <c r="D4" s="380"/>
      <c r="E4" s="378" t="s">
        <v>63</v>
      </c>
      <c r="F4" s="379"/>
      <c r="G4" s="380"/>
      <c r="H4" s="378" t="s">
        <v>64</v>
      </c>
      <c r="I4" s="379"/>
      <c r="J4" s="380"/>
      <c r="K4" s="378" t="s">
        <v>34</v>
      </c>
      <c r="L4" s="379"/>
      <c r="M4" s="380"/>
      <c r="N4" s="381" t="s">
        <v>65</v>
      </c>
    </row>
    <row r="5" spans="1:14" s="130" customFormat="1" ht="54" customHeight="1" thickBot="1">
      <c r="A5" s="377"/>
      <c r="B5" s="126" t="s">
        <v>66</v>
      </c>
      <c r="C5" s="127" t="s">
        <v>67</v>
      </c>
      <c r="D5" s="128" t="s">
        <v>68</v>
      </c>
      <c r="E5" s="129" t="s">
        <v>66</v>
      </c>
      <c r="F5" s="127" t="s">
        <v>67</v>
      </c>
      <c r="G5" s="128" t="s">
        <v>68</v>
      </c>
      <c r="H5" s="129" t="s">
        <v>66</v>
      </c>
      <c r="I5" s="127" t="s">
        <v>67</v>
      </c>
      <c r="J5" s="128" t="s">
        <v>68</v>
      </c>
      <c r="K5" s="129" t="s">
        <v>66</v>
      </c>
      <c r="L5" s="127" t="s">
        <v>67</v>
      </c>
      <c r="M5" s="128" t="s">
        <v>68</v>
      </c>
      <c r="N5" s="382"/>
    </row>
    <row r="6" spans="1:14" ht="12.75" customHeight="1">
      <c r="A6" s="131" t="s">
        <v>69</v>
      </c>
      <c r="B6" s="132">
        <v>1153.05</v>
      </c>
      <c r="C6" s="133">
        <v>1153.05</v>
      </c>
      <c r="D6" s="134">
        <f aca="true" t="shared" si="0" ref="D6:D15">C6-B6</f>
        <v>0</v>
      </c>
      <c r="E6" s="135">
        <v>3791.07</v>
      </c>
      <c r="F6" s="133">
        <v>3791.07</v>
      </c>
      <c r="G6" s="136">
        <f aca="true" t="shared" si="1" ref="G6:G15">F6-E6</f>
        <v>0</v>
      </c>
      <c r="H6" s="132">
        <v>2540.24</v>
      </c>
      <c r="I6" s="133">
        <v>2540</v>
      </c>
      <c r="J6" s="134">
        <f aca="true" t="shared" si="2" ref="J6:J15">I6-H6</f>
        <v>-0.23999999999978172</v>
      </c>
      <c r="K6" s="135">
        <v>306.82</v>
      </c>
      <c r="L6" s="133">
        <v>188.53</v>
      </c>
      <c r="M6" s="136">
        <f aca="true" t="shared" si="3" ref="M6:M15">L6-K6</f>
        <v>-118.28999999999999</v>
      </c>
      <c r="N6" s="137">
        <v>5219.18</v>
      </c>
    </row>
    <row r="7" spans="1:14" ht="12.75" customHeight="1">
      <c r="A7" s="131" t="s">
        <v>13</v>
      </c>
      <c r="B7" s="132">
        <v>71.38</v>
      </c>
      <c r="C7" s="133">
        <v>71.38</v>
      </c>
      <c r="D7" s="134">
        <f t="shared" si="0"/>
        <v>0</v>
      </c>
      <c r="E7" s="135">
        <v>466.46</v>
      </c>
      <c r="F7" s="133">
        <v>466.46</v>
      </c>
      <c r="G7" s="136">
        <f t="shared" si="1"/>
        <v>0</v>
      </c>
      <c r="H7" s="132">
        <v>645.45</v>
      </c>
      <c r="I7" s="133">
        <v>645.45</v>
      </c>
      <c r="J7" s="134">
        <f t="shared" si="2"/>
        <v>0</v>
      </c>
      <c r="K7" s="135">
        <v>171.91</v>
      </c>
      <c r="L7" s="133">
        <v>125.46</v>
      </c>
      <c r="M7" s="136">
        <f t="shared" si="3"/>
        <v>-46.45</v>
      </c>
      <c r="N7" s="137">
        <v>1497.65</v>
      </c>
    </row>
    <row r="8" spans="1:14" ht="12.75" customHeight="1">
      <c r="A8" s="131" t="s">
        <v>16</v>
      </c>
      <c r="B8" s="132">
        <v>275.3</v>
      </c>
      <c r="C8" s="133">
        <v>275.3</v>
      </c>
      <c r="D8" s="134">
        <f t="shared" si="0"/>
        <v>0</v>
      </c>
      <c r="E8" s="135">
        <v>724.33</v>
      </c>
      <c r="F8" s="133">
        <v>724</v>
      </c>
      <c r="G8" s="136">
        <f>F8-E8</f>
        <v>-0.3300000000000409</v>
      </c>
      <c r="H8" s="132">
        <v>406.68</v>
      </c>
      <c r="I8" s="133">
        <v>406.68</v>
      </c>
      <c r="J8" s="134">
        <f>I8-H8</f>
        <v>0</v>
      </c>
      <c r="K8" s="135">
        <v>10.78</v>
      </c>
      <c r="L8" s="133">
        <v>6.83</v>
      </c>
      <c r="M8" s="136">
        <f>L8-K8</f>
        <v>-3.9499999999999993</v>
      </c>
      <c r="N8" s="137">
        <v>202.75</v>
      </c>
    </row>
    <row r="9" spans="1:14" ht="12.75" customHeight="1">
      <c r="A9" s="131" t="s">
        <v>14</v>
      </c>
      <c r="B9" s="132">
        <v>203.82</v>
      </c>
      <c r="C9" s="133">
        <v>203.82</v>
      </c>
      <c r="D9" s="134">
        <f t="shared" si="0"/>
        <v>0</v>
      </c>
      <c r="E9" s="135">
        <v>108.33</v>
      </c>
      <c r="F9" s="133">
        <v>108.33</v>
      </c>
      <c r="G9" s="136">
        <f>F9-E9</f>
        <v>0</v>
      </c>
      <c r="H9" s="132">
        <v>432.63</v>
      </c>
      <c r="I9" s="133">
        <v>432.63</v>
      </c>
      <c r="J9" s="134">
        <f t="shared" si="2"/>
        <v>0</v>
      </c>
      <c r="K9" s="135">
        <v>76.26</v>
      </c>
      <c r="L9" s="133">
        <v>60.76</v>
      </c>
      <c r="M9" s="136">
        <f t="shared" si="3"/>
        <v>-15.500000000000007</v>
      </c>
      <c r="N9" s="137">
        <v>94.27</v>
      </c>
    </row>
    <row r="10" spans="1:14" ht="12.75" customHeight="1">
      <c r="A10" s="131" t="s">
        <v>15</v>
      </c>
      <c r="B10" s="132">
        <v>196.41</v>
      </c>
      <c r="C10" s="133">
        <v>196.41</v>
      </c>
      <c r="D10" s="134">
        <f t="shared" si="0"/>
        <v>0</v>
      </c>
      <c r="E10" s="135">
        <v>253.49</v>
      </c>
      <c r="F10" s="133">
        <v>253.49</v>
      </c>
      <c r="G10" s="136">
        <f t="shared" si="1"/>
        <v>0</v>
      </c>
      <c r="H10" s="132">
        <v>495.83</v>
      </c>
      <c r="I10" s="133">
        <v>495.83</v>
      </c>
      <c r="J10" s="134">
        <f t="shared" si="2"/>
        <v>0</v>
      </c>
      <c r="K10" s="135">
        <v>92.54</v>
      </c>
      <c r="L10" s="133">
        <v>92.51</v>
      </c>
      <c r="M10" s="136">
        <f t="shared" si="3"/>
        <v>-0.030000000000001137</v>
      </c>
      <c r="N10" s="137">
        <v>147.32</v>
      </c>
    </row>
    <row r="11" spans="1:14" ht="12.75" customHeight="1">
      <c r="A11" s="131" t="s">
        <v>70</v>
      </c>
      <c r="B11" s="132">
        <v>0</v>
      </c>
      <c r="C11" s="133">
        <v>0</v>
      </c>
      <c r="D11" s="134">
        <f t="shared" si="0"/>
        <v>0</v>
      </c>
      <c r="E11" s="135">
        <v>97.87</v>
      </c>
      <c r="F11" s="133">
        <v>97.87</v>
      </c>
      <c r="G11" s="136">
        <f t="shared" si="1"/>
        <v>0</v>
      </c>
      <c r="H11" s="132">
        <v>225.78</v>
      </c>
      <c r="I11" s="133">
        <v>225.78</v>
      </c>
      <c r="J11" s="134">
        <f t="shared" si="2"/>
        <v>0</v>
      </c>
      <c r="K11" s="135">
        <v>20.97</v>
      </c>
      <c r="L11" s="133">
        <v>18.75</v>
      </c>
      <c r="M11" s="136">
        <f t="shared" si="3"/>
        <v>-2.219999999999999</v>
      </c>
      <c r="N11" s="137">
        <v>904.83</v>
      </c>
    </row>
    <row r="12" spans="1:14" ht="12.75" customHeight="1">
      <c r="A12" s="131" t="s">
        <v>71</v>
      </c>
      <c r="B12" s="132">
        <v>266.51</v>
      </c>
      <c r="C12" s="133">
        <v>266.51</v>
      </c>
      <c r="D12" s="134">
        <f t="shared" si="0"/>
        <v>0</v>
      </c>
      <c r="E12" s="135">
        <v>480</v>
      </c>
      <c r="F12" s="133">
        <v>479.67</v>
      </c>
      <c r="G12" s="136">
        <f t="shared" si="1"/>
        <v>-0.3299999999999841</v>
      </c>
      <c r="H12" s="132">
        <v>424</v>
      </c>
      <c r="I12" s="133">
        <v>423.92</v>
      </c>
      <c r="J12" s="134">
        <f t="shared" si="2"/>
        <v>-0.07999999999998408</v>
      </c>
      <c r="K12" s="135">
        <v>250.55</v>
      </c>
      <c r="L12" s="133">
        <v>235.43</v>
      </c>
      <c r="M12" s="136">
        <f t="shared" si="3"/>
        <v>-15.120000000000005</v>
      </c>
      <c r="N12" s="137">
        <v>674.88</v>
      </c>
    </row>
    <row r="13" spans="1:14" ht="12.75" customHeight="1">
      <c r="A13" s="131" t="s">
        <v>72</v>
      </c>
      <c r="B13" s="132">
        <v>43.4</v>
      </c>
      <c r="C13" s="133">
        <v>43.4</v>
      </c>
      <c r="D13" s="134">
        <f t="shared" si="0"/>
        <v>0</v>
      </c>
      <c r="E13" s="135">
        <v>82.62</v>
      </c>
      <c r="F13" s="133">
        <v>51.43</v>
      </c>
      <c r="G13" s="201">
        <f t="shared" si="1"/>
        <v>-31.190000000000005</v>
      </c>
      <c r="H13" s="132">
        <v>138.5</v>
      </c>
      <c r="I13" s="133">
        <v>0</v>
      </c>
      <c r="J13" s="202">
        <f t="shared" si="2"/>
        <v>-138.5</v>
      </c>
      <c r="K13" s="135">
        <v>59.96</v>
      </c>
      <c r="L13" s="133">
        <v>59.96</v>
      </c>
      <c r="M13" s="136">
        <f t="shared" si="3"/>
        <v>0</v>
      </c>
      <c r="N13" s="137">
        <v>337.51</v>
      </c>
    </row>
    <row r="14" spans="1:14" ht="12.75" customHeight="1">
      <c r="A14" s="131" t="s">
        <v>73</v>
      </c>
      <c r="B14" s="132">
        <v>79</v>
      </c>
      <c r="C14" s="133">
        <v>79</v>
      </c>
      <c r="D14" s="134">
        <f t="shared" si="0"/>
        <v>0</v>
      </c>
      <c r="E14" s="135">
        <v>419.86</v>
      </c>
      <c r="F14" s="133">
        <v>419.86</v>
      </c>
      <c r="G14" s="136">
        <f t="shared" si="1"/>
        <v>0</v>
      </c>
      <c r="H14" s="132">
        <v>1015.66</v>
      </c>
      <c r="I14" s="133">
        <v>1015.66</v>
      </c>
      <c r="J14" s="134">
        <f t="shared" si="2"/>
        <v>0</v>
      </c>
      <c r="K14" s="135">
        <v>22.85</v>
      </c>
      <c r="L14" s="133">
        <v>28.79</v>
      </c>
      <c r="M14" s="136">
        <f t="shared" si="3"/>
        <v>5.939999999999998</v>
      </c>
      <c r="N14" s="137">
        <v>1538.4</v>
      </c>
    </row>
    <row r="15" spans="1:14" ht="12.75" customHeight="1" thickBot="1">
      <c r="A15" s="131" t="s">
        <v>74</v>
      </c>
      <c r="B15" s="132">
        <v>182.19</v>
      </c>
      <c r="C15" s="133">
        <v>182.19</v>
      </c>
      <c r="D15" s="134">
        <f t="shared" si="0"/>
        <v>0</v>
      </c>
      <c r="E15" s="135">
        <v>492.96</v>
      </c>
      <c r="F15" s="133">
        <v>492.96</v>
      </c>
      <c r="G15" s="136">
        <f t="shared" si="1"/>
        <v>0</v>
      </c>
      <c r="H15" s="132">
        <v>105.92</v>
      </c>
      <c r="I15" s="133">
        <v>105.92</v>
      </c>
      <c r="J15" s="134">
        <f t="shared" si="2"/>
        <v>0</v>
      </c>
      <c r="K15" s="135">
        <v>71.34</v>
      </c>
      <c r="L15" s="133">
        <v>67.57</v>
      </c>
      <c r="M15" s="136">
        <f t="shared" si="3"/>
        <v>-3.7700000000000102</v>
      </c>
      <c r="N15" s="137">
        <v>442.3</v>
      </c>
    </row>
    <row r="16" spans="1:14" s="140" customFormat="1" ht="12.75" customHeight="1" thickBot="1">
      <c r="A16" s="138" t="s">
        <v>75</v>
      </c>
      <c r="B16" s="139">
        <f aca="true" t="shared" si="4" ref="B16:N16">SUM(B6:B15)</f>
        <v>2471.06</v>
      </c>
      <c r="C16" s="139">
        <f t="shared" si="4"/>
        <v>2471.06</v>
      </c>
      <c r="D16" s="139">
        <f t="shared" si="4"/>
        <v>0</v>
      </c>
      <c r="E16" s="139">
        <f t="shared" si="4"/>
        <v>6916.989999999999</v>
      </c>
      <c r="F16" s="139">
        <f t="shared" si="4"/>
        <v>6885.139999999999</v>
      </c>
      <c r="G16" s="139">
        <f t="shared" si="4"/>
        <v>-31.85000000000003</v>
      </c>
      <c r="H16" s="139">
        <f t="shared" si="4"/>
        <v>6430.69</v>
      </c>
      <c r="I16" s="139">
        <f t="shared" si="4"/>
        <v>6291.87</v>
      </c>
      <c r="J16" s="139">
        <f t="shared" si="4"/>
        <v>-138.81999999999977</v>
      </c>
      <c r="K16" s="139">
        <f t="shared" si="4"/>
        <v>1083.98</v>
      </c>
      <c r="L16" s="139">
        <f t="shared" si="4"/>
        <v>884.5899999999999</v>
      </c>
      <c r="M16" s="139">
        <f t="shared" si="4"/>
        <v>-199.39000000000001</v>
      </c>
      <c r="N16" s="139">
        <f t="shared" si="4"/>
        <v>11059.089999999998</v>
      </c>
    </row>
    <row r="17" ht="12.75" customHeight="1"/>
    <row r="18" spans="1:14" ht="15.75" customHeight="1">
      <c r="A18" s="371" t="s">
        <v>139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</row>
    <row r="19" spans="2:4" ht="12.75" customHeight="1">
      <c r="B19" s="179"/>
      <c r="D19" s="16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mergeCells count="10">
    <mergeCell ref="A18:N18"/>
    <mergeCell ref="A1:D1"/>
    <mergeCell ref="L1:N1"/>
    <mergeCell ref="M2:N2"/>
    <mergeCell ref="A4:A5"/>
    <mergeCell ref="B4:D4"/>
    <mergeCell ref="E4:G4"/>
    <mergeCell ref="H4:J4"/>
    <mergeCell ref="N4:N5"/>
    <mergeCell ref="K4:M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landscape" paperSize="9" scale="69" r:id="rId1"/>
  <headerFooter alignWithMargins="0"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H1" sqref="H1"/>
    </sheetView>
  </sheetViews>
  <sheetFormatPr defaultColWidth="9.00390625" defaultRowHeight="12.75" customHeight="1"/>
  <cols>
    <col min="1" max="1" width="49.25390625" style="184" customWidth="1"/>
    <col min="2" max="2" width="10.625" style="184" customWidth="1"/>
    <col min="3" max="3" width="17.25390625" style="184" customWidth="1"/>
    <col min="4" max="4" width="13.125" style="184" customWidth="1"/>
    <col min="5" max="5" width="13.00390625" style="184" customWidth="1"/>
    <col min="6" max="6" width="16.625" style="184" customWidth="1"/>
    <col min="7" max="7" width="15.25390625" style="184" customWidth="1"/>
    <col min="8" max="8" width="15.625" style="184" customWidth="1"/>
    <col min="9" max="16384" width="9.125" style="184" customWidth="1"/>
  </cols>
  <sheetData>
    <row r="1" spans="1:9" ht="12.75" customHeight="1">
      <c r="A1" s="182"/>
      <c r="B1" s="182"/>
      <c r="C1" s="182"/>
      <c r="D1" s="182"/>
      <c r="E1" s="182"/>
      <c r="F1" s="182"/>
      <c r="G1" s="182"/>
      <c r="H1" s="177" t="s">
        <v>140</v>
      </c>
      <c r="I1" s="183"/>
    </row>
    <row r="2" spans="7:9" ht="12.75" customHeight="1">
      <c r="G2" s="121"/>
      <c r="H2" s="176" t="s">
        <v>59</v>
      </c>
      <c r="I2" s="183"/>
    </row>
    <row r="3" spans="1:12" ht="12.75" customHeight="1">
      <c r="A3" s="383" t="s">
        <v>129</v>
      </c>
      <c r="B3" s="383"/>
      <c r="C3" s="383"/>
      <c r="D3" s="383"/>
      <c r="E3" s="383"/>
      <c r="F3" s="383"/>
      <c r="G3" s="383"/>
      <c r="H3" s="383"/>
      <c r="I3" s="185"/>
      <c r="J3" s="185"/>
      <c r="K3" s="185"/>
      <c r="L3" s="185"/>
    </row>
    <row r="4" ht="12.75" customHeight="1" thickBot="1"/>
    <row r="5" spans="1:9" ht="46.5" customHeight="1" thickBot="1">
      <c r="A5" s="180" t="s">
        <v>125</v>
      </c>
      <c r="B5" s="181" t="s">
        <v>133</v>
      </c>
      <c r="C5" s="181" t="s">
        <v>130</v>
      </c>
      <c r="D5" s="181" t="s">
        <v>126</v>
      </c>
      <c r="E5" s="181" t="s">
        <v>113</v>
      </c>
      <c r="F5" s="181" t="s">
        <v>131</v>
      </c>
      <c r="G5" s="181" t="s">
        <v>114</v>
      </c>
      <c r="H5" s="181" t="s">
        <v>115</v>
      </c>
      <c r="I5" s="186"/>
    </row>
    <row r="6" spans="1:8" ht="12.75" customHeight="1" thickBot="1">
      <c r="A6" s="187" t="s">
        <v>13</v>
      </c>
      <c r="B6" s="188">
        <v>21049000</v>
      </c>
      <c r="C6" s="188">
        <v>6663</v>
      </c>
      <c r="D6" s="188">
        <v>1036</v>
      </c>
      <c r="E6" s="188">
        <v>2447</v>
      </c>
      <c r="F6" s="188">
        <v>5292</v>
      </c>
      <c r="G6" s="188">
        <v>19481</v>
      </c>
      <c r="H6" s="189">
        <v>375567</v>
      </c>
    </row>
    <row r="8" ht="12.75" customHeight="1" thickBot="1"/>
    <row r="9" spans="1:9" ht="64.5" customHeight="1" thickBot="1">
      <c r="A9" s="180" t="s">
        <v>125</v>
      </c>
      <c r="B9" s="181" t="s">
        <v>133</v>
      </c>
      <c r="C9" s="181" t="s">
        <v>110</v>
      </c>
      <c r="D9" s="181" t="s">
        <v>134</v>
      </c>
      <c r="E9" s="181" t="s">
        <v>111</v>
      </c>
      <c r="F9" s="181" t="s">
        <v>112</v>
      </c>
      <c r="G9" s="181" t="s">
        <v>132</v>
      </c>
      <c r="H9" s="181" t="s">
        <v>127</v>
      </c>
      <c r="I9" s="186"/>
    </row>
    <row r="10" spans="1:8" ht="12.75" customHeight="1" thickBot="1">
      <c r="A10" s="187" t="s">
        <v>128</v>
      </c>
      <c r="B10" s="188">
        <v>29817540</v>
      </c>
      <c r="C10" s="188">
        <v>57552</v>
      </c>
      <c r="D10" s="188">
        <f>B10/C10</f>
        <v>518.0973728106756</v>
      </c>
      <c r="E10" s="188">
        <v>279</v>
      </c>
      <c r="F10" s="188">
        <v>222</v>
      </c>
      <c r="G10" s="188">
        <v>8</v>
      </c>
      <c r="H10" s="189">
        <v>11</v>
      </c>
    </row>
    <row r="12" ht="12.75" customHeight="1" thickBot="1"/>
    <row r="13" spans="1:8" ht="66" customHeight="1" thickBot="1">
      <c r="A13" s="180" t="s">
        <v>125</v>
      </c>
      <c r="B13" s="181" t="s">
        <v>133</v>
      </c>
      <c r="C13" s="181" t="s">
        <v>110</v>
      </c>
      <c r="D13" s="181" t="s">
        <v>134</v>
      </c>
      <c r="E13" s="181" t="s">
        <v>116</v>
      </c>
      <c r="F13" s="181" t="s">
        <v>117</v>
      </c>
      <c r="G13" s="181" t="s">
        <v>118</v>
      </c>
      <c r="H13" s="181" t="s">
        <v>119</v>
      </c>
    </row>
    <row r="14" spans="1:8" ht="12.75" customHeight="1">
      <c r="A14" s="190" t="s">
        <v>16</v>
      </c>
      <c r="B14" s="191">
        <v>5114500</v>
      </c>
      <c r="C14" s="191">
        <v>19725</v>
      </c>
      <c r="D14" s="192">
        <f aca="true" t="shared" si="0" ref="D14:D20">B14/C14</f>
        <v>259.29024081115335</v>
      </c>
      <c r="E14" s="191">
        <v>16</v>
      </c>
      <c r="F14" s="191">
        <v>36</v>
      </c>
      <c r="G14" s="191">
        <v>7785</v>
      </c>
      <c r="H14" s="193">
        <v>199</v>
      </c>
    </row>
    <row r="15" spans="1:8" ht="12.75" customHeight="1">
      <c r="A15" s="194" t="s">
        <v>14</v>
      </c>
      <c r="B15" s="195">
        <v>7649000</v>
      </c>
      <c r="C15" s="195">
        <v>13507</v>
      </c>
      <c r="D15" s="195">
        <f t="shared" si="0"/>
        <v>566.2989560968387</v>
      </c>
      <c r="E15" s="195">
        <v>25</v>
      </c>
      <c r="F15" s="195">
        <v>19</v>
      </c>
      <c r="G15" s="195">
        <v>6153</v>
      </c>
      <c r="H15" s="196">
        <v>38</v>
      </c>
    </row>
    <row r="16" spans="1:8" ht="12.75" customHeight="1">
      <c r="A16" s="194" t="s">
        <v>15</v>
      </c>
      <c r="B16" s="195">
        <v>8543000</v>
      </c>
      <c r="C16" s="195">
        <v>17477</v>
      </c>
      <c r="D16" s="195">
        <f t="shared" si="0"/>
        <v>488.8138696572638</v>
      </c>
      <c r="E16" s="195">
        <v>12</v>
      </c>
      <c r="F16" s="195">
        <v>88</v>
      </c>
      <c r="G16" s="195">
        <v>9068</v>
      </c>
      <c r="H16" s="196">
        <v>305</v>
      </c>
    </row>
    <row r="17" spans="1:8" ht="12.75" customHeight="1">
      <c r="A17" s="194" t="s">
        <v>120</v>
      </c>
      <c r="B17" s="195">
        <v>5251040</v>
      </c>
      <c r="C17" s="195">
        <v>15370</v>
      </c>
      <c r="D17" s="195">
        <f t="shared" si="0"/>
        <v>341.64216005204946</v>
      </c>
      <c r="E17" s="195">
        <v>10</v>
      </c>
      <c r="F17" s="195">
        <v>52</v>
      </c>
      <c r="G17" s="195">
        <v>14718</v>
      </c>
      <c r="H17" s="196">
        <v>104</v>
      </c>
    </row>
    <row r="18" spans="1:8" ht="12.75" customHeight="1">
      <c r="A18" s="194" t="s">
        <v>121</v>
      </c>
      <c r="B18" s="195">
        <v>12739700</v>
      </c>
      <c r="C18" s="195">
        <v>71518</v>
      </c>
      <c r="D18" s="195">
        <f t="shared" si="0"/>
        <v>178.1327777622417</v>
      </c>
      <c r="E18" s="195">
        <v>38</v>
      </c>
      <c r="F18" s="195">
        <v>371</v>
      </c>
      <c r="G18" s="195">
        <v>127112</v>
      </c>
      <c r="H18" s="196">
        <v>4457</v>
      </c>
    </row>
    <row r="19" spans="1:8" ht="12.75" customHeight="1">
      <c r="A19" s="194" t="s">
        <v>122</v>
      </c>
      <c r="B19" s="195">
        <v>5175000</v>
      </c>
      <c r="C19" s="195">
        <v>10528</v>
      </c>
      <c r="D19" s="195">
        <f t="shared" si="0"/>
        <v>491.5463525835866</v>
      </c>
      <c r="E19" s="195">
        <v>11</v>
      </c>
      <c r="F19" s="195">
        <v>35</v>
      </c>
      <c r="G19" s="195">
        <v>13814</v>
      </c>
      <c r="H19" s="196">
        <v>306</v>
      </c>
    </row>
    <row r="20" spans="1:8" ht="12.75" customHeight="1">
      <c r="A20" s="194" t="s">
        <v>123</v>
      </c>
      <c r="B20" s="195">
        <v>15240000</v>
      </c>
      <c r="C20" s="195">
        <v>26941</v>
      </c>
      <c r="D20" s="195">
        <f t="shared" si="0"/>
        <v>565.6805612263836</v>
      </c>
      <c r="E20" s="195">
        <v>12</v>
      </c>
      <c r="F20" s="195">
        <v>12</v>
      </c>
      <c r="G20" s="195">
        <v>142156</v>
      </c>
      <c r="H20" s="196">
        <v>4180</v>
      </c>
    </row>
    <row r="21" spans="1:8" ht="12.75" customHeight="1" thickBot="1">
      <c r="A21" s="197" t="s">
        <v>135</v>
      </c>
      <c r="B21" s="198">
        <v>1800000</v>
      </c>
      <c r="C21" s="198">
        <v>21824</v>
      </c>
      <c r="D21" s="199">
        <f>B21/C21</f>
        <v>82.47800586510265</v>
      </c>
      <c r="E21" s="198">
        <v>3</v>
      </c>
      <c r="F21" s="198">
        <v>0</v>
      </c>
      <c r="G21" s="198">
        <v>0</v>
      </c>
      <c r="H21" s="200">
        <v>0</v>
      </c>
    </row>
  </sheetData>
  <mergeCells count="1">
    <mergeCell ref="A3:H3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pospichalova</cp:lastModifiedBy>
  <cp:lastPrinted>2009-03-25T14:16:04Z</cp:lastPrinted>
  <dcterms:created xsi:type="dcterms:W3CDTF">2005-05-05T05:50:46Z</dcterms:created>
  <dcterms:modified xsi:type="dcterms:W3CDTF">2009-03-26T12:39:34Z</dcterms:modified>
  <cp:category/>
  <cp:version/>
  <cp:contentType/>
  <cp:contentStatus/>
</cp:coreProperties>
</file>