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005" windowWidth="9885" windowHeight="8655" tabRatio="609" activeTab="0"/>
  </bookViews>
  <sheets>
    <sheet name="RK-12-2009-20, př. 1a" sheetId="1" r:id="rId1"/>
    <sheet name="RK-12-2009-20, př. 1b" sheetId="2" r:id="rId2"/>
    <sheet name="RK-12-2009-20, př. 1c" sheetId="3" r:id="rId3"/>
    <sheet name="RK-12-2009-20, př. 1d" sheetId="4" r:id="rId4"/>
    <sheet name="RK-12-2009-20, př. 1e" sheetId="5" r:id="rId5"/>
    <sheet name="RK-12-2009-20, př. 1f" sheetId="6" r:id="rId6"/>
    <sheet name="RK-12-2009-20, př. 1g" sheetId="7" r:id="rId7"/>
    <sheet name="RK-12-2009-20, př. 1h" sheetId="8" r:id="rId8"/>
    <sheet name="RK-12-2009-20, př. 1ch" sheetId="9" r:id="rId9"/>
    <sheet name="RK-12-2009-20, př. 1i" sheetId="10" r:id="rId10"/>
  </sheets>
  <definedNames/>
  <calcPr fullCalcOnLoad="1"/>
</workbook>
</file>

<file path=xl/sharedStrings.xml><?xml version="1.0" encoding="utf-8"?>
<sst xmlns="http://schemas.openxmlformats.org/spreadsheetml/2006/main" count="1424" uniqueCount="166">
  <si>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</si>
  <si>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</si>
  <si>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</si>
  <si>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</si>
  <si>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</si>
  <si>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</si>
  <si>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</si>
  <si>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</si>
  <si>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</si>
  <si>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</si>
  <si>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</si>
  <si>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</si>
  <si>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</si>
  <si>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</si>
  <si>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</si>
  <si>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</si>
  <si>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</si>
  <si>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</si>
  <si>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</si>
  <si>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</si>
  <si>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</si>
  <si>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</si>
  <si>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</si>
  <si>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</si>
  <si>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</si>
  <si>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</si>
  <si>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</si>
  <si>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</si>
  <si>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</si>
  <si>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</si>
  <si>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</si>
  <si>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</si>
  <si>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</si>
  <si>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</si>
  <si>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</si>
  <si>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</si>
  <si>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</si>
  <si>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</si>
  <si>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</si>
  <si>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</si>
  <si>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</si>
  <si>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</si>
  <si>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</si>
  <si>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</si>
  <si>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</si>
  <si>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</si>
  <si>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</si>
  <si>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</si>
  <si>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</si>
  <si>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</si>
  <si>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</si>
  <si>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</si>
  <si>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</si>
  <si>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</si>
  <si>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</si>
  <si>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</si>
  <si>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</si>
  <si>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</si>
  <si>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</si>
  <si>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</si>
  <si>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</si>
  <si>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Muzeum Vysočiny Třebíč, příspěvková organizace</t>
  </si>
  <si>
    <t>Oblastní galerie Vysočiny v Jihlavě</t>
  </si>
  <si>
    <t>Muzeum Vysočiny Pelhřimov, příspěvková organizace</t>
  </si>
  <si>
    <t>Galerie výtvarného umění v Havlíčkově Brodě</t>
  </si>
  <si>
    <t>Horácké divadlo Jihlava, příspěvková organizace</t>
  </si>
  <si>
    <t>Horácká galerie v Novém Městě na Moravě</t>
  </si>
  <si>
    <t>Hrad Kámen, příspěvková organizace</t>
  </si>
  <si>
    <t>Muzeum Vysočiny Havlíčkův Brod, příspěvková organizace</t>
  </si>
  <si>
    <t>CELKEM</t>
  </si>
  <si>
    <t>Ostatní běžné účty</t>
  </si>
  <si>
    <t>z toho:  rezervní fond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</si>
  <si>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</si>
  <si>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</si>
  <si>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</si>
  <si>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</si>
  <si>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</si>
  <si>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</si>
  <si>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</si>
  <si>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</si>
  <si>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</si>
  <si>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</si>
  <si>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</si>
  <si>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</si>
  <si>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</si>
  <si>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</si>
  <si>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v tis. Kč</t>
  </si>
  <si>
    <t xml:space="preserve">              investiční fond</t>
  </si>
  <si>
    <t xml:space="preserve">             rezervní fond</t>
  </si>
  <si>
    <t xml:space="preserve">             investiční fond</t>
  </si>
  <si>
    <t xml:space="preserve">             provozní prostř.</t>
  </si>
  <si>
    <t xml:space="preserve">                    ostatní služby /úč. 518/</t>
  </si>
  <si>
    <t>Změna stavu zásob /sesk.úč. 61/</t>
  </si>
  <si>
    <t>z toho:    fond odměn</t>
  </si>
  <si>
    <t xml:space="preserve">                rezervní fond</t>
  </si>
  <si>
    <t xml:space="preserve">                investiční fond</t>
  </si>
  <si>
    <t xml:space="preserve">                provozní prostř.</t>
  </si>
  <si>
    <t>počet stran: 1</t>
  </si>
  <si>
    <t>Skutečnost za rok 2007</t>
  </si>
  <si>
    <t>Rozdíl 2008-2007</t>
  </si>
  <si>
    <t>Stav k 1.1.2008</t>
  </si>
  <si>
    <t>Stav k 31.12.2008</t>
  </si>
  <si>
    <t>zvlhčovač</t>
  </si>
  <si>
    <t>drobné opravy budov</t>
  </si>
  <si>
    <t>Krajská knihovna Vysočiny</t>
  </si>
  <si>
    <t>Poznámka: čerpání rezervního fondu ve výši  1.000 tis. Kč k dalšímu rozvoji činnosti organizace</t>
  </si>
  <si>
    <t>Poznámka: čerpání rezervního fondu ve výši  200 tis. Kč k dalšímu rozvoji činnosti organizace</t>
  </si>
  <si>
    <t>Finanční plán výnosů a nákladů na rok 2009</t>
  </si>
  <si>
    <t>Skutečnost za rok 2008</t>
  </si>
  <si>
    <t>Návrh na rok 2009</t>
  </si>
  <si>
    <t>Rozdíl 2009-2008</t>
  </si>
  <si>
    <t>Odpisový plán na rok 2009</t>
  </si>
  <si>
    <t>Oprávky k 1.1.2009</t>
  </si>
  <si>
    <t>Účetní odpisy na rok 2009</t>
  </si>
  <si>
    <t>Zůstatková cena k 31.12.2009</t>
  </si>
  <si>
    <t>2009/2008</t>
  </si>
  <si>
    <t>Pracovníci, průměrná mzda a limit prostředků na platy 2009</t>
  </si>
  <si>
    <t>Plán čerpání investičního fondu 2009</t>
  </si>
  <si>
    <t>Zůstatek bank.účtu k 1.1.2008</t>
  </si>
  <si>
    <t>Účetní stav 2008</t>
  </si>
  <si>
    <t>Zůstatek bank.účtu k 31.12.2008</t>
  </si>
  <si>
    <t>Plán 2009</t>
  </si>
  <si>
    <t>Odpisový plán 2009</t>
  </si>
  <si>
    <t>Stav k 1.1.2009</t>
  </si>
  <si>
    <t>Stav k 31.12.2009</t>
  </si>
  <si>
    <t>pořízení zvukového pultu</t>
  </si>
  <si>
    <t>dialog řídící jednotky - dorozumívací zařízení</t>
  </si>
  <si>
    <t>Clay Paky- otočná hlava (k osvětlení)</t>
  </si>
  <si>
    <r>
      <t xml:space="preserve">Poznámka: ve finančním plánu promítnuto poskytnutí neinvestiční dotace (příjmy z pronájmu majetku ve správě 11-12/2008) určené na úhradu na autorské honoráře a propagaci organizace </t>
    </r>
    <r>
      <rPr>
        <sz val="8"/>
        <rFont val="Arial CE"/>
        <family val="0"/>
      </rPr>
      <t>(104,64 tis. Kč)</t>
    </r>
  </si>
  <si>
    <t>PC server</t>
  </si>
  <si>
    <t>software (upgrade MS Office)</t>
  </si>
  <si>
    <t>osvětlovací souprava se stativem ke kameře</t>
  </si>
  <si>
    <t>Scanner SUPER COOLSCAN 5000</t>
  </si>
  <si>
    <t>pořízení automobilu</t>
  </si>
  <si>
    <t>kovové regály pro uložení knih a sbírkových fondů</t>
  </si>
  <si>
    <t>barevná leaserová tiskárna na formát A3</t>
  </si>
  <si>
    <t>obnova litého povrhu střechy (Komenského 24)</t>
  </si>
  <si>
    <t>výpůjční pult dětské oddělení</t>
  </si>
  <si>
    <t>mail server</t>
  </si>
  <si>
    <t>internetové stojany</t>
  </si>
  <si>
    <t>Poznámka: čerpání rezervního fondu ve výši 150 tis. Kč k dalšímu rozvoji činnosti organizace; čerpání fondu odměn ve výši 110 tis. Kč</t>
  </si>
  <si>
    <t>výměna osvětlení v kancelářích a chodbách(Komenského 22) - oprava</t>
  </si>
  <si>
    <t>multifunkční zařízení na tisk a kopírování</t>
  </si>
  <si>
    <t xml:space="preserve">kamerový systém </t>
  </si>
  <si>
    <t>výkresové skříně pro uložení sbírkových kreseb, grafiky a fotografií</t>
  </si>
  <si>
    <t>automobil - s nákladovým prostorem</t>
  </si>
  <si>
    <t>automobil - osobní</t>
  </si>
  <si>
    <t>Poznámka: ve finančním plánu promítnuto poskytnutí mimořádné dotace - odlití sochy K. Pokorný (60 tis. Kč)</t>
  </si>
  <si>
    <t xml:space="preserve">Poznámka: Ve finančním plánu promítnuta dotace z rozpočtu města Havlíčkův Brod ve výši 6.500 tis. Kč </t>
  </si>
  <si>
    <t>Poznámka: ve finančním plánu promítnuta mimořádná dotace ve výši 100 tis. Kč (dokončení stálých expozic muzea v Třešti), součástí provozních prostředků jsou i náklady na Dolnorakouskou zemskou výstavu</t>
  </si>
  <si>
    <t>automobil - služební dodávkový</t>
  </si>
  <si>
    <t>Pracovníci, průměrná mzda a limit prostředků na platy  2009</t>
  </si>
  <si>
    <t>Poznámka: čerpání rezervního fondu ve výši  100 tis. Kč k dalšímu rozvoji činnosti organizace</t>
  </si>
  <si>
    <t>renovace parket v budově Masarykovo náměstí  24</t>
  </si>
  <si>
    <t>Poznámka: čerpání fondu odměn ve výši 79 tis. Kč</t>
  </si>
  <si>
    <t>Poznámka: čerpání rezervního fondu ve výši 50 tis. Kč - krytí případného překročení provozních výdajů, čerpání fondu odměn ve výši 100 tis.</t>
  </si>
  <si>
    <t>RK-12-2009-20, př. 1i</t>
  </si>
  <si>
    <t>RK-12-2009-20, př. 1ch</t>
  </si>
  <si>
    <t>RK-12-2009-20, př. 1h</t>
  </si>
  <si>
    <t>RK-12-2009-20, př. 1g</t>
  </si>
  <si>
    <t>RK-12-2009-20, př. 1f</t>
  </si>
  <si>
    <t>RK-12-2009-20, př. 1e</t>
  </si>
  <si>
    <t>RK-12-2009-20, př. 1d</t>
  </si>
  <si>
    <t>RK-12-2009-20, př. 1c</t>
  </si>
  <si>
    <t>RK-12-2009-20, př. 1b</t>
  </si>
  <si>
    <t>RK-12-2009-20, př. 1a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</si>
</sst>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15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Continuous" vertical="center"/>
    </xf>
    <xf numFmtId="0" fontId="11" fillId="2" borderId="28" xfId="0" applyFont="1" applyFill="1" applyBorder="1" applyAlignment="1">
      <alignment horizontal="centerContinuous" vertical="center"/>
    </xf>
    <xf numFmtId="0" fontId="11" fillId="2" borderId="29" xfId="0" applyFont="1" applyFill="1" applyBorder="1" applyAlignment="1">
      <alignment horizontal="centerContinuous" vertical="center"/>
    </xf>
    <xf numFmtId="0" fontId="10" fillId="2" borderId="3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0" borderId="23" xfId="0" applyNumberFormat="1" applyFont="1" applyBorder="1" applyAlignment="1">
      <alignment vertical="center" wrapText="1"/>
    </xf>
    <xf numFmtId="3" fontId="10" fillId="0" borderId="31" xfId="0" applyNumberFormat="1" applyFont="1" applyBorder="1" applyAlignment="1">
      <alignment vertical="center" wrapText="1"/>
    </xf>
    <xf numFmtId="3" fontId="10" fillId="0" borderId="32" xfId="0" applyNumberFormat="1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3" fontId="11" fillId="2" borderId="33" xfId="0" applyNumberFormat="1" applyFont="1" applyFill="1" applyBorder="1" applyAlignment="1">
      <alignment vertical="center" wrapText="1"/>
    </xf>
    <xf numFmtId="3" fontId="11" fillId="2" borderId="34" xfId="0" applyNumberFormat="1" applyFont="1" applyFill="1" applyBorder="1" applyAlignment="1">
      <alignment vertical="center" wrapText="1"/>
    </xf>
    <xf numFmtId="3" fontId="10" fillId="0" borderId="35" xfId="0" applyNumberFormat="1" applyFont="1" applyBorder="1" applyAlignment="1">
      <alignment vertical="center" wrapText="1"/>
    </xf>
    <xf numFmtId="3" fontId="11" fillId="2" borderId="15" xfId="0" applyNumberFormat="1" applyFont="1" applyFill="1" applyBorder="1" applyAlignment="1">
      <alignment vertical="center" wrapText="1"/>
    </xf>
    <xf numFmtId="3" fontId="11" fillId="2" borderId="36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3" fontId="11" fillId="2" borderId="37" xfId="0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Continuous" vertical="center"/>
    </xf>
    <xf numFmtId="0" fontId="10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3" xfId="0" applyFont="1" applyFill="1" applyBorder="1" applyAlignment="1" quotePrefix="1">
      <alignment horizontal="center"/>
    </xf>
    <xf numFmtId="3" fontId="10" fillId="0" borderId="41" xfId="0" applyNumberFormat="1" applyFont="1" applyBorder="1" applyAlignment="1">
      <alignment vertical="center" wrapText="1"/>
    </xf>
    <xf numFmtId="3" fontId="10" fillId="0" borderId="42" xfId="0" applyNumberFormat="1" applyFont="1" applyBorder="1" applyAlignment="1">
      <alignment vertical="center" wrapText="1"/>
    </xf>
    <xf numFmtId="3" fontId="10" fillId="0" borderId="39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39" xfId="0" applyNumberFormat="1" applyFont="1" applyBorder="1" applyAlignment="1">
      <alignment vertical="center" wrapText="1"/>
    </xf>
    <xf numFmtId="0" fontId="11" fillId="2" borderId="12" xfId="20" applyFont="1" applyFill="1" applyBorder="1" applyAlignment="1">
      <alignment horizontal="center" vertical="center"/>
      <protection/>
    </xf>
    <xf numFmtId="0" fontId="11" fillId="2" borderId="43" xfId="20" applyFont="1" applyFill="1" applyBorder="1" applyAlignment="1">
      <alignment horizontal="center" vertical="center"/>
      <protection/>
    </xf>
    <xf numFmtId="3" fontId="11" fillId="0" borderId="25" xfId="20" applyNumberFormat="1" applyFont="1" applyBorder="1" applyAlignment="1">
      <alignment horizontal="center" vertical="center"/>
      <protection/>
    </xf>
    <xf numFmtId="3" fontId="11" fillId="0" borderId="17" xfId="20" applyNumberFormat="1" applyFont="1" applyBorder="1" applyAlignment="1">
      <alignment horizontal="center" vertical="center"/>
      <protection/>
    </xf>
    <xf numFmtId="3" fontId="11" fillId="0" borderId="17" xfId="20" applyNumberFormat="1" applyFont="1" applyBorder="1" applyAlignment="1">
      <alignment horizontal="right" vertical="center"/>
      <protection/>
    </xf>
    <xf numFmtId="3" fontId="11" fillId="0" borderId="44" xfId="20" applyNumberFormat="1" applyFont="1" applyBorder="1" applyAlignment="1">
      <alignment horizontal="right" vertical="center"/>
      <protection/>
    </xf>
    <xf numFmtId="3" fontId="11" fillId="0" borderId="45" xfId="20" applyNumberFormat="1" applyFont="1" applyBorder="1" applyAlignment="1">
      <alignment horizontal="right" vertical="center"/>
      <protection/>
    </xf>
    <xf numFmtId="3" fontId="11" fillId="0" borderId="18" xfId="20" applyNumberFormat="1" applyFont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 quotePrefix="1">
      <alignment horizontal="center"/>
    </xf>
    <xf numFmtId="3" fontId="11" fillId="0" borderId="46" xfId="0" applyNumberFormat="1" applyFont="1" applyBorder="1" applyAlignment="1" quotePrefix="1">
      <alignment horizontal="center"/>
    </xf>
    <xf numFmtId="3" fontId="11" fillId="0" borderId="29" xfId="0" applyNumberFormat="1" applyFont="1" applyBorder="1" applyAlignment="1" quotePrefix="1">
      <alignment horizontal="center"/>
    </xf>
    <xf numFmtId="3" fontId="11" fillId="0" borderId="47" xfId="0" applyNumberFormat="1" applyFont="1" applyBorder="1" applyAlignment="1" quotePrefix="1">
      <alignment horizontal="center"/>
    </xf>
    <xf numFmtId="3" fontId="11" fillId="0" borderId="12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12" xfId="0" applyNumberFormat="1" applyFont="1" applyBorder="1" applyAlignment="1" quotePrefix="1">
      <alignment horizontal="center"/>
    </xf>
    <xf numFmtId="3" fontId="11" fillId="0" borderId="49" xfId="0" applyNumberFormat="1" applyFont="1" applyBorder="1" applyAlignment="1" quotePrefix="1">
      <alignment horizontal="center"/>
    </xf>
    <xf numFmtId="3" fontId="11" fillId="0" borderId="48" xfId="0" applyNumberFormat="1" applyFont="1" applyBorder="1" applyAlignment="1" quotePrefix="1">
      <alignment horizontal="center"/>
    </xf>
    <xf numFmtId="3" fontId="11" fillId="0" borderId="42" xfId="0" applyNumberFormat="1" applyFont="1" applyBorder="1" applyAlignment="1" quotePrefix="1">
      <alignment horizontal="center"/>
    </xf>
    <xf numFmtId="3" fontId="11" fillId="0" borderId="2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11" fillId="0" borderId="18" xfId="20" applyNumberFormat="1" applyFont="1" applyBorder="1" applyAlignment="1">
      <alignment horizontal="right" vertical="center"/>
      <protection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3" fontId="11" fillId="2" borderId="1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3" fontId="11" fillId="2" borderId="19" xfId="0" applyNumberFormat="1" applyFont="1" applyFill="1" applyBorder="1" applyAlignment="1">
      <alignment vertical="center" wrapText="1"/>
    </xf>
    <xf numFmtId="3" fontId="11" fillId="2" borderId="51" xfId="0" applyNumberFormat="1" applyFont="1" applyFill="1" applyBorder="1" applyAlignment="1">
      <alignment vertical="center" wrapText="1"/>
    </xf>
    <xf numFmtId="3" fontId="10" fillId="0" borderId="48" xfId="0" applyNumberFormat="1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 wrapText="1"/>
    </xf>
    <xf numFmtId="0" fontId="10" fillId="0" borderId="53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54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8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3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54" xfId="0" applyFont="1" applyBorder="1" applyAlignment="1">
      <alignment/>
    </xf>
    <xf numFmtId="0" fontId="4" fillId="0" borderId="17" xfId="0" applyFont="1" applyBorder="1" applyAlignment="1">
      <alignment/>
    </xf>
    <xf numFmtId="2" fontId="10" fillId="0" borderId="18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5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8" xfId="0" applyBorder="1" applyAlignment="1">
      <alignment horizontal="left"/>
    </xf>
    <xf numFmtId="0" fontId="10" fillId="0" borderId="5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4" fillId="0" borderId="22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0" borderId="59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29" xfId="0" applyNumberFormat="1" applyFont="1" applyFill="1" applyBorder="1" applyAlignment="1" quotePrefix="1">
      <alignment horizontal="center"/>
    </xf>
    <xf numFmtId="3" fontId="11" fillId="0" borderId="14" xfId="0" applyNumberFormat="1" applyFont="1" applyFill="1" applyBorder="1" applyAlignment="1">
      <alignment/>
    </xf>
    <xf numFmtId="3" fontId="11" fillId="0" borderId="14" xfId="0" applyNumberFormat="1" applyFont="1" applyFill="1" applyBorder="1" applyAlignment="1" quotePrefix="1">
      <alignment horizontal="center"/>
    </xf>
    <xf numFmtId="3" fontId="11" fillId="0" borderId="21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vertical="center" wrapText="1"/>
    </xf>
    <xf numFmtId="10" fontId="2" fillId="0" borderId="14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10" fontId="2" fillId="0" borderId="21" xfId="0" applyNumberFormat="1" applyFont="1" applyFill="1" applyBorder="1" applyAlignment="1">
      <alignment vertical="center" wrapText="1"/>
    </xf>
    <xf numFmtId="10" fontId="2" fillId="0" borderId="42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10" fontId="11" fillId="0" borderId="14" xfId="0" applyNumberFormat="1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10" fontId="11" fillId="0" borderId="21" xfId="0" applyNumberFormat="1" applyFont="1" applyFill="1" applyBorder="1" applyAlignment="1">
      <alignment vertical="center" wrapText="1"/>
    </xf>
    <xf numFmtId="10" fontId="11" fillId="0" borderId="42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/>
    </xf>
    <xf numFmtId="3" fontId="11" fillId="0" borderId="12" xfId="0" applyNumberFormat="1" applyFont="1" applyFill="1" applyBorder="1" applyAlignment="1" quotePrefix="1">
      <alignment horizontal="center"/>
    </xf>
    <xf numFmtId="3" fontId="11" fillId="0" borderId="49" xfId="0" applyNumberFormat="1" applyFont="1" applyFill="1" applyBorder="1" applyAlignment="1" quotePrefix="1">
      <alignment horizontal="center"/>
    </xf>
    <xf numFmtId="3" fontId="11" fillId="0" borderId="42" xfId="0" applyNumberFormat="1" applyFont="1" applyFill="1" applyBorder="1" applyAlignment="1" quotePrefix="1">
      <alignment horizontal="center"/>
    </xf>
    <xf numFmtId="3" fontId="11" fillId="0" borderId="45" xfId="20" applyNumberFormat="1" applyFont="1" applyFill="1" applyBorder="1" applyAlignment="1">
      <alignment horizontal="right" vertical="center"/>
      <protection/>
    </xf>
    <xf numFmtId="3" fontId="10" fillId="0" borderId="4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10" fontId="11" fillId="2" borderId="20" xfId="0" applyNumberFormat="1" applyFont="1" applyFill="1" applyBorder="1" applyAlignment="1">
      <alignment vertical="center" wrapText="1"/>
    </xf>
    <xf numFmtId="10" fontId="11" fillId="2" borderId="14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0" fontId="2" fillId="2" borderId="20" xfId="0" applyNumberFormat="1" applyFont="1" applyFill="1" applyBorder="1" applyAlignment="1">
      <alignment vertical="center" wrapText="1"/>
    </xf>
    <xf numFmtId="3" fontId="11" fillId="0" borderId="43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38" xfId="0" applyNumberFormat="1" applyFont="1" applyFill="1" applyBorder="1" applyAlignment="1" quotePrefix="1">
      <alignment horizontal="center"/>
    </xf>
    <xf numFmtId="3" fontId="2" fillId="0" borderId="46" xfId="0" applyNumberFormat="1" applyFont="1" applyFill="1" applyBorder="1" applyAlignment="1" quotePrefix="1">
      <alignment horizontal="center"/>
    </xf>
    <xf numFmtId="3" fontId="2" fillId="0" borderId="29" xfId="0" applyNumberFormat="1" applyFont="1" applyFill="1" applyBorder="1" applyAlignment="1" quotePrefix="1">
      <alignment horizontal="center"/>
    </xf>
    <xf numFmtId="3" fontId="2" fillId="0" borderId="47" xfId="0" applyNumberFormat="1" applyFont="1" applyFill="1" applyBorder="1" applyAlignment="1" quotePrefix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center"/>
    </xf>
    <xf numFmtId="3" fontId="2" fillId="0" borderId="49" xfId="0" applyNumberFormat="1" applyFont="1" applyFill="1" applyBorder="1" applyAlignment="1" quotePrefix="1">
      <alignment horizontal="center"/>
    </xf>
    <xf numFmtId="3" fontId="2" fillId="0" borderId="14" xfId="0" applyNumberFormat="1" applyFont="1" applyFill="1" applyBorder="1" applyAlignment="1" quotePrefix="1">
      <alignment horizontal="center"/>
    </xf>
    <xf numFmtId="3" fontId="2" fillId="0" borderId="48" xfId="0" applyNumberFormat="1" applyFont="1" applyFill="1" applyBorder="1" applyAlignment="1" quotePrefix="1">
      <alignment horizontal="center"/>
    </xf>
    <xf numFmtId="3" fontId="2" fillId="0" borderId="42" xfId="0" applyNumberFormat="1" applyFont="1" applyFill="1" applyBorder="1" applyAlignment="1" quotePrefix="1">
      <alignment horizontal="center"/>
    </xf>
    <xf numFmtId="0" fontId="2" fillId="0" borderId="61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2" fillId="0" borderId="23" xfId="0" applyNumberFormat="1" applyFont="1" applyFill="1" applyBorder="1" applyAlignment="1">
      <alignment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3" fontId="10" fillId="0" borderId="54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0" fillId="0" borderId="4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0" fillId="0" borderId="24" xfId="0" applyFont="1" applyFill="1" applyBorder="1" applyAlignment="1">
      <alignment horizontal="left" vertical="center" wrapText="1"/>
    </xf>
    <xf numFmtId="3" fontId="11" fillId="0" borderId="43" xfId="0" applyNumberFormat="1" applyFont="1" applyFill="1" applyBorder="1" applyAlignment="1" quotePrefix="1">
      <alignment horizontal="center"/>
    </xf>
    <xf numFmtId="3" fontId="11" fillId="0" borderId="59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0" fillId="0" borderId="25" xfId="0" applyFont="1" applyBorder="1" applyAlignment="1">
      <alignment/>
    </xf>
    <xf numFmtId="0" fontId="10" fillId="0" borderId="5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3" fontId="11" fillId="2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11" fillId="0" borderId="19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1" fillId="2" borderId="62" xfId="20" applyFont="1" applyFill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/>
    </xf>
    <xf numFmtId="164" fontId="11" fillId="0" borderId="64" xfId="0" applyNumberFormat="1" applyFont="1" applyFill="1" applyBorder="1" applyAlignment="1">
      <alignment horizontal="center"/>
    </xf>
    <xf numFmtId="0" fontId="10" fillId="0" borderId="5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2" borderId="65" xfId="20" applyFont="1" applyFill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1" fillId="2" borderId="66" xfId="0" applyFont="1" applyFill="1" applyBorder="1" applyAlignment="1">
      <alignment horizontal="center" vertical="center"/>
    </xf>
    <xf numFmtId="0" fontId="11" fillId="2" borderId="36" xfId="20" applyFont="1" applyFill="1" applyBorder="1" applyAlignment="1">
      <alignment horizontal="center" vertical="center" wrapText="1"/>
      <protection/>
    </xf>
    <xf numFmtId="0" fontId="3" fillId="0" borderId="67" xfId="0" applyFont="1" applyBorder="1" applyAlignment="1">
      <alignment horizontal="center"/>
    </xf>
    <xf numFmtId="0" fontId="11" fillId="2" borderId="68" xfId="20" applyFont="1" applyFill="1" applyBorder="1" applyAlignment="1">
      <alignment horizontal="center" vertical="center" wrapText="1"/>
      <protection/>
    </xf>
    <xf numFmtId="0" fontId="10" fillId="0" borderId="69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70" xfId="0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3" fontId="11" fillId="2" borderId="27" xfId="0" applyNumberFormat="1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6" xfId="0" applyBorder="1" applyAlignment="1">
      <alignment/>
    </xf>
    <xf numFmtId="0" fontId="11" fillId="2" borderId="46" xfId="20" applyFont="1" applyFill="1" applyBorder="1" applyAlignment="1">
      <alignment horizontal="center" vertical="center"/>
      <protection/>
    </xf>
    <xf numFmtId="0" fontId="11" fillId="2" borderId="72" xfId="20" applyFont="1" applyFill="1" applyBorder="1" applyAlignment="1">
      <alignment horizontal="center" vertical="center"/>
      <protection/>
    </xf>
    <xf numFmtId="0" fontId="11" fillId="2" borderId="47" xfId="20" applyFont="1" applyFill="1" applyBorder="1" applyAlignment="1">
      <alignment horizontal="center" vertical="center"/>
      <protection/>
    </xf>
    <xf numFmtId="0" fontId="11" fillId="2" borderId="43" xfId="20" applyFont="1" applyFill="1" applyBorder="1" applyAlignment="1">
      <alignment horizontal="left" vertical="center"/>
      <protection/>
    </xf>
    <xf numFmtId="0" fontId="11" fillId="2" borderId="52" xfId="20" applyFont="1" applyFill="1" applyBorder="1" applyAlignment="1">
      <alignment horizontal="left" vertical="center"/>
      <protection/>
    </xf>
    <xf numFmtId="0" fontId="11" fillId="2" borderId="48" xfId="20" applyFont="1" applyFill="1" applyBorder="1" applyAlignment="1">
      <alignment horizontal="left" vertical="center"/>
      <protection/>
    </xf>
    <xf numFmtId="0" fontId="3" fillId="2" borderId="70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63" xfId="0" applyFont="1" applyBorder="1" applyAlignment="1">
      <alignment horizontal="left" wrapText="1"/>
    </xf>
    <xf numFmtId="0" fontId="10" fillId="0" borderId="7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3" fillId="2" borderId="26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3" fontId="3" fillId="2" borderId="43" xfId="0" applyNumberFormat="1" applyFont="1" applyFill="1" applyBorder="1" applyAlignment="1">
      <alignment horizontal="left" vertical="center"/>
    </xf>
    <xf numFmtId="3" fontId="3" fillId="2" borderId="52" xfId="0" applyNumberFormat="1" applyFont="1" applyFill="1" applyBorder="1" applyAlignment="1">
      <alignment horizontal="left" vertical="center"/>
    </xf>
    <xf numFmtId="3" fontId="3" fillId="2" borderId="48" xfId="0" applyNumberFormat="1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66" xfId="0" applyFont="1" applyBorder="1" applyAlignment="1">
      <alignment/>
    </xf>
    <xf numFmtId="3" fontId="3" fillId="2" borderId="35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left" vertical="center"/>
    </xf>
    <xf numFmtId="0" fontId="4" fillId="0" borderId="71" xfId="0" applyFont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/>
    </xf>
    <xf numFmtId="0" fontId="11" fillId="2" borderId="77" xfId="20" applyFont="1" applyFill="1" applyBorder="1" applyAlignment="1">
      <alignment horizontal="center" vertical="center"/>
      <protection/>
    </xf>
    <xf numFmtId="0" fontId="11" fillId="2" borderId="10" xfId="20" applyFont="1" applyFill="1" applyBorder="1" applyAlignment="1">
      <alignment horizontal="center" vertical="center"/>
      <protection/>
    </xf>
    <xf numFmtId="0" fontId="11" fillId="2" borderId="78" xfId="20" applyFont="1" applyFill="1" applyBorder="1" applyAlignment="1">
      <alignment horizontal="center" vertical="center"/>
      <protection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3" fontId="11" fillId="2" borderId="67" xfId="0" applyNumberFormat="1" applyFont="1" applyFill="1" applyBorder="1" applyAlignment="1">
      <alignment horizontal="center" vertical="center" wrapText="1"/>
    </xf>
    <xf numFmtId="0" fontId="11" fillId="2" borderId="0" xfId="20" applyFont="1" applyFill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right"/>
    </xf>
    <xf numFmtId="0" fontId="10" fillId="0" borderId="6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1" fillId="2" borderId="73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left" vertical="center"/>
    </xf>
    <xf numFmtId="3" fontId="3" fillId="2" borderId="22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0" fillId="0" borderId="43" xfId="0" applyFont="1" applyBorder="1" applyAlignment="1">
      <alignment horizontal="left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52" xfId="0" applyNumberFormat="1" applyFont="1" applyFill="1" applyBorder="1" applyAlignment="1">
      <alignment horizontal="left" vertical="center"/>
    </xf>
    <xf numFmtId="3" fontId="11" fillId="2" borderId="48" xfId="0" applyNumberFormat="1" applyFont="1" applyFill="1" applyBorder="1" applyAlignment="1">
      <alignment horizontal="left" vertical="center"/>
    </xf>
    <xf numFmtId="3" fontId="11" fillId="2" borderId="4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10" fillId="2" borderId="36" xfId="20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dxfs count="6">
    <dxf>
      <font>
        <color rgb="FF0000FF"/>
      </font>
      <border/>
    </dxf>
    <dxf>
      <font>
        <color rgb="FFFF0000"/>
      </font>
      <border/>
    </dxf>
    <dxf>
      <fill>
        <patternFill>
          <bgColor rgb="FF33CCCC"/>
        </patternFill>
      </fill>
      <border/>
    </dxf>
    <dxf>
      <font>
        <color rgb="FF0000FF"/>
      </font>
      <fill>
        <patternFill patternType="solid">
          <bgColor rgb="FFFFCC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59</v>
      </c>
      <c r="L1" s="6" t="s">
        <v>165</v>
      </c>
      <c r="M1" s="6"/>
    </row>
    <row r="2" spans="12:13" ht="12.75">
      <c r="L2" s="6" t="s">
        <v>97</v>
      </c>
      <c r="M2" s="6"/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65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3" t="s">
        <v>1</v>
      </c>
      <c r="I7" s="3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59</v>
      </c>
      <c r="C8" s="77" t="s">
        <v>3</v>
      </c>
      <c r="D8" s="78"/>
      <c r="E8" s="76" t="s">
        <v>3</v>
      </c>
      <c r="F8" s="77" t="s">
        <v>3</v>
      </c>
      <c r="G8" s="78"/>
      <c r="H8" s="12" t="s">
        <v>4</v>
      </c>
      <c r="I8" s="13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1">
        <f>SUM(F9:G9)</f>
        <v>0</v>
      </c>
      <c r="I9" s="222">
        <f>IF(D9=0,0,+G9/D9)</f>
        <v>0</v>
      </c>
      <c r="J9" s="99">
        <v>0</v>
      </c>
      <c r="K9" s="80">
        <v>0</v>
      </c>
      <c r="L9" s="100">
        <f aca="true" t="shared" si="1" ref="L9:L16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5830</v>
      </c>
      <c r="C10" s="83">
        <v>276</v>
      </c>
      <c r="D10" s="81">
        <f t="shared" si="0"/>
        <v>6106</v>
      </c>
      <c r="E10" s="82">
        <v>6008</v>
      </c>
      <c r="F10" s="83">
        <v>282</v>
      </c>
      <c r="G10" s="81">
        <f aca="true" t="shared" si="2" ref="G10:G17">SUM(E10:F10)</f>
        <v>6290</v>
      </c>
      <c r="H10" s="223">
        <f aca="true" t="shared" si="3" ref="H10:H37">+G10-D10</f>
        <v>184</v>
      </c>
      <c r="I10" s="222">
        <f>IF(D10=0,0,+G10/D10)</f>
        <v>1.0301342941369145</v>
      </c>
      <c r="J10" s="89">
        <v>6050</v>
      </c>
      <c r="K10" s="83">
        <v>450</v>
      </c>
      <c r="L10" s="100">
        <f t="shared" si="1"/>
        <v>6500</v>
      </c>
      <c r="M10" s="229">
        <f aca="true" t="shared" si="4" ref="M10:M37">+L10-G10</f>
        <v>210</v>
      </c>
      <c r="N10" s="228">
        <f>IF(G10=0,0,+L10/G10)</f>
        <v>1.0333863275039745</v>
      </c>
    </row>
    <row r="11" spans="1:14" ht="15" customHeight="1">
      <c r="A11" s="63" t="s">
        <v>8</v>
      </c>
      <c r="B11" s="82">
        <v>0</v>
      </c>
      <c r="C11" s="83">
        <v>0</v>
      </c>
      <c r="D11" s="81">
        <f t="shared" si="0"/>
        <v>0</v>
      </c>
      <c r="E11" s="82">
        <v>0</v>
      </c>
      <c r="F11" s="83">
        <v>0</v>
      </c>
      <c r="G11" s="81">
        <f t="shared" si="2"/>
        <v>0</v>
      </c>
      <c r="H11" s="223">
        <f t="shared" si="3"/>
        <v>0</v>
      </c>
      <c r="I11" s="222">
        <f aca="true" t="shared" si="5" ref="I11:I37">IF(D11=0,0,+G11/D11)</f>
        <v>0</v>
      </c>
      <c r="J11" s="89">
        <v>0</v>
      </c>
      <c r="K11" s="83">
        <v>0</v>
      </c>
      <c r="L11" s="100">
        <f t="shared" si="1"/>
        <v>0</v>
      </c>
      <c r="M11" s="229">
        <f t="shared" si="4"/>
        <v>0</v>
      </c>
      <c r="N11" s="228">
        <f aca="true" t="shared" si="6" ref="N11:N37">IF(G11=0,0,+L11/G11)</f>
        <v>0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3">
        <f t="shared" si="3"/>
        <v>0</v>
      </c>
      <c r="I12" s="222">
        <f t="shared" si="5"/>
        <v>0</v>
      </c>
      <c r="J12" s="89">
        <v>0</v>
      </c>
      <c r="K12" s="83">
        <v>0</v>
      </c>
      <c r="L12" s="100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1235</v>
      </c>
      <c r="C13" s="83">
        <v>0</v>
      </c>
      <c r="D13" s="81">
        <f t="shared" si="0"/>
        <v>1235</v>
      </c>
      <c r="E13" s="82">
        <v>638</v>
      </c>
      <c r="F13" s="83">
        <v>0</v>
      </c>
      <c r="G13" s="81">
        <f t="shared" si="2"/>
        <v>638</v>
      </c>
      <c r="H13" s="223">
        <f t="shared" si="3"/>
        <v>-597</v>
      </c>
      <c r="I13" s="222">
        <f t="shared" si="5"/>
        <v>0.5165991902834008</v>
      </c>
      <c r="J13" s="89">
        <v>2750</v>
      </c>
      <c r="K13" s="83">
        <v>0</v>
      </c>
      <c r="L13" s="100">
        <f t="shared" si="1"/>
        <v>2750</v>
      </c>
      <c r="M13" s="229">
        <f t="shared" si="4"/>
        <v>2112</v>
      </c>
      <c r="N13" s="228">
        <f t="shared" si="6"/>
        <v>4.310344827586207</v>
      </c>
    </row>
    <row r="14" spans="1:14" ht="15" customHeight="1">
      <c r="A14" s="63" t="s">
        <v>11</v>
      </c>
      <c r="B14" s="82">
        <v>971</v>
      </c>
      <c r="C14" s="83">
        <v>0</v>
      </c>
      <c r="D14" s="81">
        <f t="shared" si="0"/>
        <v>971</v>
      </c>
      <c r="E14" s="82">
        <v>638</v>
      </c>
      <c r="F14" s="83">
        <v>0</v>
      </c>
      <c r="G14" s="81">
        <f t="shared" si="2"/>
        <v>638</v>
      </c>
      <c r="H14" s="223">
        <f t="shared" si="3"/>
        <v>-333</v>
      </c>
      <c r="I14" s="222">
        <f t="shared" si="5"/>
        <v>0.6570545829042225</v>
      </c>
      <c r="J14" s="89">
        <v>2500</v>
      </c>
      <c r="K14" s="83">
        <v>0</v>
      </c>
      <c r="L14" s="100">
        <f t="shared" si="1"/>
        <v>2500</v>
      </c>
      <c r="M14" s="229">
        <f t="shared" si="4"/>
        <v>1862</v>
      </c>
      <c r="N14" s="228">
        <f>IF(L14=0,0,+L14/G14)</f>
        <v>3.9184952978056424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3">
        <f t="shared" si="3"/>
        <v>0</v>
      </c>
      <c r="I15" s="222">
        <f t="shared" si="5"/>
        <v>0</v>
      </c>
      <c r="J15" s="89">
        <v>0</v>
      </c>
      <c r="K15" s="83">
        <v>0</v>
      </c>
      <c r="L15" s="100">
        <f t="shared" si="1"/>
        <v>0</v>
      </c>
      <c r="M15" s="229">
        <f t="shared" si="4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3">
        <f t="shared" si="3"/>
        <v>0</v>
      </c>
      <c r="I16" s="222">
        <f t="shared" si="5"/>
        <v>0</v>
      </c>
      <c r="J16" s="89">
        <v>0</v>
      </c>
      <c r="K16" s="83">
        <v>0</v>
      </c>
      <c r="L16" s="100">
        <f t="shared" si="1"/>
        <v>0</v>
      </c>
      <c r="M16" s="229">
        <f t="shared" si="4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30726</v>
      </c>
      <c r="C17" s="85">
        <v>0</v>
      </c>
      <c r="D17" s="81">
        <f t="shared" si="0"/>
        <v>30726</v>
      </c>
      <c r="E17" s="84">
        <v>30668</v>
      </c>
      <c r="F17" s="85">
        <v>0</v>
      </c>
      <c r="G17" s="81">
        <f t="shared" si="2"/>
        <v>30668</v>
      </c>
      <c r="H17" s="224">
        <f t="shared" si="3"/>
        <v>-58</v>
      </c>
      <c r="I17" s="225">
        <f t="shared" si="5"/>
        <v>0.9981123478487275</v>
      </c>
      <c r="J17" s="101">
        <f>29060+104.642</f>
        <v>29164.642</v>
      </c>
      <c r="K17" s="85">
        <v>0</v>
      </c>
      <c r="L17" s="245">
        <f>SUM(J17:K17)</f>
        <v>29164.642</v>
      </c>
      <c r="M17" s="230">
        <f t="shared" si="4"/>
        <v>-1503.3580000000002</v>
      </c>
      <c r="N17" s="231">
        <f t="shared" si="6"/>
        <v>0.9509795878440068</v>
      </c>
    </row>
    <row r="18" spans="1:14" ht="15" customHeight="1" thickBot="1">
      <c r="A18" s="11" t="s">
        <v>15</v>
      </c>
      <c r="B18" s="86">
        <f aca="true" t="shared" si="7" ref="B18:G18">SUM(B9+B10+B11+B12+B13+B15+B17)</f>
        <v>37791</v>
      </c>
      <c r="C18" s="87">
        <f t="shared" si="7"/>
        <v>276</v>
      </c>
      <c r="D18" s="88">
        <f t="shared" si="7"/>
        <v>38067</v>
      </c>
      <c r="E18" s="87">
        <f t="shared" si="7"/>
        <v>37314</v>
      </c>
      <c r="F18" s="87">
        <f t="shared" si="7"/>
        <v>282</v>
      </c>
      <c r="G18" s="88">
        <f t="shared" si="7"/>
        <v>37596</v>
      </c>
      <c r="H18" s="253">
        <f t="shared" si="3"/>
        <v>-471</v>
      </c>
      <c r="I18" s="254">
        <f t="shared" si="5"/>
        <v>0.9876270785719915</v>
      </c>
      <c r="J18" s="87">
        <f>SUM(J9+J10+J11+J12+J13+J15+J17)</f>
        <v>37964.642</v>
      </c>
      <c r="K18" s="87">
        <f>SUM(K9+K10+K11+K12+K13+K15+K17)</f>
        <v>450</v>
      </c>
      <c r="L18" s="88">
        <f>SUM(L9+L10+L11+L12+L13+L15+L17)</f>
        <v>38414.642</v>
      </c>
      <c r="M18" s="86">
        <f t="shared" si="4"/>
        <v>818.6419999999998</v>
      </c>
      <c r="N18" s="251">
        <f t="shared" si="6"/>
        <v>1.0217747100755399</v>
      </c>
    </row>
    <row r="19" spans="1:14" ht="15" customHeight="1">
      <c r="A19" s="65" t="s">
        <v>16</v>
      </c>
      <c r="B19" s="79">
        <v>2558</v>
      </c>
      <c r="C19" s="80">
        <v>0</v>
      </c>
      <c r="D19" s="81">
        <f aca="true" t="shared" si="8" ref="D19:D36">SUM(B19:C19)</f>
        <v>2558</v>
      </c>
      <c r="E19" s="79">
        <v>2097</v>
      </c>
      <c r="F19" s="80">
        <v>0</v>
      </c>
      <c r="G19" s="81">
        <f aca="true" t="shared" si="9" ref="G19:G36">SUM(E19:F19)</f>
        <v>2097</v>
      </c>
      <c r="H19" s="221">
        <f t="shared" si="3"/>
        <v>-461</v>
      </c>
      <c r="I19" s="226">
        <f t="shared" si="5"/>
        <v>0.8197810789679437</v>
      </c>
      <c r="J19" s="99">
        <v>1932</v>
      </c>
      <c r="K19" s="80">
        <v>0</v>
      </c>
      <c r="L19" s="100">
        <f aca="true" t="shared" si="10" ref="L19:L36">SUM(J19:K19)</f>
        <v>1932</v>
      </c>
      <c r="M19" s="227">
        <f t="shared" si="4"/>
        <v>-165</v>
      </c>
      <c r="N19" s="232">
        <f t="shared" si="6"/>
        <v>0.9213161659513591</v>
      </c>
    </row>
    <row r="20" spans="1:14" ht="24">
      <c r="A20" s="63" t="s">
        <v>17</v>
      </c>
      <c r="B20" s="79">
        <v>764</v>
      </c>
      <c r="C20" s="80">
        <v>0</v>
      </c>
      <c r="D20" s="81">
        <f t="shared" si="8"/>
        <v>764</v>
      </c>
      <c r="E20" s="79">
        <v>217</v>
      </c>
      <c r="F20" s="80">
        <v>0</v>
      </c>
      <c r="G20" s="81">
        <f t="shared" si="9"/>
        <v>217</v>
      </c>
      <c r="H20" s="223">
        <f t="shared" si="3"/>
        <v>-547</v>
      </c>
      <c r="I20" s="222">
        <f t="shared" si="5"/>
        <v>0.28403141361256545</v>
      </c>
      <c r="J20" s="99">
        <v>300</v>
      </c>
      <c r="K20" s="80">
        <v>0</v>
      </c>
      <c r="L20" s="100">
        <f t="shared" si="10"/>
        <v>300</v>
      </c>
      <c r="M20" s="227">
        <f t="shared" si="4"/>
        <v>83</v>
      </c>
      <c r="N20" s="228">
        <f t="shared" si="6"/>
        <v>1.3824884792626728</v>
      </c>
    </row>
    <row r="21" spans="1:14" ht="15" customHeight="1">
      <c r="A21" s="63" t="s">
        <v>18</v>
      </c>
      <c r="B21" s="82">
        <v>2120</v>
      </c>
      <c r="C21" s="83">
        <v>0</v>
      </c>
      <c r="D21" s="81">
        <f t="shared" si="8"/>
        <v>2120</v>
      </c>
      <c r="E21" s="82">
        <v>2445</v>
      </c>
      <c r="F21" s="83">
        <v>17</v>
      </c>
      <c r="G21" s="81">
        <f t="shared" si="9"/>
        <v>2462</v>
      </c>
      <c r="H21" s="223">
        <f t="shared" si="3"/>
        <v>342</v>
      </c>
      <c r="I21" s="222">
        <f t="shared" si="5"/>
        <v>1.161320754716981</v>
      </c>
      <c r="J21" s="82">
        <v>2880</v>
      </c>
      <c r="K21" s="83">
        <v>20</v>
      </c>
      <c r="L21" s="100">
        <f t="shared" si="10"/>
        <v>2900</v>
      </c>
      <c r="M21" s="227">
        <f t="shared" si="4"/>
        <v>438</v>
      </c>
      <c r="N21" s="228">
        <f t="shared" si="6"/>
        <v>1.1779041429731925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3">
        <f t="shared" si="3"/>
        <v>0</v>
      </c>
      <c r="I22" s="222">
        <f t="shared" si="5"/>
        <v>0</v>
      </c>
      <c r="J22" s="89">
        <v>0</v>
      </c>
      <c r="K22" s="83">
        <v>0</v>
      </c>
      <c r="L22" s="100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0</v>
      </c>
      <c r="C23" s="83">
        <v>0</v>
      </c>
      <c r="D23" s="81">
        <f t="shared" si="8"/>
        <v>0</v>
      </c>
      <c r="E23" s="82">
        <v>0</v>
      </c>
      <c r="F23" s="83">
        <v>0</v>
      </c>
      <c r="G23" s="81">
        <f t="shared" si="9"/>
        <v>0</v>
      </c>
      <c r="H23" s="223">
        <f t="shared" si="3"/>
        <v>0</v>
      </c>
      <c r="I23" s="222">
        <f t="shared" si="5"/>
        <v>0</v>
      </c>
      <c r="J23" s="89">
        <v>0</v>
      </c>
      <c r="K23" s="83">
        <v>0</v>
      </c>
      <c r="L23" s="100">
        <f t="shared" si="10"/>
        <v>0</v>
      </c>
      <c r="M23" s="227">
        <f t="shared" si="4"/>
        <v>0</v>
      </c>
      <c r="N23" s="228">
        <f t="shared" si="6"/>
        <v>0</v>
      </c>
    </row>
    <row r="24" spans="1:14" ht="15" customHeight="1">
      <c r="A24" s="63" t="s">
        <v>21</v>
      </c>
      <c r="B24" s="89">
        <v>8175</v>
      </c>
      <c r="C24" s="83">
        <v>0</v>
      </c>
      <c r="D24" s="81">
        <f t="shared" si="8"/>
        <v>8175</v>
      </c>
      <c r="E24" s="89">
        <v>6894</v>
      </c>
      <c r="F24" s="83">
        <v>8</v>
      </c>
      <c r="G24" s="81">
        <f t="shared" si="9"/>
        <v>6902</v>
      </c>
      <c r="H24" s="223">
        <f t="shared" si="3"/>
        <v>-1273</v>
      </c>
      <c r="I24" s="222">
        <f t="shared" si="5"/>
        <v>0.8442813455657492</v>
      </c>
      <c r="J24" s="89">
        <v>7681</v>
      </c>
      <c r="K24" s="83">
        <v>105</v>
      </c>
      <c r="L24" s="100">
        <f t="shared" si="10"/>
        <v>7786</v>
      </c>
      <c r="M24" s="227">
        <f t="shared" si="4"/>
        <v>884</v>
      </c>
      <c r="N24" s="228">
        <f t="shared" si="6"/>
        <v>1.1280788177339902</v>
      </c>
    </row>
    <row r="25" spans="1:14" ht="24">
      <c r="A25" s="63" t="s">
        <v>22</v>
      </c>
      <c r="B25" s="82">
        <v>1368</v>
      </c>
      <c r="C25" s="83">
        <v>0</v>
      </c>
      <c r="D25" s="81">
        <f t="shared" si="8"/>
        <v>1368</v>
      </c>
      <c r="E25" s="82">
        <v>651</v>
      </c>
      <c r="F25" s="83">
        <v>0</v>
      </c>
      <c r="G25" s="81">
        <f t="shared" si="9"/>
        <v>651</v>
      </c>
      <c r="H25" s="223">
        <f t="shared" si="3"/>
        <v>-717</v>
      </c>
      <c r="I25" s="222">
        <f t="shared" si="5"/>
        <v>0.4758771929824561</v>
      </c>
      <c r="J25" s="102">
        <v>1591</v>
      </c>
      <c r="K25" s="83">
        <v>0</v>
      </c>
      <c r="L25" s="100">
        <f t="shared" si="10"/>
        <v>1591</v>
      </c>
      <c r="M25" s="227">
        <f t="shared" si="4"/>
        <v>940</v>
      </c>
      <c r="N25" s="228">
        <f t="shared" si="6"/>
        <v>2.4439324116743473</v>
      </c>
    </row>
    <row r="26" spans="1:14" ht="15" customHeight="1">
      <c r="A26" s="63" t="s">
        <v>23</v>
      </c>
      <c r="B26" s="82">
        <v>6807</v>
      </c>
      <c r="C26" s="83">
        <v>0</v>
      </c>
      <c r="D26" s="81">
        <f t="shared" si="8"/>
        <v>6807</v>
      </c>
      <c r="E26" s="82">
        <v>6220</v>
      </c>
      <c r="F26" s="83">
        <v>8</v>
      </c>
      <c r="G26" s="81">
        <f t="shared" si="9"/>
        <v>6228</v>
      </c>
      <c r="H26" s="223">
        <f t="shared" si="3"/>
        <v>-579</v>
      </c>
      <c r="I26" s="222">
        <f t="shared" si="5"/>
        <v>0.9149405024239753</v>
      </c>
      <c r="J26" s="102">
        <v>6090</v>
      </c>
      <c r="K26" s="83">
        <v>105</v>
      </c>
      <c r="L26" s="100">
        <f t="shared" si="10"/>
        <v>6195</v>
      </c>
      <c r="M26" s="227">
        <f t="shared" si="4"/>
        <v>-33</v>
      </c>
      <c r="N26" s="228">
        <f t="shared" si="6"/>
        <v>0.9947013487475915</v>
      </c>
    </row>
    <row r="27" spans="1:14" ht="15" customHeight="1">
      <c r="A27" s="66" t="s">
        <v>24</v>
      </c>
      <c r="B27" s="89">
        <v>21883</v>
      </c>
      <c r="C27" s="83">
        <v>0</v>
      </c>
      <c r="D27" s="81">
        <f t="shared" si="8"/>
        <v>21883</v>
      </c>
      <c r="E27" s="89">
        <v>22438</v>
      </c>
      <c r="F27" s="83">
        <v>0</v>
      </c>
      <c r="G27" s="81">
        <f t="shared" si="9"/>
        <v>22438</v>
      </c>
      <c r="H27" s="223">
        <f t="shared" si="3"/>
        <v>555</v>
      </c>
      <c r="I27" s="222">
        <f t="shared" si="5"/>
        <v>1.0253621532696613</v>
      </c>
      <c r="J27" s="89">
        <v>22680</v>
      </c>
      <c r="K27" s="83">
        <v>0</v>
      </c>
      <c r="L27" s="100">
        <f t="shared" si="10"/>
        <v>22680</v>
      </c>
      <c r="M27" s="227">
        <f t="shared" si="4"/>
        <v>242</v>
      </c>
      <c r="N27" s="228">
        <f t="shared" si="6"/>
        <v>1.0107852749799446</v>
      </c>
    </row>
    <row r="28" spans="1:14" ht="15" customHeight="1">
      <c r="A28" s="63" t="s">
        <v>25</v>
      </c>
      <c r="B28" s="82">
        <v>15743</v>
      </c>
      <c r="C28" s="83">
        <v>0</v>
      </c>
      <c r="D28" s="81">
        <f t="shared" si="8"/>
        <v>15743</v>
      </c>
      <c r="E28" s="82">
        <v>16155</v>
      </c>
      <c r="F28" s="83">
        <v>0</v>
      </c>
      <c r="G28" s="81">
        <f t="shared" si="9"/>
        <v>16155</v>
      </c>
      <c r="H28" s="223">
        <f t="shared" si="3"/>
        <v>412</v>
      </c>
      <c r="I28" s="222">
        <f t="shared" si="5"/>
        <v>1.0261703614304771</v>
      </c>
      <c r="J28" s="82">
        <v>16460</v>
      </c>
      <c r="K28" s="103">
        <v>0</v>
      </c>
      <c r="L28" s="100">
        <f t="shared" si="10"/>
        <v>16460</v>
      </c>
      <c r="M28" s="227">
        <f t="shared" si="4"/>
        <v>305</v>
      </c>
      <c r="N28" s="228">
        <f t="shared" si="6"/>
        <v>1.0188796038378212</v>
      </c>
    </row>
    <row r="29" spans="1:14" ht="15" customHeight="1">
      <c r="A29" s="66" t="s">
        <v>26</v>
      </c>
      <c r="B29" s="82">
        <v>15000</v>
      </c>
      <c r="C29" s="83">
        <v>0</v>
      </c>
      <c r="D29" s="81">
        <f t="shared" si="8"/>
        <v>15000</v>
      </c>
      <c r="E29" s="82">
        <v>15400</v>
      </c>
      <c r="F29" s="83">
        <v>0</v>
      </c>
      <c r="G29" s="81">
        <f t="shared" si="9"/>
        <v>15400</v>
      </c>
      <c r="H29" s="223">
        <f t="shared" si="3"/>
        <v>400</v>
      </c>
      <c r="I29" s="222">
        <f t="shared" si="5"/>
        <v>1.0266666666666666</v>
      </c>
      <c r="J29" s="82">
        <v>15600</v>
      </c>
      <c r="K29" s="83">
        <v>0</v>
      </c>
      <c r="L29" s="100">
        <f t="shared" si="10"/>
        <v>15600</v>
      </c>
      <c r="M29" s="227">
        <f t="shared" si="4"/>
        <v>200</v>
      </c>
      <c r="N29" s="228">
        <f t="shared" si="6"/>
        <v>1.0129870129870129</v>
      </c>
    </row>
    <row r="30" spans="1:14" ht="15" customHeight="1">
      <c r="A30" s="63" t="s">
        <v>27</v>
      </c>
      <c r="B30" s="82">
        <v>743</v>
      </c>
      <c r="C30" s="83">
        <v>0</v>
      </c>
      <c r="D30" s="81">
        <f t="shared" si="8"/>
        <v>743</v>
      </c>
      <c r="E30" s="82">
        <v>755</v>
      </c>
      <c r="F30" s="83">
        <v>0</v>
      </c>
      <c r="G30" s="81">
        <f t="shared" si="9"/>
        <v>755</v>
      </c>
      <c r="H30" s="223">
        <f t="shared" si="3"/>
        <v>12</v>
      </c>
      <c r="I30" s="222">
        <f t="shared" si="5"/>
        <v>1.0161507402422612</v>
      </c>
      <c r="J30" s="82">
        <v>860</v>
      </c>
      <c r="K30" s="83">
        <v>0</v>
      </c>
      <c r="L30" s="100">
        <f t="shared" si="10"/>
        <v>860</v>
      </c>
      <c r="M30" s="227">
        <f t="shared" si="4"/>
        <v>105</v>
      </c>
      <c r="N30" s="228">
        <f t="shared" si="6"/>
        <v>1.1390728476821192</v>
      </c>
    </row>
    <row r="31" spans="1:14" ht="24">
      <c r="A31" s="63" t="s">
        <v>28</v>
      </c>
      <c r="B31" s="82">
        <v>6140</v>
      </c>
      <c r="C31" s="83">
        <v>0</v>
      </c>
      <c r="D31" s="81">
        <f t="shared" si="8"/>
        <v>6140</v>
      </c>
      <c r="E31" s="82">
        <v>6283</v>
      </c>
      <c r="F31" s="83">
        <v>0</v>
      </c>
      <c r="G31" s="81">
        <f t="shared" si="9"/>
        <v>6283</v>
      </c>
      <c r="H31" s="223">
        <f t="shared" si="3"/>
        <v>143</v>
      </c>
      <c r="I31" s="222">
        <f t="shared" si="5"/>
        <v>1.0232899022801303</v>
      </c>
      <c r="J31" s="82">
        <v>6220</v>
      </c>
      <c r="K31" s="83">
        <v>0</v>
      </c>
      <c r="L31" s="100">
        <f t="shared" si="10"/>
        <v>6220</v>
      </c>
      <c r="M31" s="227">
        <f t="shared" si="4"/>
        <v>-63</v>
      </c>
      <c r="N31" s="228">
        <f t="shared" si="6"/>
        <v>0.9899729428616902</v>
      </c>
    </row>
    <row r="32" spans="1:14" ht="15" customHeight="1">
      <c r="A32" s="66" t="s">
        <v>29</v>
      </c>
      <c r="B32" s="82">
        <v>170</v>
      </c>
      <c r="C32" s="83">
        <v>0</v>
      </c>
      <c r="D32" s="81">
        <f t="shared" si="8"/>
        <v>170</v>
      </c>
      <c r="E32" s="82">
        <v>180</v>
      </c>
      <c r="F32" s="83">
        <v>0</v>
      </c>
      <c r="G32" s="81">
        <f t="shared" si="9"/>
        <v>180</v>
      </c>
      <c r="H32" s="223">
        <f t="shared" si="3"/>
        <v>10</v>
      </c>
      <c r="I32" s="222">
        <f t="shared" si="5"/>
        <v>1.0588235294117647</v>
      </c>
      <c r="J32" s="89">
        <v>150</v>
      </c>
      <c r="K32" s="83">
        <v>0</v>
      </c>
      <c r="L32" s="100">
        <f t="shared" si="10"/>
        <v>150</v>
      </c>
      <c r="M32" s="227">
        <f t="shared" si="4"/>
        <v>-30</v>
      </c>
      <c r="N32" s="228">
        <f t="shared" si="6"/>
        <v>0.8333333333333334</v>
      </c>
    </row>
    <row r="33" spans="1:14" ht="15" customHeight="1">
      <c r="A33" s="66" t="s">
        <v>30</v>
      </c>
      <c r="B33" s="82">
        <v>349</v>
      </c>
      <c r="C33" s="83">
        <v>0</v>
      </c>
      <c r="D33" s="81">
        <f t="shared" si="8"/>
        <v>349</v>
      </c>
      <c r="E33" s="82">
        <v>303</v>
      </c>
      <c r="F33" s="83">
        <v>0</v>
      </c>
      <c r="G33" s="81">
        <f t="shared" si="9"/>
        <v>303</v>
      </c>
      <c r="H33" s="223">
        <f t="shared" si="3"/>
        <v>-46</v>
      </c>
      <c r="I33" s="222">
        <f t="shared" si="5"/>
        <v>0.8681948424068768</v>
      </c>
      <c r="J33" s="89">
        <v>200</v>
      </c>
      <c r="K33" s="83">
        <v>0</v>
      </c>
      <c r="L33" s="100">
        <f t="shared" si="10"/>
        <v>200</v>
      </c>
      <c r="M33" s="227">
        <f t="shared" si="4"/>
        <v>-103</v>
      </c>
      <c r="N33" s="228">
        <f t="shared" si="6"/>
        <v>0.6600660066006601</v>
      </c>
    </row>
    <row r="34" spans="1:14" ht="24">
      <c r="A34" s="63" t="s">
        <v>31</v>
      </c>
      <c r="B34" s="82">
        <v>3118</v>
      </c>
      <c r="C34" s="83">
        <v>0</v>
      </c>
      <c r="D34" s="81">
        <f t="shared" si="8"/>
        <v>3118</v>
      </c>
      <c r="E34" s="82">
        <v>3213</v>
      </c>
      <c r="F34" s="83">
        <v>0</v>
      </c>
      <c r="G34" s="81">
        <f t="shared" si="9"/>
        <v>3213</v>
      </c>
      <c r="H34" s="223">
        <f t="shared" si="3"/>
        <v>95</v>
      </c>
      <c r="I34" s="222">
        <f t="shared" si="5"/>
        <v>1.0304682488774857</v>
      </c>
      <c r="J34" s="102">
        <v>2767</v>
      </c>
      <c r="K34" s="83">
        <v>0</v>
      </c>
      <c r="L34" s="100">
        <f t="shared" si="10"/>
        <v>2767</v>
      </c>
      <c r="M34" s="227">
        <f t="shared" si="4"/>
        <v>-446</v>
      </c>
      <c r="N34" s="228">
        <f t="shared" si="6"/>
        <v>0.8611889200124494</v>
      </c>
    </row>
    <row r="35" spans="1:14" ht="24">
      <c r="A35" s="63" t="s">
        <v>32</v>
      </c>
      <c r="B35" s="82">
        <v>3118</v>
      </c>
      <c r="C35" s="83">
        <v>0</v>
      </c>
      <c r="D35" s="81">
        <f t="shared" si="8"/>
        <v>3118</v>
      </c>
      <c r="E35" s="82">
        <v>3213</v>
      </c>
      <c r="F35" s="83">
        <v>0</v>
      </c>
      <c r="G35" s="81">
        <f t="shared" si="9"/>
        <v>3213</v>
      </c>
      <c r="H35" s="223">
        <f t="shared" si="3"/>
        <v>95</v>
      </c>
      <c r="I35" s="222">
        <f t="shared" si="5"/>
        <v>1.0304682488774857</v>
      </c>
      <c r="J35" s="102">
        <v>2767</v>
      </c>
      <c r="K35" s="83">
        <v>0</v>
      </c>
      <c r="L35" s="100">
        <f t="shared" si="10"/>
        <v>2767</v>
      </c>
      <c r="M35" s="227">
        <f t="shared" si="4"/>
        <v>-446</v>
      </c>
      <c r="N35" s="228">
        <f t="shared" si="6"/>
        <v>0.8611889200124494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/>
      <c r="G36" s="81">
        <f t="shared" si="9"/>
        <v>0</v>
      </c>
      <c r="H36" s="224">
        <f t="shared" si="3"/>
        <v>0</v>
      </c>
      <c r="I36" s="225">
        <f t="shared" si="5"/>
        <v>0</v>
      </c>
      <c r="J36" s="104">
        <v>0</v>
      </c>
      <c r="K36" s="85">
        <v>0</v>
      </c>
      <c r="L36" s="100">
        <f t="shared" si="10"/>
        <v>0</v>
      </c>
      <c r="M36" s="233">
        <f t="shared" si="4"/>
        <v>0</v>
      </c>
      <c r="N36" s="231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38373</v>
      </c>
      <c r="C37" s="91">
        <v>0</v>
      </c>
      <c r="D37" s="92">
        <f t="shared" si="11"/>
        <v>38373</v>
      </c>
      <c r="E37" s="86">
        <f t="shared" si="11"/>
        <v>37570</v>
      </c>
      <c r="F37" s="87">
        <f t="shared" si="11"/>
        <v>25</v>
      </c>
      <c r="G37" s="88">
        <f t="shared" si="11"/>
        <v>37595</v>
      </c>
      <c r="H37" s="253">
        <f t="shared" si="3"/>
        <v>-778</v>
      </c>
      <c r="I37" s="254">
        <f t="shared" si="5"/>
        <v>0.9797253277043755</v>
      </c>
      <c r="J37" s="87">
        <f>SUM(J19+J21+J22+J23+J24+J27+J32+J33+J34+J36)</f>
        <v>38290</v>
      </c>
      <c r="K37" s="87">
        <f>SUM(K19+K21+K22+K23+K24+K27+K32+K33+K34+K36)</f>
        <v>125</v>
      </c>
      <c r="L37" s="88">
        <f>SUM(L19+L21+L22+L23+L24+L27+L32+L33+L34+L36)</f>
        <v>38415</v>
      </c>
      <c r="M37" s="86">
        <f t="shared" si="4"/>
        <v>820</v>
      </c>
      <c r="N37" s="251">
        <f t="shared" si="6"/>
        <v>1.0218114110919005</v>
      </c>
    </row>
    <row r="38" spans="1:14" ht="15" customHeight="1" thickBot="1">
      <c r="A38" s="68" t="s">
        <v>35</v>
      </c>
      <c r="B38" s="86">
        <f>B18-B37</f>
        <v>-582</v>
      </c>
      <c r="C38" s="87">
        <f>C18-C37</f>
        <v>276</v>
      </c>
      <c r="D38" s="93">
        <f>SUM(B38:C38)</f>
        <v>-306</v>
      </c>
      <c r="E38" s="86">
        <f>E18-E37</f>
        <v>-256</v>
      </c>
      <c r="F38" s="87">
        <f>F18-F37</f>
        <v>257</v>
      </c>
      <c r="G38" s="93">
        <f>SUM(E38:F38)</f>
        <v>1</v>
      </c>
      <c r="H38" s="253">
        <f>+E38-B38</f>
        <v>326</v>
      </c>
      <c r="I38" s="254"/>
      <c r="J38" s="86">
        <f>J18-J37</f>
        <v>-325.3580000000002</v>
      </c>
      <c r="K38" s="87">
        <f>K18-K37</f>
        <v>325</v>
      </c>
      <c r="L38" s="93">
        <f>SUM(J38:K38)</f>
        <v>-0.3580000000001746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253"/>
      <c r="I39" s="254"/>
      <c r="J39" s="348">
        <v>0</v>
      </c>
      <c r="K39" s="349"/>
      <c r="L39" s="350"/>
      <c r="M39" s="86"/>
      <c r="N39" s="251"/>
    </row>
    <row r="40" spans="1:8" ht="21.75" customHeight="1" thickBot="1">
      <c r="A40" s="69" t="s">
        <v>54</v>
      </c>
      <c r="B40" s="351"/>
      <c r="C40" s="352"/>
      <c r="D40" s="352"/>
      <c r="E40" s="348">
        <f>+E39</f>
        <v>0</v>
      </c>
      <c r="F40" s="353"/>
      <c r="G40" s="354"/>
      <c r="H40"/>
    </row>
    <row r="41" ht="14.25" customHeight="1">
      <c r="A41" s="186" t="s">
        <v>128</v>
      </c>
    </row>
    <row r="42" ht="12.75" customHeight="1">
      <c r="A42" s="4"/>
    </row>
    <row r="43" spans="1:10" ht="16.5" customHeight="1" thickBot="1">
      <c r="A43" s="4" t="s">
        <v>59</v>
      </c>
      <c r="B43" s="332" t="s">
        <v>111</v>
      </c>
      <c r="C43" s="332"/>
      <c r="D43" s="332"/>
      <c r="E43" s="332"/>
      <c r="F43" s="332"/>
      <c r="G43" s="332"/>
      <c r="H43" s="332"/>
      <c r="I43" s="332"/>
      <c r="J43" t="s">
        <v>36</v>
      </c>
    </row>
    <row r="44" spans="1:10" ht="18" customHeight="1">
      <c r="A44" s="333" t="s">
        <v>42</v>
      </c>
      <c r="B44" s="331" t="s">
        <v>112</v>
      </c>
      <c r="C44" s="366" t="s">
        <v>113</v>
      </c>
      <c r="D44" s="367"/>
      <c r="E44" s="367"/>
      <c r="F44" s="367"/>
      <c r="G44" s="367"/>
      <c r="H44" s="367"/>
      <c r="I44" s="368"/>
      <c r="J44" s="327" t="s">
        <v>114</v>
      </c>
    </row>
    <row r="45" spans="1:10" ht="14.25" customHeight="1">
      <c r="A45" s="334"/>
      <c r="B45" s="325"/>
      <c r="C45" s="321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160659</v>
      </c>
      <c r="B47" s="108">
        <v>42204</v>
      </c>
      <c r="C47" s="109">
        <v>2767</v>
      </c>
      <c r="D47" s="110">
        <v>137</v>
      </c>
      <c r="E47" s="109">
        <v>1089</v>
      </c>
      <c r="F47" s="109">
        <v>104</v>
      </c>
      <c r="G47" s="109">
        <v>0</v>
      </c>
      <c r="H47" s="111">
        <v>1437</v>
      </c>
      <c r="I47" s="109">
        <v>0</v>
      </c>
      <c r="J47" s="112">
        <f>A47-B47-C47</f>
        <v>115688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32" t="s">
        <v>79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4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364"/>
      <c r="K51" s="364"/>
      <c r="L51" s="365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362"/>
      <c r="I52" s="14" t="s">
        <v>123</v>
      </c>
      <c r="J52" s="17" t="s">
        <v>45</v>
      </c>
      <c r="K52" s="17" t="s">
        <v>46</v>
      </c>
      <c r="L52" s="15" t="s">
        <v>124</v>
      </c>
    </row>
    <row r="53" spans="1:12" ht="14.25" customHeight="1">
      <c r="A53" s="33" t="s">
        <v>47</v>
      </c>
      <c r="B53" s="210">
        <f>B55+B54</f>
        <v>5281.8</v>
      </c>
      <c r="C53" s="118" t="s">
        <v>48</v>
      </c>
      <c r="D53" s="118" t="s">
        <v>48</v>
      </c>
      <c r="E53" s="118" t="s">
        <v>48</v>
      </c>
      <c r="F53" s="119" t="s">
        <v>48</v>
      </c>
      <c r="G53" s="210">
        <f>G54+G55</f>
        <v>6372.2300000000005</v>
      </c>
      <c r="H53" s="215" t="s">
        <v>48</v>
      </c>
      <c r="I53" s="121" t="s">
        <v>48</v>
      </c>
      <c r="J53" s="118" t="s">
        <v>48</v>
      </c>
      <c r="K53" s="118" t="s">
        <v>48</v>
      </c>
      <c r="L53" s="120" t="s">
        <v>48</v>
      </c>
    </row>
    <row r="54" spans="1:12" ht="14.25" customHeight="1">
      <c r="A54" s="21" t="s">
        <v>81</v>
      </c>
      <c r="B54" s="211">
        <v>1153</v>
      </c>
      <c r="C54" s="122">
        <v>1153</v>
      </c>
      <c r="D54" s="122">
        <v>0</v>
      </c>
      <c r="E54" s="122">
        <v>0</v>
      </c>
      <c r="F54" s="123">
        <f>+C54+D54-E54</f>
        <v>1153</v>
      </c>
      <c r="G54" s="211">
        <v>1153.05</v>
      </c>
      <c r="H54" s="216">
        <f>+G54-F54</f>
        <v>0.049999999999954525</v>
      </c>
      <c r="I54" s="125">
        <f>F54</f>
        <v>1153</v>
      </c>
      <c r="J54" s="122">
        <v>0</v>
      </c>
      <c r="K54" s="122">
        <v>0</v>
      </c>
      <c r="L54" s="124">
        <f>+I54+J54-K54</f>
        <v>1153</v>
      </c>
    </row>
    <row r="55" spans="1:12" ht="14.25" customHeight="1">
      <c r="A55" s="207" t="s">
        <v>82</v>
      </c>
      <c r="B55" s="211">
        <v>4128.8</v>
      </c>
      <c r="C55" s="126" t="s">
        <v>48</v>
      </c>
      <c r="D55" s="126" t="s">
        <v>48</v>
      </c>
      <c r="E55" s="126" t="s">
        <v>48</v>
      </c>
      <c r="F55" s="127" t="s">
        <v>48</v>
      </c>
      <c r="G55" s="211">
        <v>5219.18</v>
      </c>
      <c r="H55" s="217" t="s">
        <v>48</v>
      </c>
      <c r="I55" s="128" t="s">
        <v>48</v>
      </c>
      <c r="J55" s="126" t="s">
        <v>48</v>
      </c>
      <c r="K55" s="126" t="s">
        <v>48</v>
      </c>
      <c r="L55" s="129" t="s">
        <v>48</v>
      </c>
    </row>
    <row r="56" spans="1:12" ht="14.25" customHeight="1">
      <c r="A56" s="208" t="s">
        <v>53</v>
      </c>
      <c r="B56" s="212">
        <v>197.19</v>
      </c>
      <c r="C56" s="130">
        <v>337</v>
      </c>
      <c r="D56" s="130">
        <v>308</v>
      </c>
      <c r="E56" s="130">
        <v>339</v>
      </c>
      <c r="F56" s="131">
        <f>+C56+D56-E56</f>
        <v>306</v>
      </c>
      <c r="G56" s="212">
        <v>188.53</v>
      </c>
      <c r="H56" s="218">
        <f>+G56-F56</f>
        <v>-117.47</v>
      </c>
      <c r="I56" s="133">
        <f>F56</f>
        <v>306</v>
      </c>
      <c r="J56" s="130">
        <v>312</v>
      </c>
      <c r="K56" s="130">
        <v>350</v>
      </c>
      <c r="L56" s="132">
        <f>+I56+J56-K56</f>
        <v>268</v>
      </c>
    </row>
    <row r="57" spans="1:12" ht="14.25" customHeight="1">
      <c r="A57" s="207" t="s">
        <v>70</v>
      </c>
      <c r="B57" s="213">
        <v>7283.55</v>
      </c>
      <c r="C57" s="134" t="s">
        <v>48</v>
      </c>
      <c r="D57" s="134" t="s">
        <v>48</v>
      </c>
      <c r="E57" s="134" t="s">
        <v>48</v>
      </c>
      <c r="F57" s="135" t="s">
        <v>48</v>
      </c>
      <c r="G57" s="213">
        <v>6181.31</v>
      </c>
      <c r="H57" s="219" t="s">
        <v>48</v>
      </c>
      <c r="I57" s="137" t="s">
        <v>48</v>
      </c>
      <c r="J57" s="134" t="s">
        <v>48</v>
      </c>
      <c r="K57" s="134" t="s">
        <v>48</v>
      </c>
      <c r="L57" s="136" t="s">
        <v>48</v>
      </c>
    </row>
    <row r="58" spans="1:12" ht="14.25" customHeight="1">
      <c r="A58" s="207" t="s">
        <v>83</v>
      </c>
      <c r="B58" s="211">
        <v>4097</v>
      </c>
      <c r="C58" s="122">
        <v>3791</v>
      </c>
      <c r="D58" s="122">
        <v>40</v>
      </c>
      <c r="E58" s="122">
        <v>40</v>
      </c>
      <c r="F58" s="123">
        <f>+C58+D58-E58</f>
        <v>3791</v>
      </c>
      <c r="G58" s="211">
        <v>3641.07</v>
      </c>
      <c r="H58" s="216">
        <v>0</v>
      </c>
      <c r="I58" s="125">
        <f>F58</f>
        <v>3791</v>
      </c>
      <c r="J58" s="122">
        <v>0</v>
      </c>
      <c r="K58" s="122">
        <v>1000</v>
      </c>
      <c r="L58" s="124">
        <f>+I58+J58-K58</f>
        <v>2791</v>
      </c>
    </row>
    <row r="59" spans="1:12" ht="14.25" customHeight="1" thickBot="1">
      <c r="A59" s="209" t="s">
        <v>84</v>
      </c>
      <c r="B59" s="214">
        <v>3186.55</v>
      </c>
      <c r="C59" s="138">
        <v>3186</v>
      </c>
      <c r="D59" s="138">
        <v>3213</v>
      </c>
      <c r="E59" s="138">
        <v>3859</v>
      </c>
      <c r="F59" s="139">
        <f>+C59+D59-E59</f>
        <v>2540</v>
      </c>
      <c r="G59" s="214">
        <v>2540.24</v>
      </c>
      <c r="H59" s="220">
        <f>+G59-F59</f>
        <v>0.23999999999978172</v>
      </c>
      <c r="I59" s="141">
        <f>F59</f>
        <v>2540</v>
      </c>
      <c r="J59" s="138">
        <v>2767</v>
      </c>
      <c r="K59" s="165">
        <v>4017</v>
      </c>
      <c r="L59" s="140">
        <f>+I59+J59-K59</f>
        <v>1290</v>
      </c>
    </row>
    <row r="60" ht="14.25" customHeight="1">
      <c r="A60" s="186" t="s">
        <v>105</v>
      </c>
    </row>
    <row r="61" ht="14.25" customHeight="1">
      <c r="A61" s="4"/>
    </row>
    <row r="62" ht="14.25" customHeight="1" thickBot="1">
      <c r="A62" s="4"/>
    </row>
    <row r="63" spans="1:12" ht="14.25" customHeight="1">
      <c r="A63" s="395" t="s">
        <v>117</v>
      </c>
      <c r="B63" s="396"/>
      <c r="C63" s="396"/>
      <c r="D63" s="396"/>
      <c r="E63" s="396"/>
      <c r="F63" s="396"/>
      <c r="G63" s="396"/>
      <c r="H63" s="396"/>
      <c r="I63" s="396"/>
      <c r="J63" s="396"/>
      <c r="K63" s="28"/>
      <c r="L63" s="29"/>
    </row>
    <row r="64" spans="1:12" ht="14.25" customHeight="1">
      <c r="A64" s="406" t="s">
        <v>39</v>
      </c>
      <c r="B64" s="404"/>
      <c r="C64" s="404"/>
      <c r="D64" s="404"/>
      <c r="E64" s="405"/>
      <c r="F64" s="30" t="s">
        <v>38</v>
      </c>
      <c r="G64" s="403" t="s">
        <v>56</v>
      </c>
      <c r="H64" s="404"/>
      <c r="I64" s="404"/>
      <c r="J64" s="404"/>
      <c r="K64" s="405"/>
      <c r="L64" s="37" t="s">
        <v>38</v>
      </c>
    </row>
    <row r="65" spans="1:12" ht="14.25" customHeight="1">
      <c r="A65" s="400" t="s">
        <v>125</v>
      </c>
      <c r="B65" s="401"/>
      <c r="C65" s="401"/>
      <c r="D65" s="401"/>
      <c r="E65" s="402"/>
      <c r="F65" s="48">
        <v>300</v>
      </c>
      <c r="G65" s="381" t="s">
        <v>141</v>
      </c>
      <c r="H65" s="382"/>
      <c r="I65" s="382"/>
      <c r="J65" s="382"/>
      <c r="K65" s="383"/>
      <c r="L65" s="388">
        <v>352</v>
      </c>
    </row>
    <row r="66" spans="1:12" ht="14.25" customHeight="1">
      <c r="A66" s="397" t="s">
        <v>126</v>
      </c>
      <c r="B66" s="398"/>
      <c r="C66" s="398"/>
      <c r="D66" s="398"/>
      <c r="E66" s="399"/>
      <c r="F66" s="198">
        <v>150</v>
      </c>
      <c r="G66" s="384"/>
      <c r="H66" s="385"/>
      <c r="I66" s="385"/>
      <c r="J66" s="385"/>
      <c r="K66" s="386"/>
      <c r="L66" s="389"/>
    </row>
    <row r="67" spans="1:12" ht="14.25" customHeight="1" thickBot="1">
      <c r="A67" s="309" t="s">
        <v>127</v>
      </c>
      <c r="B67" s="310"/>
      <c r="C67" s="310"/>
      <c r="D67" s="310"/>
      <c r="E67" s="310"/>
      <c r="F67" s="183">
        <v>240</v>
      </c>
      <c r="G67" s="190" t="s">
        <v>136</v>
      </c>
      <c r="H67" s="191"/>
      <c r="I67" s="191"/>
      <c r="J67" s="191"/>
      <c r="K67" s="192"/>
      <c r="L67" s="295">
        <v>1500</v>
      </c>
    </row>
    <row r="68" spans="1:12" ht="14.25" customHeight="1" thickBot="1">
      <c r="A68" s="374" t="s">
        <v>69</v>
      </c>
      <c r="B68" s="375"/>
      <c r="C68" s="375"/>
      <c r="D68" s="375"/>
      <c r="E68" s="380"/>
      <c r="F68" s="172">
        <f>SUM(F65:F66)</f>
        <v>450</v>
      </c>
      <c r="G68" s="374" t="s">
        <v>69</v>
      </c>
      <c r="H68" s="375"/>
      <c r="I68" s="375"/>
      <c r="J68" s="375"/>
      <c r="K68" s="376"/>
      <c r="L68" s="296">
        <f>SUM(L65:L67)</f>
        <v>1852</v>
      </c>
    </row>
    <row r="69" spans="1:11" ht="14.25" customHeight="1" thickBot="1">
      <c r="A69" s="377" t="s">
        <v>85</v>
      </c>
      <c r="B69" s="378"/>
      <c r="C69" s="378"/>
      <c r="D69" s="378"/>
      <c r="E69" s="379"/>
      <c r="F69" s="173">
        <v>1427</v>
      </c>
      <c r="G69" s="164"/>
      <c r="H69" s="164"/>
      <c r="I69" s="308"/>
      <c r="J69" s="308"/>
      <c r="K69" s="308"/>
    </row>
    <row r="70" ht="14.25" customHeight="1">
      <c r="A70" s="4"/>
    </row>
    <row r="72" spans="1:12" ht="12.75">
      <c r="A72" s="387" t="s">
        <v>116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</row>
    <row r="73" ht="13.5" thickBot="1"/>
    <row r="74" spans="1:9" ht="13.5" thickBot="1">
      <c r="A74" s="5"/>
      <c r="B74" s="40" t="s">
        <v>72</v>
      </c>
      <c r="C74" s="41"/>
      <c r="D74" s="42"/>
      <c r="E74" s="235" t="s">
        <v>73</v>
      </c>
      <c r="F74" s="236"/>
      <c r="G74" s="237"/>
      <c r="H74" s="355" t="s">
        <v>57</v>
      </c>
      <c r="I74" s="356"/>
    </row>
    <row r="75" spans="1:14" s="5" customFormat="1" ht="13.5" customHeight="1">
      <c r="A75"/>
      <c r="B75" s="142" t="s">
        <v>58</v>
      </c>
      <c r="C75" s="143" t="s">
        <v>74</v>
      </c>
      <c r="D75" s="144" t="s">
        <v>75</v>
      </c>
      <c r="E75" s="142" t="s">
        <v>58</v>
      </c>
      <c r="F75" s="143" t="s">
        <v>74</v>
      </c>
      <c r="G75" s="144" t="s">
        <v>76</v>
      </c>
      <c r="H75" s="357" t="s">
        <v>77</v>
      </c>
      <c r="I75" s="358"/>
      <c r="J75"/>
      <c r="K75"/>
      <c r="L75"/>
      <c r="M75"/>
      <c r="N75"/>
    </row>
    <row r="76" spans="2:9" ht="13.5" thickBot="1">
      <c r="B76" s="145">
        <v>2008</v>
      </c>
      <c r="C76" s="146">
        <v>2009</v>
      </c>
      <c r="D76" s="147"/>
      <c r="E76" s="145">
        <v>2008</v>
      </c>
      <c r="F76" s="146">
        <v>2009</v>
      </c>
      <c r="G76" s="147" t="s">
        <v>115</v>
      </c>
      <c r="H76" s="359" t="s">
        <v>80</v>
      </c>
      <c r="I76" s="360"/>
    </row>
    <row r="77" spans="2:9" ht="13.5" thickBot="1">
      <c r="B77" s="52">
        <v>70</v>
      </c>
      <c r="C77" s="50">
        <v>70</v>
      </c>
      <c r="D77" s="51">
        <f>SUM(C77-B77)</f>
        <v>0</v>
      </c>
      <c r="E77" s="52">
        <f>H78/(12*B77)*1000</f>
        <v>18333.333333333332</v>
      </c>
      <c r="F77" s="50">
        <f>H77/(12*C77)*1000</f>
        <v>18571.428571428572</v>
      </c>
      <c r="G77" s="53">
        <f>PRODUCT(F77/E77*100)</f>
        <v>101.2987012987013</v>
      </c>
      <c r="H77" s="323">
        <f>L29</f>
        <v>15600</v>
      </c>
      <c r="I77" s="324"/>
    </row>
    <row r="78" spans="8:9" ht="13.5" customHeight="1" hidden="1">
      <c r="H78" s="319">
        <f>G29</f>
        <v>15400</v>
      </c>
      <c r="I78" s="319"/>
    </row>
    <row r="79" ht="13.5" customHeight="1" hidden="1"/>
    <row r="80" ht="16.5" customHeight="1"/>
  </sheetData>
  <mergeCells count="40">
    <mergeCell ref="A72:L72"/>
    <mergeCell ref="L65:L66"/>
    <mergeCell ref="B51:B52"/>
    <mergeCell ref="C51:F51"/>
    <mergeCell ref="G51:G52"/>
    <mergeCell ref="A63:J63"/>
    <mergeCell ref="A66:E66"/>
    <mergeCell ref="A65:E65"/>
    <mergeCell ref="G64:K64"/>
    <mergeCell ref="A64:E64"/>
    <mergeCell ref="G68:K68"/>
    <mergeCell ref="A69:E69"/>
    <mergeCell ref="A68:E68"/>
    <mergeCell ref="G65:K66"/>
    <mergeCell ref="H51:H52"/>
    <mergeCell ref="I51:L51"/>
    <mergeCell ref="A50:L50"/>
    <mergeCell ref="C44:I44"/>
    <mergeCell ref="D45:I45"/>
    <mergeCell ref="A51:A52"/>
    <mergeCell ref="H77:I77"/>
    <mergeCell ref="H78:I78"/>
    <mergeCell ref="B39:D39"/>
    <mergeCell ref="J39:L39"/>
    <mergeCell ref="B40:D40"/>
    <mergeCell ref="E40:G40"/>
    <mergeCell ref="E39:G39"/>
    <mergeCell ref="H74:I74"/>
    <mergeCell ref="H75:I75"/>
    <mergeCell ref="H76:I76"/>
    <mergeCell ref="B43:I43"/>
    <mergeCell ref="A44:A46"/>
    <mergeCell ref="A3:N3"/>
    <mergeCell ref="A5:A8"/>
    <mergeCell ref="H6:I6"/>
    <mergeCell ref="B5:N5"/>
    <mergeCell ref="M6:N6"/>
    <mergeCell ref="B44:B46"/>
    <mergeCell ref="J44:J46"/>
    <mergeCell ref="C45:C46"/>
  </mergeCells>
  <conditionalFormatting sqref="N9:N12 N37">
    <cfRule type="cellIs" priority="1" dxfId="0" operator="between" stopIfTrue="1">
      <formula>0.95</formula>
      <formula>0.05</formula>
    </cfRule>
    <cfRule type="cellIs" priority="2" dxfId="1" operator="between" stopIfTrue="1">
      <formula>1.05</formula>
      <formula>1.49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2" width="9.875" style="4" customWidth="1"/>
    <col min="3" max="7" width="9.75390625" style="4" customWidth="1"/>
    <col min="8" max="8" width="8.75390625" style="4" customWidth="1"/>
    <col min="9" max="9" width="9.375" style="0" customWidth="1"/>
    <col min="10" max="10" width="10.625" style="0" customWidth="1"/>
    <col min="15" max="15" width="9.75390625" style="0" customWidth="1"/>
  </cols>
  <sheetData>
    <row r="1" ht="12.75">
      <c r="L1" s="6" t="s">
        <v>156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67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243">
        <v>0</v>
      </c>
      <c r="K9" s="244">
        <v>0</v>
      </c>
      <c r="L9" s="245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1231</v>
      </c>
      <c r="C10" s="83">
        <v>0</v>
      </c>
      <c r="D10" s="81">
        <f t="shared" si="0"/>
        <v>1231</v>
      </c>
      <c r="E10" s="82">
        <v>1348</v>
      </c>
      <c r="F10" s="83">
        <v>0</v>
      </c>
      <c r="G10" s="81">
        <f aca="true" t="shared" si="2" ref="G10:G17">SUM(E10:F10)</f>
        <v>1348</v>
      </c>
      <c r="H10" s="229">
        <f aca="true" t="shared" si="3" ref="H10:H37">+G10-D10</f>
        <v>117</v>
      </c>
      <c r="I10" s="228">
        <f aca="true" t="shared" si="4" ref="I10:I37">IF(D10=0,0,+G10/D10)</f>
        <v>1.0950446791226645</v>
      </c>
      <c r="J10" s="102">
        <v>1365</v>
      </c>
      <c r="K10" s="103">
        <v>0</v>
      </c>
      <c r="L10" s="245">
        <f t="shared" si="1"/>
        <v>1365</v>
      </c>
      <c r="M10" s="229">
        <f aca="true" t="shared" si="5" ref="M10:M37">+L10-G10</f>
        <v>17</v>
      </c>
      <c r="N10" s="228">
        <f>IF(G10=0,0,+L10/G10)</f>
        <v>1.0126112759643917</v>
      </c>
    </row>
    <row r="11" spans="1:14" ht="15" customHeight="1">
      <c r="A11" s="63" t="s">
        <v>8</v>
      </c>
      <c r="B11" s="82">
        <v>0</v>
      </c>
      <c r="C11" s="83">
        <v>0</v>
      </c>
      <c r="D11" s="81">
        <f t="shared" si="0"/>
        <v>0</v>
      </c>
      <c r="E11" s="82">
        <v>0</v>
      </c>
      <c r="F11" s="83">
        <v>0</v>
      </c>
      <c r="G11" s="81">
        <f t="shared" si="2"/>
        <v>0</v>
      </c>
      <c r="H11" s="229">
        <f t="shared" si="3"/>
        <v>0</v>
      </c>
      <c r="I11" s="228">
        <f t="shared" si="4"/>
        <v>0</v>
      </c>
      <c r="J11" s="102">
        <v>0</v>
      </c>
      <c r="K11" s="103">
        <v>0</v>
      </c>
      <c r="L11" s="245">
        <f t="shared" si="1"/>
        <v>0</v>
      </c>
      <c r="M11" s="229">
        <f t="shared" si="5"/>
        <v>0</v>
      </c>
      <c r="N11" s="228">
        <f aca="true" t="shared" si="6" ref="N11:N37">IF(G11=0,0,+L11/G11)</f>
        <v>0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 t="shared" si="4"/>
        <v>0</v>
      </c>
      <c r="J12" s="102">
        <v>0</v>
      </c>
      <c r="K12" s="103">
        <v>0</v>
      </c>
      <c r="L12" s="245">
        <f t="shared" si="1"/>
        <v>0</v>
      </c>
      <c r="M12" s="229">
        <f t="shared" si="5"/>
        <v>0</v>
      </c>
      <c r="N12" s="228">
        <f t="shared" si="6"/>
        <v>0</v>
      </c>
    </row>
    <row r="13" spans="1:14" ht="15" customHeight="1">
      <c r="A13" s="63" t="s">
        <v>10</v>
      </c>
      <c r="B13" s="82">
        <v>62</v>
      </c>
      <c r="C13" s="83">
        <v>0</v>
      </c>
      <c r="D13" s="81">
        <f t="shared" si="0"/>
        <v>62</v>
      </c>
      <c r="E13" s="82">
        <v>12</v>
      </c>
      <c r="F13" s="83">
        <v>0</v>
      </c>
      <c r="G13" s="81">
        <f t="shared" si="2"/>
        <v>12</v>
      </c>
      <c r="H13" s="229">
        <f t="shared" si="3"/>
        <v>-50</v>
      </c>
      <c r="I13" s="228">
        <f t="shared" si="4"/>
        <v>0.1935483870967742</v>
      </c>
      <c r="J13" s="102">
        <v>1</v>
      </c>
      <c r="K13" s="103">
        <v>0</v>
      </c>
      <c r="L13" s="245">
        <f t="shared" si="1"/>
        <v>1</v>
      </c>
      <c r="M13" s="229">
        <f t="shared" si="5"/>
        <v>-11</v>
      </c>
      <c r="N13" s="228">
        <f t="shared" si="6"/>
        <v>0.08333333333333333</v>
      </c>
    </row>
    <row r="14" spans="1:14" ht="15" customHeight="1">
      <c r="A14" s="63" t="s">
        <v>11</v>
      </c>
      <c r="B14" s="82">
        <v>2</v>
      </c>
      <c r="C14" s="83">
        <v>0</v>
      </c>
      <c r="D14" s="81">
        <f t="shared" si="0"/>
        <v>2</v>
      </c>
      <c r="E14" s="82">
        <v>12</v>
      </c>
      <c r="F14" s="83">
        <v>0</v>
      </c>
      <c r="G14" s="81">
        <f t="shared" si="2"/>
        <v>12</v>
      </c>
      <c r="H14" s="229">
        <f t="shared" si="3"/>
        <v>10</v>
      </c>
      <c r="I14" s="228">
        <f t="shared" si="4"/>
        <v>6</v>
      </c>
      <c r="J14" s="102">
        <v>0</v>
      </c>
      <c r="K14" s="103">
        <v>0</v>
      </c>
      <c r="L14" s="245">
        <f t="shared" si="1"/>
        <v>0</v>
      </c>
      <c r="M14" s="229">
        <f t="shared" si="5"/>
        <v>-12</v>
      </c>
      <c r="N14" s="228">
        <f t="shared" si="6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4"/>
        <v>0</v>
      </c>
      <c r="J15" s="102">
        <v>0</v>
      </c>
      <c r="K15" s="103">
        <v>0</v>
      </c>
      <c r="L15" s="245">
        <f t="shared" si="1"/>
        <v>0</v>
      </c>
      <c r="M15" s="229">
        <f t="shared" si="5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4"/>
        <v>0</v>
      </c>
      <c r="J16" s="102">
        <v>0</v>
      </c>
      <c r="K16" s="103">
        <v>0</v>
      </c>
      <c r="L16" s="245">
        <f t="shared" si="1"/>
        <v>0</v>
      </c>
      <c r="M16" s="229">
        <f t="shared" si="5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1750</v>
      </c>
      <c r="C17" s="85">
        <v>0</v>
      </c>
      <c r="D17" s="81">
        <f t="shared" si="0"/>
        <v>1750</v>
      </c>
      <c r="E17" s="84">
        <v>1800</v>
      </c>
      <c r="F17" s="85">
        <v>0</v>
      </c>
      <c r="G17" s="81">
        <f t="shared" si="2"/>
        <v>1800</v>
      </c>
      <c r="H17" s="230">
        <f t="shared" si="3"/>
        <v>50</v>
      </c>
      <c r="I17" s="231">
        <f t="shared" si="4"/>
        <v>1.0285714285714285</v>
      </c>
      <c r="J17" s="101">
        <v>1800</v>
      </c>
      <c r="K17" s="103">
        <v>0</v>
      </c>
      <c r="L17" s="245">
        <f t="shared" si="1"/>
        <v>1800</v>
      </c>
      <c r="M17" s="230">
        <f t="shared" si="5"/>
        <v>0</v>
      </c>
      <c r="N17" s="231">
        <f t="shared" si="6"/>
        <v>1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3043</v>
      </c>
      <c r="C18" s="87">
        <f t="shared" si="7"/>
        <v>0</v>
      </c>
      <c r="D18" s="88">
        <f t="shared" si="7"/>
        <v>3043</v>
      </c>
      <c r="E18" s="87">
        <f t="shared" si="7"/>
        <v>3160</v>
      </c>
      <c r="F18" s="87">
        <f t="shared" si="7"/>
        <v>0</v>
      </c>
      <c r="G18" s="88">
        <f t="shared" si="7"/>
        <v>3160</v>
      </c>
      <c r="H18" s="86">
        <f t="shared" si="3"/>
        <v>117</v>
      </c>
      <c r="I18" s="251">
        <f t="shared" si="4"/>
        <v>1.0384488991127176</v>
      </c>
      <c r="J18" s="87">
        <f>SUM(J9+J10+J11+J12+J13+J15+J17)</f>
        <v>3166</v>
      </c>
      <c r="K18" s="87">
        <f>SUM(K9+K10+K11+K12+K13+K15+K17)</f>
        <v>0</v>
      </c>
      <c r="L18" s="88">
        <f>SUM(L9+L10+L11+L12+L13+L15+L17)</f>
        <v>3166</v>
      </c>
      <c r="M18" s="86">
        <f t="shared" si="5"/>
        <v>6</v>
      </c>
      <c r="N18" s="251">
        <f t="shared" si="6"/>
        <v>1.0018987341772152</v>
      </c>
    </row>
    <row r="19" spans="1:14" ht="15" customHeight="1">
      <c r="A19" s="65" t="s">
        <v>16</v>
      </c>
      <c r="B19" s="79">
        <v>547</v>
      </c>
      <c r="C19" s="80">
        <v>0</v>
      </c>
      <c r="D19" s="81">
        <f aca="true" t="shared" si="8" ref="D19:D36">SUM(B19:C19)</f>
        <v>547</v>
      </c>
      <c r="E19" s="79">
        <v>306</v>
      </c>
      <c r="F19" s="80">
        <v>0</v>
      </c>
      <c r="G19" s="81">
        <f aca="true" t="shared" si="9" ref="G19:G36">SUM(E19:F19)</f>
        <v>306</v>
      </c>
      <c r="H19" s="227">
        <f>+G19-D19</f>
        <v>-241</v>
      </c>
      <c r="I19" s="232">
        <f>IF(D19=0,0,+G19/D19)</f>
        <v>0.5594149908592322</v>
      </c>
      <c r="J19" s="243">
        <v>320</v>
      </c>
      <c r="K19" s="244">
        <v>0</v>
      </c>
      <c r="L19" s="245">
        <f aca="true" t="shared" si="10" ref="L19:L36">SUM(J19:K19)</f>
        <v>320</v>
      </c>
      <c r="M19" s="227">
        <f t="shared" si="5"/>
        <v>14</v>
      </c>
      <c r="N19" s="232">
        <f t="shared" si="6"/>
        <v>1.0457516339869282</v>
      </c>
    </row>
    <row r="20" spans="1:14" ht="24">
      <c r="A20" s="63" t="s">
        <v>17</v>
      </c>
      <c r="B20" s="79">
        <v>174</v>
      </c>
      <c r="C20" s="80">
        <v>0</v>
      </c>
      <c r="D20" s="81">
        <f>SUM(B20:C20)</f>
        <v>174</v>
      </c>
      <c r="E20" s="79">
        <v>92</v>
      </c>
      <c r="F20" s="80">
        <v>0</v>
      </c>
      <c r="G20" s="81">
        <f t="shared" si="9"/>
        <v>92</v>
      </c>
      <c r="H20" s="229">
        <f>+G20-D20</f>
        <v>-82</v>
      </c>
      <c r="I20" s="228">
        <f>IF(D20=0,0,+G20/D20)</f>
        <v>0.5287356321839081</v>
      </c>
      <c r="J20" s="243">
        <v>90</v>
      </c>
      <c r="K20" s="244">
        <v>0</v>
      </c>
      <c r="L20" s="245">
        <f t="shared" si="10"/>
        <v>90</v>
      </c>
      <c r="M20" s="227">
        <f t="shared" si="5"/>
        <v>-2</v>
      </c>
      <c r="N20" s="228">
        <f t="shared" si="6"/>
        <v>0.9782608695652174</v>
      </c>
    </row>
    <row r="21" spans="1:14" ht="15" customHeight="1">
      <c r="A21" s="63" t="s">
        <v>18</v>
      </c>
      <c r="B21" s="82">
        <v>185</v>
      </c>
      <c r="C21" s="83">
        <v>0</v>
      </c>
      <c r="D21" s="81">
        <f t="shared" si="8"/>
        <v>185</v>
      </c>
      <c r="E21" s="82">
        <v>221</v>
      </c>
      <c r="F21" s="83">
        <v>0</v>
      </c>
      <c r="G21" s="81">
        <f t="shared" si="9"/>
        <v>221</v>
      </c>
      <c r="H21" s="229">
        <f t="shared" si="3"/>
        <v>36</v>
      </c>
      <c r="I21" s="228">
        <f t="shared" si="4"/>
        <v>1.1945945945945946</v>
      </c>
      <c r="J21" s="152">
        <v>260</v>
      </c>
      <c r="K21" s="244">
        <v>0</v>
      </c>
      <c r="L21" s="245">
        <f t="shared" si="10"/>
        <v>260</v>
      </c>
      <c r="M21" s="227">
        <f t="shared" si="5"/>
        <v>39</v>
      </c>
      <c r="N21" s="228">
        <f t="shared" si="6"/>
        <v>1.1764705882352942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4"/>
        <v>0</v>
      </c>
      <c r="J22" s="102">
        <v>0</v>
      </c>
      <c r="K22" s="244">
        <v>0</v>
      </c>
      <c r="L22" s="245">
        <f t="shared" si="10"/>
        <v>0</v>
      </c>
      <c r="M22" s="227">
        <f t="shared" si="5"/>
        <v>0</v>
      </c>
      <c r="N22" s="228">
        <f t="shared" si="6"/>
        <v>0</v>
      </c>
    </row>
    <row r="23" spans="1:14" ht="15" customHeight="1">
      <c r="A23" s="63" t="s">
        <v>20</v>
      </c>
      <c r="B23" s="82">
        <v>0</v>
      </c>
      <c r="C23" s="83">
        <v>0</v>
      </c>
      <c r="D23" s="81">
        <f t="shared" si="8"/>
        <v>0</v>
      </c>
      <c r="E23" s="82">
        <v>0</v>
      </c>
      <c r="F23" s="83">
        <v>0</v>
      </c>
      <c r="G23" s="81">
        <f t="shared" si="9"/>
        <v>0</v>
      </c>
      <c r="H23" s="229">
        <f t="shared" si="3"/>
        <v>0</v>
      </c>
      <c r="I23" s="228">
        <f t="shared" si="4"/>
        <v>0</v>
      </c>
      <c r="J23" s="102">
        <v>0</v>
      </c>
      <c r="K23" s="244">
        <v>0</v>
      </c>
      <c r="L23" s="245">
        <f t="shared" si="10"/>
        <v>0</v>
      </c>
      <c r="M23" s="227">
        <f t="shared" si="5"/>
        <v>0</v>
      </c>
      <c r="N23" s="228">
        <f t="shared" si="6"/>
        <v>0</v>
      </c>
    </row>
    <row r="24" spans="1:14" ht="15" customHeight="1">
      <c r="A24" s="63" t="s">
        <v>21</v>
      </c>
      <c r="B24" s="89">
        <v>441</v>
      </c>
      <c r="C24" s="83">
        <v>0</v>
      </c>
      <c r="D24" s="81">
        <f t="shared" si="8"/>
        <v>441</v>
      </c>
      <c r="E24" s="89">
        <v>741</v>
      </c>
      <c r="F24" s="83">
        <v>0</v>
      </c>
      <c r="G24" s="81">
        <f t="shared" si="9"/>
        <v>741</v>
      </c>
      <c r="H24" s="229">
        <f t="shared" si="3"/>
        <v>300</v>
      </c>
      <c r="I24" s="228">
        <f t="shared" si="4"/>
        <v>1.6802721088435375</v>
      </c>
      <c r="J24" s="102">
        <v>717</v>
      </c>
      <c r="K24" s="244">
        <v>0</v>
      </c>
      <c r="L24" s="245">
        <f t="shared" si="10"/>
        <v>717</v>
      </c>
      <c r="M24" s="227">
        <f t="shared" si="5"/>
        <v>-24</v>
      </c>
      <c r="N24" s="228">
        <f t="shared" si="6"/>
        <v>0.9676113360323887</v>
      </c>
    </row>
    <row r="25" spans="1:14" ht="24">
      <c r="A25" s="63" t="s">
        <v>22</v>
      </c>
      <c r="B25" s="82">
        <v>117</v>
      </c>
      <c r="C25" s="83">
        <v>0</v>
      </c>
      <c r="D25" s="81">
        <f t="shared" si="8"/>
        <v>117</v>
      </c>
      <c r="E25" s="82">
        <v>352</v>
      </c>
      <c r="F25" s="83">
        <v>0</v>
      </c>
      <c r="G25" s="81">
        <f t="shared" si="9"/>
        <v>352</v>
      </c>
      <c r="H25" s="229">
        <f t="shared" si="3"/>
        <v>235</v>
      </c>
      <c r="I25" s="228">
        <f t="shared" si="4"/>
        <v>3.0085470085470085</v>
      </c>
      <c r="J25" s="102">
        <v>320</v>
      </c>
      <c r="K25" s="244">
        <v>0</v>
      </c>
      <c r="L25" s="245">
        <f t="shared" si="10"/>
        <v>320</v>
      </c>
      <c r="M25" s="227">
        <f t="shared" si="5"/>
        <v>-32</v>
      </c>
      <c r="N25" s="228">
        <f t="shared" si="6"/>
        <v>0.9090909090909091</v>
      </c>
    </row>
    <row r="26" spans="1:14" ht="15" customHeight="1">
      <c r="A26" s="63" t="s">
        <v>23</v>
      </c>
      <c r="B26" s="82">
        <v>314</v>
      </c>
      <c r="C26" s="83">
        <v>0</v>
      </c>
      <c r="D26" s="81">
        <f t="shared" si="8"/>
        <v>314</v>
      </c>
      <c r="E26" s="82">
        <v>387</v>
      </c>
      <c r="F26" s="83">
        <v>0</v>
      </c>
      <c r="G26" s="81">
        <f t="shared" si="9"/>
        <v>387</v>
      </c>
      <c r="H26" s="229">
        <f t="shared" si="3"/>
        <v>73</v>
      </c>
      <c r="I26" s="228">
        <f t="shared" si="4"/>
        <v>1.232484076433121</v>
      </c>
      <c r="J26" s="102">
        <v>382</v>
      </c>
      <c r="K26" s="244">
        <v>0</v>
      </c>
      <c r="L26" s="245">
        <f t="shared" si="10"/>
        <v>382</v>
      </c>
      <c r="M26" s="227">
        <f t="shared" si="5"/>
        <v>-5</v>
      </c>
      <c r="N26" s="228">
        <f t="shared" si="6"/>
        <v>0.9870801033591732</v>
      </c>
    </row>
    <row r="27" spans="1:14" ht="15" customHeight="1">
      <c r="A27" s="66" t="s">
        <v>24</v>
      </c>
      <c r="B27" s="89">
        <v>1725</v>
      </c>
      <c r="C27" s="83">
        <v>0</v>
      </c>
      <c r="D27" s="81">
        <f t="shared" si="8"/>
        <v>1725</v>
      </c>
      <c r="E27" s="89">
        <v>1788</v>
      </c>
      <c r="F27" s="83">
        <v>0</v>
      </c>
      <c r="G27" s="81">
        <f t="shared" si="9"/>
        <v>1788</v>
      </c>
      <c r="H27" s="229">
        <f t="shared" si="3"/>
        <v>63</v>
      </c>
      <c r="I27" s="228">
        <f t="shared" si="4"/>
        <v>1.0365217391304349</v>
      </c>
      <c r="J27" s="152">
        <v>1788</v>
      </c>
      <c r="K27" s="244">
        <v>0</v>
      </c>
      <c r="L27" s="245">
        <f t="shared" si="10"/>
        <v>1788</v>
      </c>
      <c r="M27" s="227">
        <f t="shared" si="5"/>
        <v>0</v>
      </c>
      <c r="N27" s="228">
        <f t="shared" si="6"/>
        <v>1</v>
      </c>
    </row>
    <row r="28" spans="1:14" ht="15" customHeight="1">
      <c r="A28" s="63" t="s">
        <v>25</v>
      </c>
      <c r="B28" s="82">
        <v>1262</v>
      </c>
      <c r="C28" s="83">
        <v>0</v>
      </c>
      <c r="D28" s="81">
        <f t="shared" si="8"/>
        <v>1262</v>
      </c>
      <c r="E28" s="82">
        <v>1310</v>
      </c>
      <c r="F28" s="83">
        <v>0</v>
      </c>
      <c r="G28" s="81">
        <f t="shared" si="9"/>
        <v>1310</v>
      </c>
      <c r="H28" s="229">
        <f t="shared" si="3"/>
        <v>48</v>
      </c>
      <c r="I28" s="228">
        <f t="shared" si="4"/>
        <v>1.0380348652931854</v>
      </c>
      <c r="J28" s="152">
        <v>1310</v>
      </c>
      <c r="K28" s="244">
        <v>0</v>
      </c>
      <c r="L28" s="245">
        <f t="shared" si="10"/>
        <v>1310</v>
      </c>
      <c r="M28" s="227">
        <f t="shared" si="5"/>
        <v>0</v>
      </c>
      <c r="N28" s="228">
        <f t="shared" si="6"/>
        <v>1</v>
      </c>
    </row>
    <row r="29" spans="1:14" ht="15" customHeight="1">
      <c r="A29" s="66" t="s">
        <v>26</v>
      </c>
      <c r="B29" s="82">
        <v>1250</v>
      </c>
      <c r="C29" s="83">
        <v>0</v>
      </c>
      <c r="D29" s="81">
        <f t="shared" si="8"/>
        <v>1250</v>
      </c>
      <c r="E29" s="82">
        <v>1290</v>
      </c>
      <c r="F29" s="83">
        <v>0</v>
      </c>
      <c r="G29" s="178">
        <f t="shared" si="9"/>
        <v>1290</v>
      </c>
      <c r="H29" s="229">
        <f t="shared" si="3"/>
        <v>40</v>
      </c>
      <c r="I29" s="228">
        <f t="shared" si="4"/>
        <v>1.032</v>
      </c>
      <c r="J29" s="152">
        <v>1290</v>
      </c>
      <c r="K29" s="244">
        <v>0</v>
      </c>
      <c r="L29" s="245">
        <f t="shared" si="10"/>
        <v>1290</v>
      </c>
      <c r="M29" s="227">
        <f t="shared" si="5"/>
        <v>0</v>
      </c>
      <c r="N29" s="228">
        <f t="shared" si="6"/>
        <v>1</v>
      </c>
    </row>
    <row r="30" spans="1:14" ht="15" customHeight="1">
      <c r="A30" s="63" t="s">
        <v>27</v>
      </c>
      <c r="B30" s="82">
        <v>12</v>
      </c>
      <c r="C30" s="83">
        <v>0</v>
      </c>
      <c r="D30" s="81">
        <f t="shared" si="8"/>
        <v>12</v>
      </c>
      <c r="E30" s="82">
        <v>20</v>
      </c>
      <c r="F30" s="83">
        <v>0</v>
      </c>
      <c r="G30" s="81">
        <f t="shared" si="9"/>
        <v>20</v>
      </c>
      <c r="H30" s="229">
        <f t="shared" si="3"/>
        <v>8</v>
      </c>
      <c r="I30" s="228">
        <f t="shared" si="4"/>
        <v>1.6666666666666667</v>
      </c>
      <c r="J30" s="152">
        <v>20</v>
      </c>
      <c r="K30" s="244">
        <v>0</v>
      </c>
      <c r="L30" s="245">
        <f t="shared" si="10"/>
        <v>20</v>
      </c>
      <c r="M30" s="227">
        <f t="shared" si="5"/>
        <v>0</v>
      </c>
      <c r="N30" s="228">
        <f t="shared" si="6"/>
        <v>1</v>
      </c>
    </row>
    <row r="31" spans="1:14" ht="24">
      <c r="A31" s="63" t="s">
        <v>28</v>
      </c>
      <c r="B31" s="82">
        <v>438</v>
      </c>
      <c r="C31" s="83">
        <v>0</v>
      </c>
      <c r="D31" s="81">
        <f t="shared" si="8"/>
        <v>438</v>
      </c>
      <c r="E31" s="82">
        <v>478</v>
      </c>
      <c r="F31" s="83">
        <v>0</v>
      </c>
      <c r="G31" s="81">
        <f t="shared" si="9"/>
        <v>478</v>
      </c>
      <c r="H31" s="229">
        <f t="shared" si="3"/>
        <v>40</v>
      </c>
      <c r="I31" s="228">
        <f t="shared" si="4"/>
        <v>1.091324200913242</v>
      </c>
      <c r="J31" s="152">
        <v>478</v>
      </c>
      <c r="K31" s="244">
        <v>0</v>
      </c>
      <c r="L31" s="245">
        <f t="shared" si="10"/>
        <v>478</v>
      </c>
      <c r="M31" s="227">
        <f t="shared" si="5"/>
        <v>0</v>
      </c>
      <c r="N31" s="228">
        <f t="shared" si="6"/>
        <v>1</v>
      </c>
    </row>
    <row r="32" spans="1:14" ht="15" customHeight="1">
      <c r="A32" s="66" t="s">
        <v>29</v>
      </c>
      <c r="B32" s="82">
        <v>0</v>
      </c>
      <c r="C32" s="83">
        <v>0</v>
      </c>
      <c r="D32" s="81">
        <f t="shared" si="8"/>
        <v>0</v>
      </c>
      <c r="E32" s="82">
        <v>0</v>
      </c>
      <c r="F32" s="83">
        <v>0</v>
      </c>
      <c r="G32" s="81">
        <f t="shared" si="9"/>
        <v>0</v>
      </c>
      <c r="H32" s="229">
        <f t="shared" si="3"/>
        <v>0</v>
      </c>
      <c r="I32" s="228">
        <f t="shared" si="4"/>
        <v>0</v>
      </c>
      <c r="J32" s="102">
        <v>0</v>
      </c>
      <c r="K32" s="244">
        <v>0</v>
      </c>
      <c r="L32" s="245">
        <f t="shared" si="10"/>
        <v>0</v>
      </c>
      <c r="M32" s="227">
        <f t="shared" si="5"/>
        <v>0</v>
      </c>
      <c r="N32" s="228">
        <f t="shared" si="6"/>
        <v>0</v>
      </c>
    </row>
    <row r="33" spans="1:14" ht="15" customHeight="1">
      <c r="A33" s="66" t="s">
        <v>30</v>
      </c>
      <c r="B33" s="82">
        <v>30</v>
      </c>
      <c r="C33" s="83">
        <v>0</v>
      </c>
      <c r="D33" s="81">
        <f t="shared" si="8"/>
        <v>30</v>
      </c>
      <c r="E33" s="82">
        <v>53</v>
      </c>
      <c r="F33" s="83">
        <v>0</v>
      </c>
      <c r="G33" s="81">
        <f t="shared" si="9"/>
        <v>53</v>
      </c>
      <c r="H33" s="229">
        <f t="shared" si="3"/>
        <v>23</v>
      </c>
      <c r="I33" s="228">
        <f t="shared" si="4"/>
        <v>1.7666666666666666</v>
      </c>
      <c r="J33" s="102">
        <v>65</v>
      </c>
      <c r="K33" s="244">
        <v>0</v>
      </c>
      <c r="L33" s="245">
        <f t="shared" si="10"/>
        <v>65</v>
      </c>
      <c r="M33" s="227">
        <f t="shared" si="5"/>
        <v>12</v>
      </c>
      <c r="N33" s="228">
        <f t="shared" si="6"/>
        <v>1.2264150943396226</v>
      </c>
    </row>
    <row r="34" spans="1:14" ht="24">
      <c r="A34" s="63" t="s">
        <v>31</v>
      </c>
      <c r="B34" s="82">
        <v>-29</v>
      </c>
      <c r="C34" s="83">
        <v>0</v>
      </c>
      <c r="D34" s="81">
        <f t="shared" si="8"/>
        <v>-29</v>
      </c>
      <c r="E34" s="82">
        <v>16</v>
      </c>
      <c r="F34" s="83">
        <v>0</v>
      </c>
      <c r="G34" s="81">
        <f t="shared" si="9"/>
        <v>16</v>
      </c>
      <c r="H34" s="229">
        <f t="shared" si="3"/>
        <v>45</v>
      </c>
      <c r="I34" s="228">
        <f t="shared" si="4"/>
        <v>-0.5517241379310345</v>
      </c>
      <c r="J34" s="102">
        <v>16</v>
      </c>
      <c r="K34" s="244">
        <v>0</v>
      </c>
      <c r="L34" s="245">
        <f t="shared" si="10"/>
        <v>16</v>
      </c>
      <c r="M34" s="227">
        <f t="shared" si="5"/>
        <v>0</v>
      </c>
      <c r="N34" s="228">
        <f t="shared" si="6"/>
        <v>1</v>
      </c>
    </row>
    <row r="35" spans="1:14" ht="24">
      <c r="A35" s="63" t="s">
        <v>32</v>
      </c>
      <c r="B35" s="82">
        <v>-29</v>
      </c>
      <c r="C35" s="83">
        <v>0</v>
      </c>
      <c r="D35" s="81">
        <f t="shared" si="8"/>
        <v>-29</v>
      </c>
      <c r="E35" s="82">
        <v>16</v>
      </c>
      <c r="F35" s="83">
        <v>0</v>
      </c>
      <c r="G35" s="81">
        <f t="shared" si="9"/>
        <v>16</v>
      </c>
      <c r="H35" s="229">
        <f t="shared" si="3"/>
        <v>45</v>
      </c>
      <c r="I35" s="228">
        <f t="shared" si="4"/>
        <v>-0.5517241379310345</v>
      </c>
      <c r="J35" s="102">
        <v>16</v>
      </c>
      <c r="K35" s="244">
        <v>0</v>
      </c>
      <c r="L35" s="245">
        <f t="shared" si="10"/>
        <v>16</v>
      </c>
      <c r="M35" s="227">
        <f t="shared" si="5"/>
        <v>0</v>
      </c>
      <c r="N35" s="228">
        <f t="shared" si="6"/>
        <v>1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28">
        <f t="shared" si="4"/>
        <v>0</v>
      </c>
      <c r="J36" s="101">
        <v>0</v>
      </c>
      <c r="K36" s="244">
        <v>0</v>
      </c>
      <c r="L36" s="245">
        <f t="shared" si="10"/>
        <v>0</v>
      </c>
      <c r="M36" s="233">
        <f t="shared" si="5"/>
        <v>0</v>
      </c>
      <c r="N36" s="228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2899</v>
      </c>
      <c r="C37" s="91">
        <f t="shared" si="11"/>
        <v>0</v>
      </c>
      <c r="D37" s="92">
        <f t="shared" si="11"/>
        <v>2899</v>
      </c>
      <c r="E37" s="86">
        <f t="shared" si="11"/>
        <v>3125</v>
      </c>
      <c r="F37" s="87">
        <f t="shared" si="11"/>
        <v>0</v>
      </c>
      <c r="G37" s="88">
        <f t="shared" si="11"/>
        <v>3125</v>
      </c>
      <c r="H37" s="86">
        <f t="shared" si="3"/>
        <v>226</v>
      </c>
      <c r="I37" s="252">
        <f t="shared" si="4"/>
        <v>1.077957916522939</v>
      </c>
      <c r="J37" s="87">
        <f>SUM(J19+J21+J22+J23+J24+J27+J32+J33+J34+J36)</f>
        <v>3166</v>
      </c>
      <c r="K37" s="87">
        <f>SUM(K19+K21+K22+K23+K24+K27+K32+K33+K34+K36)</f>
        <v>0</v>
      </c>
      <c r="L37" s="88">
        <f>SUM(L19+L21+L22+L23+L24+L27+L32+L33+L34+L36)</f>
        <v>3166</v>
      </c>
      <c r="M37" s="86">
        <f t="shared" si="5"/>
        <v>41</v>
      </c>
      <c r="N37" s="252">
        <f t="shared" si="6"/>
        <v>1.01312</v>
      </c>
    </row>
    <row r="38" spans="1:14" ht="15" customHeight="1" thickBot="1">
      <c r="A38" s="68" t="s">
        <v>35</v>
      </c>
      <c r="B38" s="86">
        <f>B18-B37</f>
        <v>144</v>
      </c>
      <c r="C38" s="87">
        <f>C18-C37</f>
        <v>0</v>
      </c>
      <c r="D38" s="93">
        <f>SUM(B38:C38)</f>
        <v>144</v>
      </c>
      <c r="E38" s="86">
        <f>E18-E37</f>
        <v>35</v>
      </c>
      <c r="F38" s="87">
        <f>F18-F37</f>
        <v>0</v>
      </c>
      <c r="G38" s="93">
        <f>SUM(E38:F38)</f>
        <v>35</v>
      </c>
      <c r="H38" s="86">
        <f>+E38-B38</f>
        <v>-109</v>
      </c>
      <c r="I38" s="251"/>
      <c r="J38" s="86">
        <f>J18-J37</f>
        <v>0</v>
      </c>
      <c r="K38" s="87">
        <f>K18-K37</f>
        <v>0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ht="14.25" customHeight="1"/>
    <row r="42" ht="14.25" customHeight="1">
      <c r="A42" s="4"/>
    </row>
    <row r="43" spans="1:10" ht="14.25" customHeight="1" thickBot="1">
      <c r="A43" s="4" t="s">
        <v>59</v>
      </c>
      <c r="B43" s="332" t="s">
        <v>111</v>
      </c>
      <c r="C43" s="332"/>
      <c r="D43" s="332"/>
      <c r="E43" s="332"/>
      <c r="F43" s="332"/>
      <c r="G43" s="332"/>
      <c r="H43" s="332"/>
      <c r="I43" s="332"/>
      <c r="J43" t="s">
        <v>36</v>
      </c>
    </row>
    <row r="44" spans="1:10" ht="14.25" customHeight="1">
      <c r="A44" s="333" t="s">
        <v>42</v>
      </c>
      <c r="B44" s="331" t="s">
        <v>112</v>
      </c>
      <c r="C44" s="366" t="s">
        <v>113</v>
      </c>
      <c r="D44" s="367"/>
      <c r="E44" s="367"/>
      <c r="F44" s="367"/>
      <c r="G44" s="367"/>
      <c r="H44" s="367"/>
      <c r="I44" s="368"/>
      <c r="J44" s="327" t="s">
        <v>114</v>
      </c>
    </row>
    <row r="45" spans="1:10" ht="17.25" customHeight="1">
      <c r="A45" s="334"/>
      <c r="B45" s="325"/>
      <c r="C45" s="444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446</v>
      </c>
      <c r="B47" s="109">
        <v>212</v>
      </c>
      <c r="C47" s="109">
        <f>SUM(D47:H47)</f>
        <v>16</v>
      </c>
      <c r="D47" s="110">
        <v>0</v>
      </c>
      <c r="E47" s="109">
        <v>11</v>
      </c>
      <c r="F47" s="109">
        <v>3</v>
      </c>
      <c r="G47" s="109">
        <v>0</v>
      </c>
      <c r="H47" s="111">
        <v>2</v>
      </c>
      <c r="I47" s="111">
        <v>0</v>
      </c>
      <c r="J47" s="149">
        <v>218</v>
      </c>
    </row>
    <row r="48" spans="1:9" ht="14.25" customHeight="1">
      <c r="A48" s="38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38"/>
      <c r="B49" s="39"/>
      <c r="C49" s="39"/>
      <c r="D49" s="39"/>
      <c r="E49" s="39"/>
      <c r="F49" s="39"/>
      <c r="G49" s="39"/>
      <c r="H49" s="39"/>
      <c r="I49" s="39"/>
    </row>
    <row r="50" spans="1:12" ht="14.25" customHeight="1" thickBot="1">
      <c r="A50" s="4"/>
      <c r="B50" s="332" t="s">
        <v>79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3.2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3" t="s">
        <v>123</v>
      </c>
      <c r="J52" s="114" t="s">
        <v>45</v>
      </c>
      <c r="K52" s="114" t="s">
        <v>46</v>
      </c>
      <c r="L52" s="150" t="s">
        <v>124</v>
      </c>
    </row>
    <row r="53" spans="1:12" ht="14.25" customHeight="1">
      <c r="A53" s="247" t="s">
        <v>47</v>
      </c>
      <c r="B53" s="234">
        <v>1116.34</v>
      </c>
      <c r="C53" s="239" t="s">
        <v>48</v>
      </c>
      <c r="D53" s="239" t="s">
        <v>48</v>
      </c>
      <c r="E53" s="239" t="s">
        <v>48</v>
      </c>
      <c r="F53" s="240" t="s">
        <v>48</v>
      </c>
      <c r="G53" s="234">
        <v>1223.37</v>
      </c>
      <c r="H53" s="215" t="s">
        <v>48</v>
      </c>
      <c r="I53" s="239" t="s">
        <v>48</v>
      </c>
      <c r="J53" s="239" t="s">
        <v>48</v>
      </c>
      <c r="K53" s="239" t="s">
        <v>48</v>
      </c>
      <c r="L53" s="241" t="s">
        <v>48</v>
      </c>
    </row>
    <row r="54" spans="1:12" ht="14.25" customHeight="1">
      <c r="A54" s="207" t="s">
        <v>49</v>
      </c>
      <c r="B54" s="211">
        <v>112.1</v>
      </c>
      <c r="C54" s="185">
        <v>112</v>
      </c>
      <c r="D54" s="185">
        <v>70</v>
      </c>
      <c r="E54" s="185">
        <v>0</v>
      </c>
      <c r="F54" s="255">
        <f>+C54+D54-E54</f>
        <v>182</v>
      </c>
      <c r="G54" s="211">
        <v>182.19</v>
      </c>
      <c r="H54" s="216">
        <f>+G54-F54</f>
        <v>0.18999999999999773</v>
      </c>
      <c r="I54" s="185">
        <f>F54</f>
        <v>182</v>
      </c>
      <c r="J54" s="185">
        <v>0</v>
      </c>
      <c r="K54" s="185">
        <v>0</v>
      </c>
      <c r="L54" s="216">
        <f>+I54+J54-K54</f>
        <v>182</v>
      </c>
    </row>
    <row r="55" spans="1:12" ht="14.25" customHeight="1">
      <c r="A55" s="207" t="s">
        <v>50</v>
      </c>
      <c r="B55" s="211">
        <v>418.56</v>
      </c>
      <c r="C55" s="185">
        <v>419</v>
      </c>
      <c r="D55" s="185">
        <v>74</v>
      </c>
      <c r="E55" s="185">
        <v>0</v>
      </c>
      <c r="F55" s="255">
        <f>+C55+D55-E55</f>
        <v>493</v>
      </c>
      <c r="G55" s="211">
        <v>492.96</v>
      </c>
      <c r="H55" s="216">
        <f>+G55-F55</f>
        <v>-0.040000000000020464</v>
      </c>
      <c r="I55" s="185">
        <f>F55</f>
        <v>493</v>
      </c>
      <c r="J55" s="185">
        <v>0</v>
      </c>
      <c r="K55" s="185">
        <v>0</v>
      </c>
      <c r="L55" s="216">
        <f>+I55+J55-K55</f>
        <v>493</v>
      </c>
    </row>
    <row r="56" spans="1:12" ht="14.25" customHeight="1">
      <c r="A56" s="207" t="s">
        <v>51</v>
      </c>
      <c r="B56" s="211">
        <v>92.05</v>
      </c>
      <c r="C56" s="185">
        <v>92</v>
      </c>
      <c r="D56" s="185">
        <v>16</v>
      </c>
      <c r="E56" s="185">
        <v>2</v>
      </c>
      <c r="F56" s="255">
        <f>+C56+D56-E56</f>
        <v>106</v>
      </c>
      <c r="G56" s="211">
        <v>105.92</v>
      </c>
      <c r="H56" s="216">
        <f>+G56-F56</f>
        <v>-0.0799999999999983</v>
      </c>
      <c r="I56" s="185">
        <f>F56</f>
        <v>106</v>
      </c>
      <c r="J56" s="185">
        <v>16</v>
      </c>
      <c r="K56" s="185">
        <v>2</v>
      </c>
      <c r="L56" s="216">
        <f>+I56+J56-K56</f>
        <v>120</v>
      </c>
    </row>
    <row r="57" spans="1:12" ht="14.25" customHeight="1">
      <c r="A57" s="207" t="s">
        <v>52</v>
      </c>
      <c r="B57" s="211">
        <f>B53-(B54+B55+B56)</f>
        <v>493.63</v>
      </c>
      <c r="C57" s="239" t="s">
        <v>48</v>
      </c>
      <c r="D57" s="239" t="s">
        <v>48</v>
      </c>
      <c r="E57" s="239" t="s">
        <v>48</v>
      </c>
      <c r="F57" s="240" t="s">
        <v>48</v>
      </c>
      <c r="G57" s="211">
        <v>67.57</v>
      </c>
      <c r="H57" s="217" t="s">
        <v>48</v>
      </c>
      <c r="I57" s="239" t="s">
        <v>48</v>
      </c>
      <c r="J57" s="239" t="s">
        <v>48</v>
      </c>
      <c r="K57" s="239" t="s">
        <v>48</v>
      </c>
      <c r="L57" s="241" t="s">
        <v>48</v>
      </c>
    </row>
    <row r="58" spans="1:12" s="179" customFormat="1" ht="14.25" customHeight="1" thickBot="1">
      <c r="A58" s="209" t="s">
        <v>53</v>
      </c>
      <c r="B58" s="214">
        <v>56.91</v>
      </c>
      <c r="C58" s="165">
        <v>61</v>
      </c>
      <c r="D58" s="165">
        <v>26</v>
      </c>
      <c r="E58" s="165">
        <v>16</v>
      </c>
      <c r="F58" s="256">
        <f>+C58+D58-E58</f>
        <v>71</v>
      </c>
      <c r="G58" s="214">
        <v>56.91</v>
      </c>
      <c r="H58" s="220">
        <f>+G58-F58</f>
        <v>-14.090000000000003</v>
      </c>
      <c r="I58" s="165">
        <f>F58</f>
        <v>71</v>
      </c>
      <c r="J58" s="165">
        <v>26</v>
      </c>
      <c r="K58" s="165">
        <v>26</v>
      </c>
      <c r="L58" s="220">
        <f>+I58+J58-K58</f>
        <v>71</v>
      </c>
    </row>
    <row r="59" ht="14.25" customHeight="1">
      <c r="A59" s="4"/>
    </row>
    <row r="60" ht="14.25" customHeight="1">
      <c r="A60" s="4"/>
    </row>
    <row r="61" ht="14.25" customHeight="1" thickBot="1">
      <c r="A61" s="4"/>
    </row>
    <row r="62" spans="1:12" ht="14.25" customHeight="1">
      <c r="A62" s="395" t="s">
        <v>117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422"/>
    </row>
    <row r="63" spans="1:12" ht="14.25" customHeight="1">
      <c r="A63" s="419" t="s">
        <v>39</v>
      </c>
      <c r="B63" s="420"/>
      <c r="C63" s="420"/>
      <c r="D63" s="420"/>
      <c r="E63" s="420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4.25" customHeight="1">
      <c r="A64" s="508" t="s">
        <v>59</v>
      </c>
      <c r="B64" s="509"/>
      <c r="C64" s="509"/>
      <c r="D64" s="509"/>
      <c r="E64" s="509"/>
      <c r="F64" s="58">
        <v>0</v>
      </c>
      <c r="G64" s="475"/>
      <c r="H64" s="475"/>
      <c r="I64" s="475"/>
      <c r="J64" s="475"/>
      <c r="K64" s="475"/>
      <c r="L64" s="60">
        <v>0</v>
      </c>
    </row>
    <row r="65" spans="1:12" ht="14.25" customHeight="1" thickBot="1">
      <c r="A65" s="510"/>
      <c r="B65" s="511"/>
      <c r="C65" s="511"/>
      <c r="D65" s="511"/>
      <c r="E65" s="511"/>
      <c r="F65" s="59"/>
      <c r="G65" s="481"/>
      <c r="H65" s="481"/>
      <c r="I65" s="481"/>
      <c r="J65" s="481"/>
      <c r="K65" s="481"/>
      <c r="L65" s="61"/>
    </row>
    <row r="66" spans="1:12" ht="14.25" customHeight="1" thickBot="1">
      <c r="A66" s="408" t="s">
        <v>69</v>
      </c>
      <c r="B66" s="409"/>
      <c r="C66" s="409"/>
      <c r="D66" s="409"/>
      <c r="E66" s="410"/>
      <c r="F66" s="54">
        <f>SUM(F64)</f>
        <v>0</v>
      </c>
      <c r="G66" s="376" t="s">
        <v>69</v>
      </c>
      <c r="H66" s="411"/>
      <c r="I66" s="411"/>
      <c r="J66" s="411"/>
      <c r="K66" s="411"/>
      <c r="L66" s="55">
        <f>SUM(L64)</f>
        <v>0</v>
      </c>
    </row>
    <row r="67" spans="1:6" ht="13.5" thickBot="1">
      <c r="A67" s="302" t="s">
        <v>85</v>
      </c>
      <c r="B67" s="303"/>
      <c r="C67" s="303"/>
      <c r="D67" s="303"/>
      <c r="E67" s="304"/>
      <c r="F67" s="54">
        <v>2</v>
      </c>
    </row>
    <row r="71" spans="1:14" s="5" customFormat="1" ht="13.5" customHeight="1">
      <c r="A71"/>
      <c r="B71" s="387" t="s">
        <v>116</v>
      </c>
      <c r="C71" s="387"/>
      <c r="D71" s="387"/>
      <c r="E71" s="387"/>
      <c r="F71" s="387"/>
      <c r="G71" s="387"/>
      <c r="H71" s="387"/>
      <c r="I71" s="387"/>
      <c r="J71"/>
      <c r="K71"/>
      <c r="L71"/>
      <c r="M71"/>
      <c r="N71"/>
    </row>
    <row r="72" ht="13.5" thickBot="1"/>
    <row r="73" spans="2:9" ht="13.5" thickBot="1">
      <c r="B73" s="40" t="s">
        <v>72</v>
      </c>
      <c r="C73" s="41"/>
      <c r="D73" s="42"/>
      <c r="E73" s="412" t="s">
        <v>73</v>
      </c>
      <c r="F73" s="413"/>
      <c r="G73" s="414"/>
      <c r="H73" s="462" t="s">
        <v>57</v>
      </c>
      <c r="I73" s="463"/>
    </row>
    <row r="74" spans="2:9" ht="12.75">
      <c r="B74" s="142" t="s">
        <v>58</v>
      </c>
      <c r="C74" s="143" t="s">
        <v>74</v>
      </c>
      <c r="D74" s="144" t="s">
        <v>75</v>
      </c>
      <c r="E74" s="142" t="s">
        <v>58</v>
      </c>
      <c r="F74" s="143" t="s">
        <v>74</v>
      </c>
      <c r="G74" s="144" t="s">
        <v>76</v>
      </c>
      <c r="H74" s="464" t="s">
        <v>77</v>
      </c>
      <c r="I74" s="465"/>
    </row>
    <row r="75" spans="2:9" ht="13.5" thickBot="1">
      <c r="B75" s="145">
        <v>2008</v>
      </c>
      <c r="C75" s="146">
        <v>2009</v>
      </c>
      <c r="D75" s="147"/>
      <c r="E75" s="145">
        <v>2008</v>
      </c>
      <c r="F75" s="146">
        <v>2009</v>
      </c>
      <c r="G75" s="147" t="s">
        <v>115</v>
      </c>
      <c r="H75" s="466" t="s">
        <v>80</v>
      </c>
      <c r="I75" s="467"/>
    </row>
    <row r="76" spans="2:10" ht="14.25" customHeight="1" thickBot="1">
      <c r="B76" s="154">
        <v>6</v>
      </c>
      <c r="C76" s="44">
        <v>6</v>
      </c>
      <c r="D76" s="45">
        <f>SUM(C76-B76)</f>
        <v>0</v>
      </c>
      <c r="E76" s="43">
        <f>H77/(12*B76)*1000</f>
        <v>17916.666666666668</v>
      </c>
      <c r="F76" s="44">
        <f>H76/(12*C76)*1000</f>
        <v>17916.666666666668</v>
      </c>
      <c r="G76" s="46">
        <f>PRODUCT(F76/E76*100)</f>
        <v>100</v>
      </c>
      <c r="H76" s="483">
        <f>L29</f>
        <v>1290</v>
      </c>
      <c r="I76" s="484"/>
      <c r="J76" s="179"/>
    </row>
    <row r="77" spans="8:9" ht="0.75" customHeight="1">
      <c r="H77" s="407">
        <f>G29</f>
        <v>1290</v>
      </c>
      <c r="I77" s="407"/>
    </row>
    <row r="83" ht="12.75" customHeight="1"/>
    <row r="84" ht="14.25" customHeight="1"/>
  </sheetData>
  <mergeCells count="40">
    <mergeCell ref="A66:E66"/>
    <mergeCell ref="G66:K66"/>
    <mergeCell ref="B71:I71"/>
    <mergeCell ref="E73:G73"/>
    <mergeCell ref="H73:I73"/>
    <mergeCell ref="A64:E64"/>
    <mergeCell ref="G64:K64"/>
    <mergeCell ref="A65:E65"/>
    <mergeCell ref="G65:K65"/>
    <mergeCell ref="H51:H52"/>
    <mergeCell ref="I51:L51"/>
    <mergeCell ref="A63:E63"/>
    <mergeCell ref="G63:K63"/>
    <mergeCell ref="A51:A52"/>
    <mergeCell ref="B51:B52"/>
    <mergeCell ref="C51:F51"/>
    <mergeCell ref="G51:G52"/>
    <mergeCell ref="A62:L62"/>
    <mergeCell ref="A44:A46"/>
    <mergeCell ref="B44:B46"/>
    <mergeCell ref="J44:J46"/>
    <mergeCell ref="C45:C46"/>
    <mergeCell ref="H74:I74"/>
    <mergeCell ref="H75:I75"/>
    <mergeCell ref="H76:I76"/>
    <mergeCell ref="H77:I77"/>
    <mergeCell ref="A5:A8"/>
    <mergeCell ref="H6:I6"/>
    <mergeCell ref="B5:N5"/>
    <mergeCell ref="M6:N6"/>
    <mergeCell ref="B43:I43"/>
    <mergeCell ref="A3:N3"/>
    <mergeCell ref="B50:L50"/>
    <mergeCell ref="B39:D39"/>
    <mergeCell ref="J39:L39"/>
    <mergeCell ref="B40:D40"/>
    <mergeCell ref="E40:G40"/>
    <mergeCell ref="E39:G39"/>
    <mergeCell ref="C44:I44"/>
    <mergeCell ref="D45:I4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2" width="9.75390625" style="4" customWidth="1"/>
    <col min="3" max="3" width="9.625" style="4" customWidth="1"/>
    <col min="4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164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104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99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10</v>
      </c>
      <c r="C9" s="80">
        <v>0</v>
      </c>
      <c r="D9" s="81">
        <f aca="true" t="shared" si="0" ref="D9:D17">SUM(B9:C9)</f>
        <v>10</v>
      </c>
      <c r="E9" s="79">
        <v>1</v>
      </c>
      <c r="F9" s="80">
        <v>0</v>
      </c>
      <c r="G9" s="81">
        <f>SUM(E9:F9)</f>
        <v>1</v>
      </c>
      <c r="H9" s="227">
        <f>SUM(F9:G9)</f>
        <v>1</v>
      </c>
      <c r="I9" s="228">
        <f aca="true" t="shared" si="1" ref="I9:I37">IF(D9=0,0,+G9/D9)</f>
        <v>0.1</v>
      </c>
      <c r="J9" s="99">
        <v>0</v>
      </c>
      <c r="K9" s="80">
        <v>0</v>
      </c>
      <c r="L9" s="100">
        <f aca="true" t="shared" si="2" ref="L9:L17">SUM(J9:K9)</f>
        <v>0</v>
      </c>
      <c r="M9" s="227">
        <v>0</v>
      </c>
      <c r="N9" s="228">
        <f aca="true" t="shared" si="3" ref="N9:N37">IF(G9=0,0,+L9/G9)</f>
        <v>0</v>
      </c>
    </row>
    <row r="10" spans="1:14" ht="15" customHeight="1">
      <c r="A10" s="63" t="s">
        <v>7</v>
      </c>
      <c r="B10" s="82">
        <v>874</v>
      </c>
      <c r="C10" s="83">
        <v>0</v>
      </c>
      <c r="D10" s="81">
        <f t="shared" si="0"/>
        <v>874</v>
      </c>
      <c r="E10" s="82">
        <v>860</v>
      </c>
      <c r="F10" s="83">
        <v>0</v>
      </c>
      <c r="G10" s="81">
        <f aca="true" t="shared" si="4" ref="G10:G17">SUM(E10:F10)</f>
        <v>860</v>
      </c>
      <c r="H10" s="229">
        <f aca="true" t="shared" si="5" ref="H10:H37">+G10-D10</f>
        <v>-14</v>
      </c>
      <c r="I10" s="228">
        <f t="shared" si="1"/>
        <v>0.9839816933638444</v>
      </c>
      <c r="J10" s="89">
        <v>873</v>
      </c>
      <c r="K10" s="83">
        <v>0</v>
      </c>
      <c r="L10" s="100">
        <f t="shared" si="2"/>
        <v>873</v>
      </c>
      <c r="M10" s="229">
        <f aca="true" t="shared" si="6" ref="M10:M37">+L10-G10</f>
        <v>13</v>
      </c>
      <c r="N10" s="228">
        <f t="shared" si="3"/>
        <v>1.0151162790697674</v>
      </c>
    </row>
    <row r="11" spans="1:14" ht="15" customHeight="1">
      <c r="A11" s="63" t="s">
        <v>8</v>
      </c>
      <c r="B11" s="82">
        <v>0</v>
      </c>
      <c r="C11" s="83">
        <v>11</v>
      </c>
      <c r="D11" s="81">
        <f t="shared" si="0"/>
        <v>11</v>
      </c>
      <c r="E11" s="82">
        <v>0</v>
      </c>
      <c r="F11" s="83">
        <v>33</v>
      </c>
      <c r="G11" s="81">
        <f t="shared" si="4"/>
        <v>33</v>
      </c>
      <c r="H11" s="229">
        <f t="shared" si="5"/>
        <v>22</v>
      </c>
      <c r="I11" s="228">
        <f t="shared" si="1"/>
        <v>3</v>
      </c>
      <c r="J11" s="89">
        <v>0</v>
      </c>
      <c r="K11" s="83">
        <v>36</v>
      </c>
      <c r="L11" s="100">
        <f t="shared" si="2"/>
        <v>36</v>
      </c>
      <c r="M11" s="229">
        <f t="shared" si="6"/>
        <v>3</v>
      </c>
      <c r="N11" s="228">
        <f t="shared" si="3"/>
        <v>1.0909090909090908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4"/>
        <v>0</v>
      </c>
      <c r="H12" s="229">
        <f t="shared" si="5"/>
        <v>0</v>
      </c>
      <c r="I12" s="228">
        <f t="shared" si="1"/>
        <v>0</v>
      </c>
      <c r="J12" s="89">
        <v>0</v>
      </c>
      <c r="K12" s="83">
        <v>0</v>
      </c>
      <c r="L12" s="100">
        <f t="shared" si="2"/>
        <v>0</v>
      </c>
      <c r="M12" s="229">
        <f t="shared" si="6"/>
        <v>0</v>
      </c>
      <c r="N12" s="228">
        <f t="shared" si="3"/>
        <v>0</v>
      </c>
    </row>
    <row r="13" spans="1:14" ht="15" customHeight="1">
      <c r="A13" s="63" t="s">
        <v>10</v>
      </c>
      <c r="B13" s="82">
        <v>51</v>
      </c>
      <c r="C13" s="83">
        <v>0</v>
      </c>
      <c r="D13" s="81">
        <f t="shared" si="0"/>
        <v>51</v>
      </c>
      <c r="E13" s="82">
        <v>171</v>
      </c>
      <c r="F13" s="83">
        <v>0</v>
      </c>
      <c r="G13" s="81">
        <f t="shared" si="4"/>
        <v>171</v>
      </c>
      <c r="H13" s="229">
        <f t="shared" si="5"/>
        <v>120</v>
      </c>
      <c r="I13" s="228">
        <f t="shared" si="1"/>
        <v>3.3529411764705883</v>
      </c>
      <c r="J13" s="89">
        <v>0</v>
      </c>
      <c r="K13" s="83">
        <v>0</v>
      </c>
      <c r="L13" s="100">
        <f t="shared" si="2"/>
        <v>0</v>
      </c>
      <c r="M13" s="229">
        <f t="shared" si="6"/>
        <v>-171</v>
      </c>
      <c r="N13" s="228">
        <f t="shared" si="3"/>
        <v>0</v>
      </c>
    </row>
    <row r="14" spans="1:14" ht="15" customHeight="1">
      <c r="A14" s="63" t="s">
        <v>11</v>
      </c>
      <c r="B14" s="82">
        <v>50</v>
      </c>
      <c r="C14" s="83">
        <v>0</v>
      </c>
      <c r="D14" s="81">
        <f t="shared" si="0"/>
        <v>50</v>
      </c>
      <c r="E14" s="82">
        <v>170</v>
      </c>
      <c r="F14" s="83">
        <v>0</v>
      </c>
      <c r="G14" s="81">
        <f t="shared" si="4"/>
        <v>170</v>
      </c>
      <c r="H14" s="229">
        <f t="shared" si="5"/>
        <v>120</v>
      </c>
      <c r="I14" s="228">
        <f t="shared" si="1"/>
        <v>3.4</v>
      </c>
      <c r="J14" s="89">
        <v>0</v>
      </c>
      <c r="K14" s="83">
        <v>0</v>
      </c>
      <c r="L14" s="100">
        <f t="shared" si="2"/>
        <v>0</v>
      </c>
      <c r="M14" s="229">
        <f t="shared" si="6"/>
        <v>-170</v>
      </c>
      <c r="N14" s="228">
        <f t="shared" si="3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4"/>
        <v>0</v>
      </c>
      <c r="H15" s="229">
        <f t="shared" si="5"/>
        <v>0</v>
      </c>
      <c r="I15" s="228">
        <f t="shared" si="1"/>
        <v>0</v>
      </c>
      <c r="J15" s="89">
        <v>0</v>
      </c>
      <c r="K15" s="83">
        <v>0</v>
      </c>
      <c r="L15" s="100">
        <f t="shared" si="2"/>
        <v>0</v>
      </c>
      <c r="M15" s="229">
        <f t="shared" si="6"/>
        <v>0</v>
      </c>
      <c r="N15" s="228">
        <f t="shared" si="3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4"/>
        <v>0</v>
      </c>
      <c r="H16" s="229">
        <f t="shared" si="5"/>
        <v>0</v>
      </c>
      <c r="I16" s="228">
        <f t="shared" si="1"/>
        <v>0</v>
      </c>
      <c r="J16" s="89">
        <v>0</v>
      </c>
      <c r="K16" s="83">
        <v>0</v>
      </c>
      <c r="L16" s="100">
        <f t="shared" si="2"/>
        <v>0</v>
      </c>
      <c r="M16" s="229">
        <f t="shared" si="6"/>
        <v>0</v>
      </c>
      <c r="N16" s="228">
        <f t="shared" si="3"/>
        <v>0</v>
      </c>
    </row>
    <row r="17" spans="1:14" ht="15" customHeight="1" thickBot="1">
      <c r="A17" s="64" t="s">
        <v>14</v>
      </c>
      <c r="B17" s="84">
        <v>19879</v>
      </c>
      <c r="C17" s="85">
        <v>0</v>
      </c>
      <c r="D17" s="81">
        <f t="shared" si="0"/>
        <v>19879</v>
      </c>
      <c r="E17" s="84">
        <v>21337</v>
      </c>
      <c r="F17" s="85">
        <v>0</v>
      </c>
      <c r="G17" s="81">
        <f t="shared" si="4"/>
        <v>21337</v>
      </c>
      <c r="H17" s="230">
        <f t="shared" si="5"/>
        <v>1458</v>
      </c>
      <c r="I17" s="231">
        <f t="shared" si="1"/>
        <v>1.0733437295638613</v>
      </c>
      <c r="J17" s="101">
        <v>21670</v>
      </c>
      <c r="K17" s="85">
        <v>0</v>
      </c>
      <c r="L17" s="100">
        <f t="shared" si="2"/>
        <v>21670</v>
      </c>
      <c r="M17" s="230">
        <f t="shared" si="6"/>
        <v>333</v>
      </c>
      <c r="N17" s="231">
        <f t="shared" si="3"/>
        <v>1.0156066925997094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20814</v>
      </c>
      <c r="C18" s="87">
        <f t="shared" si="7"/>
        <v>11</v>
      </c>
      <c r="D18" s="88">
        <f t="shared" si="7"/>
        <v>20825</v>
      </c>
      <c r="E18" s="86">
        <f t="shared" si="7"/>
        <v>22369</v>
      </c>
      <c r="F18" s="87">
        <f t="shared" si="7"/>
        <v>33</v>
      </c>
      <c r="G18" s="93">
        <f t="shared" si="7"/>
        <v>22402</v>
      </c>
      <c r="H18" s="86">
        <f t="shared" si="5"/>
        <v>1577</v>
      </c>
      <c r="I18" s="251">
        <f t="shared" si="1"/>
        <v>1.0757262905162064</v>
      </c>
      <c r="J18" s="87">
        <f>SUM(J9+J10+J11+J12+J13+J15+J17)</f>
        <v>22543</v>
      </c>
      <c r="K18" s="87">
        <f>SUM(K9+K10+K11+K12+K13+K15+K17)</f>
        <v>36</v>
      </c>
      <c r="L18" s="88">
        <f>SUM(L9+L10+L11+L12+L13+L15+L17)</f>
        <v>22579</v>
      </c>
      <c r="M18" s="86">
        <f t="shared" si="6"/>
        <v>177</v>
      </c>
      <c r="N18" s="251">
        <f t="shared" si="3"/>
        <v>1.007901080260691</v>
      </c>
    </row>
    <row r="19" spans="1:14" ht="15" customHeight="1">
      <c r="A19" s="65" t="s">
        <v>16</v>
      </c>
      <c r="B19" s="79">
        <v>4986</v>
      </c>
      <c r="C19" s="80">
        <v>0</v>
      </c>
      <c r="D19" s="81">
        <f aca="true" t="shared" si="8" ref="D19:D36">SUM(B19:C19)</f>
        <v>4986</v>
      </c>
      <c r="E19" s="79">
        <v>5287</v>
      </c>
      <c r="F19" s="80">
        <v>0</v>
      </c>
      <c r="G19" s="81">
        <f aca="true" t="shared" si="9" ref="G19:G36">SUM(E19:F19)</f>
        <v>5287</v>
      </c>
      <c r="H19" s="227">
        <f t="shared" si="5"/>
        <v>301</v>
      </c>
      <c r="I19" s="232">
        <f t="shared" si="1"/>
        <v>1.060369033293221</v>
      </c>
      <c r="J19" s="99">
        <v>5257</v>
      </c>
      <c r="K19" s="80">
        <v>0</v>
      </c>
      <c r="L19" s="100">
        <f aca="true" t="shared" si="10" ref="L19:L36">SUM(J19:K19)</f>
        <v>5257</v>
      </c>
      <c r="M19" s="227">
        <f t="shared" si="6"/>
        <v>-30</v>
      </c>
      <c r="N19" s="232">
        <f t="shared" si="3"/>
        <v>0.9943257045583507</v>
      </c>
    </row>
    <row r="20" spans="1:14" ht="24">
      <c r="A20" s="63" t="s">
        <v>17</v>
      </c>
      <c r="B20" s="79">
        <v>494</v>
      </c>
      <c r="C20" s="80">
        <v>0</v>
      </c>
      <c r="D20" s="81">
        <f t="shared" si="8"/>
        <v>494</v>
      </c>
      <c r="E20" s="79">
        <v>887</v>
      </c>
      <c r="F20" s="80">
        <v>0</v>
      </c>
      <c r="G20" s="81">
        <f t="shared" si="9"/>
        <v>887</v>
      </c>
      <c r="H20" s="229">
        <f t="shared" si="5"/>
        <v>393</v>
      </c>
      <c r="I20" s="228">
        <f t="shared" si="1"/>
        <v>1.7955465587044535</v>
      </c>
      <c r="J20" s="99">
        <v>789</v>
      </c>
      <c r="K20" s="80">
        <v>0</v>
      </c>
      <c r="L20" s="100">
        <f t="shared" si="10"/>
        <v>789</v>
      </c>
      <c r="M20" s="227">
        <f t="shared" si="6"/>
        <v>-98</v>
      </c>
      <c r="N20" s="228">
        <f t="shared" si="3"/>
        <v>0.8895152198421646</v>
      </c>
    </row>
    <row r="21" spans="1:14" ht="15" customHeight="1">
      <c r="A21" s="63" t="s">
        <v>18</v>
      </c>
      <c r="B21" s="82">
        <v>479</v>
      </c>
      <c r="C21" s="83">
        <v>0</v>
      </c>
      <c r="D21" s="81">
        <f t="shared" si="8"/>
        <v>479</v>
      </c>
      <c r="E21" s="82">
        <v>533</v>
      </c>
      <c r="F21" s="83">
        <v>0</v>
      </c>
      <c r="G21" s="81">
        <f t="shared" si="9"/>
        <v>533</v>
      </c>
      <c r="H21" s="229">
        <f t="shared" si="5"/>
        <v>54</v>
      </c>
      <c r="I21" s="228">
        <f t="shared" si="1"/>
        <v>1.1127348643006263</v>
      </c>
      <c r="J21" s="82">
        <v>600</v>
      </c>
      <c r="K21" s="83">
        <v>0</v>
      </c>
      <c r="L21" s="100">
        <f t="shared" si="10"/>
        <v>600</v>
      </c>
      <c r="M21" s="227">
        <f t="shared" si="6"/>
        <v>67</v>
      </c>
      <c r="N21" s="228">
        <f t="shared" si="3"/>
        <v>1.125703564727955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5"/>
        <v>0</v>
      </c>
      <c r="I22" s="228">
        <f t="shared" si="1"/>
        <v>0</v>
      </c>
      <c r="J22" s="89">
        <v>0</v>
      </c>
      <c r="K22" s="83">
        <v>0</v>
      </c>
      <c r="L22" s="100">
        <f t="shared" si="10"/>
        <v>0</v>
      </c>
      <c r="M22" s="227">
        <f t="shared" si="6"/>
        <v>0</v>
      </c>
      <c r="N22" s="228">
        <f t="shared" si="3"/>
        <v>0</v>
      </c>
    </row>
    <row r="23" spans="1:14" ht="15" customHeight="1">
      <c r="A23" s="63" t="s">
        <v>20</v>
      </c>
      <c r="B23" s="82">
        <v>0</v>
      </c>
      <c r="C23" s="83">
        <v>10</v>
      </c>
      <c r="D23" s="81">
        <f t="shared" si="8"/>
        <v>10</v>
      </c>
      <c r="E23" s="82">
        <v>0</v>
      </c>
      <c r="F23" s="83">
        <v>28</v>
      </c>
      <c r="G23" s="81">
        <f t="shared" si="9"/>
        <v>28</v>
      </c>
      <c r="H23" s="229">
        <f t="shared" si="5"/>
        <v>18</v>
      </c>
      <c r="I23" s="228">
        <f t="shared" si="1"/>
        <v>2.8</v>
      </c>
      <c r="J23" s="89">
        <v>0</v>
      </c>
      <c r="K23" s="83">
        <v>30</v>
      </c>
      <c r="L23" s="100">
        <f t="shared" si="10"/>
        <v>30</v>
      </c>
      <c r="M23" s="227">
        <f t="shared" si="6"/>
        <v>2</v>
      </c>
      <c r="N23" s="228">
        <f t="shared" si="3"/>
        <v>1.0714285714285714</v>
      </c>
    </row>
    <row r="24" spans="1:14" ht="15" customHeight="1">
      <c r="A24" s="63" t="s">
        <v>21</v>
      </c>
      <c r="B24" s="89">
        <v>3787</v>
      </c>
      <c r="C24" s="83">
        <v>0</v>
      </c>
      <c r="D24" s="81">
        <f t="shared" si="8"/>
        <v>3787</v>
      </c>
      <c r="E24" s="89">
        <v>4232</v>
      </c>
      <c r="F24" s="83">
        <v>0</v>
      </c>
      <c r="G24" s="81">
        <f t="shared" si="9"/>
        <v>4232</v>
      </c>
      <c r="H24" s="229">
        <f t="shared" si="5"/>
        <v>445</v>
      </c>
      <c r="I24" s="228">
        <f t="shared" si="1"/>
        <v>1.1175072616847108</v>
      </c>
      <c r="J24" s="89">
        <v>4514</v>
      </c>
      <c r="K24" s="83">
        <v>0</v>
      </c>
      <c r="L24" s="100">
        <f t="shared" si="10"/>
        <v>4514</v>
      </c>
      <c r="M24" s="227">
        <f t="shared" si="6"/>
        <v>282</v>
      </c>
      <c r="N24" s="228">
        <f t="shared" si="3"/>
        <v>1.0666351606805293</v>
      </c>
    </row>
    <row r="25" spans="1:14" ht="24">
      <c r="A25" s="63" t="s">
        <v>22</v>
      </c>
      <c r="B25" s="82">
        <v>97</v>
      </c>
      <c r="C25" s="83">
        <v>0</v>
      </c>
      <c r="D25" s="81">
        <f t="shared" si="8"/>
        <v>97</v>
      </c>
      <c r="E25" s="82">
        <v>136</v>
      </c>
      <c r="F25" s="83">
        <v>0</v>
      </c>
      <c r="G25" s="81">
        <f t="shared" si="9"/>
        <v>136</v>
      </c>
      <c r="H25" s="229">
        <f t="shared" si="5"/>
        <v>39</v>
      </c>
      <c r="I25" s="228">
        <f t="shared" si="1"/>
        <v>1.402061855670103</v>
      </c>
      <c r="J25" s="102">
        <v>125</v>
      </c>
      <c r="K25" s="83">
        <v>0</v>
      </c>
      <c r="L25" s="100">
        <f t="shared" si="10"/>
        <v>125</v>
      </c>
      <c r="M25" s="227">
        <f t="shared" si="6"/>
        <v>-11</v>
      </c>
      <c r="N25" s="228">
        <f t="shared" si="3"/>
        <v>0.9191176470588235</v>
      </c>
    </row>
    <row r="26" spans="1:14" ht="15" customHeight="1">
      <c r="A26" s="63" t="s">
        <v>23</v>
      </c>
      <c r="B26" s="82">
        <v>3484</v>
      </c>
      <c r="C26" s="83">
        <v>0</v>
      </c>
      <c r="D26" s="81">
        <f t="shared" si="8"/>
        <v>3484</v>
      </c>
      <c r="E26" s="82">
        <v>3956</v>
      </c>
      <c r="F26" s="83">
        <v>0</v>
      </c>
      <c r="G26" s="81">
        <f t="shared" si="9"/>
        <v>3956</v>
      </c>
      <c r="H26" s="229">
        <f t="shared" si="5"/>
        <v>472</v>
      </c>
      <c r="I26" s="228">
        <f t="shared" si="1"/>
        <v>1.1354764638346728</v>
      </c>
      <c r="J26" s="102">
        <v>4209</v>
      </c>
      <c r="K26" s="83">
        <v>0</v>
      </c>
      <c r="L26" s="100">
        <f t="shared" si="10"/>
        <v>4209</v>
      </c>
      <c r="M26" s="227">
        <f t="shared" si="6"/>
        <v>253</v>
      </c>
      <c r="N26" s="228">
        <f t="shared" si="3"/>
        <v>1.063953488372093</v>
      </c>
    </row>
    <row r="27" spans="1:14" ht="15" customHeight="1">
      <c r="A27" s="66" t="s">
        <v>24</v>
      </c>
      <c r="B27" s="89">
        <v>11006</v>
      </c>
      <c r="C27" s="83">
        <v>0</v>
      </c>
      <c r="D27" s="81">
        <f t="shared" si="8"/>
        <v>11006</v>
      </c>
      <c r="E27" s="89">
        <v>11511</v>
      </c>
      <c r="F27" s="83">
        <v>0</v>
      </c>
      <c r="G27" s="81">
        <f t="shared" si="9"/>
        <v>11511</v>
      </c>
      <c r="H27" s="229">
        <f t="shared" si="5"/>
        <v>505</v>
      </c>
      <c r="I27" s="228">
        <f t="shared" si="1"/>
        <v>1.0458840632382338</v>
      </c>
      <c r="J27" s="89">
        <v>11600</v>
      </c>
      <c r="K27" s="83">
        <v>0</v>
      </c>
      <c r="L27" s="100">
        <f t="shared" si="10"/>
        <v>11600</v>
      </c>
      <c r="M27" s="227">
        <f t="shared" si="6"/>
        <v>89</v>
      </c>
      <c r="N27" s="228">
        <f t="shared" si="3"/>
        <v>1.0077317348623056</v>
      </c>
    </row>
    <row r="28" spans="1:14" ht="15" customHeight="1">
      <c r="A28" s="63" t="s">
        <v>25</v>
      </c>
      <c r="B28" s="82">
        <v>8001</v>
      </c>
      <c r="C28" s="83"/>
      <c r="D28" s="81">
        <f t="shared" si="8"/>
        <v>8001</v>
      </c>
      <c r="E28" s="82">
        <v>8365</v>
      </c>
      <c r="F28" s="83">
        <v>0</v>
      </c>
      <c r="G28" s="81">
        <f t="shared" si="9"/>
        <v>8365</v>
      </c>
      <c r="H28" s="229">
        <f t="shared" si="5"/>
        <v>364</v>
      </c>
      <c r="I28" s="228">
        <f t="shared" si="1"/>
        <v>1.0454943132108487</v>
      </c>
      <c r="J28" s="82">
        <v>8435</v>
      </c>
      <c r="K28" s="103">
        <v>0</v>
      </c>
      <c r="L28" s="100">
        <f t="shared" si="10"/>
        <v>8435</v>
      </c>
      <c r="M28" s="227">
        <f t="shared" si="6"/>
        <v>70</v>
      </c>
      <c r="N28" s="228">
        <f t="shared" si="3"/>
        <v>1.00836820083682</v>
      </c>
    </row>
    <row r="29" spans="1:14" ht="15" customHeight="1">
      <c r="A29" s="66" t="s">
        <v>26</v>
      </c>
      <c r="B29" s="82">
        <v>7363</v>
      </c>
      <c r="C29" s="83">
        <v>0</v>
      </c>
      <c r="D29" s="81">
        <f t="shared" si="8"/>
        <v>7363</v>
      </c>
      <c r="E29" s="82">
        <v>7553</v>
      </c>
      <c r="F29" s="83">
        <v>0</v>
      </c>
      <c r="G29" s="81">
        <f t="shared" si="9"/>
        <v>7553</v>
      </c>
      <c r="H29" s="229">
        <f t="shared" si="5"/>
        <v>190</v>
      </c>
      <c r="I29" s="228">
        <f t="shared" si="1"/>
        <v>1.0258046991715333</v>
      </c>
      <c r="J29" s="82">
        <v>7650</v>
      </c>
      <c r="K29" s="83">
        <v>0</v>
      </c>
      <c r="L29" s="100">
        <f t="shared" si="10"/>
        <v>7650</v>
      </c>
      <c r="M29" s="227">
        <f t="shared" si="6"/>
        <v>97</v>
      </c>
      <c r="N29" s="228">
        <f t="shared" si="3"/>
        <v>1.0128425791076394</v>
      </c>
    </row>
    <row r="30" spans="1:14" ht="15" customHeight="1">
      <c r="A30" s="63" t="s">
        <v>27</v>
      </c>
      <c r="B30" s="82">
        <v>638</v>
      </c>
      <c r="C30" s="83">
        <v>0</v>
      </c>
      <c r="D30" s="81">
        <f t="shared" si="8"/>
        <v>638</v>
      </c>
      <c r="E30" s="82">
        <v>812</v>
      </c>
      <c r="F30" s="83">
        <v>0</v>
      </c>
      <c r="G30" s="81">
        <f t="shared" si="9"/>
        <v>812</v>
      </c>
      <c r="H30" s="229">
        <f t="shared" si="5"/>
        <v>174</v>
      </c>
      <c r="I30" s="228">
        <f t="shared" si="1"/>
        <v>1.2727272727272727</v>
      </c>
      <c r="J30" s="82">
        <v>785</v>
      </c>
      <c r="K30" s="83">
        <v>0</v>
      </c>
      <c r="L30" s="100">
        <f t="shared" si="10"/>
        <v>785</v>
      </c>
      <c r="M30" s="227">
        <f t="shared" si="6"/>
        <v>-27</v>
      </c>
      <c r="N30" s="228">
        <f t="shared" si="3"/>
        <v>0.9667487684729064</v>
      </c>
    </row>
    <row r="31" spans="1:14" ht="24">
      <c r="A31" s="63" t="s">
        <v>28</v>
      </c>
      <c r="B31" s="82">
        <v>3005</v>
      </c>
      <c r="C31" s="83">
        <v>0</v>
      </c>
      <c r="D31" s="81">
        <f t="shared" si="8"/>
        <v>3005</v>
      </c>
      <c r="E31" s="82">
        <v>3146</v>
      </c>
      <c r="F31" s="83">
        <v>0</v>
      </c>
      <c r="G31" s="81">
        <f t="shared" si="9"/>
        <v>3146</v>
      </c>
      <c r="H31" s="229">
        <f t="shared" si="5"/>
        <v>141</v>
      </c>
      <c r="I31" s="228">
        <f t="shared" si="1"/>
        <v>1.0469217970049918</v>
      </c>
      <c r="J31" s="82">
        <v>3165</v>
      </c>
      <c r="K31" s="83">
        <v>0</v>
      </c>
      <c r="L31" s="100">
        <f t="shared" si="10"/>
        <v>3165</v>
      </c>
      <c r="M31" s="227">
        <f t="shared" si="6"/>
        <v>19</v>
      </c>
      <c r="N31" s="228">
        <f t="shared" si="3"/>
        <v>1.0060394151303242</v>
      </c>
    </row>
    <row r="32" spans="1:14" ht="15" customHeight="1">
      <c r="A32" s="66" t="s">
        <v>29</v>
      </c>
      <c r="B32" s="82">
        <v>0</v>
      </c>
      <c r="C32" s="83">
        <v>0</v>
      </c>
      <c r="D32" s="81">
        <f t="shared" si="8"/>
        <v>0</v>
      </c>
      <c r="E32" s="82">
        <v>0</v>
      </c>
      <c r="F32" s="83">
        <v>0</v>
      </c>
      <c r="G32" s="81">
        <f t="shared" si="9"/>
        <v>0</v>
      </c>
      <c r="H32" s="229">
        <f t="shared" si="5"/>
        <v>0</v>
      </c>
      <c r="I32" s="228">
        <f t="shared" si="1"/>
        <v>0</v>
      </c>
      <c r="J32" s="89">
        <v>0</v>
      </c>
      <c r="K32" s="83">
        <v>0</v>
      </c>
      <c r="L32" s="100">
        <f t="shared" si="10"/>
        <v>0</v>
      </c>
      <c r="M32" s="227">
        <f t="shared" si="6"/>
        <v>0</v>
      </c>
      <c r="N32" s="228">
        <f t="shared" si="3"/>
        <v>0</v>
      </c>
    </row>
    <row r="33" spans="1:14" ht="15" customHeight="1">
      <c r="A33" s="66" t="s">
        <v>30</v>
      </c>
      <c r="B33" s="82">
        <v>76</v>
      </c>
      <c r="C33" s="83">
        <v>0</v>
      </c>
      <c r="D33" s="81">
        <f t="shared" si="8"/>
        <v>76</v>
      </c>
      <c r="E33" s="82">
        <v>116</v>
      </c>
      <c r="F33" s="83">
        <v>0</v>
      </c>
      <c r="G33" s="81">
        <f t="shared" si="9"/>
        <v>116</v>
      </c>
      <c r="H33" s="229">
        <f t="shared" si="5"/>
        <v>40</v>
      </c>
      <c r="I33" s="228">
        <f t="shared" si="1"/>
        <v>1.5263157894736843</v>
      </c>
      <c r="J33" s="89">
        <v>100</v>
      </c>
      <c r="K33" s="83">
        <v>0</v>
      </c>
      <c r="L33" s="100">
        <f t="shared" si="10"/>
        <v>100</v>
      </c>
      <c r="M33" s="227">
        <f t="shared" si="6"/>
        <v>-16</v>
      </c>
      <c r="N33" s="228">
        <f t="shared" si="3"/>
        <v>0.8620689655172413</v>
      </c>
    </row>
    <row r="34" spans="1:14" ht="24">
      <c r="A34" s="63" t="s">
        <v>31</v>
      </c>
      <c r="B34" s="82">
        <v>421</v>
      </c>
      <c r="C34" s="83">
        <v>0</v>
      </c>
      <c r="D34" s="81">
        <f t="shared" si="8"/>
        <v>421</v>
      </c>
      <c r="E34" s="82">
        <v>499</v>
      </c>
      <c r="F34" s="83">
        <v>0</v>
      </c>
      <c r="G34" s="81">
        <f t="shared" si="9"/>
        <v>499</v>
      </c>
      <c r="H34" s="229">
        <f t="shared" si="5"/>
        <v>78</v>
      </c>
      <c r="I34" s="228">
        <f t="shared" si="1"/>
        <v>1.185273159144893</v>
      </c>
      <c r="J34" s="102">
        <v>478</v>
      </c>
      <c r="K34" s="83">
        <v>0</v>
      </c>
      <c r="L34" s="100">
        <f t="shared" si="10"/>
        <v>478</v>
      </c>
      <c r="M34" s="227">
        <f t="shared" si="6"/>
        <v>-21</v>
      </c>
      <c r="N34" s="228">
        <f t="shared" si="3"/>
        <v>0.9579158316633266</v>
      </c>
    </row>
    <row r="35" spans="1:14" ht="24">
      <c r="A35" s="63" t="s">
        <v>32</v>
      </c>
      <c r="B35" s="82">
        <v>421</v>
      </c>
      <c r="C35" s="83">
        <v>0</v>
      </c>
      <c r="D35" s="81">
        <f t="shared" si="8"/>
        <v>421</v>
      </c>
      <c r="E35" s="82">
        <v>499</v>
      </c>
      <c r="F35" s="83">
        <v>0</v>
      </c>
      <c r="G35" s="81">
        <f t="shared" si="9"/>
        <v>499</v>
      </c>
      <c r="H35" s="229">
        <f t="shared" si="5"/>
        <v>78</v>
      </c>
      <c r="I35" s="228">
        <f t="shared" si="1"/>
        <v>1.185273159144893</v>
      </c>
      <c r="J35" s="102">
        <v>478</v>
      </c>
      <c r="K35" s="83">
        <v>0</v>
      </c>
      <c r="L35" s="100">
        <f t="shared" si="10"/>
        <v>478</v>
      </c>
      <c r="M35" s="227">
        <f t="shared" si="6"/>
        <v>-21</v>
      </c>
      <c r="N35" s="228">
        <f t="shared" si="3"/>
        <v>0.9579158316633266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5"/>
        <v>0</v>
      </c>
      <c r="I36" s="231">
        <f t="shared" si="1"/>
        <v>0</v>
      </c>
      <c r="J36" s="104">
        <v>0</v>
      </c>
      <c r="K36" s="85">
        <v>0</v>
      </c>
      <c r="L36" s="100">
        <f t="shared" si="10"/>
        <v>0</v>
      </c>
      <c r="M36" s="233">
        <f t="shared" si="6"/>
        <v>0</v>
      </c>
      <c r="N36" s="231">
        <f t="shared" si="3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20755</v>
      </c>
      <c r="C37" s="91">
        <f t="shared" si="11"/>
        <v>10</v>
      </c>
      <c r="D37" s="92">
        <f t="shared" si="11"/>
        <v>20765</v>
      </c>
      <c r="E37" s="86">
        <f t="shared" si="11"/>
        <v>22178</v>
      </c>
      <c r="F37" s="87">
        <f t="shared" si="11"/>
        <v>28</v>
      </c>
      <c r="G37" s="88">
        <f t="shared" si="11"/>
        <v>22206</v>
      </c>
      <c r="H37" s="86">
        <f t="shared" si="5"/>
        <v>1441</v>
      </c>
      <c r="I37" s="251">
        <f t="shared" si="1"/>
        <v>1.0693956176258126</v>
      </c>
      <c r="J37" s="87">
        <f>SUM(J19+J21+J22+J23+J24+J27+J32+J33+J34+J36)</f>
        <v>22549</v>
      </c>
      <c r="K37" s="87">
        <f>SUM(K19+K21+K22+K23+K24+K27+K32+K33+K34+K36)</f>
        <v>30</v>
      </c>
      <c r="L37" s="88">
        <f>SUM(L19+L21+L22+L23+L24+L27+L32+L33+L34+L36)</f>
        <v>22579</v>
      </c>
      <c r="M37" s="86">
        <f t="shared" si="6"/>
        <v>373</v>
      </c>
      <c r="N37" s="251">
        <f t="shared" si="3"/>
        <v>1.0167972620012609</v>
      </c>
    </row>
    <row r="38" spans="1:14" ht="15" customHeight="1" thickBot="1">
      <c r="A38" s="68" t="s">
        <v>35</v>
      </c>
      <c r="B38" s="86">
        <f>B18-B37</f>
        <v>59</v>
      </c>
      <c r="C38" s="87">
        <f>C18-C37</f>
        <v>1</v>
      </c>
      <c r="D38" s="93">
        <f>SUM(B38:C38)</f>
        <v>60</v>
      </c>
      <c r="E38" s="86">
        <f>E18-E37</f>
        <v>191</v>
      </c>
      <c r="F38" s="87">
        <f>F18-F37</f>
        <v>5</v>
      </c>
      <c r="G38" s="93">
        <f>SUM(E38:F38)</f>
        <v>196</v>
      </c>
      <c r="H38" s="86">
        <f>+E38-B38</f>
        <v>132</v>
      </c>
      <c r="I38" s="251"/>
      <c r="J38" s="86">
        <f>J18-J37</f>
        <v>-6</v>
      </c>
      <c r="K38" s="87">
        <f>K18-K37</f>
        <v>6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8" ht="21.75" customHeight="1" thickBot="1">
      <c r="A40" s="69" t="s">
        <v>54</v>
      </c>
      <c r="B40" s="351"/>
      <c r="C40" s="352"/>
      <c r="D40" s="352"/>
      <c r="E40" s="426">
        <f>+E39+F39</f>
        <v>0</v>
      </c>
      <c r="F40" s="427"/>
      <c r="G40" s="428"/>
      <c r="H40"/>
    </row>
    <row r="41" ht="14.25" customHeight="1">
      <c r="A41" s="4" t="s">
        <v>148</v>
      </c>
    </row>
    <row r="42" ht="14.25" customHeight="1">
      <c r="A42" s="4"/>
    </row>
    <row r="43" spans="1:10" ht="14.25" customHeight="1" thickBot="1">
      <c r="A43" s="4" t="s">
        <v>59</v>
      </c>
      <c r="B43" s="332" t="s">
        <v>122</v>
      </c>
      <c r="C43" s="332"/>
      <c r="D43" s="332"/>
      <c r="E43" s="332"/>
      <c r="F43" s="332"/>
      <c r="G43" s="332"/>
      <c r="H43" s="332"/>
      <c r="I43" s="332"/>
      <c r="J43" t="s">
        <v>36</v>
      </c>
    </row>
    <row r="44" spans="1:10" ht="14.25" customHeight="1">
      <c r="A44" s="333" t="s">
        <v>42</v>
      </c>
      <c r="B44" s="331" t="s">
        <v>112</v>
      </c>
      <c r="C44" s="423" t="s">
        <v>113</v>
      </c>
      <c r="D44" s="424"/>
      <c r="E44" s="424"/>
      <c r="F44" s="424"/>
      <c r="G44" s="424"/>
      <c r="H44" s="424"/>
      <c r="I44" s="425"/>
      <c r="J44" s="327" t="s">
        <v>114</v>
      </c>
    </row>
    <row r="45" spans="1:10" ht="14.25" customHeight="1">
      <c r="A45" s="334"/>
      <c r="B45" s="325"/>
      <c r="C45" s="321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4898</v>
      </c>
      <c r="B47" s="109">
        <v>2225</v>
      </c>
      <c r="C47" s="109">
        <v>478</v>
      </c>
      <c r="D47" s="110">
        <v>403</v>
      </c>
      <c r="E47" s="109">
        <v>75</v>
      </c>
      <c r="F47" s="109">
        <v>0</v>
      </c>
      <c r="G47" s="109">
        <v>0</v>
      </c>
      <c r="H47" s="111">
        <v>0</v>
      </c>
      <c r="I47" s="111">
        <v>0</v>
      </c>
      <c r="J47" s="149">
        <f>A47-B47-C47</f>
        <v>2195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32" t="s">
        <v>79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3.2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5" t="s">
        <v>123</v>
      </c>
      <c r="J52" s="116" t="s">
        <v>45</v>
      </c>
      <c r="K52" s="116" t="s">
        <v>46</v>
      </c>
      <c r="L52" s="151" t="s">
        <v>124</v>
      </c>
    </row>
    <row r="53" spans="1:12" ht="14.25" customHeight="1">
      <c r="A53" s="20" t="s">
        <v>47</v>
      </c>
      <c r="B53" s="234">
        <f>B54+B55+B56+B57</f>
        <v>2117.06</v>
      </c>
      <c r="C53" s="126" t="s">
        <v>48</v>
      </c>
      <c r="D53" s="126" t="s">
        <v>48</v>
      </c>
      <c r="E53" s="126" t="s">
        <v>48</v>
      </c>
      <c r="F53" s="127" t="s">
        <v>48</v>
      </c>
      <c r="G53" s="234">
        <f>G54+G55+G56+G57</f>
        <v>2680.94</v>
      </c>
      <c r="H53" s="215" t="s">
        <v>48</v>
      </c>
      <c r="I53" s="126" t="s">
        <v>48</v>
      </c>
      <c r="J53" s="126" t="s">
        <v>48</v>
      </c>
      <c r="K53" s="126" t="s">
        <v>48</v>
      </c>
      <c r="L53" s="129" t="s">
        <v>48</v>
      </c>
    </row>
    <row r="54" spans="1:12" ht="14.25" customHeight="1">
      <c r="A54" s="21" t="s">
        <v>49</v>
      </c>
      <c r="B54" s="211">
        <v>59.6</v>
      </c>
      <c r="C54" s="122">
        <v>59.6</v>
      </c>
      <c r="D54" s="122">
        <v>11</v>
      </c>
      <c r="E54" s="122">
        <v>0</v>
      </c>
      <c r="F54" s="123">
        <f>+C54+D54-E54</f>
        <v>70.6</v>
      </c>
      <c r="G54" s="211">
        <v>71.38</v>
      </c>
      <c r="H54" s="216">
        <f>+G54-F54</f>
        <v>0.7800000000000011</v>
      </c>
      <c r="I54" s="122">
        <f>F54</f>
        <v>70.6</v>
      </c>
      <c r="J54" s="122">
        <v>0</v>
      </c>
      <c r="K54" s="122">
        <v>0</v>
      </c>
      <c r="L54" s="124">
        <f>+I54+J54-K54</f>
        <v>70.6</v>
      </c>
    </row>
    <row r="55" spans="1:12" ht="14.25" customHeight="1">
      <c r="A55" s="21" t="s">
        <v>50</v>
      </c>
      <c r="B55" s="211">
        <v>539.33</v>
      </c>
      <c r="C55" s="122">
        <v>539.33</v>
      </c>
      <c r="D55" s="122">
        <v>97</v>
      </c>
      <c r="E55" s="122">
        <v>170</v>
      </c>
      <c r="F55" s="123">
        <f>+C55+D55-E55</f>
        <v>466.33000000000004</v>
      </c>
      <c r="G55" s="211">
        <v>466.46</v>
      </c>
      <c r="H55" s="216">
        <f>+G55-F55</f>
        <v>0.1299999999999386</v>
      </c>
      <c r="I55" s="122">
        <f>F55</f>
        <v>466.33000000000004</v>
      </c>
      <c r="J55" s="122">
        <v>0</v>
      </c>
      <c r="K55" s="122">
        <v>0</v>
      </c>
      <c r="L55" s="124">
        <f>+I55+J55-K55</f>
        <v>466.33000000000004</v>
      </c>
    </row>
    <row r="56" spans="1:12" ht="14.25" customHeight="1">
      <c r="A56" s="21" t="s">
        <v>51</v>
      </c>
      <c r="B56" s="211">
        <v>349.55</v>
      </c>
      <c r="C56" s="122">
        <v>349.55</v>
      </c>
      <c r="D56" s="122">
        <v>499</v>
      </c>
      <c r="E56" s="122">
        <v>203</v>
      </c>
      <c r="F56" s="123">
        <f>+C56+D56-E56</f>
        <v>645.55</v>
      </c>
      <c r="G56" s="211">
        <v>645.45</v>
      </c>
      <c r="H56" s="216">
        <f>+G56-F56</f>
        <v>-0.09999999999990905</v>
      </c>
      <c r="I56" s="122">
        <f>F56</f>
        <v>645.55</v>
      </c>
      <c r="J56" s="122">
        <v>478</v>
      </c>
      <c r="K56" s="122">
        <v>860</v>
      </c>
      <c r="L56" s="124">
        <f>+I56+J56-K56</f>
        <v>263.54999999999995</v>
      </c>
    </row>
    <row r="57" spans="1:12" ht="14.25" customHeight="1">
      <c r="A57" s="21" t="s">
        <v>52</v>
      </c>
      <c r="B57" s="211">
        <v>1168.58</v>
      </c>
      <c r="C57" s="126" t="s">
        <v>48</v>
      </c>
      <c r="D57" s="126" t="s">
        <v>48</v>
      </c>
      <c r="E57" s="126" t="s">
        <v>48</v>
      </c>
      <c r="F57" s="127" t="s">
        <v>48</v>
      </c>
      <c r="G57" s="211">
        <v>1497.65</v>
      </c>
      <c r="H57" s="217" t="s">
        <v>48</v>
      </c>
      <c r="I57" s="126" t="s">
        <v>48</v>
      </c>
      <c r="J57" s="126" t="s">
        <v>48</v>
      </c>
      <c r="K57" s="126" t="s">
        <v>48</v>
      </c>
      <c r="L57" s="129" t="s">
        <v>48</v>
      </c>
    </row>
    <row r="58" spans="1:12" ht="14.25" customHeight="1" thickBot="1">
      <c r="A58" s="22" t="s">
        <v>53</v>
      </c>
      <c r="B58" s="214">
        <v>125.37</v>
      </c>
      <c r="C58" s="138">
        <v>168.78</v>
      </c>
      <c r="D58" s="138">
        <v>153</v>
      </c>
      <c r="E58" s="138">
        <v>150</v>
      </c>
      <c r="F58" s="139">
        <f>+C58+D58-E58</f>
        <v>171.77999999999997</v>
      </c>
      <c r="G58" s="214">
        <v>125.46</v>
      </c>
      <c r="H58" s="220">
        <f>+G58-F58</f>
        <v>-46.31999999999998</v>
      </c>
      <c r="I58" s="138">
        <f>F58</f>
        <v>171.77999999999997</v>
      </c>
      <c r="J58" s="138">
        <v>153</v>
      </c>
      <c r="K58" s="138">
        <v>150</v>
      </c>
      <c r="L58" s="140">
        <f>+I58+J58-K58</f>
        <v>174.77999999999997</v>
      </c>
    </row>
    <row r="59" spans="1:12" ht="14.25" customHeight="1">
      <c r="A59" s="169"/>
      <c r="B59" s="168"/>
      <c r="C59" s="168"/>
      <c r="D59" s="168"/>
      <c r="E59" s="168"/>
      <c r="F59" s="168"/>
      <c r="G59" s="180"/>
      <c r="H59" s="168"/>
      <c r="I59" s="168"/>
      <c r="J59" s="168"/>
      <c r="K59" s="168"/>
      <c r="L59" s="168"/>
    </row>
    <row r="60" ht="14.25" customHeight="1">
      <c r="A60" s="4"/>
    </row>
    <row r="61" ht="14.25" customHeight="1" thickBot="1">
      <c r="A61" s="4"/>
    </row>
    <row r="62" spans="1:12" ht="14.25" customHeight="1">
      <c r="A62" s="395" t="s">
        <v>117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422"/>
    </row>
    <row r="63" spans="1:12" ht="14.25" customHeight="1">
      <c r="A63" s="419" t="s">
        <v>39</v>
      </c>
      <c r="B63" s="420"/>
      <c r="C63" s="420"/>
      <c r="D63" s="420"/>
      <c r="E63" s="420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4.25" customHeight="1">
      <c r="A64" s="400" t="s">
        <v>145</v>
      </c>
      <c r="B64" s="401"/>
      <c r="C64" s="401"/>
      <c r="D64" s="401"/>
      <c r="E64" s="402"/>
      <c r="F64" s="48">
        <v>650</v>
      </c>
      <c r="G64" s="429"/>
      <c r="H64" s="430"/>
      <c r="I64" s="430"/>
      <c r="J64" s="430"/>
      <c r="K64" s="431"/>
      <c r="L64" s="166"/>
    </row>
    <row r="65" spans="1:12" ht="14.25" customHeight="1">
      <c r="A65" s="432" t="s">
        <v>137</v>
      </c>
      <c r="B65" s="433"/>
      <c r="C65" s="433"/>
      <c r="D65" s="433"/>
      <c r="E65" s="433"/>
      <c r="F65" s="48">
        <v>50</v>
      </c>
      <c r="G65" s="291"/>
      <c r="H65" s="292"/>
      <c r="I65" s="292"/>
      <c r="J65" s="292"/>
      <c r="K65" s="293"/>
      <c r="L65" s="167"/>
    </row>
    <row r="66" spans="1:12" ht="14.25" customHeight="1">
      <c r="A66" s="437" t="s">
        <v>139</v>
      </c>
      <c r="B66" s="438"/>
      <c r="C66" s="438"/>
      <c r="D66" s="438"/>
      <c r="E66" s="439"/>
      <c r="F66" s="48">
        <v>90</v>
      </c>
      <c r="G66" s="291"/>
      <c r="H66" s="292"/>
      <c r="I66" s="292"/>
      <c r="J66" s="292"/>
      <c r="K66" s="293"/>
      <c r="L66" s="167"/>
    </row>
    <row r="67" spans="1:12" ht="14.25" customHeight="1" thickBot="1">
      <c r="A67" s="434" t="s">
        <v>138</v>
      </c>
      <c r="B67" s="435"/>
      <c r="C67" s="435"/>
      <c r="D67" s="435"/>
      <c r="E67" s="436"/>
      <c r="F67" s="164">
        <v>70</v>
      </c>
      <c r="G67" s="429"/>
      <c r="H67" s="430"/>
      <c r="I67" s="430"/>
      <c r="J67" s="430"/>
      <c r="K67" s="431"/>
      <c r="L67" s="167"/>
    </row>
    <row r="68" spans="1:12" ht="14.25" customHeight="1" thickBot="1">
      <c r="A68" s="408" t="s">
        <v>69</v>
      </c>
      <c r="B68" s="409"/>
      <c r="C68" s="409"/>
      <c r="D68" s="409"/>
      <c r="E68" s="410"/>
      <c r="F68" s="54">
        <f>SUM(F64:F67)</f>
        <v>860</v>
      </c>
      <c r="G68" s="376" t="s">
        <v>69</v>
      </c>
      <c r="H68" s="411"/>
      <c r="I68" s="411"/>
      <c r="J68" s="411"/>
      <c r="K68" s="411"/>
      <c r="L68" s="55">
        <f>SUM(L64)</f>
        <v>0</v>
      </c>
    </row>
    <row r="69" spans="1:12" ht="14.25" customHeight="1">
      <c r="A69" s="34"/>
      <c r="B69" s="34"/>
      <c r="C69" s="34"/>
      <c r="D69" s="34"/>
      <c r="E69" s="34"/>
      <c r="F69" s="35"/>
      <c r="G69" s="36"/>
      <c r="H69" s="36"/>
      <c r="I69" s="36"/>
      <c r="J69" s="36"/>
      <c r="K69" s="36"/>
      <c r="L69" s="35"/>
    </row>
    <row r="70" spans="1:12" ht="14.25" customHeight="1">
      <c r="A70" s="34"/>
      <c r="B70" s="34"/>
      <c r="C70" s="34"/>
      <c r="D70" s="34"/>
      <c r="E70" s="34"/>
      <c r="F70" s="35"/>
      <c r="G70" s="36"/>
      <c r="H70" s="36"/>
      <c r="I70" s="36"/>
      <c r="J70" s="36"/>
      <c r="K70" s="36"/>
      <c r="L70" s="35"/>
    </row>
    <row r="71" spans="1:12" ht="14.25" customHeight="1">
      <c r="A71" s="34"/>
      <c r="B71" s="34"/>
      <c r="C71" s="34"/>
      <c r="D71" s="34"/>
      <c r="E71" s="34"/>
      <c r="F71" s="35"/>
      <c r="G71" s="36"/>
      <c r="H71" s="36"/>
      <c r="I71" s="36"/>
      <c r="J71" s="36"/>
      <c r="K71" s="36"/>
      <c r="L71" s="35"/>
    </row>
    <row r="72" ht="12.75">
      <c r="A72" s="4"/>
    </row>
    <row r="74" spans="2:9" ht="12.75">
      <c r="B74" s="387" t="s">
        <v>116</v>
      </c>
      <c r="C74" s="387"/>
      <c r="D74" s="387"/>
      <c r="E74" s="387"/>
      <c r="F74" s="387"/>
      <c r="G74" s="387"/>
      <c r="H74" s="387"/>
      <c r="I74" s="387"/>
    </row>
    <row r="75" ht="13.5" thickBot="1"/>
    <row r="76" spans="2:9" ht="13.5" thickBot="1">
      <c r="B76" s="40" t="s">
        <v>72</v>
      </c>
      <c r="C76" s="41"/>
      <c r="D76" s="42"/>
      <c r="E76" s="412" t="s">
        <v>73</v>
      </c>
      <c r="F76" s="413"/>
      <c r="G76" s="414"/>
      <c r="H76" s="355" t="s">
        <v>57</v>
      </c>
      <c r="I76" s="356"/>
    </row>
    <row r="77" spans="2:9" ht="12.75">
      <c r="B77" s="142" t="s">
        <v>58</v>
      </c>
      <c r="C77" s="143" t="s">
        <v>74</v>
      </c>
      <c r="D77" s="144" t="s">
        <v>75</v>
      </c>
      <c r="E77" s="142" t="s">
        <v>58</v>
      </c>
      <c r="F77" s="143" t="s">
        <v>74</v>
      </c>
      <c r="G77" s="144" t="s">
        <v>76</v>
      </c>
      <c r="H77" s="357" t="s">
        <v>77</v>
      </c>
      <c r="I77" s="358"/>
    </row>
    <row r="78" spans="2:9" ht="13.5" thickBot="1">
      <c r="B78" s="145">
        <v>2008</v>
      </c>
      <c r="C78" s="146">
        <v>2009</v>
      </c>
      <c r="D78" s="147"/>
      <c r="E78" s="145">
        <v>2008</v>
      </c>
      <c r="F78" s="146">
        <v>2009</v>
      </c>
      <c r="G78" s="147" t="s">
        <v>115</v>
      </c>
      <c r="H78" s="359" t="s">
        <v>80</v>
      </c>
      <c r="I78" s="360"/>
    </row>
    <row r="79" spans="2:9" ht="16.5" customHeight="1" thickBot="1">
      <c r="B79" s="52">
        <v>36</v>
      </c>
      <c r="C79" s="50">
        <v>37</v>
      </c>
      <c r="D79" s="51">
        <f>SUM(C79-B79)</f>
        <v>1</v>
      </c>
      <c r="E79" s="52">
        <v>17011</v>
      </c>
      <c r="F79" s="238">
        <f>H79/(12*C79)*1000</f>
        <v>17229.72972972973</v>
      </c>
      <c r="G79" s="184">
        <f>PRODUCT(F79/E79*100)</f>
        <v>101.2858134720459</v>
      </c>
      <c r="H79" s="415">
        <f>L29</f>
        <v>7650</v>
      </c>
      <c r="I79" s="416"/>
    </row>
    <row r="80" spans="8:9" ht="12.75" customHeight="1" hidden="1">
      <c r="H80" s="407">
        <f>G29</f>
        <v>7553</v>
      </c>
      <c r="I80" s="407"/>
    </row>
    <row r="81" ht="12.75">
      <c r="B81" s="4" t="s">
        <v>59</v>
      </c>
    </row>
  </sheetData>
  <mergeCells count="42">
    <mergeCell ref="G64:K64"/>
    <mergeCell ref="G67:K67"/>
    <mergeCell ref="A65:E65"/>
    <mergeCell ref="A67:E67"/>
    <mergeCell ref="A64:E64"/>
    <mergeCell ref="A66:E66"/>
    <mergeCell ref="A50:L50"/>
    <mergeCell ref="J39:L39"/>
    <mergeCell ref="B40:D40"/>
    <mergeCell ref="E40:G40"/>
    <mergeCell ref="E39:G39"/>
    <mergeCell ref="B39:D39"/>
    <mergeCell ref="D45:I45"/>
    <mergeCell ref="C45:C46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B43:I43"/>
    <mergeCell ref="I51:L51"/>
    <mergeCell ref="A63:E63"/>
    <mergeCell ref="G63:K63"/>
    <mergeCell ref="A51:A52"/>
    <mergeCell ref="B51:B52"/>
    <mergeCell ref="C51:F51"/>
    <mergeCell ref="G51:G52"/>
    <mergeCell ref="H51:H52"/>
    <mergeCell ref="A62:L62"/>
    <mergeCell ref="H80:I80"/>
    <mergeCell ref="A68:E68"/>
    <mergeCell ref="G68:K68"/>
    <mergeCell ref="B74:I74"/>
    <mergeCell ref="E76:G76"/>
    <mergeCell ref="H76:I76"/>
    <mergeCell ref="H77:I77"/>
    <mergeCell ref="H78:I78"/>
    <mergeCell ref="H79:I79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2" width="9.75390625" style="4" customWidth="1"/>
    <col min="3" max="3" width="9.625" style="4" customWidth="1"/>
    <col min="4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ht="12.75">
      <c r="L1" s="6" t="s">
        <v>163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64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99">
        <v>0</v>
      </c>
      <c r="K9" s="80">
        <v>0</v>
      </c>
      <c r="L9" s="100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105</v>
      </c>
      <c r="C10" s="83">
        <v>0</v>
      </c>
      <c r="D10" s="81">
        <f t="shared" si="0"/>
        <v>105</v>
      </c>
      <c r="E10" s="82">
        <v>108</v>
      </c>
      <c r="F10" s="83">
        <v>0</v>
      </c>
      <c r="G10" s="81">
        <f aca="true" t="shared" si="2" ref="G10:G17">SUM(E10:F10)</f>
        <v>108</v>
      </c>
      <c r="H10" s="229">
        <f aca="true" t="shared" si="3" ref="H10:H37">+G10-D10</f>
        <v>3</v>
      </c>
      <c r="I10" s="228">
        <f>IF(D10=0,0,+G10/D10)</f>
        <v>1.0285714285714285</v>
      </c>
      <c r="J10" s="89">
        <v>110</v>
      </c>
      <c r="K10" s="83">
        <v>0</v>
      </c>
      <c r="L10" s="100">
        <f t="shared" si="1"/>
        <v>110</v>
      </c>
      <c r="M10" s="229">
        <f aca="true" t="shared" si="4" ref="M10:M37">+L10-G10</f>
        <v>2</v>
      </c>
      <c r="N10" s="228">
        <f>IF(G10=0,0,+L10/G10)</f>
        <v>1.0185185185185186</v>
      </c>
    </row>
    <row r="11" spans="1:14" ht="15" customHeight="1">
      <c r="A11" s="63" t="s">
        <v>8</v>
      </c>
      <c r="B11" s="82">
        <v>119</v>
      </c>
      <c r="C11" s="83">
        <v>0</v>
      </c>
      <c r="D11" s="81">
        <f t="shared" si="0"/>
        <v>119</v>
      </c>
      <c r="E11" s="82">
        <v>109</v>
      </c>
      <c r="F11" s="83">
        <v>0</v>
      </c>
      <c r="G11" s="81">
        <f t="shared" si="2"/>
        <v>109</v>
      </c>
      <c r="H11" s="229">
        <f t="shared" si="3"/>
        <v>-10</v>
      </c>
      <c r="I11" s="228">
        <f aca="true" t="shared" si="5" ref="I11:I37">IF(D11=0,0,+G11/D11)</f>
        <v>0.9159663865546218</v>
      </c>
      <c r="J11" s="89">
        <v>111</v>
      </c>
      <c r="K11" s="83">
        <v>0</v>
      </c>
      <c r="L11" s="100">
        <f t="shared" si="1"/>
        <v>111</v>
      </c>
      <c r="M11" s="229">
        <f t="shared" si="4"/>
        <v>2</v>
      </c>
      <c r="N11" s="228">
        <f aca="true" t="shared" si="6" ref="N11:N37">IF(G11=0,0,+L11/G11)</f>
        <v>1.018348623853211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 t="shared" si="5"/>
        <v>0</v>
      </c>
      <c r="J12" s="89">
        <v>0</v>
      </c>
      <c r="K12" s="83">
        <v>0</v>
      </c>
      <c r="L12" s="100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65</v>
      </c>
      <c r="C13" s="83">
        <v>0</v>
      </c>
      <c r="D13" s="81">
        <f t="shared" si="0"/>
        <v>65</v>
      </c>
      <c r="E13" s="82">
        <v>0</v>
      </c>
      <c r="F13" s="83">
        <v>0</v>
      </c>
      <c r="G13" s="81">
        <f t="shared" si="2"/>
        <v>0</v>
      </c>
      <c r="H13" s="229">
        <f t="shared" si="3"/>
        <v>-65</v>
      </c>
      <c r="I13" s="228">
        <f t="shared" si="5"/>
        <v>0</v>
      </c>
      <c r="J13" s="89">
        <v>150</v>
      </c>
      <c r="K13" s="83">
        <v>0</v>
      </c>
      <c r="L13" s="100">
        <f t="shared" si="1"/>
        <v>150</v>
      </c>
      <c r="M13" s="229">
        <f t="shared" si="4"/>
        <v>150</v>
      </c>
      <c r="N13" s="228">
        <f t="shared" si="6"/>
        <v>0</v>
      </c>
    </row>
    <row r="14" spans="1:14" ht="15" customHeight="1">
      <c r="A14" s="63" t="s">
        <v>11</v>
      </c>
      <c r="B14" s="82">
        <v>65</v>
      </c>
      <c r="C14" s="83">
        <v>0</v>
      </c>
      <c r="D14" s="81">
        <f t="shared" si="0"/>
        <v>65</v>
      </c>
      <c r="E14" s="82">
        <v>0</v>
      </c>
      <c r="F14" s="83">
        <v>0</v>
      </c>
      <c r="G14" s="81">
        <f t="shared" si="2"/>
        <v>0</v>
      </c>
      <c r="H14" s="229">
        <f t="shared" si="3"/>
        <v>-65</v>
      </c>
      <c r="I14" s="228">
        <f t="shared" si="5"/>
        <v>0</v>
      </c>
      <c r="J14" s="89">
        <v>150</v>
      </c>
      <c r="K14" s="83">
        <v>0</v>
      </c>
      <c r="L14" s="100">
        <f t="shared" si="1"/>
        <v>150</v>
      </c>
      <c r="M14" s="229">
        <f t="shared" si="4"/>
        <v>150</v>
      </c>
      <c r="N14" s="228">
        <f t="shared" si="6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5"/>
        <v>0</v>
      </c>
      <c r="J15" s="89">
        <v>0</v>
      </c>
      <c r="K15" s="83">
        <v>0</v>
      </c>
      <c r="L15" s="100">
        <f t="shared" si="1"/>
        <v>0</v>
      </c>
      <c r="M15" s="229">
        <f t="shared" si="4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5"/>
        <v>0</v>
      </c>
      <c r="J16" s="89">
        <v>0</v>
      </c>
      <c r="K16" s="83">
        <v>0</v>
      </c>
      <c r="L16" s="100">
        <f t="shared" si="1"/>
        <v>0</v>
      </c>
      <c r="M16" s="229">
        <f t="shared" si="4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5000</v>
      </c>
      <c r="C17" s="85">
        <v>0</v>
      </c>
      <c r="D17" s="81">
        <f t="shared" si="0"/>
        <v>5000</v>
      </c>
      <c r="E17" s="84">
        <v>5115</v>
      </c>
      <c r="F17" s="85">
        <v>0</v>
      </c>
      <c r="G17" s="81">
        <f t="shared" si="2"/>
        <v>5115</v>
      </c>
      <c r="H17" s="230">
        <f t="shared" si="3"/>
        <v>115</v>
      </c>
      <c r="I17" s="231">
        <f t="shared" si="5"/>
        <v>1.023</v>
      </c>
      <c r="J17" s="101">
        <v>5266</v>
      </c>
      <c r="K17" s="85">
        <v>0</v>
      </c>
      <c r="L17" s="100">
        <f t="shared" si="1"/>
        <v>5266</v>
      </c>
      <c r="M17" s="230">
        <f t="shared" si="4"/>
        <v>151</v>
      </c>
      <c r="N17" s="231">
        <f t="shared" si="6"/>
        <v>1.0295210166177908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5289</v>
      </c>
      <c r="C18" s="87">
        <f t="shared" si="7"/>
        <v>0</v>
      </c>
      <c r="D18" s="88">
        <f t="shared" si="7"/>
        <v>5289</v>
      </c>
      <c r="E18" s="86">
        <f>SUM(E9+E10+E11+E12+E13+E15+E17)</f>
        <v>5332</v>
      </c>
      <c r="F18" s="87">
        <f t="shared" si="7"/>
        <v>0</v>
      </c>
      <c r="G18" s="93">
        <f t="shared" si="7"/>
        <v>5332</v>
      </c>
      <c r="H18" s="86">
        <f t="shared" si="3"/>
        <v>43</v>
      </c>
      <c r="I18" s="251">
        <f t="shared" si="5"/>
        <v>1.008130081300813</v>
      </c>
      <c r="J18" s="87">
        <f>SUM(J9+J10+J11+J12+J13+J15+J17)</f>
        <v>5637</v>
      </c>
      <c r="K18" s="87">
        <f>SUM(K9+K10+K11+K12+K13+K15+K17)</f>
        <v>0</v>
      </c>
      <c r="L18" s="88">
        <f>SUM(L9+L10+L11+L12+L13+L15+L17)</f>
        <v>5637</v>
      </c>
      <c r="M18" s="86">
        <f t="shared" si="4"/>
        <v>305</v>
      </c>
      <c r="N18" s="251">
        <f t="shared" si="6"/>
        <v>1.0572018004501125</v>
      </c>
    </row>
    <row r="19" spans="1:14" ht="15" customHeight="1">
      <c r="A19" s="65" t="s">
        <v>16</v>
      </c>
      <c r="B19" s="79">
        <v>602</v>
      </c>
      <c r="C19" s="80">
        <v>0</v>
      </c>
      <c r="D19" s="81">
        <f aca="true" t="shared" si="8" ref="D19:D36">SUM(B19:C19)</f>
        <v>602</v>
      </c>
      <c r="E19" s="79">
        <v>577</v>
      </c>
      <c r="F19" s="80">
        <v>0</v>
      </c>
      <c r="G19" s="81">
        <f aca="true" t="shared" si="9" ref="G19:G36">SUM(E19:F19)</f>
        <v>577</v>
      </c>
      <c r="H19" s="227">
        <f t="shared" si="3"/>
        <v>-25</v>
      </c>
      <c r="I19" s="232">
        <f t="shared" si="5"/>
        <v>0.9584717607973422</v>
      </c>
      <c r="J19" s="99">
        <v>656</v>
      </c>
      <c r="K19" s="80">
        <v>0</v>
      </c>
      <c r="L19" s="100">
        <f aca="true" t="shared" si="10" ref="L19:L36">SUM(J19:K19)</f>
        <v>656</v>
      </c>
      <c r="M19" s="227">
        <f t="shared" si="4"/>
        <v>79</v>
      </c>
      <c r="N19" s="232">
        <f t="shared" si="6"/>
        <v>1.1369150779896013</v>
      </c>
    </row>
    <row r="20" spans="1:14" ht="24">
      <c r="A20" s="63" t="s">
        <v>17</v>
      </c>
      <c r="B20" s="79">
        <v>313</v>
      </c>
      <c r="C20" s="80">
        <v>0</v>
      </c>
      <c r="D20" s="81">
        <f t="shared" si="8"/>
        <v>313</v>
      </c>
      <c r="E20" s="79">
        <v>159</v>
      </c>
      <c r="F20" s="80">
        <v>0</v>
      </c>
      <c r="G20" s="81">
        <f t="shared" si="9"/>
        <v>159</v>
      </c>
      <c r="H20" s="229">
        <f t="shared" si="3"/>
        <v>-154</v>
      </c>
      <c r="I20" s="228">
        <f t="shared" si="5"/>
        <v>0.5079872204472844</v>
      </c>
      <c r="J20" s="99">
        <v>200</v>
      </c>
      <c r="K20" s="80">
        <v>0</v>
      </c>
      <c r="L20" s="100">
        <f t="shared" si="10"/>
        <v>200</v>
      </c>
      <c r="M20" s="227">
        <f t="shared" si="4"/>
        <v>41</v>
      </c>
      <c r="N20" s="228">
        <f t="shared" si="6"/>
        <v>1.2578616352201257</v>
      </c>
    </row>
    <row r="21" spans="1:14" ht="15" customHeight="1">
      <c r="A21" s="63" t="s">
        <v>18</v>
      </c>
      <c r="B21" s="82">
        <v>129</v>
      </c>
      <c r="C21" s="83">
        <v>0</v>
      </c>
      <c r="D21" s="81">
        <f t="shared" si="8"/>
        <v>129</v>
      </c>
      <c r="E21" s="82">
        <v>154</v>
      </c>
      <c r="F21" s="83">
        <v>0</v>
      </c>
      <c r="G21" s="81">
        <f t="shared" si="9"/>
        <v>154</v>
      </c>
      <c r="H21" s="229">
        <f t="shared" si="3"/>
        <v>25</v>
      </c>
      <c r="I21" s="228">
        <f t="shared" si="5"/>
        <v>1.193798449612403</v>
      </c>
      <c r="J21" s="82">
        <v>190</v>
      </c>
      <c r="K21" s="83">
        <v>0</v>
      </c>
      <c r="L21" s="100">
        <f t="shared" si="10"/>
        <v>190</v>
      </c>
      <c r="M21" s="227">
        <f t="shared" si="4"/>
        <v>36</v>
      </c>
      <c r="N21" s="228">
        <f t="shared" si="6"/>
        <v>1.2337662337662338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5"/>
        <v>0</v>
      </c>
      <c r="J22" s="89">
        <v>0</v>
      </c>
      <c r="K22" s="83">
        <v>0</v>
      </c>
      <c r="L22" s="100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119</v>
      </c>
      <c r="C23" s="83">
        <v>0</v>
      </c>
      <c r="D23" s="81">
        <f t="shared" si="8"/>
        <v>119</v>
      </c>
      <c r="E23" s="82">
        <v>154</v>
      </c>
      <c r="F23" s="83">
        <v>0</v>
      </c>
      <c r="G23" s="81">
        <f t="shared" si="9"/>
        <v>154</v>
      </c>
      <c r="H23" s="229">
        <f t="shared" si="3"/>
        <v>35</v>
      </c>
      <c r="I23" s="228">
        <f t="shared" si="5"/>
        <v>1.2941176470588236</v>
      </c>
      <c r="J23" s="89">
        <v>140</v>
      </c>
      <c r="K23" s="83">
        <v>0</v>
      </c>
      <c r="L23" s="100">
        <f t="shared" si="10"/>
        <v>140</v>
      </c>
      <c r="M23" s="227">
        <f t="shared" si="4"/>
        <v>-14</v>
      </c>
      <c r="N23" s="228">
        <f t="shared" si="6"/>
        <v>0.9090909090909091</v>
      </c>
    </row>
    <row r="24" spans="1:14" ht="15" customHeight="1">
      <c r="A24" s="63" t="s">
        <v>21</v>
      </c>
      <c r="B24" s="89">
        <v>1196</v>
      </c>
      <c r="C24" s="83">
        <v>0</v>
      </c>
      <c r="D24" s="81">
        <f t="shared" si="8"/>
        <v>1196</v>
      </c>
      <c r="E24" s="89">
        <v>1201</v>
      </c>
      <c r="F24" s="83">
        <v>0</v>
      </c>
      <c r="G24" s="81">
        <f t="shared" si="9"/>
        <v>1201</v>
      </c>
      <c r="H24" s="229">
        <f t="shared" si="3"/>
        <v>5</v>
      </c>
      <c r="I24" s="228">
        <f t="shared" si="5"/>
        <v>1.004180602006689</v>
      </c>
      <c r="J24" s="89">
        <v>1359</v>
      </c>
      <c r="K24" s="83">
        <v>0</v>
      </c>
      <c r="L24" s="100">
        <f t="shared" si="10"/>
        <v>1359</v>
      </c>
      <c r="M24" s="227">
        <f t="shared" si="4"/>
        <v>158</v>
      </c>
      <c r="N24" s="228">
        <f t="shared" si="6"/>
        <v>1.131557035803497</v>
      </c>
    </row>
    <row r="25" spans="1:14" ht="24">
      <c r="A25" s="63" t="s">
        <v>22</v>
      </c>
      <c r="B25" s="82">
        <v>105</v>
      </c>
      <c r="C25" s="83">
        <v>0</v>
      </c>
      <c r="D25" s="81">
        <f t="shared" si="8"/>
        <v>105</v>
      </c>
      <c r="E25" s="82">
        <v>40</v>
      </c>
      <c r="F25" s="83">
        <v>0</v>
      </c>
      <c r="G25" s="81">
        <f t="shared" si="9"/>
        <v>40</v>
      </c>
      <c r="H25" s="229">
        <f t="shared" si="3"/>
        <v>-65</v>
      </c>
      <c r="I25" s="228">
        <f t="shared" si="5"/>
        <v>0.38095238095238093</v>
      </c>
      <c r="J25" s="102">
        <v>80</v>
      </c>
      <c r="K25" s="83">
        <v>0</v>
      </c>
      <c r="L25" s="100">
        <f t="shared" si="10"/>
        <v>80</v>
      </c>
      <c r="M25" s="227">
        <f t="shared" si="4"/>
        <v>40</v>
      </c>
      <c r="N25" s="228">
        <f t="shared" si="6"/>
        <v>2</v>
      </c>
    </row>
    <row r="26" spans="1:14" ht="15" customHeight="1">
      <c r="A26" s="63" t="s">
        <v>23</v>
      </c>
      <c r="B26" s="82">
        <v>1043</v>
      </c>
      <c r="C26" s="83">
        <v>0</v>
      </c>
      <c r="D26" s="81">
        <f t="shared" si="8"/>
        <v>1043</v>
      </c>
      <c r="E26" s="82">
        <v>1124</v>
      </c>
      <c r="F26" s="83">
        <v>0</v>
      </c>
      <c r="G26" s="81">
        <f t="shared" si="9"/>
        <v>1124</v>
      </c>
      <c r="H26" s="229">
        <f t="shared" si="3"/>
        <v>81</v>
      </c>
      <c r="I26" s="228">
        <f t="shared" si="5"/>
        <v>1.077660594439118</v>
      </c>
      <c r="J26" s="102">
        <v>1220</v>
      </c>
      <c r="K26" s="83">
        <v>0</v>
      </c>
      <c r="L26" s="100">
        <f t="shared" si="10"/>
        <v>1220</v>
      </c>
      <c r="M26" s="227">
        <f t="shared" si="4"/>
        <v>96</v>
      </c>
      <c r="N26" s="228">
        <f t="shared" si="6"/>
        <v>1.085409252669039</v>
      </c>
    </row>
    <row r="27" spans="1:14" ht="15" customHeight="1">
      <c r="A27" s="66" t="s">
        <v>24</v>
      </c>
      <c r="B27" s="89">
        <v>2825</v>
      </c>
      <c r="C27" s="83">
        <v>0</v>
      </c>
      <c r="D27" s="81">
        <f t="shared" si="8"/>
        <v>2825</v>
      </c>
      <c r="E27" s="89">
        <v>2705</v>
      </c>
      <c r="F27" s="83">
        <v>0</v>
      </c>
      <c r="G27" s="81">
        <f t="shared" si="9"/>
        <v>2705</v>
      </c>
      <c r="H27" s="229">
        <f t="shared" si="3"/>
        <v>-120</v>
      </c>
      <c r="I27" s="228">
        <f t="shared" si="5"/>
        <v>0.9575221238938053</v>
      </c>
      <c r="J27" s="89">
        <v>2948</v>
      </c>
      <c r="K27" s="83">
        <v>0</v>
      </c>
      <c r="L27" s="100">
        <f t="shared" si="10"/>
        <v>2948</v>
      </c>
      <c r="M27" s="227">
        <f t="shared" si="4"/>
        <v>243</v>
      </c>
      <c r="N27" s="228">
        <f t="shared" si="6"/>
        <v>1.089833641404806</v>
      </c>
    </row>
    <row r="28" spans="1:14" ht="15" customHeight="1">
      <c r="A28" s="63" t="s">
        <v>25</v>
      </c>
      <c r="B28" s="82">
        <v>2062</v>
      </c>
      <c r="C28" s="83">
        <v>0</v>
      </c>
      <c r="D28" s="81">
        <f t="shared" si="8"/>
        <v>2062</v>
      </c>
      <c r="E28" s="82">
        <v>1975</v>
      </c>
      <c r="F28" s="83">
        <v>0</v>
      </c>
      <c r="G28" s="81">
        <f t="shared" si="9"/>
        <v>1975</v>
      </c>
      <c r="H28" s="229">
        <f t="shared" si="3"/>
        <v>-87</v>
      </c>
      <c r="I28" s="228">
        <f t="shared" si="5"/>
        <v>0.957807953443259</v>
      </c>
      <c r="J28" s="82">
        <v>2175</v>
      </c>
      <c r="K28" s="103">
        <v>0</v>
      </c>
      <c r="L28" s="100">
        <f t="shared" si="10"/>
        <v>2175</v>
      </c>
      <c r="M28" s="227">
        <f t="shared" si="4"/>
        <v>200</v>
      </c>
      <c r="N28" s="228">
        <f t="shared" si="6"/>
        <v>1.1012658227848102</v>
      </c>
    </row>
    <row r="29" spans="1:14" ht="15" customHeight="1">
      <c r="A29" s="66" t="s">
        <v>26</v>
      </c>
      <c r="B29" s="82">
        <v>2047</v>
      </c>
      <c r="C29" s="83">
        <v>0</v>
      </c>
      <c r="D29" s="81">
        <f t="shared" si="8"/>
        <v>2047</v>
      </c>
      <c r="E29" s="82">
        <v>1957</v>
      </c>
      <c r="F29" s="83">
        <v>0</v>
      </c>
      <c r="G29" s="81">
        <f t="shared" si="9"/>
        <v>1957</v>
      </c>
      <c r="H29" s="229">
        <f t="shared" si="3"/>
        <v>-90</v>
      </c>
      <c r="I29" s="228">
        <f t="shared" si="5"/>
        <v>0.9560332193453834</v>
      </c>
      <c r="J29" s="82">
        <v>2130</v>
      </c>
      <c r="K29" s="83">
        <v>0</v>
      </c>
      <c r="L29" s="100">
        <f t="shared" si="10"/>
        <v>2130</v>
      </c>
      <c r="M29" s="227">
        <f t="shared" si="4"/>
        <v>173</v>
      </c>
      <c r="N29" s="228">
        <f t="shared" si="6"/>
        <v>1.088400613183444</v>
      </c>
    </row>
    <row r="30" spans="1:14" ht="15" customHeight="1">
      <c r="A30" s="63" t="s">
        <v>27</v>
      </c>
      <c r="B30" s="82">
        <v>15</v>
      </c>
      <c r="C30" s="83">
        <v>0</v>
      </c>
      <c r="D30" s="81">
        <f t="shared" si="8"/>
        <v>15</v>
      </c>
      <c r="E30" s="82">
        <v>18</v>
      </c>
      <c r="F30" s="83">
        <v>0</v>
      </c>
      <c r="G30" s="81">
        <f t="shared" si="9"/>
        <v>18</v>
      </c>
      <c r="H30" s="229">
        <f t="shared" si="3"/>
        <v>3</v>
      </c>
      <c r="I30" s="228">
        <f t="shared" si="5"/>
        <v>1.2</v>
      </c>
      <c r="J30" s="82">
        <v>45</v>
      </c>
      <c r="K30" s="83">
        <v>0</v>
      </c>
      <c r="L30" s="100">
        <f t="shared" si="10"/>
        <v>45</v>
      </c>
      <c r="M30" s="227">
        <f t="shared" si="4"/>
        <v>27</v>
      </c>
      <c r="N30" s="228">
        <f t="shared" si="6"/>
        <v>2.5</v>
      </c>
    </row>
    <row r="31" spans="1:14" ht="24">
      <c r="A31" s="63" t="s">
        <v>28</v>
      </c>
      <c r="B31" s="82">
        <v>763</v>
      </c>
      <c r="C31" s="83">
        <v>0</v>
      </c>
      <c r="D31" s="81">
        <f t="shared" si="8"/>
        <v>763</v>
      </c>
      <c r="E31" s="82">
        <v>730</v>
      </c>
      <c r="F31" s="83">
        <v>0</v>
      </c>
      <c r="G31" s="81">
        <f t="shared" si="9"/>
        <v>730</v>
      </c>
      <c r="H31" s="229">
        <f t="shared" si="3"/>
        <v>-33</v>
      </c>
      <c r="I31" s="228">
        <f t="shared" si="5"/>
        <v>0.9567496723460026</v>
      </c>
      <c r="J31" s="82">
        <v>773</v>
      </c>
      <c r="K31" s="83">
        <v>0</v>
      </c>
      <c r="L31" s="100">
        <f t="shared" si="10"/>
        <v>773</v>
      </c>
      <c r="M31" s="227">
        <f t="shared" si="4"/>
        <v>43</v>
      </c>
      <c r="N31" s="228">
        <f t="shared" si="6"/>
        <v>1.058904109589041</v>
      </c>
    </row>
    <row r="32" spans="1:14" ht="15" customHeight="1">
      <c r="A32" s="66" t="s">
        <v>29</v>
      </c>
      <c r="B32" s="82">
        <v>0</v>
      </c>
      <c r="C32" s="83">
        <v>0</v>
      </c>
      <c r="D32" s="81">
        <f t="shared" si="8"/>
        <v>0</v>
      </c>
      <c r="E32" s="82">
        <v>0</v>
      </c>
      <c r="F32" s="83">
        <v>0</v>
      </c>
      <c r="G32" s="81">
        <f t="shared" si="9"/>
        <v>0</v>
      </c>
      <c r="H32" s="229">
        <f t="shared" si="3"/>
        <v>0</v>
      </c>
      <c r="I32" s="228">
        <f t="shared" si="5"/>
        <v>0</v>
      </c>
      <c r="J32" s="89">
        <v>0</v>
      </c>
      <c r="K32" s="83">
        <v>0</v>
      </c>
      <c r="L32" s="100">
        <f t="shared" si="10"/>
        <v>0</v>
      </c>
      <c r="M32" s="227">
        <f t="shared" si="4"/>
        <v>0</v>
      </c>
      <c r="N32" s="228">
        <f t="shared" si="6"/>
        <v>0</v>
      </c>
    </row>
    <row r="33" spans="1:14" ht="15" customHeight="1">
      <c r="A33" s="66" t="s">
        <v>30</v>
      </c>
      <c r="B33" s="82">
        <v>82</v>
      </c>
      <c r="C33" s="83">
        <v>0</v>
      </c>
      <c r="D33" s="81">
        <f t="shared" si="8"/>
        <v>82</v>
      </c>
      <c r="E33" s="82">
        <v>60</v>
      </c>
      <c r="F33" s="83">
        <v>0</v>
      </c>
      <c r="G33" s="81">
        <f t="shared" si="9"/>
        <v>60</v>
      </c>
      <c r="H33" s="229">
        <f t="shared" si="3"/>
        <v>-22</v>
      </c>
      <c r="I33" s="228">
        <f t="shared" si="5"/>
        <v>0.7317073170731707</v>
      </c>
      <c r="J33" s="89">
        <v>130</v>
      </c>
      <c r="K33" s="83">
        <v>0</v>
      </c>
      <c r="L33" s="100">
        <f t="shared" si="10"/>
        <v>130</v>
      </c>
      <c r="M33" s="227">
        <f t="shared" si="4"/>
        <v>70</v>
      </c>
      <c r="N33" s="228">
        <f t="shared" si="6"/>
        <v>2.1666666666666665</v>
      </c>
    </row>
    <row r="34" spans="1:14" ht="24">
      <c r="A34" s="63" t="s">
        <v>31</v>
      </c>
      <c r="B34" s="82">
        <v>234</v>
      </c>
      <c r="C34" s="83">
        <v>0</v>
      </c>
      <c r="D34" s="81">
        <f t="shared" si="8"/>
        <v>234</v>
      </c>
      <c r="E34" s="82">
        <v>250</v>
      </c>
      <c r="F34" s="83">
        <v>0</v>
      </c>
      <c r="G34" s="81">
        <f t="shared" si="9"/>
        <v>250</v>
      </c>
      <c r="H34" s="229">
        <f t="shared" si="3"/>
        <v>16</v>
      </c>
      <c r="I34" s="228">
        <f t="shared" si="5"/>
        <v>1.0683760683760684</v>
      </c>
      <c r="J34" s="102">
        <v>214</v>
      </c>
      <c r="K34" s="83">
        <v>0</v>
      </c>
      <c r="L34" s="100">
        <f t="shared" si="10"/>
        <v>214</v>
      </c>
      <c r="M34" s="227">
        <f t="shared" si="4"/>
        <v>-36</v>
      </c>
      <c r="N34" s="228">
        <f t="shared" si="6"/>
        <v>0.856</v>
      </c>
    </row>
    <row r="35" spans="1:14" ht="24">
      <c r="A35" s="63" t="s">
        <v>32</v>
      </c>
      <c r="B35" s="82">
        <v>234</v>
      </c>
      <c r="C35" s="83">
        <v>0</v>
      </c>
      <c r="D35" s="81">
        <f t="shared" si="8"/>
        <v>234</v>
      </c>
      <c r="E35" s="82">
        <v>250</v>
      </c>
      <c r="F35" s="83">
        <v>0</v>
      </c>
      <c r="G35" s="81">
        <f t="shared" si="9"/>
        <v>250</v>
      </c>
      <c r="H35" s="229">
        <f t="shared" si="3"/>
        <v>16</v>
      </c>
      <c r="I35" s="228">
        <f t="shared" si="5"/>
        <v>1.0683760683760684</v>
      </c>
      <c r="J35" s="102">
        <v>214</v>
      </c>
      <c r="K35" s="83">
        <v>0</v>
      </c>
      <c r="L35" s="100">
        <f t="shared" si="10"/>
        <v>214</v>
      </c>
      <c r="M35" s="227">
        <f t="shared" si="4"/>
        <v>-36</v>
      </c>
      <c r="N35" s="228">
        <f t="shared" si="6"/>
        <v>0.856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31">
        <f t="shared" si="5"/>
        <v>0</v>
      </c>
      <c r="J36" s="104">
        <v>0</v>
      </c>
      <c r="K36" s="85">
        <v>0</v>
      </c>
      <c r="L36" s="100">
        <f t="shared" si="10"/>
        <v>0</v>
      </c>
      <c r="M36" s="233">
        <f t="shared" si="4"/>
        <v>0</v>
      </c>
      <c r="N36" s="231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5187</v>
      </c>
      <c r="C37" s="91">
        <f t="shared" si="11"/>
        <v>0</v>
      </c>
      <c r="D37" s="92">
        <f t="shared" si="11"/>
        <v>5187</v>
      </c>
      <c r="E37" s="86">
        <f t="shared" si="11"/>
        <v>5101</v>
      </c>
      <c r="F37" s="87">
        <f t="shared" si="11"/>
        <v>0</v>
      </c>
      <c r="G37" s="88">
        <f t="shared" si="11"/>
        <v>5101</v>
      </c>
      <c r="H37" s="86">
        <f t="shared" si="3"/>
        <v>-86</v>
      </c>
      <c r="I37" s="251">
        <f t="shared" si="5"/>
        <v>0.9834200886832466</v>
      </c>
      <c r="J37" s="87">
        <f>SUM(J19+J21+J22+J23+J24+J27+J32+J33+J34+J36)</f>
        <v>5637</v>
      </c>
      <c r="K37" s="87">
        <f>SUM(K19+K21+K22+K23+K24+K27+K32+K33+K34+K36)</f>
        <v>0</v>
      </c>
      <c r="L37" s="88">
        <f>SUM(L19+L21+L22+L23+L24+L27+L32+L33+L34+L36)</f>
        <v>5637</v>
      </c>
      <c r="M37" s="86">
        <f t="shared" si="4"/>
        <v>536</v>
      </c>
      <c r="N37" s="251">
        <f t="shared" si="6"/>
        <v>1.1050774357969027</v>
      </c>
    </row>
    <row r="38" spans="1:14" ht="15" customHeight="1" thickBot="1">
      <c r="A38" s="68" t="s">
        <v>35</v>
      </c>
      <c r="B38" s="86">
        <f>B18-B37</f>
        <v>102</v>
      </c>
      <c r="C38" s="87">
        <f>C18-C37</f>
        <v>0</v>
      </c>
      <c r="D38" s="93">
        <f>SUM(B38:C38)</f>
        <v>102</v>
      </c>
      <c r="E38" s="86">
        <f>E18-E37</f>
        <v>231</v>
      </c>
      <c r="F38" s="87">
        <f>F18-F37</f>
        <v>0</v>
      </c>
      <c r="G38" s="93">
        <f>SUM(E38:F38)</f>
        <v>231</v>
      </c>
      <c r="H38" s="86">
        <f>+E38-B38</f>
        <v>129</v>
      </c>
      <c r="I38" s="251"/>
      <c r="J38" s="86">
        <f>J18-J37</f>
        <v>0</v>
      </c>
      <c r="K38" s="87">
        <f>K18-K37</f>
        <v>0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9" ht="21.75" customHeight="1" thickBot="1">
      <c r="A40" s="69" t="s">
        <v>54</v>
      </c>
      <c r="B40" s="351"/>
      <c r="C40" s="352"/>
      <c r="D40" s="352"/>
      <c r="E40" s="426">
        <f>+E39+F39</f>
        <v>0</v>
      </c>
      <c r="F40" s="427"/>
      <c r="G40" s="428"/>
      <c r="H40" s="179"/>
      <c r="I40" s="179"/>
    </row>
    <row r="41" spans="1:9" ht="14.25" customHeight="1">
      <c r="A41" s="4"/>
      <c r="H41" s="186"/>
      <c r="I41" s="179"/>
    </row>
    <row r="42" ht="14.25" customHeight="1">
      <c r="A42" s="4"/>
    </row>
    <row r="43" spans="1:10" ht="14.25" customHeight="1" thickBot="1">
      <c r="A43" s="4" t="s">
        <v>59</v>
      </c>
      <c r="B43" s="332" t="s">
        <v>122</v>
      </c>
      <c r="C43" s="332"/>
      <c r="D43" s="332"/>
      <c r="E43" s="332"/>
      <c r="F43" s="332"/>
      <c r="G43" s="332"/>
      <c r="H43" s="332"/>
      <c r="I43" s="332"/>
      <c r="J43" t="s">
        <v>36</v>
      </c>
    </row>
    <row r="44" spans="1:10" ht="14.25" customHeight="1">
      <c r="A44" s="333" t="s">
        <v>42</v>
      </c>
      <c r="B44" s="331" t="s">
        <v>112</v>
      </c>
      <c r="C44" s="423" t="s">
        <v>113</v>
      </c>
      <c r="D44" s="424"/>
      <c r="E44" s="424"/>
      <c r="F44" s="424"/>
      <c r="G44" s="424"/>
      <c r="H44" s="424"/>
      <c r="I44" s="425"/>
      <c r="J44" s="327" t="s">
        <v>114</v>
      </c>
    </row>
    <row r="45" spans="1:10" ht="14.25" customHeight="1">
      <c r="A45" s="334"/>
      <c r="B45" s="325"/>
      <c r="C45" s="321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4038</v>
      </c>
      <c r="B47" s="109">
        <v>2516</v>
      </c>
      <c r="C47" s="109">
        <v>214</v>
      </c>
      <c r="D47" s="110">
        <v>91</v>
      </c>
      <c r="E47" s="109">
        <v>92</v>
      </c>
      <c r="F47" s="109">
        <v>31</v>
      </c>
      <c r="G47" s="109">
        <v>0</v>
      </c>
      <c r="H47" s="111">
        <v>0</v>
      </c>
      <c r="I47" s="111">
        <v>0</v>
      </c>
      <c r="J47" s="149">
        <f>A47-B47-C47</f>
        <v>1308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332" t="s">
        <v>79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3.2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5" t="s">
        <v>123</v>
      </c>
      <c r="J52" s="116" t="s">
        <v>45</v>
      </c>
      <c r="K52" s="116" t="s">
        <v>46</v>
      </c>
      <c r="L52" s="151" t="s">
        <v>124</v>
      </c>
    </row>
    <row r="53" spans="1:12" ht="14.25" customHeight="1">
      <c r="A53" s="20" t="s">
        <v>47</v>
      </c>
      <c r="B53" s="234">
        <f>B54+B55+B56+B57</f>
        <v>1663.7300000000002</v>
      </c>
      <c r="C53" s="126" t="s">
        <v>48</v>
      </c>
      <c r="D53" s="126" t="s">
        <v>48</v>
      </c>
      <c r="E53" s="126" t="s">
        <v>48</v>
      </c>
      <c r="F53" s="127" t="s">
        <v>48</v>
      </c>
      <c r="G53" s="234">
        <f>G54+G55+G56+G57</f>
        <v>1609.0600000000002</v>
      </c>
      <c r="H53" s="215" t="s">
        <v>48</v>
      </c>
      <c r="I53" s="126" t="s">
        <v>48</v>
      </c>
      <c r="J53" s="126" t="s">
        <v>48</v>
      </c>
      <c r="K53" s="126" t="s">
        <v>48</v>
      </c>
      <c r="L53" s="129" t="s">
        <v>48</v>
      </c>
    </row>
    <row r="54" spans="1:12" ht="14.25" customHeight="1">
      <c r="A54" s="21" t="s">
        <v>49</v>
      </c>
      <c r="B54" s="211">
        <v>255</v>
      </c>
      <c r="C54" s="122">
        <v>255</v>
      </c>
      <c r="D54" s="122">
        <v>20</v>
      </c>
      <c r="E54" s="122">
        <v>0</v>
      </c>
      <c r="F54" s="123">
        <f>+C54+D54-E54</f>
        <v>275</v>
      </c>
      <c r="G54" s="211">
        <v>275.3</v>
      </c>
      <c r="H54" s="216">
        <f>+G54-F54</f>
        <v>0.30000000000001137</v>
      </c>
      <c r="I54" s="122">
        <f>F54</f>
        <v>275</v>
      </c>
      <c r="J54" s="122">
        <v>0</v>
      </c>
      <c r="K54" s="122">
        <v>100</v>
      </c>
      <c r="L54" s="124">
        <f>+I54+J54-K54</f>
        <v>175</v>
      </c>
    </row>
    <row r="55" spans="1:12" ht="14.25" customHeight="1">
      <c r="A55" s="21" t="s">
        <v>50</v>
      </c>
      <c r="B55" s="211">
        <v>642.97</v>
      </c>
      <c r="C55" s="122">
        <v>643</v>
      </c>
      <c r="D55" s="122">
        <v>81</v>
      </c>
      <c r="E55" s="122">
        <v>0</v>
      </c>
      <c r="F55" s="123">
        <f>+C55+D55-E55</f>
        <v>724</v>
      </c>
      <c r="G55" s="211">
        <v>724.33</v>
      </c>
      <c r="H55" s="216">
        <f>+G55-F55</f>
        <v>0.3300000000000409</v>
      </c>
      <c r="I55" s="122">
        <f>F55</f>
        <v>724</v>
      </c>
      <c r="J55" s="122">
        <v>0</v>
      </c>
      <c r="K55" s="122">
        <v>50</v>
      </c>
      <c r="L55" s="124">
        <f>+I55+J55-K55</f>
        <v>674</v>
      </c>
    </row>
    <row r="56" spans="1:12" ht="14.25" customHeight="1">
      <c r="A56" s="21" t="s">
        <v>51</v>
      </c>
      <c r="B56" s="211">
        <v>807.62</v>
      </c>
      <c r="C56" s="122">
        <v>807</v>
      </c>
      <c r="D56" s="122">
        <v>250</v>
      </c>
      <c r="E56" s="122">
        <v>650</v>
      </c>
      <c r="F56" s="123">
        <f>+C56+D56-E56</f>
        <v>407</v>
      </c>
      <c r="G56" s="211">
        <v>406.68</v>
      </c>
      <c r="H56" s="216">
        <f>+G56-F56</f>
        <v>-0.3199999999999932</v>
      </c>
      <c r="I56" s="122">
        <f>F56</f>
        <v>407</v>
      </c>
      <c r="J56" s="185">
        <v>214</v>
      </c>
      <c r="K56" s="122">
        <v>100</v>
      </c>
      <c r="L56" s="124">
        <f>+I56+J56-K56</f>
        <v>521</v>
      </c>
    </row>
    <row r="57" spans="1:12" s="179" customFormat="1" ht="14.25" customHeight="1">
      <c r="A57" s="207" t="s">
        <v>52</v>
      </c>
      <c r="B57" s="211">
        <v>-41.86</v>
      </c>
      <c r="C57" s="239" t="s">
        <v>48</v>
      </c>
      <c r="D57" s="239" t="s">
        <v>48</v>
      </c>
      <c r="E57" s="239" t="s">
        <v>48</v>
      </c>
      <c r="F57" s="240" t="s">
        <v>48</v>
      </c>
      <c r="G57" s="211">
        <v>202.75</v>
      </c>
      <c r="H57" s="217" t="s">
        <v>48</v>
      </c>
      <c r="I57" s="239" t="s">
        <v>48</v>
      </c>
      <c r="J57" s="239" t="s">
        <v>48</v>
      </c>
      <c r="K57" s="239" t="s">
        <v>48</v>
      </c>
      <c r="L57" s="241" t="s">
        <v>48</v>
      </c>
    </row>
    <row r="58" spans="1:12" ht="14.25" customHeight="1" thickBot="1">
      <c r="A58" s="22" t="s">
        <v>53</v>
      </c>
      <c r="B58" s="214">
        <v>11.77</v>
      </c>
      <c r="C58" s="138">
        <v>12</v>
      </c>
      <c r="D58" s="138">
        <v>39</v>
      </c>
      <c r="E58" s="138">
        <v>40</v>
      </c>
      <c r="F58" s="139">
        <f>+C58+D58-E58</f>
        <v>11</v>
      </c>
      <c r="G58" s="214">
        <v>6.83</v>
      </c>
      <c r="H58" s="220">
        <f>+G58-F58</f>
        <v>-4.17</v>
      </c>
      <c r="I58" s="138">
        <f>F58</f>
        <v>11</v>
      </c>
      <c r="J58" s="138">
        <v>41</v>
      </c>
      <c r="K58" s="138">
        <v>50</v>
      </c>
      <c r="L58" s="140">
        <f>+I58+J58-K58</f>
        <v>2</v>
      </c>
    </row>
    <row r="59" spans="1:12" ht="14.25" customHeight="1">
      <c r="A59" s="169" t="s">
        <v>155</v>
      </c>
      <c r="B59" s="180"/>
      <c r="C59" s="168"/>
      <c r="D59" s="168"/>
      <c r="E59" s="168"/>
      <c r="F59" s="168"/>
      <c r="G59" s="180"/>
      <c r="H59" s="168"/>
      <c r="I59" s="168"/>
      <c r="J59" s="168"/>
      <c r="K59" s="168"/>
      <c r="L59" s="168"/>
    </row>
    <row r="60" ht="14.25" customHeight="1">
      <c r="A60" s="4"/>
    </row>
    <row r="61" ht="14.25" customHeight="1" thickBot="1">
      <c r="A61" s="4"/>
    </row>
    <row r="62" spans="1:12" ht="14.25" customHeight="1">
      <c r="A62" s="395" t="s">
        <v>117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422"/>
    </row>
    <row r="63" spans="1:12" ht="14.25" customHeight="1">
      <c r="A63" s="419" t="s">
        <v>39</v>
      </c>
      <c r="B63" s="420"/>
      <c r="C63" s="420"/>
      <c r="D63" s="420"/>
      <c r="E63" s="420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4.25" customHeight="1" thickBot="1">
      <c r="A64" s="437" t="s">
        <v>102</v>
      </c>
      <c r="B64" s="438"/>
      <c r="C64" s="438"/>
      <c r="D64" s="438"/>
      <c r="E64" s="439"/>
      <c r="F64" s="171">
        <v>100</v>
      </c>
      <c r="G64" s="429"/>
      <c r="H64" s="430"/>
      <c r="I64" s="430"/>
      <c r="J64" s="430"/>
      <c r="K64" s="431"/>
      <c r="L64" s="166"/>
    </row>
    <row r="65" spans="1:12" ht="14.25" customHeight="1" thickBot="1">
      <c r="A65" s="408" t="s">
        <v>69</v>
      </c>
      <c r="B65" s="409"/>
      <c r="C65" s="409"/>
      <c r="D65" s="409"/>
      <c r="E65" s="410"/>
      <c r="F65" s="54">
        <f>SUM(F64:F64)</f>
        <v>100</v>
      </c>
      <c r="G65" s="376" t="s">
        <v>69</v>
      </c>
      <c r="H65" s="411"/>
      <c r="I65" s="411"/>
      <c r="J65" s="411"/>
      <c r="K65" s="411"/>
      <c r="L65" s="55">
        <f>SUM(L64)</f>
        <v>0</v>
      </c>
    </row>
    <row r="66" spans="1:12" ht="14.25" customHeight="1">
      <c r="A66" s="34"/>
      <c r="B66" s="34"/>
      <c r="C66" s="34"/>
      <c r="D66" s="34"/>
      <c r="E66" s="34"/>
      <c r="F66" s="35"/>
      <c r="G66" s="36"/>
      <c r="H66" s="36"/>
      <c r="I66" s="36"/>
      <c r="J66" s="36"/>
      <c r="K66" s="36"/>
      <c r="L66" s="35"/>
    </row>
    <row r="67" spans="1:12" ht="14.25" customHeight="1">
      <c r="A67" s="34"/>
      <c r="B67" s="34"/>
      <c r="C67" s="34"/>
      <c r="D67" s="34"/>
      <c r="E67" s="34"/>
      <c r="F67" s="35"/>
      <c r="G67" s="36"/>
      <c r="H67" s="36"/>
      <c r="I67" s="36"/>
      <c r="J67" s="36"/>
      <c r="K67" s="36"/>
      <c r="L67" s="35"/>
    </row>
    <row r="68" spans="1:12" ht="14.25" customHeight="1">
      <c r="A68" s="34"/>
      <c r="B68" s="34"/>
      <c r="C68" s="34"/>
      <c r="D68" s="34"/>
      <c r="E68" s="34"/>
      <c r="F68" s="35"/>
      <c r="G68" s="36"/>
      <c r="H68" s="36"/>
      <c r="I68" s="36"/>
      <c r="J68" s="36"/>
      <c r="K68" s="36"/>
      <c r="L68" s="35"/>
    </row>
    <row r="69" ht="12.75">
      <c r="A69" s="4"/>
    </row>
    <row r="71" spans="2:9" ht="12.75">
      <c r="B71" s="387" t="s">
        <v>116</v>
      </c>
      <c r="C71" s="387"/>
      <c r="D71" s="387"/>
      <c r="E71" s="387"/>
      <c r="F71" s="387"/>
      <c r="G71" s="387"/>
      <c r="H71" s="387"/>
      <c r="I71" s="387"/>
    </row>
    <row r="72" ht="13.5" thickBot="1"/>
    <row r="73" spans="2:9" ht="13.5" thickBot="1">
      <c r="B73" s="40" t="s">
        <v>72</v>
      </c>
      <c r="C73" s="41"/>
      <c r="D73" s="42"/>
      <c r="E73" s="412" t="s">
        <v>73</v>
      </c>
      <c r="F73" s="413"/>
      <c r="G73" s="414"/>
      <c r="H73" s="355" t="s">
        <v>57</v>
      </c>
      <c r="I73" s="356"/>
    </row>
    <row r="74" spans="2:9" ht="12.75">
      <c r="B74" s="142" t="s">
        <v>58</v>
      </c>
      <c r="C74" s="143" t="s">
        <v>74</v>
      </c>
      <c r="D74" s="144" t="s">
        <v>75</v>
      </c>
      <c r="E74" s="142" t="s">
        <v>58</v>
      </c>
      <c r="F74" s="143" t="s">
        <v>74</v>
      </c>
      <c r="G74" s="144" t="s">
        <v>76</v>
      </c>
      <c r="H74" s="357" t="s">
        <v>77</v>
      </c>
      <c r="I74" s="358"/>
    </row>
    <row r="75" spans="2:9" ht="13.5" thickBot="1">
      <c r="B75" s="145">
        <v>2008</v>
      </c>
      <c r="C75" s="146">
        <v>2009</v>
      </c>
      <c r="D75" s="147"/>
      <c r="E75" s="145">
        <v>2008</v>
      </c>
      <c r="F75" s="146">
        <v>2009</v>
      </c>
      <c r="G75" s="147" t="s">
        <v>115</v>
      </c>
      <c r="H75" s="359" t="s">
        <v>80</v>
      </c>
      <c r="I75" s="360"/>
    </row>
    <row r="76" spans="2:9" ht="16.5" customHeight="1" thickBot="1">
      <c r="B76" s="52">
        <v>9.1</v>
      </c>
      <c r="C76" s="50">
        <v>9.1</v>
      </c>
      <c r="D76" s="51">
        <f>SUM(C76-B76)</f>
        <v>0</v>
      </c>
      <c r="E76" s="52">
        <v>19186</v>
      </c>
      <c r="F76" s="238">
        <f>H76/(12*C76)*1000</f>
        <v>19505.494505494506</v>
      </c>
      <c r="G76" s="53">
        <f>PRODUCT(F76/E76*100)</f>
        <v>101.66524812620925</v>
      </c>
      <c r="H76" s="415">
        <f>L29</f>
        <v>2130</v>
      </c>
      <c r="I76" s="416"/>
    </row>
    <row r="77" spans="8:9" ht="12.75" customHeight="1" hidden="1">
      <c r="H77" s="407">
        <f>G29</f>
        <v>1957</v>
      </c>
      <c r="I77" s="407"/>
    </row>
    <row r="78" ht="12.75">
      <c r="B78" s="4" t="s">
        <v>59</v>
      </c>
    </row>
  </sheetData>
  <mergeCells count="38">
    <mergeCell ref="H77:I77"/>
    <mergeCell ref="A65:E65"/>
    <mergeCell ref="G65:K65"/>
    <mergeCell ref="B71:I71"/>
    <mergeCell ref="E73:G73"/>
    <mergeCell ref="H73:I73"/>
    <mergeCell ref="H74:I74"/>
    <mergeCell ref="H75:I75"/>
    <mergeCell ref="H76:I76"/>
    <mergeCell ref="I51:L51"/>
    <mergeCell ref="A63:E63"/>
    <mergeCell ref="G63:K63"/>
    <mergeCell ref="A51:A52"/>
    <mergeCell ref="B51:B52"/>
    <mergeCell ref="C51:F51"/>
    <mergeCell ref="G51:G52"/>
    <mergeCell ref="H51:H52"/>
    <mergeCell ref="A62:L62"/>
    <mergeCell ref="A3:N3"/>
    <mergeCell ref="C44:I44"/>
    <mergeCell ref="A5:A8"/>
    <mergeCell ref="H6:I6"/>
    <mergeCell ref="B5:N5"/>
    <mergeCell ref="M6:N6"/>
    <mergeCell ref="A44:A46"/>
    <mergeCell ref="B44:B46"/>
    <mergeCell ref="J44:J46"/>
    <mergeCell ref="B43:I43"/>
    <mergeCell ref="G64:K64"/>
    <mergeCell ref="A64:E64"/>
    <mergeCell ref="A50:L50"/>
    <mergeCell ref="J39:L39"/>
    <mergeCell ref="B40:D40"/>
    <mergeCell ref="E40:G40"/>
    <mergeCell ref="E39:G39"/>
    <mergeCell ref="B39:D39"/>
    <mergeCell ref="D45:I45"/>
    <mergeCell ref="C45:C46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5" max="15" width="9.75390625" style="0" customWidth="1"/>
  </cols>
  <sheetData>
    <row r="1" ht="12.75">
      <c r="L1" s="6" t="s">
        <v>162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62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2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243">
        <v>0</v>
      </c>
      <c r="K9" s="244">
        <v>0</v>
      </c>
      <c r="L9" s="245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87</v>
      </c>
      <c r="C10" s="83">
        <v>0</v>
      </c>
      <c r="D10" s="81">
        <f t="shared" si="0"/>
        <v>87</v>
      </c>
      <c r="E10" s="82">
        <v>57</v>
      </c>
      <c r="F10" s="83">
        <v>0</v>
      </c>
      <c r="G10" s="81">
        <f aca="true" t="shared" si="2" ref="G10:G17">SUM(E10:F10)</f>
        <v>57</v>
      </c>
      <c r="H10" s="229">
        <f aca="true" t="shared" si="3" ref="H10:H37">+G10-D10</f>
        <v>-30</v>
      </c>
      <c r="I10" s="228">
        <f>IF(D10=0,0,+G10/D10)</f>
        <v>0.6551724137931034</v>
      </c>
      <c r="J10" s="102">
        <v>95</v>
      </c>
      <c r="K10" s="103">
        <v>0</v>
      </c>
      <c r="L10" s="245">
        <f t="shared" si="1"/>
        <v>95</v>
      </c>
      <c r="M10" s="229">
        <f aca="true" t="shared" si="4" ref="M10:M37">+L10-G10</f>
        <v>38</v>
      </c>
      <c r="N10" s="228">
        <f>IF(G10=0,0,+L10/G10)</f>
        <v>1.6666666666666667</v>
      </c>
    </row>
    <row r="11" spans="1:14" ht="15" customHeight="1">
      <c r="A11" s="63" t="s">
        <v>8</v>
      </c>
      <c r="B11" s="82">
        <v>116</v>
      </c>
      <c r="C11" s="83">
        <v>3</v>
      </c>
      <c r="D11" s="81">
        <f t="shared" si="0"/>
        <v>119</v>
      </c>
      <c r="E11" s="82">
        <v>39</v>
      </c>
      <c r="F11" s="83">
        <v>28</v>
      </c>
      <c r="G11" s="81">
        <f t="shared" si="2"/>
        <v>67</v>
      </c>
      <c r="H11" s="229">
        <f t="shared" si="3"/>
        <v>-52</v>
      </c>
      <c r="I11" s="228">
        <f aca="true" t="shared" si="5" ref="I11:I37">IF(D11=0,0,+G11/D11)</f>
        <v>0.5630252100840336</v>
      </c>
      <c r="J11" s="102">
        <v>100</v>
      </c>
      <c r="K11" s="103">
        <v>10</v>
      </c>
      <c r="L11" s="245">
        <f t="shared" si="1"/>
        <v>110</v>
      </c>
      <c r="M11" s="229">
        <f t="shared" si="4"/>
        <v>43</v>
      </c>
      <c r="N11" s="228">
        <f aca="true" t="shared" si="6" ref="N11:N37">IF(G11=0,0,+L11/G11)</f>
        <v>1.6417910447761195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 t="shared" si="5"/>
        <v>0</v>
      </c>
      <c r="J12" s="102">
        <v>0</v>
      </c>
      <c r="K12" s="103">
        <v>0</v>
      </c>
      <c r="L12" s="245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467</v>
      </c>
      <c r="C13" s="83">
        <v>0</v>
      </c>
      <c r="D13" s="81">
        <f t="shared" si="0"/>
        <v>467</v>
      </c>
      <c r="E13" s="82">
        <v>396</v>
      </c>
      <c r="F13" s="83">
        <v>0</v>
      </c>
      <c r="G13" s="81">
        <f t="shared" si="2"/>
        <v>396</v>
      </c>
      <c r="H13" s="229">
        <f t="shared" si="3"/>
        <v>-71</v>
      </c>
      <c r="I13" s="228">
        <f t="shared" si="5"/>
        <v>0.8479657387580299</v>
      </c>
      <c r="J13" s="102">
        <v>428</v>
      </c>
      <c r="K13" s="103">
        <v>0</v>
      </c>
      <c r="L13" s="245">
        <f t="shared" si="1"/>
        <v>428</v>
      </c>
      <c r="M13" s="229">
        <f t="shared" si="4"/>
        <v>32</v>
      </c>
      <c r="N13" s="228">
        <f t="shared" si="6"/>
        <v>1.0808080808080809</v>
      </c>
    </row>
    <row r="14" spans="1:14" ht="15" customHeight="1">
      <c r="A14" s="63" t="s">
        <v>11</v>
      </c>
      <c r="B14" s="82">
        <v>280</v>
      </c>
      <c r="C14" s="83">
        <v>0</v>
      </c>
      <c r="D14" s="81">
        <f t="shared" si="0"/>
        <v>280</v>
      </c>
      <c r="E14" s="82">
        <v>361</v>
      </c>
      <c r="F14" s="83">
        <v>0</v>
      </c>
      <c r="G14" s="81">
        <f t="shared" si="2"/>
        <v>361</v>
      </c>
      <c r="H14" s="229">
        <f t="shared" si="3"/>
        <v>81</v>
      </c>
      <c r="I14" s="228">
        <f t="shared" si="5"/>
        <v>1.2892857142857144</v>
      </c>
      <c r="J14" s="102">
        <v>330</v>
      </c>
      <c r="K14" s="103">
        <v>0</v>
      </c>
      <c r="L14" s="245">
        <f t="shared" si="1"/>
        <v>330</v>
      </c>
      <c r="M14" s="229">
        <f t="shared" si="4"/>
        <v>-31</v>
      </c>
      <c r="N14" s="228">
        <f t="shared" si="6"/>
        <v>0.9141274238227147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5"/>
        <v>0</v>
      </c>
      <c r="J15" s="102">
        <v>50</v>
      </c>
      <c r="K15" s="103">
        <v>0</v>
      </c>
      <c r="L15" s="245">
        <f t="shared" si="1"/>
        <v>50</v>
      </c>
      <c r="M15" s="229">
        <f t="shared" si="4"/>
        <v>50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5"/>
        <v>0</v>
      </c>
      <c r="J16" s="102">
        <v>50</v>
      </c>
      <c r="K16" s="103">
        <v>0</v>
      </c>
      <c r="L16" s="245">
        <f t="shared" si="1"/>
        <v>50</v>
      </c>
      <c r="M16" s="229">
        <f t="shared" si="4"/>
        <v>50</v>
      </c>
      <c r="N16" s="228">
        <f t="shared" si="6"/>
        <v>0</v>
      </c>
    </row>
    <row r="17" spans="1:14" ht="15" customHeight="1" thickBot="1">
      <c r="A17" s="64" t="s">
        <v>14</v>
      </c>
      <c r="B17" s="84">
        <v>7329</v>
      </c>
      <c r="C17" s="85">
        <v>0</v>
      </c>
      <c r="D17" s="81">
        <f t="shared" si="0"/>
        <v>7329</v>
      </c>
      <c r="E17" s="84">
        <v>7649</v>
      </c>
      <c r="F17" s="85">
        <v>0</v>
      </c>
      <c r="G17" s="81">
        <f t="shared" si="2"/>
        <v>7649</v>
      </c>
      <c r="H17" s="230">
        <f t="shared" si="3"/>
        <v>320</v>
      </c>
      <c r="I17" s="231">
        <f t="shared" si="5"/>
        <v>1.0436621640060035</v>
      </c>
      <c r="J17" s="101">
        <v>8477</v>
      </c>
      <c r="K17" s="246">
        <v>0</v>
      </c>
      <c r="L17" s="245">
        <f t="shared" si="1"/>
        <v>8477</v>
      </c>
      <c r="M17" s="229">
        <f t="shared" si="4"/>
        <v>828</v>
      </c>
      <c r="N17" s="228">
        <f t="shared" si="6"/>
        <v>1.1082494443718134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7999</v>
      </c>
      <c r="C18" s="87">
        <f t="shared" si="7"/>
        <v>3</v>
      </c>
      <c r="D18" s="88">
        <f t="shared" si="7"/>
        <v>8002</v>
      </c>
      <c r="E18" s="86">
        <f t="shared" si="7"/>
        <v>8141</v>
      </c>
      <c r="F18" s="87">
        <f t="shared" si="7"/>
        <v>28</v>
      </c>
      <c r="G18" s="88">
        <f t="shared" si="7"/>
        <v>8169</v>
      </c>
      <c r="H18" s="86">
        <f t="shared" si="3"/>
        <v>167</v>
      </c>
      <c r="I18" s="251">
        <f t="shared" si="5"/>
        <v>1.0208697825543613</v>
      </c>
      <c r="J18" s="87">
        <f>SUM(J9+J10+J11+J12+J13+J15+J17)</f>
        <v>9150</v>
      </c>
      <c r="K18" s="87">
        <f>SUM(K9+K10+K11+K12+K13+K15+K17)</f>
        <v>10</v>
      </c>
      <c r="L18" s="88">
        <f>SUM(L9+L10+L11+L12+L13+L15+L17)</f>
        <v>9160</v>
      </c>
      <c r="M18" s="86">
        <f t="shared" si="4"/>
        <v>991</v>
      </c>
      <c r="N18" s="252">
        <f t="shared" si="6"/>
        <v>1.1213122781246174</v>
      </c>
    </row>
    <row r="19" spans="1:14" ht="15" customHeight="1">
      <c r="A19" s="65" t="s">
        <v>16</v>
      </c>
      <c r="B19" s="79">
        <v>394</v>
      </c>
      <c r="C19" s="80">
        <v>0</v>
      </c>
      <c r="D19" s="81">
        <f aca="true" t="shared" si="8" ref="D19:D36">SUM(B19:C19)</f>
        <v>394</v>
      </c>
      <c r="E19" s="79">
        <v>542</v>
      </c>
      <c r="F19" s="80">
        <v>0</v>
      </c>
      <c r="G19" s="81">
        <f aca="true" t="shared" si="9" ref="G19:G36">SUM(E19:F19)</f>
        <v>542</v>
      </c>
      <c r="H19" s="227">
        <f t="shared" si="3"/>
        <v>148</v>
      </c>
      <c r="I19" s="232">
        <f t="shared" si="5"/>
        <v>1.3756345177664975</v>
      </c>
      <c r="J19" s="243">
        <v>704</v>
      </c>
      <c r="K19" s="244">
        <v>0</v>
      </c>
      <c r="L19" s="245">
        <f aca="true" t="shared" si="10" ref="L19:L36">SUM(J19:K19)</f>
        <v>704</v>
      </c>
      <c r="M19" s="227">
        <f t="shared" si="4"/>
        <v>162</v>
      </c>
      <c r="N19" s="228">
        <f t="shared" si="6"/>
        <v>1.2988929889298892</v>
      </c>
    </row>
    <row r="20" spans="1:14" ht="24">
      <c r="A20" s="63" t="s">
        <v>17</v>
      </c>
      <c r="B20" s="79">
        <v>98</v>
      </c>
      <c r="C20" s="80">
        <v>0</v>
      </c>
      <c r="D20" s="81">
        <f t="shared" si="8"/>
        <v>98</v>
      </c>
      <c r="E20" s="79">
        <v>308</v>
      </c>
      <c r="F20" s="80">
        <v>0</v>
      </c>
      <c r="G20" s="81">
        <f t="shared" si="9"/>
        <v>308</v>
      </c>
      <c r="H20" s="229">
        <f t="shared" si="3"/>
        <v>210</v>
      </c>
      <c r="I20" s="228">
        <f t="shared" si="5"/>
        <v>3.142857142857143</v>
      </c>
      <c r="J20" s="243">
        <v>392</v>
      </c>
      <c r="K20" s="244">
        <v>0</v>
      </c>
      <c r="L20" s="245">
        <f t="shared" si="10"/>
        <v>392</v>
      </c>
      <c r="M20" s="227">
        <f t="shared" si="4"/>
        <v>84</v>
      </c>
      <c r="N20" s="228">
        <f t="shared" si="6"/>
        <v>1.2727272727272727</v>
      </c>
    </row>
    <row r="21" spans="1:14" ht="15" customHeight="1">
      <c r="A21" s="63" t="s">
        <v>18</v>
      </c>
      <c r="B21" s="82">
        <v>358</v>
      </c>
      <c r="C21" s="83">
        <v>0</v>
      </c>
      <c r="D21" s="81">
        <f t="shared" si="8"/>
        <v>358</v>
      </c>
      <c r="E21" s="82">
        <v>458</v>
      </c>
      <c r="F21" s="83">
        <v>0</v>
      </c>
      <c r="G21" s="81">
        <f t="shared" si="9"/>
        <v>458</v>
      </c>
      <c r="H21" s="229">
        <f t="shared" si="3"/>
        <v>100</v>
      </c>
      <c r="I21" s="228">
        <f t="shared" si="5"/>
        <v>1.2793296089385475</v>
      </c>
      <c r="J21" s="152">
        <v>484</v>
      </c>
      <c r="K21" s="103">
        <v>0</v>
      </c>
      <c r="L21" s="245">
        <f t="shared" si="10"/>
        <v>484</v>
      </c>
      <c r="M21" s="227">
        <f t="shared" si="4"/>
        <v>26</v>
      </c>
      <c r="N21" s="228">
        <f t="shared" si="6"/>
        <v>1.056768558951965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5"/>
        <v>0</v>
      </c>
      <c r="J22" s="102">
        <v>0</v>
      </c>
      <c r="K22" s="103">
        <v>0</v>
      </c>
      <c r="L22" s="245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101</v>
      </c>
      <c r="C23" s="83">
        <v>3</v>
      </c>
      <c r="D23" s="81">
        <f t="shared" si="8"/>
        <v>104</v>
      </c>
      <c r="E23" s="82">
        <v>59</v>
      </c>
      <c r="F23" s="83">
        <v>24</v>
      </c>
      <c r="G23" s="81">
        <f t="shared" si="9"/>
        <v>83</v>
      </c>
      <c r="H23" s="229">
        <f t="shared" si="3"/>
        <v>-21</v>
      </c>
      <c r="I23" s="228">
        <f t="shared" si="5"/>
        <v>0.7980769230769231</v>
      </c>
      <c r="J23" s="102">
        <v>90</v>
      </c>
      <c r="K23" s="103">
        <v>5</v>
      </c>
      <c r="L23" s="245">
        <f t="shared" si="10"/>
        <v>95</v>
      </c>
      <c r="M23" s="227">
        <f t="shared" si="4"/>
        <v>12</v>
      </c>
      <c r="N23" s="228">
        <f t="shared" si="6"/>
        <v>1.144578313253012</v>
      </c>
    </row>
    <row r="24" spans="1:14" ht="15" customHeight="1">
      <c r="A24" s="63" t="s">
        <v>21</v>
      </c>
      <c r="B24" s="89">
        <v>1913</v>
      </c>
      <c r="C24" s="83">
        <v>0</v>
      </c>
      <c r="D24" s="81">
        <f t="shared" si="8"/>
        <v>1913</v>
      </c>
      <c r="E24" s="89">
        <v>1438</v>
      </c>
      <c r="F24" s="83">
        <v>0</v>
      </c>
      <c r="G24" s="81">
        <f t="shared" si="9"/>
        <v>1438</v>
      </c>
      <c r="H24" s="229">
        <f t="shared" si="3"/>
        <v>-475</v>
      </c>
      <c r="I24" s="228">
        <f t="shared" si="5"/>
        <v>0.7516989022477784</v>
      </c>
      <c r="J24" s="102">
        <v>2040</v>
      </c>
      <c r="K24" s="103">
        <v>0</v>
      </c>
      <c r="L24" s="245">
        <f t="shared" si="10"/>
        <v>2040</v>
      </c>
      <c r="M24" s="227">
        <f t="shared" si="4"/>
        <v>602</v>
      </c>
      <c r="N24" s="228">
        <f t="shared" si="6"/>
        <v>1.4186369958275382</v>
      </c>
    </row>
    <row r="25" spans="1:14" ht="24">
      <c r="A25" s="63" t="s">
        <v>22</v>
      </c>
      <c r="B25" s="82">
        <v>298</v>
      </c>
      <c r="C25" s="83">
        <v>0</v>
      </c>
      <c r="D25" s="81">
        <f t="shared" si="8"/>
        <v>298</v>
      </c>
      <c r="E25" s="82">
        <v>299</v>
      </c>
      <c r="F25" s="83">
        <v>0</v>
      </c>
      <c r="G25" s="81">
        <f t="shared" si="9"/>
        <v>299</v>
      </c>
      <c r="H25" s="229">
        <f t="shared" si="3"/>
        <v>1</v>
      </c>
      <c r="I25" s="228">
        <f t="shared" si="5"/>
        <v>1.0033557046979866</v>
      </c>
      <c r="J25" s="102">
        <v>310</v>
      </c>
      <c r="K25" s="103">
        <v>0</v>
      </c>
      <c r="L25" s="245">
        <f t="shared" si="10"/>
        <v>310</v>
      </c>
      <c r="M25" s="227">
        <f t="shared" si="4"/>
        <v>11</v>
      </c>
      <c r="N25" s="228">
        <f t="shared" si="6"/>
        <v>1.0367892976588629</v>
      </c>
    </row>
    <row r="26" spans="1:14" ht="15" customHeight="1">
      <c r="A26" s="63" t="s">
        <v>23</v>
      </c>
      <c r="B26" s="82">
        <v>1562</v>
      </c>
      <c r="C26" s="83">
        <v>0</v>
      </c>
      <c r="D26" s="81">
        <f t="shared" si="8"/>
        <v>1562</v>
      </c>
      <c r="E26" s="82">
        <v>1077</v>
      </c>
      <c r="F26" s="83">
        <v>0</v>
      </c>
      <c r="G26" s="81">
        <f t="shared" si="9"/>
        <v>1077</v>
      </c>
      <c r="H26" s="229">
        <f t="shared" si="3"/>
        <v>-485</v>
      </c>
      <c r="I26" s="228">
        <f t="shared" si="5"/>
        <v>0.6895006402048656</v>
      </c>
      <c r="J26" s="102">
        <v>1663</v>
      </c>
      <c r="K26" s="103">
        <v>0</v>
      </c>
      <c r="L26" s="245">
        <f t="shared" si="10"/>
        <v>1663</v>
      </c>
      <c r="M26" s="227">
        <f t="shared" si="4"/>
        <v>586</v>
      </c>
      <c r="N26" s="228">
        <f t="shared" si="6"/>
        <v>1.544103992571959</v>
      </c>
    </row>
    <row r="27" spans="1:14" ht="15" customHeight="1">
      <c r="A27" s="66" t="s">
        <v>24</v>
      </c>
      <c r="B27" s="89">
        <v>4462</v>
      </c>
      <c r="C27" s="83">
        <v>0</v>
      </c>
      <c r="D27" s="81">
        <f t="shared" si="8"/>
        <v>4462</v>
      </c>
      <c r="E27" s="89">
        <v>4669</v>
      </c>
      <c r="F27" s="83">
        <v>0</v>
      </c>
      <c r="G27" s="81">
        <f t="shared" si="9"/>
        <v>4669</v>
      </c>
      <c r="H27" s="229">
        <f t="shared" si="3"/>
        <v>207</v>
      </c>
      <c r="I27" s="228">
        <f t="shared" si="5"/>
        <v>1.0463917525773196</v>
      </c>
      <c r="J27" s="102">
        <v>4846</v>
      </c>
      <c r="K27" s="103">
        <v>0</v>
      </c>
      <c r="L27" s="245">
        <f t="shared" si="10"/>
        <v>4846</v>
      </c>
      <c r="M27" s="227">
        <f t="shared" si="4"/>
        <v>177</v>
      </c>
      <c r="N27" s="228">
        <f t="shared" si="6"/>
        <v>1.0379096166202613</v>
      </c>
    </row>
    <row r="28" spans="1:14" ht="15" customHeight="1">
      <c r="A28" s="63" t="s">
        <v>25</v>
      </c>
      <c r="B28" s="82">
        <v>3267</v>
      </c>
      <c r="C28" s="83">
        <v>0</v>
      </c>
      <c r="D28" s="81">
        <f t="shared" si="8"/>
        <v>3267</v>
      </c>
      <c r="E28" s="82">
        <v>3368</v>
      </c>
      <c r="F28" s="83">
        <v>0</v>
      </c>
      <c r="G28" s="81">
        <f t="shared" si="9"/>
        <v>3368</v>
      </c>
      <c r="H28" s="229">
        <f t="shared" si="3"/>
        <v>101</v>
      </c>
      <c r="I28" s="228">
        <f t="shared" si="5"/>
        <v>1.0309152127333945</v>
      </c>
      <c r="J28" s="152">
        <v>3514</v>
      </c>
      <c r="K28" s="103">
        <v>0</v>
      </c>
      <c r="L28" s="245">
        <f t="shared" si="10"/>
        <v>3514</v>
      </c>
      <c r="M28" s="227">
        <f t="shared" si="4"/>
        <v>146</v>
      </c>
      <c r="N28" s="228">
        <f t="shared" si="6"/>
        <v>1.0433491686460807</v>
      </c>
    </row>
    <row r="29" spans="1:14" ht="15" customHeight="1">
      <c r="A29" s="66" t="s">
        <v>26</v>
      </c>
      <c r="B29" s="82">
        <v>2787</v>
      </c>
      <c r="C29" s="83">
        <v>0</v>
      </c>
      <c r="D29" s="81">
        <f t="shared" si="8"/>
        <v>2787</v>
      </c>
      <c r="E29" s="82">
        <v>2933</v>
      </c>
      <c r="F29" s="83">
        <v>0</v>
      </c>
      <c r="G29" s="81">
        <f t="shared" si="9"/>
        <v>2933</v>
      </c>
      <c r="H29" s="229">
        <f t="shared" si="3"/>
        <v>146</v>
      </c>
      <c r="I29" s="228">
        <f t="shared" si="5"/>
        <v>1.0523860782203085</v>
      </c>
      <c r="J29" s="152">
        <v>2998</v>
      </c>
      <c r="K29" s="103">
        <v>0</v>
      </c>
      <c r="L29" s="245">
        <f t="shared" si="10"/>
        <v>2998</v>
      </c>
      <c r="M29" s="227">
        <f t="shared" si="4"/>
        <v>65</v>
      </c>
      <c r="N29" s="228">
        <f t="shared" si="6"/>
        <v>1.022161609273781</v>
      </c>
    </row>
    <row r="30" spans="1:14" ht="15" customHeight="1">
      <c r="A30" s="63" t="s">
        <v>27</v>
      </c>
      <c r="B30" s="82">
        <v>480</v>
      </c>
      <c r="C30" s="83">
        <v>0</v>
      </c>
      <c r="D30" s="81">
        <f t="shared" si="8"/>
        <v>480</v>
      </c>
      <c r="E30" s="82">
        <v>435</v>
      </c>
      <c r="F30" s="83">
        <v>0</v>
      </c>
      <c r="G30" s="81">
        <f t="shared" si="9"/>
        <v>435</v>
      </c>
      <c r="H30" s="229">
        <f t="shared" si="3"/>
        <v>-45</v>
      </c>
      <c r="I30" s="228">
        <f t="shared" si="5"/>
        <v>0.90625</v>
      </c>
      <c r="J30" s="152">
        <v>516</v>
      </c>
      <c r="K30" s="103">
        <v>0</v>
      </c>
      <c r="L30" s="245">
        <f t="shared" si="10"/>
        <v>516</v>
      </c>
      <c r="M30" s="227">
        <f t="shared" si="4"/>
        <v>81</v>
      </c>
      <c r="N30" s="228">
        <f t="shared" si="6"/>
        <v>1.186206896551724</v>
      </c>
    </row>
    <row r="31" spans="1:14" ht="24">
      <c r="A31" s="63" t="s">
        <v>28</v>
      </c>
      <c r="B31" s="82">
        <v>1195</v>
      </c>
      <c r="C31" s="83">
        <v>0</v>
      </c>
      <c r="D31" s="81">
        <f t="shared" si="8"/>
        <v>1195</v>
      </c>
      <c r="E31" s="152">
        <v>1300</v>
      </c>
      <c r="F31" s="83">
        <v>0</v>
      </c>
      <c r="G31" s="81">
        <f t="shared" si="9"/>
        <v>1300</v>
      </c>
      <c r="H31" s="229">
        <f t="shared" si="3"/>
        <v>105</v>
      </c>
      <c r="I31" s="228">
        <f t="shared" si="5"/>
        <v>1.0878661087866108</v>
      </c>
      <c r="J31" s="152">
        <v>1180</v>
      </c>
      <c r="K31" s="103">
        <v>0</v>
      </c>
      <c r="L31" s="245">
        <f t="shared" si="10"/>
        <v>1180</v>
      </c>
      <c r="M31" s="227">
        <f t="shared" si="4"/>
        <v>-120</v>
      </c>
      <c r="N31" s="228">
        <f t="shared" si="6"/>
        <v>0.9076923076923077</v>
      </c>
    </row>
    <row r="32" spans="1:14" ht="15" customHeight="1">
      <c r="A32" s="66" t="s">
        <v>29</v>
      </c>
      <c r="B32" s="82">
        <v>6</v>
      </c>
      <c r="C32" s="83">
        <v>0</v>
      </c>
      <c r="D32" s="81">
        <f t="shared" si="8"/>
        <v>6</v>
      </c>
      <c r="E32" s="82">
        <v>0</v>
      </c>
      <c r="F32" s="83">
        <v>0</v>
      </c>
      <c r="G32" s="81">
        <f t="shared" si="9"/>
        <v>0</v>
      </c>
      <c r="H32" s="229">
        <f t="shared" si="3"/>
        <v>-6</v>
      </c>
      <c r="I32" s="228">
        <f t="shared" si="5"/>
        <v>0</v>
      </c>
      <c r="J32" s="102">
        <v>0</v>
      </c>
      <c r="K32" s="103">
        <v>0</v>
      </c>
      <c r="L32" s="245">
        <f t="shared" si="10"/>
        <v>0</v>
      </c>
      <c r="M32" s="227">
        <f t="shared" si="4"/>
        <v>0</v>
      </c>
      <c r="N32" s="228">
        <f t="shared" si="6"/>
        <v>0</v>
      </c>
    </row>
    <row r="33" spans="1:14" ht="15" customHeight="1">
      <c r="A33" s="66" t="s">
        <v>30</v>
      </c>
      <c r="B33" s="82">
        <v>191</v>
      </c>
      <c r="C33" s="83">
        <v>0</v>
      </c>
      <c r="D33" s="81">
        <f t="shared" si="8"/>
        <v>191</v>
      </c>
      <c r="E33" s="82">
        <v>214</v>
      </c>
      <c r="F33" s="83">
        <v>0</v>
      </c>
      <c r="G33" s="81">
        <f t="shared" si="9"/>
        <v>214</v>
      </c>
      <c r="H33" s="229">
        <f t="shared" si="3"/>
        <v>23</v>
      </c>
      <c r="I33" s="228">
        <f t="shared" si="5"/>
        <v>1.1204188481675392</v>
      </c>
      <c r="J33" s="102">
        <v>249</v>
      </c>
      <c r="K33" s="103">
        <v>0</v>
      </c>
      <c r="L33" s="245">
        <f t="shared" si="10"/>
        <v>249</v>
      </c>
      <c r="M33" s="227">
        <f t="shared" si="4"/>
        <v>35</v>
      </c>
      <c r="N33" s="228">
        <f t="shared" si="6"/>
        <v>1.1635514018691588</v>
      </c>
    </row>
    <row r="34" spans="1:14" ht="24">
      <c r="A34" s="63" t="s">
        <v>31</v>
      </c>
      <c r="B34" s="82">
        <v>439</v>
      </c>
      <c r="C34" s="83">
        <v>0</v>
      </c>
      <c r="D34" s="81">
        <f t="shared" si="8"/>
        <v>439</v>
      </c>
      <c r="E34" s="82">
        <v>668</v>
      </c>
      <c r="F34" s="83">
        <v>0</v>
      </c>
      <c r="G34" s="81">
        <f t="shared" si="9"/>
        <v>668</v>
      </c>
      <c r="H34" s="229">
        <f t="shared" si="3"/>
        <v>229</v>
      </c>
      <c r="I34" s="228">
        <f t="shared" si="5"/>
        <v>1.5216400911161732</v>
      </c>
      <c r="J34" s="102">
        <v>742</v>
      </c>
      <c r="K34" s="103">
        <v>0</v>
      </c>
      <c r="L34" s="245">
        <f t="shared" si="10"/>
        <v>742</v>
      </c>
      <c r="M34" s="227">
        <f t="shared" si="4"/>
        <v>74</v>
      </c>
      <c r="N34" s="228">
        <f t="shared" si="6"/>
        <v>1.1107784431137724</v>
      </c>
    </row>
    <row r="35" spans="1:14" ht="24">
      <c r="A35" s="63" t="s">
        <v>32</v>
      </c>
      <c r="B35" s="82">
        <v>439</v>
      </c>
      <c r="C35" s="83">
        <v>0</v>
      </c>
      <c r="D35" s="81">
        <f t="shared" si="8"/>
        <v>439</v>
      </c>
      <c r="E35" s="82">
        <v>668</v>
      </c>
      <c r="F35" s="83">
        <v>0</v>
      </c>
      <c r="G35" s="81">
        <f t="shared" si="9"/>
        <v>668</v>
      </c>
      <c r="H35" s="229">
        <f t="shared" si="3"/>
        <v>229</v>
      </c>
      <c r="I35" s="228">
        <f t="shared" si="5"/>
        <v>1.5216400911161732</v>
      </c>
      <c r="J35" s="102">
        <v>681</v>
      </c>
      <c r="K35" s="103">
        <v>0</v>
      </c>
      <c r="L35" s="245">
        <f t="shared" si="10"/>
        <v>681</v>
      </c>
      <c r="M35" s="227">
        <f t="shared" si="4"/>
        <v>13</v>
      </c>
      <c r="N35" s="228">
        <f t="shared" si="6"/>
        <v>1.0194610778443114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31">
        <f t="shared" si="5"/>
        <v>0</v>
      </c>
      <c r="J36" s="101">
        <v>0</v>
      </c>
      <c r="K36" s="246">
        <v>0</v>
      </c>
      <c r="L36" s="245">
        <f t="shared" si="10"/>
        <v>0</v>
      </c>
      <c r="M36" s="233">
        <f t="shared" si="4"/>
        <v>0</v>
      </c>
      <c r="N36" s="228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7864</v>
      </c>
      <c r="C37" s="91">
        <f t="shared" si="11"/>
        <v>3</v>
      </c>
      <c r="D37" s="92">
        <f t="shared" si="11"/>
        <v>7867</v>
      </c>
      <c r="E37" s="86">
        <f t="shared" si="11"/>
        <v>8048</v>
      </c>
      <c r="F37" s="87">
        <f t="shared" si="11"/>
        <v>24</v>
      </c>
      <c r="G37" s="88">
        <f t="shared" si="11"/>
        <v>8072</v>
      </c>
      <c r="H37" s="86">
        <f t="shared" si="3"/>
        <v>205</v>
      </c>
      <c r="I37" s="251">
        <f t="shared" si="5"/>
        <v>1.026058217872124</v>
      </c>
      <c r="J37" s="87">
        <f>SUM(J19+J21+J22+J23+J24+J27+J32+J33+J34+J36)</f>
        <v>9155</v>
      </c>
      <c r="K37" s="87">
        <f>SUM(K19+K21+K22+K23+K24+K27+K32+K33+K34+K36)</f>
        <v>5</v>
      </c>
      <c r="L37" s="88">
        <f>SUM(L19+L21+L22+L23+L24+L27+L32+L33+L34+L36)</f>
        <v>9160</v>
      </c>
      <c r="M37" s="86">
        <f t="shared" si="4"/>
        <v>1088</v>
      </c>
      <c r="N37" s="252">
        <f t="shared" si="6"/>
        <v>1.134786917740337</v>
      </c>
    </row>
    <row r="38" spans="1:14" ht="15" customHeight="1" thickBot="1">
      <c r="A38" s="68" t="s">
        <v>35</v>
      </c>
      <c r="B38" s="86">
        <f>B18-B37</f>
        <v>135</v>
      </c>
      <c r="C38" s="87">
        <f>C18-C37</f>
        <v>0</v>
      </c>
      <c r="D38" s="93">
        <f>SUM(B38:C38)</f>
        <v>135</v>
      </c>
      <c r="E38" s="86">
        <f>E18-E37</f>
        <v>93</v>
      </c>
      <c r="F38" s="87">
        <f>F18-F37</f>
        <v>4</v>
      </c>
      <c r="G38" s="93">
        <f>SUM(E38:F38)</f>
        <v>97</v>
      </c>
      <c r="H38" s="86">
        <f>+E38-B38</f>
        <v>-42</v>
      </c>
      <c r="I38" s="251"/>
      <c r="J38" s="86">
        <f>J18-J37</f>
        <v>-5</v>
      </c>
      <c r="K38" s="87">
        <f>K18-K37</f>
        <v>5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ht="14.25" customHeight="1">
      <c r="A41" s="4"/>
    </row>
    <row r="42" ht="14.25" customHeight="1">
      <c r="A42" s="4"/>
    </row>
    <row r="43" ht="14.25" customHeight="1">
      <c r="A43" s="4"/>
    </row>
    <row r="44" spans="1:10" ht="14.25" customHeight="1" thickBot="1">
      <c r="A44" s="4" t="s">
        <v>59</v>
      </c>
      <c r="B44" s="440" t="s">
        <v>122</v>
      </c>
      <c r="C44" s="440"/>
      <c r="D44" s="440"/>
      <c r="E44" s="440"/>
      <c r="F44" s="440"/>
      <c r="G44" s="440"/>
      <c r="H44" s="440"/>
      <c r="I44" s="440"/>
      <c r="J44" t="s">
        <v>36</v>
      </c>
    </row>
    <row r="45" spans="1:10" ht="14.25" customHeight="1">
      <c r="A45" s="333" t="s">
        <v>42</v>
      </c>
      <c r="B45" s="331" t="s">
        <v>112</v>
      </c>
      <c r="C45" s="366" t="s">
        <v>113</v>
      </c>
      <c r="D45" s="367"/>
      <c r="E45" s="367"/>
      <c r="F45" s="367"/>
      <c r="G45" s="367"/>
      <c r="H45" s="367"/>
      <c r="I45" s="368"/>
      <c r="J45" s="327" t="s">
        <v>114</v>
      </c>
    </row>
    <row r="46" spans="1:10" ht="14.25" customHeight="1">
      <c r="A46" s="334"/>
      <c r="B46" s="325"/>
      <c r="C46" s="444" t="s">
        <v>40</v>
      </c>
      <c r="D46" s="369" t="s">
        <v>41</v>
      </c>
      <c r="E46" s="370"/>
      <c r="F46" s="370"/>
      <c r="G46" s="370"/>
      <c r="H46" s="370"/>
      <c r="I46" s="371"/>
      <c r="J46" s="328"/>
    </row>
    <row r="47" spans="1:10" ht="14.25" customHeight="1">
      <c r="A47" s="335"/>
      <c r="B47" s="326"/>
      <c r="C47" s="322"/>
      <c r="D47" s="105">
        <v>1</v>
      </c>
      <c r="E47" s="105">
        <v>2</v>
      </c>
      <c r="F47" s="105">
        <v>3</v>
      </c>
      <c r="G47" s="105">
        <v>4</v>
      </c>
      <c r="H47" s="106">
        <v>5</v>
      </c>
      <c r="I47" s="106">
        <v>6</v>
      </c>
      <c r="J47" s="320"/>
    </row>
    <row r="48" spans="1:10" ht="14.25" customHeight="1" thickBot="1">
      <c r="A48" s="107">
        <v>12969</v>
      </c>
      <c r="B48" s="109">
        <v>2307</v>
      </c>
      <c r="C48" s="109">
        <v>681</v>
      </c>
      <c r="D48" s="110">
        <v>134</v>
      </c>
      <c r="E48" s="109">
        <v>49</v>
      </c>
      <c r="F48" s="109">
        <v>82</v>
      </c>
      <c r="G48" s="109">
        <v>0</v>
      </c>
      <c r="H48" s="111">
        <v>0</v>
      </c>
      <c r="I48" s="242">
        <v>406</v>
      </c>
      <c r="J48" s="149">
        <f>A48-B48-C48</f>
        <v>9981</v>
      </c>
    </row>
    <row r="49" spans="1:9" ht="14.25" customHeight="1">
      <c r="A49" s="38"/>
      <c r="B49" s="39"/>
      <c r="C49" s="39"/>
      <c r="D49" s="39"/>
      <c r="E49" s="39"/>
      <c r="F49" s="39"/>
      <c r="G49" s="39"/>
      <c r="H49" s="39"/>
      <c r="I49" s="39"/>
    </row>
    <row r="50" spans="1:9" ht="14.25" customHeight="1">
      <c r="A50" s="38"/>
      <c r="B50" s="39"/>
      <c r="C50" s="39"/>
      <c r="D50" s="39"/>
      <c r="E50" s="39"/>
      <c r="F50" s="39"/>
      <c r="G50" s="39"/>
      <c r="H50" s="39"/>
      <c r="I50" s="39"/>
    </row>
    <row r="51" spans="1:12" ht="14.25" customHeight="1" thickBot="1">
      <c r="A51" s="332" t="s">
        <v>79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ht="26.25" customHeight="1">
      <c r="A52" s="372" t="s">
        <v>44</v>
      </c>
      <c r="B52" s="390" t="s">
        <v>118</v>
      </c>
      <c r="C52" s="392" t="s">
        <v>119</v>
      </c>
      <c r="D52" s="393"/>
      <c r="E52" s="393"/>
      <c r="F52" s="394"/>
      <c r="G52" s="390" t="s">
        <v>120</v>
      </c>
      <c r="H52" s="361" t="s">
        <v>55</v>
      </c>
      <c r="I52" s="363" t="s">
        <v>121</v>
      </c>
      <c r="J52" s="417"/>
      <c r="K52" s="417"/>
      <c r="L52" s="418"/>
    </row>
    <row r="53" spans="1:12" ht="23.25" thickBot="1">
      <c r="A53" s="373"/>
      <c r="B53" s="391"/>
      <c r="C53" s="115" t="s">
        <v>100</v>
      </c>
      <c r="D53" s="116" t="s">
        <v>45</v>
      </c>
      <c r="E53" s="116" t="s">
        <v>46</v>
      </c>
      <c r="F53" s="117" t="s">
        <v>101</v>
      </c>
      <c r="G53" s="391"/>
      <c r="H53" s="421"/>
      <c r="I53" s="113" t="s">
        <v>123</v>
      </c>
      <c r="J53" s="114" t="s">
        <v>45</v>
      </c>
      <c r="K53" s="114" t="s">
        <v>46</v>
      </c>
      <c r="L53" s="150" t="s">
        <v>124</v>
      </c>
    </row>
    <row r="54" spans="1:12" ht="14.25" customHeight="1">
      <c r="A54" s="20" t="s">
        <v>47</v>
      </c>
      <c r="B54" s="234">
        <f>B55+B56+B57+B58</f>
        <v>1027.1</v>
      </c>
      <c r="C54" s="126" t="s">
        <v>48</v>
      </c>
      <c r="D54" s="126" t="s">
        <v>48</v>
      </c>
      <c r="E54" s="126" t="s">
        <v>48</v>
      </c>
      <c r="F54" s="127" t="s">
        <v>48</v>
      </c>
      <c r="G54" s="234">
        <f>G55+G56+G57+G58</f>
        <v>839.05</v>
      </c>
      <c r="H54" s="215" t="s">
        <v>48</v>
      </c>
      <c r="I54" s="126" t="s">
        <v>48</v>
      </c>
      <c r="J54" s="126" t="s">
        <v>48</v>
      </c>
      <c r="K54" s="126" t="s">
        <v>48</v>
      </c>
      <c r="L54" s="129" t="s">
        <v>48</v>
      </c>
    </row>
    <row r="55" spans="1:12" ht="14.25" customHeight="1">
      <c r="A55" s="21" t="s">
        <v>49</v>
      </c>
      <c r="B55" s="211">
        <v>176.82</v>
      </c>
      <c r="C55" s="122">
        <v>177</v>
      </c>
      <c r="D55" s="122">
        <v>27</v>
      </c>
      <c r="E55" s="122">
        <v>0</v>
      </c>
      <c r="F55" s="123">
        <f>+C55+D55-E55</f>
        <v>204</v>
      </c>
      <c r="G55" s="211">
        <v>203.82</v>
      </c>
      <c r="H55" s="216">
        <f>+G55-F55</f>
        <v>-0.18000000000000682</v>
      </c>
      <c r="I55" s="122">
        <f>F55</f>
        <v>204</v>
      </c>
      <c r="J55" s="122">
        <v>0</v>
      </c>
      <c r="K55" s="122">
        <v>0</v>
      </c>
      <c r="L55" s="124">
        <f>+I55+J55-K55</f>
        <v>204</v>
      </c>
    </row>
    <row r="56" spans="1:12" ht="14.25" customHeight="1">
      <c r="A56" s="21" t="s">
        <v>50</v>
      </c>
      <c r="B56" s="211">
        <v>126.89</v>
      </c>
      <c r="C56" s="122">
        <v>127</v>
      </c>
      <c r="D56" s="122">
        <v>108</v>
      </c>
      <c r="E56" s="122">
        <v>127</v>
      </c>
      <c r="F56" s="123">
        <f>+C56+D56-E56</f>
        <v>108</v>
      </c>
      <c r="G56" s="211">
        <v>108.33</v>
      </c>
      <c r="H56" s="216">
        <f>+G56-F56</f>
        <v>0.3299999999999983</v>
      </c>
      <c r="I56" s="122">
        <f>F56</f>
        <v>108</v>
      </c>
      <c r="J56" s="122">
        <v>0</v>
      </c>
      <c r="K56" s="185">
        <v>100</v>
      </c>
      <c r="L56" s="124">
        <f>+I56+J56-K56</f>
        <v>8</v>
      </c>
    </row>
    <row r="57" spans="1:12" ht="14.25" customHeight="1">
      <c r="A57" s="21" t="s">
        <v>51</v>
      </c>
      <c r="B57" s="211">
        <v>404.27</v>
      </c>
      <c r="C57" s="122">
        <v>404</v>
      </c>
      <c r="D57" s="122">
        <v>668</v>
      </c>
      <c r="E57" s="122">
        <v>639</v>
      </c>
      <c r="F57" s="123">
        <f>+C57+D57-E57</f>
        <v>433</v>
      </c>
      <c r="G57" s="211">
        <v>432.63</v>
      </c>
      <c r="H57" s="216">
        <f>+G57-F57</f>
        <v>-0.37000000000000455</v>
      </c>
      <c r="I57" s="122">
        <f>F57</f>
        <v>433</v>
      </c>
      <c r="J57" s="122">
        <v>742</v>
      </c>
      <c r="K57" s="122">
        <v>986</v>
      </c>
      <c r="L57" s="124">
        <f>+I57+J57-K57</f>
        <v>189</v>
      </c>
    </row>
    <row r="58" spans="1:12" s="179" customFormat="1" ht="14.25" customHeight="1">
      <c r="A58" s="207" t="s">
        <v>52</v>
      </c>
      <c r="B58" s="211">
        <v>319.12</v>
      </c>
      <c r="C58" s="239" t="s">
        <v>48</v>
      </c>
      <c r="D58" s="239" t="s">
        <v>48</v>
      </c>
      <c r="E58" s="239" t="s">
        <v>48</v>
      </c>
      <c r="F58" s="240" t="s">
        <v>48</v>
      </c>
      <c r="G58" s="211">
        <v>94.27</v>
      </c>
      <c r="H58" s="217" t="s">
        <v>48</v>
      </c>
      <c r="I58" s="239" t="s">
        <v>48</v>
      </c>
      <c r="J58" s="239" t="s">
        <v>48</v>
      </c>
      <c r="K58" s="239" t="s">
        <v>48</v>
      </c>
      <c r="L58" s="241" t="s">
        <v>48</v>
      </c>
    </row>
    <row r="59" spans="1:12" ht="14.25" customHeight="1" thickBot="1">
      <c r="A59" s="22" t="s">
        <v>53</v>
      </c>
      <c r="B59" s="214">
        <v>54.1</v>
      </c>
      <c r="C59" s="138">
        <v>70</v>
      </c>
      <c r="D59" s="138">
        <v>59</v>
      </c>
      <c r="E59" s="138">
        <v>53</v>
      </c>
      <c r="F59" s="139">
        <f>+C59+D59-E59</f>
        <v>76</v>
      </c>
      <c r="G59" s="214">
        <v>60.76</v>
      </c>
      <c r="H59" s="220">
        <f>+G59-F59</f>
        <v>-15.240000000000002</v>
      </c>
      <c r="I59" s="138">
        <f>F59</f>
        <v>76</v>
      </c>
      <c r="J59" s="138">
        <v>60</v>
      </c>
      <c r="K59" s="138">
        <v>65</v>
      </c>
      <c r="L59" s="140">
        <f>+I59+J59-K59</f>
        <v>71</v>
      </c>
    </row>
    <row r="60" spans="1:8" ht="14.25" customHeight="1">
      <c r="A60" s="186" t="s">
        <v>152</v>
      </c>
      <c r="B60" s="57"/>
      <c r="C60" s="57"/>
      <c r="D60" s="57"/>
      <c r="E60" s="57"/>
      <c r="F60" s="57"/>
      <c r="G60" s="57"/>
      <c r="H60" s="57"/>
    </row>
    <row r="61" spans="1:9" ht="14.25" customHeight="1">
      <c r="A61" s="177"/>
      <c r="B61" s="177"/>
      <c r="C61" s="177"/>
      <c r="D61" s="177"/>
      <c r="E61" s="177"/>
      <c r="F61" s="177"/>
      <c r="G61" s="177"/>
      <c r="H61" s="177"/>
      <c r="I61" s="177"/>
    </row>
    <row r="62" spans="1:9" ht="14.25" customHeight="1">
      <c r="A62" s="163"/>
      <c r="B62" s="163"/>
      <c r="C62" s="163"/>
      <c r="D62" s="163"/>
      <c r="E62" s="163"/>
      <c r="F62" s="163"/>
      <c r="G62" s="163"/>
      <c r="H62" s="163"/>
      <c r="I62" s="163"/>
    </row>
    <row r="63" ht="14.25" customHeight="1" thickBot="1">
      <c r="A63" s="4"/>
    </row>
    <row r="64" spans="1:12" ht="14.25" customHeight="1">
      <c r="A64" s="412" t="s">
        <v>117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8"/>
      <c r="L64" s="29"/>
    </row>
    <row r="65" spans="1:12" ht="14.25" customHeight="1">
      <c r="A65" s="419" t="s">
        <v>39</v>
      </c>
      <c r="B65" s="420"/>
      <c r="C65" s="420"/>
      <c r="D65" s="420"/>
      <c r="E65" s="420"/>
      <c r="F65" s="30" t="s">
        <v>38</v>
      </c>
      <c r="G65" s="403" t="s">
        <v>56</v>
      </c>
      <c r="H65" s="404"/>
      <c r="I65" s="404"/>
      <c r="J65" s="404"/>
      <c r="K65" s="405"/>
      <c r="L65" s="37" t="s">
        <v>38</v>
      </c>
    </row>
    <row r="66" spans="1:12" ht="14.25" customHeight="1">
      <c r="A66" s="445" t="s">
        <v>146</v>
      </c>
      <c r="B66" s="446"/>
      <c r="C66" s="446"/>
      <c r="D66" s="446"/>
      <c r="E66" s="447"/>
      <c r="F66" s="174">
        <v>350</v>
      </c>
      <c r="G66" s="294" t="s">
        <v>153</v>
      </c>
      <c r="H66" s="294"/>
      <c r="I66" s="299"/>
      <c r="J66" s="300"/>
      <c r="K66" s="301"/>
      <c r="L66" s="189">
        <v>140</v>
      </c>
    </row>
    <row r="67" spans="1:12" ht="15" customHeight="1" thickBot="1">
      <c r="A67" s="449"/>
      <c r="B67" s="450"/>
      <c r="C67" s="450"/>
      <c r="D67" s="450"/>
      <c r="E67" s="450"/>
      <c r="F67" s="175"/>
      <c r="G67" s="190" t="s">
        <v>103</v>
      </c>
      <c r="H67" s="191"/>
      <c r="I67" s="191"/>
      <c r="J67" s="191"/>
      <c r="K67" s="192"/>
      <c r="L67" s="176">
        <v>90</v>
      </c>
    </row>
    <row r="68" spans="1:12" ht="14.25" customHeight="1" thickBot="1">
      <c r="A68" s="408" t="s">
        <v>69</v>
      </c>
      <c r="B68" s="409"/>
      <c r="C68" s="409"/>
      <c r="D68" s="409"/>
      <c r="E68" s="410"/>
      <c r="F68" s="54">
        <f>SUM(F66:F67)</f>
        <v>350</v>
      </c>
      <c r="G68" s="376" t="s">
        <v>69</v>
      </c>
      <c r="H68" s="411"/>
      <c r="I68" s="411"/>
      <c r="J68" s="411"/>
      <c r="K68" s="411"/>
      <c r="L68" s="55">
        <f>SUM(L66:L67)</f>
        <v>230</v>
      </c>
    </row>
    <row r="69" spans="1:6" ht="14.25" customHeight="1" thickBot="1">
      <c r="A69" s="312" t="s">
        <v>85</v>
      </c>
      <c r="B69" s="313"/>
      <c r="C69" s="313"/>
      <c r="D69" s="313"/>
      <c r="E69" s="314"/>
      <c r="F69" s="311">
        <v>406</v>
      </c>
    </row>
    <row r="70" ht="14.25" customHeight="1">
      <c r="A70" s="4"/>
    </row>
    <row r="71" spans="1:9" ht="14.25" customHeight="1">
      <c r="A71" s="4"/>
      <c r="B71" s="387" t="s">
        <v>116</v>
      </c>
      <c r="C71" s="387"/>
      <c r="D71" s="387"/>
      <c r="E71" s="387"/>
      <c r="F71" s="387"/>
      <c r="G71" s="387"/>
      <c r="H71" s="387"/>
      <c r="I71" s="387"/>
    </row>
    <row r="72" ht="13.5" thickBot="1">
      <c r="A72" s="4"/>
    </row>
    <row r="73" spans="1:9" ht="13.5" thickBot="1">
      <c r="A73" s="4"/>
      <c r="B73" s="40" t="s">
        <v>72</v>
      </c>
      <c r="C73" s="41"/>
      <c r="D73" s="42"/>
      <c r="E73" s="412" t="s">
        <v>73</v>
      </c>
      <c r="F73" s="413"/>
      <c r="G73" s="414"/>
      <c r="H73" s="355" t="s">
        <v>57</v>
      </c>
      <c r="I73" s="356"/>
    </row>
    <row r="74" spans="1:9" ht="12.75">
      <c r="A74" s="4"/>
      <c r="B74" s="142" t="s">
        <v>58</v>
      </c>
      <c r="C74" s="143" t="s">
        <v>74</v>
      </c>
      <c r="D74" s="144" t="s">
        <v>75</v>
      </c>
      <c r="E74" s="142" t="s">
        <v>58</v>
      </c>
      <c r="F74" s="143" t="s">
        <v>74</v>
      </c>
      <c r="G74" s="144" t="s">
        <v>76</v>
      </c>
      <c r="H74" s="357" t="s">
        <v>77</v>
      </c>
      <c r="I74" s="358"/>
    </row>
    <row r="75" spans="1:9" ht="13.5" thickBot="1">
      <c r="A75" s="4"/>
      <c r="B75" s="145">
        <v>2008</v>
      </c>
      <c r="C75" s="146">
        <v>2009</v>
      </c>
      <c r="D75" s="147"/>
      <c r="E75" s="145">
        <v>2008</v>
      </c>
      <c r="F75" s="146">
        <v>2009</v>
      </c>
      <c r="G75" s="147" t="s">
        <v>115</v>
      </c>
      <c r="H75" s="359" t="s">
        <v>80</v>
      </c>
      <c r="I75" s="360"/>
    </row>
    <row r="76" spans="1:14" s="5" customFormat="1" ht="15" customHeight="1" thickBot="1">
      <c r="A76" s="4"/>
      <c r="B76" s="49">
        <v>13.5</v>
      </c>
      <c r="C76" s="50">
        <v>13.5</v>
      </c>
      <c r="D76" s="51">
        <f>SUM(C76-B76)</f>
        <v>0</v>
      </c>
      <c r="E76" s="49">
        <f>H77/(12*B76)*1000</f>
        <v>18104.938271604937</v>
      </c>
      <c r="F76" s="238">
        <f>H76/(12*C76)*1000</f>
        <v>18506.172839506173</v>
      </c>
      <c r="G76" s="184">
        <f>PRODUCT(F76/E76*100)</f>
        <v>102.21616092737813</v>
      </c>
      <c r="H76" s="415">
        <v>2998</v>
      </c>
      <c r="I76" s="416"/>
      <c r="J76"/>
      <c r="K76"/>
      <c r="L76"/>
      <c r="M76"/>
      <c r="N76"/>
    </row>
    <row r="77" spans="1:9" ht="0.75" customHeight="1">
      <c r="A77" s="4"/>
      <c r="H77" s="407">
        <f>G29</f>
        <v>2933</v>
      </c>
      <c r="I77" s="407"/>
    </row>
    <row r="78" ht="16.5" customHeight="1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</sheetData>
  <mergeCells count="38">
    <mergeCell ref="A66:E66"/>
    <mergeCell ref="A64:J64"/>
    <mergeCell ref="A65:E65"/>
    <mergeCell ref="A68:E68"/>
    <mergeCell ref="G68:K68"/>
    <mergeCell ref="A67:E67"/>
    <mergeCell ref="H75:I75"/>
    <mergeCell ref="H76:I76"/>
    <mergeCell ref="H77:I77"/>
    <mergeCell ref="B71:I71"/>
    <mergeCell ref="E73:G73"/>
    <mergeCell ref="H73:I73"/>
    <mergeCell ref="H74:I74"/>
    <mergeCell ref="A51:L51"/>
    <mergeCell ref="A45:A47"/>
    <mergeCell ref="B45:B47"/>
    <mergeCell ref="G65:K65"/>
    <mergeCell ref="A52:A53"/>
    <mergeCell ref="B52:B53"/>
    <mergeCell ref="C52:F52"/>
    <mergeCell ref="G52:G53"/>
    <mergeCell ref="H52:H53"/>
    <mergeCell ref="I52:L52"/>
    <mergeCell ref="B39:D39"/>
    <mergeCell ref="J45:J47"/>
    <mergeCell ref="C46:C47"/>
    <mergeCell ref="C45:I45"/>
    <mergeCell ref="D46:I46"/>
    <mergeCell ref="A3:N3"/>
    <mergeCell ref="B44:I44"/>
    <mergeCell ref="A5:A8"/>
    <mergeCell ref="H6:I6"/>
    <mergeCell ref="B5:N5"/>
    <mergeCell ref="M6:N6"/>
    <mergeCell ref="J39:L39"/>
    <mergeCell ref="B40:D40"/>
    <mergeCell ref="E40:G40"/>
    <mergeCell ref="E39:G39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0"/>
  <sheetViews>
    <sheetView workbookViewId="0" topLeftCell="E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00390625" style="0" customWidth="1"/>
    <col min="15" max="15" width="9.75390625" style="0" customWidth="1"/>
  </cols>
  <sheetData>
    <row r="1" ht="12.75">
      <c r="L1" s="6" t="s">
        <v>161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66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243">
        <v>0</v>
      </c>
      <c r="K9" s="244">
        <v>0</v>
      </c>
      <c r="L9" s="245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155</v>
      </c>
      <c r="C10" s="83">
        <v>0</v>
      </c>
      <c r="D10" s="81">
        <f t="shared" si="0"/>
        <v>155</v>
      </c>
      <c r="E10" s="82">
        <v>132</v>
      </c>
      <c r="F10" s="83">
        <v>0</v>
      </c>
      <c r="G10" s="81">
        <f aca="true" t="shared" si="2" ref="G10:G17">SUM(E10:F10)</f>
        <v>132</v>
      </c>
      <c r="H10" s="229">
        <f aca="true" t="shared" si="3" ref="H10:H37">+G10-D10</f>
        <v>-23</v>
      </c>
      <c r="I10" s="228">
        <f>IF(D10=0,0,+G10/D10)</f>
        <v>0.8516129032258064</v>
      </c>
      <c r="J10" s="102">
        <v>154</v>
      </c>
      <c r="K10" s="103">
        <v>0</v>
      </c>
      <c r="L10" s="245">
        <f t="shared" si="1"/>
        <v>154</v>
      </c>
      <c r="M10" s="229">
        <f aca="true" t="shared" si="4" ref="M10:M37">+L10-G10</f>
        <v>22</v>
      </c>
      <c r="N10" s="228">
        <f>IF(G10=0,0,+L10/G10)</f>
        <v>1.1666666666666667</v>
      </c>
    </row>
    <row r="11" spans="1:14" ht="15" customHeight="1">
      <c r="A11" s="63" t="s">
        <v>8</v>
      </c>
      <c r="B11" s="82">
        <v>2</v>
      </c>
      <c r="C11" s="83">
        <v>29</v>
      </c>
      <c r="D11" s="81">
        <f t="shared" si="0"/>
        <v>31</v>
      </c>
      <c r="E11" s="82">
        <v>5</v>
      </c>
      <c r="F11" s="83">
        <v>27</v>
      </c>
      <c r="G11" s="81">
        <f t="shared" si="2"/>
        <v>32</v>
      </c>
      <c r="H11" s="229">
        <f t="shared" si="3"/>
        <v>1</v>
      </c>
      <c r="I11" s="228">
        <f aca="true" t="shared" si="5" ref="I11:I37">IF(D11=0,0,+G11/D11)</f>
        <v>1.032258064516129</v>
      </c>
      <c r="J11" s="102">
        <v>3</v>
      </c>
      <c r="K11" s="103">
        <v>34</v>
      </c>
      <c r="L11" s="245">
        <f t="shared" si="1"/>
        <v>37</v>
      </c>
      <c r="M11" s="229">
        <f t="shared" si="4"/>
        <v>5</v>
      </c>
      <c r="N11" s="228">
        <f aca="true" t="shared" si="6" ref="N11:N37">IF(G11=0,0,+L11/G11)</f>
        <v>1.15625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 t="shared" si="5"/>
        <v>0</v>
      </c>
      <c r="J12" s="102">
        <v>0</v>
      </c>
      <c r="K12" s="103">
        <v>0</v>
      </c>
      <c r="L12" s="245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242</v>
      </c>
      <c r="C13" s="83">
        <v>15</v>
      </c>
      <c r="D13" s="81">
        <f t="shared" si="0"/>
        <v>257</v>
      </c>
      <c r="E13" s="82">
        <v>316</v>
      </c>
      <c r="F13" s="83">
        <v>1</v>
      </c>
      <c r="G13" s="81">
        <v>317</v>
      </c>
      <c r="H13" s="229">
        <f t="shared" si="3"/>
        <v>60</v>
      </c>
      <c r="I13" s="228">
        <f t="shared" si="5"/>
        <v>1.2334630350194553</v>
      </c>
      <c r="J13" s="102">
        <v>208</v>
      </c>
      <c r="K13" s="103">
        <v>0</v>
      </c>
      <c r="L13" s="245">
        <f t="shared" si="1"/>
        <v>208</v>
      </c>
      <c r="M13" s="229">
        <f t="shared" si="4"/>
        <v>-109</v>
      </c>
      <c r="N13" s="228">
        <f t="shared" si="6"/>
        <v>0.6561514195583596</v>
      </c>
    </row>
    <row r="14" spans="1:14" ht="15" customHeight="1">
      <c r="A14" s="63" t="s">
        <v>11</v>
      </c>
      <c r="B14" s="82">
        <v>241</v>
      </c>
      <c r="C14" s="83">
        <v>0</v>
      </c>
      <c r="D14" s="81">
        <f t="shared" si="0"/>
        <v>241</v>
      </c>
      <c r="E14" s="82">
        <v>277</v>
      </c>
      <c r="F14" s="83">
        <v>1</v>
      </c>
      <c r="G14" s="81">
        <v>278</v>
      </c>
      <c r="H14" s="229">
        <f t="shared" si="3"/>
        <v>37</v>
      </c>
      <c r="I14" s="228">
        <f t="shared" si="5"/>
        <v>1.1535269709543567</v>
      </c>
      <c r="J14" s="102">
        <v>200</v>
      </c>
      <c r="K14" s="103">
        <v>0</v>
      </c>
      <c r="L14" s="245">
        <f t="shared" si="1"/>
        <v>200</v>
      </c>
      <c r="M14" s="229">
        <f t="shared" si="4"/>
        <v>-78</v>
      </c>
      <c r="N14" s="228">
        <f t="shared" si="6"/>
        <v>0.7194244604316546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5"/>
        <v>0</v>
      </c>
      <c r="J15" s="102">
        <v>0</v>
      </c>
      <c r="K15" s="103">
        <v>0</v>
      </c>
      <c r="L15" s="245">
        <f t="shared" si="1"/>
        <v>0</v>
      </c>
      <c r="M15" s="229">
        <f t="shared" si="4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5"/>
        <v>0</v>
      </c>
      <c r="J16" s="102">
        <v>0</v>
      </c>
      <c r="K16" s="103">
        <v>0</v>
      </c>
      <c r="L16" s="245">
        <f t="shared" si="1"/>
        <v>0</v>
      </c>
      <c r="M16" s="229">
        <f t="shared" si="4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7831</v>
      </c>
      <c r="C17" s="85">
        <v>0</v>
      </c>
      <c r="D17" s="81">
        <f t="shared" si="0"/>
        <v>7831</v>
      </c>
      <c r="E17" s="84">
        <v>8589</v>
      </c>
      <c r="F17" s="85">
        <v>0</v>
      </c>
      <c r="G17" s="81">
        <f t="shared" si="2"/>
        <v>8589</v>
      </c>
      <c r="H17" s="230">
        <f t="shared" si="3"/>
        <v>758</v>
      </c>
      <c r="I17" s="231">
        <f t="shared" si="5"/>
        <v>1.0967947899374282</v>
      </c>
      <c r="J17" s="101">
        <v>8998</v>
      </c>
      <c r="K17" s="246">
        <v>0</v>
      </c>
      <c r="L17" s="245">
        <f t="shared" si="1"/>
        <v>8998</v>
      </c>
      <c r="M17" s="230">
        <f t="shared" si="4"/>
        <v>409</v>
      </c>
      <c r="N17" s="231">
        <f t="shared" si="6"/>
        <v>1.0476190476190477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8230</v>
      </c>
      <c r="C18" s="87">
        <f t="shared" si="7"/>
        <v>44</v>
      </c>
      <c r="D18" s="88">
        <f t="shared" si="7"/>
        <v>8274</v>
      </c>
      <c r="E18" s="87">
        <f t="shared" si="7"/>
        <v>9042</v>
      </c>
      <c r="F18" s="87">
        <f t="shared" si="7"/>
        <v>28</v>
      </c>
      <c r="G18" s="88">
        <f t="shared" si="7"/>
        <v>9070</v>
      </c>
      <c r="H18" s="86">
        <f t="shared" si="3"/>
        <v>796</v>
      </c>
      <c r="I18" s="251">
        <f t="shared" si="5"/>
        <v>1.0962049794537103</v>
      </c>
      <c r="J18" s="87">
        <f>SUM(J9+J10+J11+J12+J13+J15+J17)</f>
        <v>9363</v>
      </c>
      <c r="K18" s="87">
        <f>SUM(K9+K10+K11+K12+K13+K15+K17)</f>
        <v>34</v>
      </c>
      <c r="L18" s="88">
        <f>SUM(L9+L10+L11+L12+L13+L15+L17)</f>
        <v>9397</v>
      </c>
      <c r="M18" s="86">
        <f t="shared" si="4"/>
        <v>327</v>
      </c>
      <c r="N18" s="251">
        <f t="shared" si="6"/>
        <v>1.0360529217199559</v>
      </c>
    </row>
    <row r="19" spans="1:14" ht="15" customHeight="1">
      <c r="A19" s="65" t="s">
        <v>16</v>
      </c>
      <c r="B19" s="79">
        <v>604</v>
      </c>
      <c r="C19" s="80">
        <v>0</v>
      </c>
      <c r="D19" s="81">
        <f aca="true" t="shared" si="8" ref="D19:D36">SUM(B19:C19)</f>
        <v>604</v>
      </c>
      <c r="E19" s="79">
        <v>462</v>
      </c>
      <c r="F19" s="80">
        <v>0</v>
      </c>
      <c r="G19" s="81">
        <f aca="true" t="shared" si="9" ref="G19:G36">SUM(E19:F19)</f>
        <v>462</v>
      </c>
      <c r="H19" s="227">
        <f t="shared" si="3"/>
        <v>-142</v>
      </c>
      <c r="I19" s="232">
        <f t="shared" si="5"/>
        <v>0.7649006622516556</v>
      </c>
      <c r="J19" s="243">
        <v>493</v>
      </c>
      <c r="K19" s="244">
        <v>0</v>
      </c>
      <c r="L19" s="245">
        <f aca="true" t="shared" si="10" ref="L19:L36">SUM(J19:K19)</f>
        <v>493</v>
      </c>
      <c r="M19" s="227">
        <f t="shared" si="4"/>
        <v>31</v>
      </c>
      <c r="N19" s="232">
        <f t="shared" si="6"/>
        <v>1.067099567099567</v>
      </c>
    </row>
    <row r="20" spans="1:14" ht="24">
      <c r="A20" s="63" t="s">
        <v>17</v>
      </c>
      <c r="B20" s="79">
        <v>80</v>
      </c>
      <c r="C20" s="80">
        <v>0</v>
      </c>
      <c r="D20" s="81">
        <f t="shared" si="8"/>
        <v>80</v>
      </c>
      <c r="E20" s="79">
        <v>33</v>
      </c>
      <c r="F20" s="80">
        <v>0</v>
      </c>
      <c r="G20" s="81">
        <f t="shared" si="9"/>
        <v>33</v>
      </c>
      <c r="H20" s="229">
        <f t="shared" si="3"/>
        <v>-47</v>
      </c>
      <c r="I20" s="228">
        <f t="shared" si="5"/>
        <v>0.4125</v>
      </c>
      <c r="J20" s="243">
        <v>60</v>
      </c>
      <c r="K20" s="244">
        <v>0</v>
      </c>
      <c r="L20" s="245">
        <f t="shared" si="10"/>
        <v>60</v>
      </c>
      <c r="M20" s="227">
        <f t="shared" si="4"/>
        <v>27</v>
      </c>
      <c r="N20" s="228">
        <f t="shared" si="6"/>
        <v>1.8181818181818181</v>
      </c>
    </row>
    <row r="21" spans="1:14" ht="15" customHeight="1">
      <c r="A21" s="63" t="s">
        <v>18</v>
      </c>
      <c r="B21" s="82">
        <v>668</v>
      </c>
      <c r="C21" s="83">
        <v>0</v>
      </c>
      <c r="D21" s="81">
        <f t="shared" si="8"/>
        <v>668</v>
      </c>
      <c r="E21" s="82">
        <v>640</v>
      </c>
      <c r="F21" s="83">
        <v>0</v>
      </c>
      <c r="G21" s="81">
        <f t="shared" si="9"/>
        <v>640</v>
      </c>
      <c r="H21" s="229">
        <f t="shared" si="3"/>
        <v>-28</v>
      </c>
      <c r="I21" s="228">
        <f t="shared" si="5"/>
        <v>0.9580838323353293</v>
      </c>
      <c r="J21" s="152">
        <v>999</v>
      </c>
      <c r="K21" s="103">
        <v>0</v>
      </c>
      <c r="L21" s="245">
        <f t="shared" si="10"/>
        <v>999</v>
      </c>
      <c r="M21" s="227">
        <f t="shared" si="4"/>
        <v>359</v>
      </c>
      <c r="N21" s="228">
        <f t="shared" si="6"/>
        <v>1.5609375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5"/>
        <v>0</v>
      </c>
      <c r="J22" s="102">
        <v>0</v>
      </c>
      <c r="K22" s="103">
        <v>0</v>
      </c>
      <c r="L22" s="245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1</v>
      </c>
      <c r="C23" s="83">
        <v>5</v>
      </c>
      <c r="D23" s="81">
        <f t="shared" si="8"/>
        <v>6</v>
      </c>
      <c r="E23" s="82">
        <v>3</v>
      </c>
      <c r="F23" s="83">
        <v>8</v>
      </c>
      <c r="G23" s="81">
        <f t="shared" si="9"/>
        <v>11</v>
      </c>
      <c r="H23" s="229">
        <f t="shared" si="3"/>
        <v>5</v>
      </c>
      <c r="I23" s="228">
        <f t="shared" si="5"/>
        <v>1.8333333333333333</v>
      </c>
      <c r="J23" s="102">
        <v>3</v>
      </c>
      <c r="K23" s="103">
        <v>7</v>
      </c>
      <c r="L23" s="245">
        <f t="shared" si="10"/>
        <v>10</v>
      </c>
      <c r="M23" s="227">
        <f t="shared" si="4"/>
        <v>-1</v>
      </c>
      <c r="N23" s="228">
        <f t="shared" si="6"/>
        <v>0.9090909090909091</v>
      </c>
    </row>
    <row r="24" spans="1:14" ht="15" customHeight="1">
      <c r="A24" s="63" t="s">
        <v>21</v>
      </c>
      <c r="B24" s="89">
        <v>1361</v>
      </c>
      <c r="C24" s="83">
        <v>4</v>
      </c>
      <c r="D24" s="81">
        <f t="shared" si="8"/>
        <v>1365</v>
      </c>
      <c r="E24" s="89">
        <v>1874</v>
      </c>
      <c r="F24" s="83">
        <v>0</v>
      </c>
      <c r="G24" s="81">
        <f t="shared" si="9"/>
        <v>1874</v>
      </c>
      <c r="H24" s="229">
        <f t="shared" si="3"/>
        <v>509</v>
      </c>
      <c r="I24" s="228">
        <f t="shared" si="5"/>
        <v>1.372893772893773</v>
      </c>
      <c r="J24" s="102">
        <v>1724</v>
      </c>
      <c r="K24" s="103">
        <v>0</v>
      </c>
      <c r="L24" s="245">
        <f t="shared" si="10"/>
        <v>1724</v>
      </c>
      <c r="M24" s="227">
        <f t="shared" si="4"/>
        <v>-150</v>
      </c>
      <c r="N24" s="228">
        <f t="shared" si="6"/>
        <v>0.919957310565635</v>
      </c>
    </row>
    <row r="25" spans="1:14" ht="24">
      <c r="A25" s="63" t="s">
        <v>22</v>
      </c>
      <c r="B25" s="82">
        <v>58</v>
      </c>
      <c r="C25" s="83">
        <v>4</v>
      </c>
      <c r="D25" s="81">
        <f t="shared" si="8"/>
        <v>62</v>
      </c>
      <c r="E25" s="82">
        <v>238</v>
      </c>
      <c r="F25" s="83">
        <v>0</v>
      </c>
      <c r="G25" s="81">
        <f t="shared" si="9"/>
        <v>238</v>
      </c>
      <c r="H25" s="229">
        <f t="shared" si="3"/>
        <v>176</v>
      </c>
      <c r="I25" s="228">
        <f t="shared" si="5"/>
        <v>3.838709677419355</v>
      </c>
      <c r="J25" s="102">
        <v>126</v>
      </c>
      <c r="K25" s="103">
        <v>0</v>
      </c>
      <c r="L25" s="245">
        <f t="shared" si="10"/>
        <v>126</v>
      </c>
      <c r="M25" s="227">
        <f t="shared" si="4"/>
        <v>-112</v>
      </c>
      <c r="N25" s="228">
        <f t="shared" si="6"/>
        <v>0.5294117647058824</v>
      </c>
    </row>
    <row r="26" spans="1:14" ht="15" customHeight="1">
      <c r="A26" s="63" t="s">
        <v>23</v>
      </c>
      <c r="B26" s="82">
        <v>1266</v>
      </c>
      <c r="C26" s="83">
        <v>0</v>
      </c>
      <c r="D26" s="81">
        <f t="shared" si="8"/>
        <v>1266</v>
      </c>
      <c r="E26" s="82">
        <v>1584</v>
      </c>
      <c r="F26" s="83">
        <v>0</v>
      </c>
      <c r="G26" s="81">
        <f t="shared" si="9"/>
        <v>1584</v>
      </c>
      <c r="H26" s="229">
        <f t="shared" si="3"/>
        <v>318</v>
      </c>
      <c r="I26" s="228">
        <f t="shared" si="5"/>
        <v>1.2511848341232228</v>
      </c>
      <c r="J26" s="102">
        <v>1545</v>
      </c>
      <c r="K26" s="103">
        <v>0</v>
      </c>
      <c r="L26" s="245">
        <f t="shared" si="10"/>
        <v>1545</v>
      </c>
      <c r="M26" s="227">
        <f t="shared" si="4"/>
        <v>-39</v>
      </c>
      <c r="N26" s="228">
        <f t="shared" si="6"/>
        <v>0.9753787878787878</v>
      </c>
    </row>
    <row r="27" spans="1:14" ht="15" customHeight="1">
      <c r="A27" s="66" t="s">
        <v>24</v>
      </c>
      <c r="B27" s="89">
        <v>4693</v>
      </c>
      <c r="C27" s="160">
        <f>C28+C31</f>
        <v>0</v>
      </c>
      <c r="D27" s="81">
        <f t="shared" si="8"/>
        <v>4693</v>
      </c>
      <c r="E27" s="89">
        <v>4830</v>
      </c>
      <c r="F27" s="83">
        <v>0</v>
      </c>
      <c r="G27" s="81">
        <f t="shared" si="9"/>
        <v>4830</v>
      </c>
      <c r="H27" s="229">
        <f t="shared" si="3"/>
        <v>137</v>
      </c>
      <c r="I27" s="228">
        <f t="shared" si="5"/>
        <v>1.0291924142339655</v>
      </c>
      <c r="J27" s="102">
        <v>4834</v>
      </c>
      <c r="K27" s="103">
        <v>0</v>
      </c>
      <c r="L27" s="245">
        <f t="shared" si="10"/>
        <v>4834</v>
      </c>
      <c r="M27" s="227">
        <f t="shared" si="4"/>
        <v>4</v>
      </c>
      <c r="N27" s="228">
        <f t="shared" si="6"/>
        <v>1.0008281573498965</v>
      </c>
    </row>
    <row r="28" spans="1:14" ht="15" customHeight="1">
      <c r="A28" s="63" t="s">
        <v>25</v>
      </c>
      <c r="B28" s="89">
        <v>3372</v>
      </c>
      <c r="C28" s="161">
        <f>C29+C30</f>
        <v>0</v>
      </c>
      <c r="D28" s="81">
        <f t="shared" si="8"/>
        <v>3372</v>
      </c>
      <c r="E28" s="82">
        <v>3477</v>
      </c>
      <c r="F28" s="83">
        <v>0</v>
      </c>
      <c r="G28" s="81">
        <f t="shared" si="9"/>
        <v>3477</v>
      </c>
      <c r="H28" s="229">
        <f t="shared" si="3"/>
        <v>105</v>
      </c>
      <c r="I28" s="228">
        <f t="shared" si="5"/>
        <v>1.0311387900355873</v>
      </c>
      <c r="J28" s="102">
        <v>3477</v>
      </c>
      <c r="K28" s="103">
        <v>0</v>
      </c>
      <c r="L28" s="245">
        <f t="shared" si="10"/>
        <v>3477</v>
      </c>
      <c r="M28" s="227">
        <f t="shared" si="4"/>
        <v>0</v>
      </c>
      <c r="N28" s="228">
        <f t="shared" si="6"/>
        <v>1</v>
      </c>
    </row>
    <row r="29" spans="1:14" ht="15" customHeight="1">
      <c r="A29" s="66" t="s">
        <v>26</v>
      </c>
      <c r="B29" s="82">
        <v>3357</v>
      </c>
      <c r="C29" s="83">
        <v>0</v>
      </c>
      <c r="D29" s="81">
        <f t="shared" si="8"/>
        <v>3357</v>
      </c>
      <c r="E29" s="82">
        <v>3457</v>
      </c>
      <c r="F29" s="83">
        <v>0</v>
      </c>
      <c r="G29" s="81">
        <f t="shared" si="9"/>
        <v>3457</v>
      </c>
      <c r="H29" s="229">
        <f t="shared" si="3"/>
        <v>100</v>
      </c>
      <c r="I29" s="228">
        <f t="shared" si="5"/>
        <v>1.0297885016383677</v>
      </c>
      <c r="J29" s="152">
        <v>3457</v>
      </c>
      <c r="K29" s="103">
        <v>0</v>
      </c>
      <c r="L29" s="245">
        <f t="shared" si="10"/>
        <v>3457</v>
      </c>
      <c r="M29" s="227">
        <f t="shared" si="4"/>
        <v>0</v>
      </c>
      <c r="N29" s="228">
        <f t="shared" si="6"/>
        <v>1</v>
      </c>
    </row>
    <row r="30" spans="1:14" ht="15" customHeight="1">
      <c r="A30" s="63" t="s">
        <v>27</v>
      </c>
      <c r="B30" s="82">
        <v>15</v>
      </c>
      <c r="C30" s="83">
        <v>0</v>
      </c>
      <c r="D30" s="81">
        <f t="shared" si="8"/>
        <v>15</v>
      </c>
      <c r="E30" s="82">
        <v>20</v>
      </c>
      <c r="F30" s="83">
        <v>0</v>
      </c>
      <c r="G30" s="81">
        <f t="shared" si="9"/>
        <v>20</v>
      </c>
      <c r="H30" s="229">
        <f t="shared" si="3"/>
        <v>5</v>
      </c>
      <c r="I30" s="228">
        <f t="shared" si="5"/>
        <v>1.3333333333333333</v>
      </c>
      <c r="J30" s="152">
        <v>20</v>
      </c>
      <c r="K30" s="103">
        <v>0</v>
      </c>
      <c r="L30" s="245">
        <f t="shared" si="10"/>
        <v>20</v>
      </c>
      <c r="M30" s="227">
        <f t="shared" si="4"/>
        <v>0</v>
      </c>
      <c r="N30" s="228">
        <f t="shared" si="6"/>
        <v>1</v>
      </c>
    </row>
    <row r="31" spans="1:14" ht="24">
      <c r="A31" s="63" t="s">
        <v>28</v>
      </c>
      <c r="B31" s="82">
        <v>1321</v>
      </c>
      <c r="C31" s="83">
        <v>0</v>
      </c>
      <c r="D31" s="81">
        <f t="shared" si="8"/>
        <v>1321</v>
      </c>
      <c r="E31" s="82">
        <v>1353</v>
      </c>
      <c r="F31" s="83">
        <v>0</v>
      </c>
      <c r="G31" s="81">
        <f t="shared" si="9"/>
        <v>1353</v>
      </c>
      <c r="H31" s="229">
        <f t="shared" si="3"/>
        <v>32</v>
      </c>
      <c r="I31" s="228">
        <f t="shared" si="5"/>
        <v>1.024224072672218</v>
      </c>
      <c r="J31" s="152">
        <v>1357</v>
      </c>
      <c r="K31" s="103">
        <v>0</v>
      </c>
      <c r="L31" s="245">
        <f t="shared" si="10"/>
        <v>1357</v>
      </c>
      <c r="M31" s="227">
        <f t="shared" si="4"/>
        <v>4</v>
      </c>
      <c r="N31" s="228">
        <f t="shared" si="6"/>
        <v>1.0029563932002956</v>
      </c>
    </row>
    <row r="32" spans="1:14" ht="15" customHeight="1">
      <c r="A32" s="66" t="s">
        <v>29</v>
      </c>
      <c r="B32" s="82">
        <v>4</v>
      </c>
      <c r="C32" s="83">
        <v>0</v>
      </c>
      <c r="D32" s="81">
        <f t="shared" si="8"/>
        <v>4</v>
      </c>
      <c r="E32" s="82">
        <v>0</v>
      </c>
      <c r="F32" s="83">
        <v>0</v>
      </c>
      <c r="G32" s="81">
        <f t="shared" si="9"/>
        <v>0</v>
      </c>
      <c r="H32" s="229">
        <f t="shared" si="3"/>
        <v>-4</v>
      </c>
      <c r="I32" s="228">
        <f t="shared" si="5"/>
        <v>0</v>
      </c>
      <c r="J32" s="102">
        <v>3</v>
      </c>
      <c r="K32" s="103">
        <v>0</v>
      </c>
      <c r="L32" s="245">
        <f t="shared" si="10"/>
        <v>3</v>
      </c>
      <c r="M32" s="227">
        <f t="shared" si="4"/>
        <v>3</v>
      </c>
      <c r="N32" s="228">
        <f t="shared" si="6"/>
        <v>0</v>
      </c>
    </row>
    <row r="33" spans="1:14" ht="15" customHeight="1">
      <c r="A33" s="66" t="s">
        <v>30</v>
      </c>
      <c r="B33" s="82">
        <v>79</v>
      </c>
      <c r="C33" s="83">
        <v>3</v>
      </c>
      <c r="D33" s="81">
        <f t="shared" si="8"/>
        <v>82</v>
      </c>
      <c r="E33" s="82">
        <v>82</v>
      </c>
      <c r="F33" s="83">
        <v>0</v>
      </c>
      <c r="G33" s="81">
        <f t="shared" si="9"/>
        <v>82</v>
      </c>
      <c r="H33" s="229">
        <f t="shared" si="3"/>
        <v>0</v>
      </c>
      <c r="I33" s="228">
        <f t="shared" si="5"/>
        <v>1</v>
      </c>
      <c r="J33" s="102">
        <v>92</v>
      </c>
      <c r="K33" s="103">
        <v>0</v>
      </c>
      <c r="L33" s="245">
        <f t="shared" si="10"/>
        <v>92</v>
      </c>
      <c r="M33" s="227">
        <f t="shared" si="4"/>
        <v>10</v>
      </c>
      <c r="N33" s="228">
        <f t="shared" si="6"/>
        <v>1.1219512195121952</v>
      </c>
    </row>
    <row r="34" spans="1:14" ht="24">
      <c r="A34" s="63" t="s">
        <v>31</v>
      </c>
      <c r="B34" s="82">
        <v>648</v>
      </c>
      <c r="C34" s="83">
        <v>0</v>
      </c>
      <c r="D34" s="81">
        <f t="shared" si="8"/>
        <v>648</v>
      </c>
      <c r="E34" s="82">
        <v>1115</v>
      </c>
      <c r="F34" s="83">
        <v>0</v>
      </c>
      <c r="G34" s="81">
        <f t="shared" si="9"/>
        <v>1115</v>
      </c>
      <c r="H34" s="229">
        <f t="shared" si="3"/>
        <v>467</v>
      </c>
      <c r="I34" s="228">
        <f t="shared" si="5"/>
        <v>1.720679012345679</v>
      </c>
      <c r="J34" s="102">
        <v>1242</v>
      </c>
      <c r="K34" s="103">
        <v>0</v>
      </c>
      <c r="L34" s="245">
        <f t="shared" si="10"/>
        <v>1242</v>
      </c>
      <c r="M34" s="227">
        <f t="shared" si="4"/>
        <v>127</v>
      </c>
      <c r="N34" s="228">
        <f t="shared" si="6"/>
        <v>1.1139013452914799</v>
      </c>
    </row>
    <row r="35" spans="1:14" ht="24">
      <c r="A35" s="63" t="s">
        <v>32</v>
      </c>
      <c r="B35" s="82">
        <v>648</v>
      </c>
      <c r="C35" s="83">
        <v>0</v>
      </c>
      <c r="D35" s="81">
        <f t="shared" si="8"/>
        <v>648</v>
      </c>
      <c r="E35" s="82">
        <v>1115</v>
      </c>
      <c r="F35" s="83">
        <v>0</v>
      </c>
      <c r="G35" s="81">
        <f t="shared" si="9"/>
        <v>1115</v>
      </c>
      <c r="H35" s="229">
        <f t="shared" si="3"/>
        <v>467</v>
      </c>
      <c r="I35" s="228">
        <f t="shared" si="5"/>
        <v>1.720679012345679</v>
      </c>
      <c r="J35" s="102">
        <v>1242</v>
      </c>
      <c r="K35" s="103">
        <v>0</v>
      </c>
      <c r="L35" s="245">
        <f t="shared" si="10"/>
        <v>1242</v>
      </c>
      <c r="M35" s="227">
        <f t="shared" si="4"/>
        <v>127</v>
      </c>
      <c r="N35" s="228">
        <f t="shared" si="6"/>
        <v>1.1139013452914799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28">
        <f t="shared" si="5"/>
        <v>0</v>
      </c>
      <c r="J36" s="101">
        <v>0</v>
      </c>
      <c r="K36" s="246">
        <v>0</v>
      </c>
      <c r="L36" s="245">
        <f t="shared" si="10"/>
        <v>0</v>
      </c>
      <c r="M36" s="233">
        <f t="shared" si="4"/>
        <v>0</v>
      </c>
      <c r="N36" s="228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8058</v>
      </c>
      <c r="C37" s="91">
        <f t="shared" si="11"/>
        <v>12</v>
      </c>
      <c r="D37" s="92">
        <f t="shared" si="11"/>
        <v>8070</v>
      </c>
      <c r="E37" s="86">
        <f t="shared" si="11"/>
        <v>9006</v>
      </c>
      <c r="F37" s="87">
        <f t="shared" si="11"/>
        <v>8</v>
      </c>
      <c r="G37" s="88">
        <f t="shared" si="11"/>
        <v>9014</v>
      </c>
      <c r="H37" s="86">
        <f t="shared" si="3"/>
        <v>944</v>
      </c>
      <c r="I37" s="252">
        <f t="shared" si="5"/>
        <v>1.1169764560099134</v>
      </c>
      <c r="J37" s="87">
        <f>SUM(J19+J21+J22+J23+J24+J27+J32+J33+J34+J36)</f>
        <v>9390</v>
      </c>
      <c r="K37" s="87">
        <f>SUM(K19+K21+K22+K23+K24+K27+K32+K33+K34+K36)</f>
        <v>7</v>
      </c>
      <c r="L37" s="88">
        <f>SUM(L19+L21+L22+L23+L24+L27+L32+L33+L34+L36)</f>
        <v>9397</v>
      </c>
      <c r="M37" s="86">
        <f t="shared" si="4"/>
        <v>383</v>
      </c>
      <c r="N37" s="252">
        <f t="shared" si="6"/>
        <v>1.0424894608386954</v>
      </c>
    </row>
    <row r="38" spans="1:14" ht="15" customHeight="1" thickBot="1">
      <c r="A38" s="68" t="s">
        <v>35</v>
      </c>
      <c r="B38" s="86">
        <f>B18-B37</f>
        <v>172</v>
      </c>
      <c r="C38" s="87">
        <f>C18-C37</f>
        <v>32</v>
      </c>
      <c r="D38" s="93">
        <f>SUM(B38:C38)</f>
        <v>204</v>
      </c>
      <c r="E38" s="86">
        <f>E18-E37</f>
        <v>36</v>
      </c>
      <c r="F38" s="87">
        <f>F18-F37</f>
        <v>20</v>
      </c>
      <c r="G38" s="93">
        <f>SUM(E38:F38)</f>
        <v>56</v>
      </c>
      <c r="H38" s="86">
        <f>+E38-B38</f>
        <v>-136</v>
      </c>
      <c r="I38" s="251"/>
      <c r="J38" s="86">
        <f>J18-J37</f>
        <v>-27</v>
      </c>
      <c r="K38" s="87">
        <f>K18-K37</f>
        <v>27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spans="1:14" ht="14.25" customHeight="1">
      <c r="A41" s="4" t="s">
        <v>147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ht="14.25" customHeight="1">
      <c r="A42" s="4"/>
    </row>
    <row r="43" spans="1:10" ht="14.25" customHeight="1" thickBot="1">
      <c r="A43" s="4" t="s">
        <v>59</v>
      </c>
      <c r="B43" s="440" t="s">
        <v>122</v>
      </c>
      <c r="C43" s="440"/>
      <c r="D43" s="440"/>
      <c r="E43" s="440"/>
      <c r="F43" s="440"/>
      <c r="G43" s="440"/>
      <c r="H43" s="440"/>
      <c r="I43" s="440"/>
      <c r="J43" t="s">
        <v>36</v>
      </c>
    </row>
    <row r="44" spans="1:10" ht="14.25" customHeight="1">
      <c r="A44" s="333" t="s">
        <v>42</v>
      </c>
      <c r="B44" s="331" t="s">
        <v>112</v>
      </c>
      <c r="C44" s="366" t="s">
        <v>113</v>
      </c>
      <c r="D44" s="367"/>
      <c r="E44" s="367"/>
      <c r="F44" s="367"/>
      <c r="G44" s="367"/>
      <c r="H44" s="367"/>
      <c r="I44" s="368"/>
      <c r="J44" s="327" t="s">
        <v>114</v>
      </c>
    </row>
    <row r="45" spans="1:10" ht="14.25" customHeight="1">
      <c r="A45" s="334"/>
      <c r="B45" s="325"/>
      <c r="C45" s="444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140857</v>
      </c>
      <c r="B47" s="109">
        <v>95545</v>
      </c>
      <c r="C47" s="109">
        <v>1242</v>
      </c>
      <c r="D47" s="110">
        <v>73</v>
      </c>
      <c r="E47" s="109">
        <v>204</v>
      </c>
      <c r="F47" s="109">
        <v>0</v>
      </c>
      <c r="G47" s="109">
        <v>0</v>
      </c>
      <c r="H47" s="111">
        <v>327</v>
      </c>
      <c r="I47" s="111">
        <v>620</v>
      </c>
      <c r="J47" s="149">
        <f>A47-B47-C47</f>
        <v>44070</v>
      </c>
    </row>
    <row r="48" spans="1:9" ht="14.25" customHeight="1">
      <c r="A48" s="38"/>
      <c r="B48" s="39"/>
      <c r="C48" s="39"/>
      <c r="D48" s="39"/>
      <c r="E48" s="39"/>
      <c r="F48" s="39"/>
      <c r="G48" s="39"/>
      <c r="H48" s="39"/>
      <c r="I48" s="39"/>
    </row>
    <row r="49" spans="1:9" ht="14.25" customHeight="1">
      <c r="A49" s="38"/>
      <c r="B49" s="39"/>
      <c r="C49" s="39"/>
      <c r="D49" s="39"/>
      <c r="E49" s="39"/>
      <c r="F49" s="39"/>
      <c r="G49" s="39"/>
      <c r="H49" s="39"/>
      <c r="I49" s="39"/>
    </row>
    <row r="50" spans="1:12" ht="14.25" customHeight="1" thickBot="1">
      <c r="A50" s="332" t="s">
        <v>79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3.2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5" t="s">
        <v>123</v>
      </c>
      <c r="J52" s="116" t="s">
        <v>45</v>
      </c>
      <c r="K52" s="116" t="s">
        <v>46</v>
      </c>
      <c r="L52" s="151" t="s">
        <v>124</v>
      </c>
    </row>
    <row r="53" spans="1:12" ht="14.25" customHeight="1">
      <c r="A53" s="20" t="s">
        <v>47</v>
      </c>
      <c r="B53" s="234">
        <f>B54</f>
        <v>371.79</v>
      </c>
      <c r="C53" s="126" t="s">
        <v>48</v>
      </c>
      <c r="D53" s="126" t="s">
        <v>48</v>
      </c>
      <c r="E53" s="126" t="s">
        <v>48</v>
      </c>
      <c r="F53" s="127" t="s">
        <v>48</v>
      </c>
      <c r="G53" s="234">
        <f>G54</f>
        <v>147.32</v>
      </c>
      <c r="H53" s="215" t="s">
        <v>48</v>
      </c>
      <c r="I53" s="126" t="s">
        <v>48</v>
      </c>
      <c r="J53" s="118" t="s">
        <v>48</v>
      </c>
      <c r="K53" s="118" t="s">
        <v>48</v>
      </c>
      <c r="L53" s="129" t="s">
        <v>48</v>
      </c>
    </row>
    <row r="54" spans="1:12" ht="14.25" customHeight="1">
      <c r="A54" s="207" t="s">
        <v>52</v>
      </c>
      <c r="B54" s="211">
        <v>371.79</v>
      </c>
      <c r="C54" s="239" t="s">
        <v>48</v>
      </c>
      <c r="D54" s="239" t="s">
        <v>48</v>
      </c>
      <c r="E54" s="239" t="s">
        <v>48</v>
      </c>
      <c r="F54" s="240" t="s">
        <v>48</v>
      </c>
      <c r="G54" s="211">
        <v>147.32</v>
      </c>
      <c r="H54" s="217" t="s">
        <v>48</v>
      </c>
      <c r="I54" s="306" t="s">
        <v>48</v>
      </c>
      <c r="J54" s="239" t="s">
        <v>48</v>
      </c>
      <c r="K54" s="239" t="s">
        <v>48</v>
      </c>
      <c r="L54" s="307" t="s">
        <v>48</v>
      </c>
    </row>
    <row r="55" spans="1:12" ht="14.25" customHeight="1">
      <c r="A55" s="247" t="s">
        <v>70</v>
      </c>
      <c r="B55" s="234">
        <f>B56+B57+B58</f>
        <v>914.88</v>
      </c>
      <c r="C55" s="248" t="s">
        <v>48</v>
      </c>
      <c r="D55" s="248" t="s">
        <v>48</v>
      </c>
      <c r="E55" s="248" t="s">
        <v>48</v>
      </c>
      <c r="F55" s="249" t="s">
        <v>48</v>
      </c>
      <c r="G55" s="234">
        <f>G56+G57+G58</f>
        <v>946.3199999999999</v>
      </c>
      <c r="H55" s="217" t="s">
        <v>48</v>
      </c>
      <c r="I55" s="306" t="s">
        <v>48</v>
      </c>
      <c r="J55" s="239" t="s">
        <v>48</v>
      </c>
      <c r="K55" s="239" t="s">
        <v>48</v>
      </c>
      <c r="L55" s="307" t="s">
        <v>48</v>
      </c>
    </row>
    <row r="56" spans="1:12" ht="14.25" customHeight="1">
      <c r="A56" s="21" t="s">
        <v>49</v>
      </c>
      <c r="B56" s="211">
        <v>155.52</v>
      </c>
      <c r="C56" s="122">
        <v>156</v>
      </c>
      <c r="D56" s="122">
        <v>41</v>
      </c>
      <c r="E56" s="122">
        <v>0</v>
      </c>
      <c r="F56" s="123">
        <f>+C56+D56-E56</f>
        <v>197</v>
      </c>
      <c r="G56" s="211">
        <v>197</v>
      </c>
      <c r="H56" s="216">
        <f>+G56-F56</f>
        <v>0</v>
      </c>
      <c r="I56" s="122">
        <f>F56</f>
        <v>197</v>
      </c>
      <c r="J56" s="122">
        <v>0</v>
      </c>
      <c r="K56" s="122">
        <v>0</v>
      </c>
      <c r="L56" s="124">
        <f>+I56+J56-K56</f>
        <v>197</v>
      </c>
    </row>
    <row r="57" spans="1:12" ht="14.25" customHeight="1">
      <c r="A57" s="21" t="s">
        <v>50</v>
      </c>
      <c r="B57" s="211">
        <v>364.89</v>
      </c>
      <c r="C57" s="122">
        <v>364</v>
      </c>
      <c r="D57" s="122">
        <v>163</v>
      </c>
      <c r="E57" s="122">
        <v>274</v>
      </c>
      <c r="F57" s="123">
        <f>+C57+D57-E57</f>
        <v>253</v>
      </c>
      <c r="G57" s="211">
        <v>253.49</v>
      </c>
      <c r="H57" s="216">
        <f>+G57-F57</f>
        <v>0.4900000000000091</v>
      </c>
      <c r="I57" s="122">
        <f>F57</f>
        <v>253</v>
      </c>
      <c r="J57" s="122">
        <v>0</v>
      </c>
      <c r="K57" s="122">
        <v>200</v>
      </c>
      <c r="L57" s="124">
        <f>+I57+J57-K57</f>
        <v>53</v>
      </c>
    </row>
    <row r="58" spans="1:12" ht="14.25" customHeight="1">
      <c r="A58" s="21" t="s">
        <v>51</v>
      </c>
      <c r="B58" s="211">
        <v>394.47</v>
      </c>
      <c r="C58" s="122">
        <v>394</v>
      </c>
      <c r="D58" s="122">
        <v>1115</v>
      </c>
      <c r="E58" s="122">
        <v>1013</v>
      </c>
      <c r="F58" s="123">
        <f>+C58+D58-E58</f>
        <v>496</v>
      </c>
      <c r="G58" s="211">
        <v>495.83</v>
      </c>
      <c r="H58" s="216">
        <f>+G58-F58</f>
        <v>-0.17000000000001592</v>
      </c>
      <c r="I58" s="122">
        <f>F58</f>
        <v>496</v>
      </c>
      <c r="J58" s="122">
        <v>1242</v>
      </c>
      <c r="K58" s="185">
        <v>1297</v>
      </c>
      <c r="L58" s="124">
        <f>+I58+J58-K58</f>
        <v>441</v>
      </c>
    </row>
    <row r="59" spans="1:12" ht="14.25" customHeight="1" thickBot="1">
      <c r="A59" s="22" t="s">
        <v>53</v>
      </c>
      <c r="B59" s="214">
        <v>87.38</v>
      </c>
      <c r="C59" s="138">
        <v>89</v>
      </c>
      <c r="D59" s="138">
        <v>69</v>
      </c>
      <c r="E59" s="138">
        <v>65</v>
      </c>
      <c r="F59" s="139">
        <f>+C59+D59-E59</f>
        <v>93</v>
      </c>
      <c r="G59" s="214">
        <v>92.51</v>
      </c>
      <c r="H59" s="220">
        <f>+G59-F59</f>
        <v>-0.4899999999999949</v>
      </c>
      <c r="I59" s="138">
        <f>F59</f>
        <v>93</v>
      </c>
      <c r="J59" s="138">
        <v>69</v>
      </c>
      <c r="K59" s="138">
        <v>69</v>
      </c>
      <c r="L59" s="140">
        <f>+I59+J59-K59</f>
        <v>93</v>
      </c>
    </row>
    <row r="60" spans="1:8" ht="14.25" customHeight="1">
      <c r="A60" s="186" t="s">
        <v>106</v>
      </c>
      <c r="B60" s="57"/>
      <c r="C60" s="57"/>
      <c r="D60" s="57"/>
      <c r="E60" s="57"/>
      <c r="F60" s="57"/>
      <c r="G60" s="57"/>
      <c r="H60" s="57"/>
    </row>
    <row r="61" ht="14.25" customHeight="1">
      <c r="A61" s="57"/>
    </row>
    <row r="62" ht="14.25" customHeight="1">
      <c r="A62" s="4"/>
    </row>
    <row r="63" ht="14.25" customHeight="1" thickBot="1">
      <c r="A63" s="4"/>
    </row>
    <row r="64" spans="1:12" ht="14.25" customHeight="1">
      <c r="A64" s="395" t="s">
        <v>117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422"/>
    </row>
    <row r="65" spans="1:12" ht="14.25" customHeight="1">
      <c r="A65" s="406" t="s">
        <v>39</v>
      </c>
      <c r="B65" s="404"/>
      <c r="C65" s="404"/>
      <c r="D65" s="404"/>
      <c r="E65" s="405"/>
      <c r="F65" s="30" t="s">
        <v>86</v>
      </c>
      <c r="G65" s="403" t="s">
        <v>56</v>
      </c>
      <c r="H65" s="404"/>
      <c r="I65" s="404"/>
      <c r="J65" s="404"/>
      <c r="K65" s="405"/>
      <c r="L65" s="37" t="s">
        <v>86</v>
      </c>
    </row>
    <row r="66" spans="1:12" s="4" customFormat="1" ht="14.25" customHeight="1">
      <c r="A66" s="437" t="s">
        <v>144</v>
      </c>
      <c r="B66" s="438"/>
      <c r="C66" s="438"/>
      <c r="D66" s="438"/>
      <c r="E66" s="439"/>
      <c r="F66" s="155">
        <v>120</v>
      </c>
      <c r="G66" s="452"/>
      <c r="H66" s="452"/>
      <c r="I66" s="452"/>
      <c r="J66" s="452"/>
      <c r="K66" s="452"/>
      <c r="L66" s="388">
        <v>0</v>
      </c>
    </row>
    <row r="67" spans="1:12" s="4" customFormat="1" ht="14.25" customHeight="1">
      <c r="A67" s="437" t="s">
        <v>134</v>
      </c>
      <c r="B67" s="438"/>
      <c r="C67" s="438"/>
      <c r="D67" s="438"/>
      <c r="E67" s="439"/>
      <c r="F67" s="155">
        <v>150</v>
      </c>
      <c r="G67" s="197"/>
      <c r="H67" s="197"/>
      <c r="I67" s="197"/>
      <c r="J67" s="197"/>
      <c r="K67" s="197"/>
      <c r="L67" s="451"/>
    </row>
    <row r="68" spans="1:12" s="4" customFormat="1" ht="14.25" customHeight="1" thickBot="1">
      <c r="A68" s="437" t="s">
        <v>135</v>
      </c>
      <c r="B68" s="438"/>
      <c r="C68" s="438"/>
      <c r="D68" s="438"/>
      <c r="E68" s="439"/>
      <c r="F68" s="162">
        <v>80</v>
      </c>
      <c r="G68" s="430"/>
      <c r="H68" s="430"/>
      <c r="I68" s="430"/>
      <c r="J68" s="430"/>
      <c r="K68" s="430"/>
      <c r="L68" s="451"/>
    </row>
    <row r="69" spans="1:12" s="4" customFormat="1" ht="14.25" customHeight="1" thickBot="1">
      <c r="A69" s="453" t="s">
        <v>69</v>
      </c>
      <c r="B69" s="454"/>
      <c r="C69" s="454"/>
      <c r="D69" s="454"/>
      <c r="E69" s="455"/>
      <c r="F69" s="54">
        <f>SUM(F66:F68)</f>
        <v>350</v>
      </c>
      <c r="G69" s="456" t="s">
        <v>69</v>
      </c>
      <c r="H69" s="457"/>
      <c r="I69" s="457"/>
      <c r="J69" s="457"/>
      <c r="K69" s="458"/>
      <c r="L69" s="54">
        <f>SUM(L66)</f>
        <v>0</v>
      </c>
    </row>
    <row r="70" spans="1:12" s="4" customFormat="1" ht="14.25" customHeight="1" thickBot="1">
      <c r="A70" s="459" t="s">
        <v>85</v>
      </c>
      <c r="B70" s="460"/>
      <c r="C70" s="460"/>
      <c r="D70" s="460"/>
      <c r="E70" s="461"/>
      <c r="F70" s="318">
        <v>947</v>
      </c>
      <c r="G70" s="57"/>
      <c r="H70" s="57"/>
      <c r="I70" s="57"/>
      <c r="J70" s="57"/>
      <c r="K70" s="57"/>
      <c r="L70" s="57"/>
    </row>
    <row r="71" ht="14.25" customHeight="1">
      <c r="A71" s="4"/>
    </row>
    <row r="72" ht="14.25" customHeight="1">
      <c r="A72" s="4"/>
    </row>
    <row r="74" spans="2:9" ht="12.75">
      <c r="B74" s="387" t="s">
        <v>116</v>
      </c>
      <c r="C74" s="387"/>
      <c r="D74" s="387"/>
      <c r="E74" s="387"/>
      <c r="F74" s="387"/>
      <c r="G74" s="387"/>
      <c r="H74" s="387"/>
      <c r="I74" s="387"/>
    </row>
    <row r="75" ht="13.5" thickBot="1"/>
    <row r="76" spans="2:9" ht="13.5" thickBot="1">
      <c r="B76" s="40" t="s">
        <v>72</v>
      </c>
      <c r="C76" s="41"/>
      <c r="D76" s="42"/>
      <c r="E76" s="412" t="s">
        <v>73</v>
      </c>
      <c r="F76" s="413"/>
      <c r="G76" s="414"/>
      <c r="H76" s="462" t="s">
        <v>57</v>
      </c>
      <c r="I76" s="463"/>
    </row>
    <row r="77" spans="1:37" s="5" customFormat="1" ht="13.5" customHeight="1">
      <c r="A77"/>
      <c r="B77" s="142" t="s">
        <v>58</v>
      </c>
      <c r="C77" s="143" t="s">
        <v>74</v>
      </c>
      <c r="D77" s="144" t="s">
        <v>75</v>
      </c>
      <c r="E77" s="142" t="s">
        <v>58</v>
      </c>
      <c r="F77" s="143" t="s">
        <v>74</v>
      </c>
      <c r="G77" s="144" t="s">
        <v>76</v>
      </c>
      <c r="H77" s="464" t="s">
        <v>77</v>
      </c>
      <c r="I77" s="46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2:9" ht="13.5" thickBot="1">
      <c r="B78" s="145">
        <v>2008</v>
      </c>
      <c r="C78" s="146">
        <v>2009</v>
      </c>
      <c r="D78" s="147"/>
      <c r="E78" s="145">
        <v>2008</v>
      </c>
      <c r="F78" s="146">
        <v>2009</v>
      </c>
      <c r="G78" s="147" t="s">
        <v>115</v>
      </c>
      <c r="H78" s="466" t="s">
        <v>80</v>
      </c>
      <c r="I78" s="467"/>
    </row>
    <row r="79" spans="2:9" ht="16.5" customHeight="1" thickBot="1">
      <c r="B79" s="154">
        <v>20</v>
      </c>
      <c r="C79" s="44">
        <v>20</v>
      </c>
      <c r="D79" s="45">
        <f>SUM(C79-B79)</f>
        <v>0</v>
      </c>
      <c r="E79" s="43">
        <f>H80/(12*B79)*1000</f>
        <v>14404.166666666666</v>
      </c>
      <c r="F79" s="44">
        <f>H79/(12*C79)*1000</f>
        <v>14404.166666666666</v>
      </c>
      <c r="G79" s="46">
        <f>PRODUCT(F79/E79*100)</f>
        <v>100</v>
      </c>
      <c r="H79" s="468">
        <f>L29</f>
        <v>3457</v>
      </c>
      <c r="I79" s="469"/>
    </row>
    <row r="80" spans="8:9" ht="12.75" customHeight="1" hidden="1">
      <c r="H80" s="407">
        <f>G29</f>
        <v>3457</v>
      </c>
      <c r="I80" s="407"/>
    </row>
    <row r="89" ht="12.75" customHeight="1"/>
  </sheetData>
  <mergeCells count="43">
    <mergeCell ref="A67:E67"/>
    <mergeCell ref="I51:L51"/>
    <mergeCell ref="A65:E65"/>
    <mergeCell ref="A51:A52"/>
    <mergeCell ref="B51:B52"/>
    <mergeCell ref="C51:F51"/>
    <mergeCell ref="G51:G52"/>
    <mergeCell ref="H80:I80"/>
    <mergeCell ref="A69:E69"/>
    <mergeCell ref="G69:K69"/>
    <mergeCell ref="A70:E70"/>
    <mergeCell ref="B74:I74"/>
    <mergeCell ref="E76:G76"/>
    <mergeCell ref="H76:I76"/>
    <mergeCell ref="H77:I77"/>
    <mergeCell ref="H78:I78"/>
    <mergeCell ref="H79:I79"/>
    <mergeCell ref="A44:A46"/>
    <mergeCell ref="B44:B46"/>
    <mergeCell ref="J44:J46"/>
    <mergeCell ref="C45:C46"/>
    <mergeCell ref="C44:I44"/>
    <mergeCell ref="D45:I45"/>
    <mergeCell ref="A3:N3"/>
    <mergeCell ref="B43:I43"/>
    <mergeCell ref="J39:L39"/>
    <mergeCell ref="B40:D40"/>
    <mergeCell ref="E40:G40"/>
    <mergeCell ref="E39:G39"/>
    <mergeCell ref="B39:D39"/>
    <mergeCell ref="A5:A8"/>
    <mergeCell ref="M6:N6"/>
    <mergeCell ref="H6:I6"/>
    <mergeCell ref="B5:N5"/>
    <mergeCell ref="L66:L68"/>
    <mergeCell ref="A64:L64"/>
    <mergeCell ref="G65:K65"/>
    <mergeCell ref="G66:K66"/>
    <mergeCell ref="A66:E66"/>
    <mergeCell ref="A68:E68"/>
    <mergeCell ref="G68:K68"/>
    <mergeCell ref="A50:L50"/>
    <mergeCell ref="H51:H52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workbookViewId="0" topLeftCell="D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9.875" style="0" customWidth="1"/>
    <col min="15" max="15" width="9.75390625" style="0" customWidth="1"/>
  </cols>
  <sheetData>
    <row r="1" ht="12.75">
      <c r="L1" s="6" t="s">
        <v>160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68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243">
        <v>0</v>
      </c>
      <c r="K9" s="244">
        <v>0</v>
      </c>
      <c r="L9" s="245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195</v>
      </c>
      <c r="C10" s="83">
        <v>0</v>
      </c>
      <c r="D10" s="81">
        <f t="shared" si="0"/>
        <v>195</v>
      </c>
      <c r="E10" s="82">
        <v>204</v>
      </c>
      <c r="F10" s="83">
        <v>0</v>
      </c>
      <c r="G10" s="81">
        <f aca="true" t="shared" si="2" ref="G10:G17">SUM(E10:F10)</f>
        <v>204</v>
      </c>
      <c r="H10" s="229">
        <f aca="true" t="shared" si="3" ref="H10:H37">+G10-D10</f>
        <v>9</v>
      </c>
      <c r="I10" s="228">
        <f>+G10/D10</f>
        <v>1.0461538461538462</v>
      </c>
      <c r="J10" s="102">
        <f>185+22</f>
        <v>207</v>
      </c>
      <c r="K10" s="103">
        <v>0</v>
      </c>
      <c r="L10" s="245">
        <f t="shared" si="1"/>
        <v>207</v>
      </c>
      <c r="M10" s="229">
        <f aca="true" t="shared" si="4" ref="M10:M37">+L10-G10</f>
        <v>3</v>
      </c>
      <c r="N10" s="228">
        <f aca="true" t="shared" si="5" ref="N10:N37">IF(G10=0,0,+L10/G10)</f>
        <v>1.0147058823529411</v>
      </c>
    </row>
    <row r="11" spans="1:14" ht="15" customHeight="1">
      <c r="A11" s="63" t="s">
        <v>8</v>
      </c>
      <c r="B11" s="82">
        <v>55</v>
      </c>
      <c r="C11" s="83">
        <v>0</v>
      </c>
      <c r="D11" s="81">
        <f t="shared" si="0"/>
        <v>55</v>
      </c>
      <c r="E11" s="82">
        <v>76</v>
      </c>
      <c r="F11" s="83">
        <v>0</v>
      </c>
      <c r="G11" s="81">
        <f t="shared" si="2"/>
        <v>76</v>
      </c>
      <c r="H11" s="229">
        <f t="shared" si="3"/>
        <v>21</v>
      </c>
      <c r="I11" s="228">
        <f>IF(D11=0,0,+G11/D11)</f>
        <v>1.3818181818181818</v>
      </c>
      <c r="J11" s="102">
        <f>70+7</f>
        <v>77</v>
      </c>
      <c r="K11" s="103">
        <v>0</v>
      </c>
      <c r="L11" s="245">
        <f t="shared" si="1"/>
        <v>77</v>
      </c>
      <c r="M11" s="229">
        <f t="shared" si="4"/>
        <v>1</v>
      </c>
      <c r="N11" s="228">
        <f t="shared" si="5"/>
        <v>1.013157894736842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>IF(D12=0,0,+G12/D12)</f>
        <v>0</v>
      </c>
      <c r="J12" s="102">
        <v>0</v>
      </c>
      <c r="K12" s="103">
        <v>0</v>
      </c>
      <c r="L12" s="245">
        <f t="shared" si="1"/>
        <v>0</v>
      </c>
      <c r="M12" s="229">
        <f t="shared" si="4"/>
        <v>0</v>
      </c>
      <c r="N12" s="228">
        <f t="shared" si="5"/>
        <v>0</v>
      </c>
    </row>
    <row r="13" spans="1:14" ht="15" customHeight="1">
      <c r="A13" s="63" t="s">
        <v>10</v>
      </c>
      <c r="B13" s="82">
        <v>54</v>
      </c>
      <c r="C13" s="83">
        <v>0</v>
      </c>
      <c r="D13" s="81">
        <f t="shared" si="0"/>
        <v>54</v>
      </c>
      <c r="E13" s="82">
        <v>149</v>
      </c>
      <c r="F13" s="83">
        <v>0</v>
      </c>
      <c r="G13" s="81">
        <f t="shared" si="2"/>
        <v>149</v>
      </c>
      <c r="H13" s="229">
        <f t="shared" si="3"/>
        <v>95</v>
      </c>
      <c r="I13" s="228">
        <f>+G13/D13</f>
        <v>2.759259259259259</v>
      </c>
      <c r="J13" s="102">
        <v>80</v>
      </c>
      <c r="K13" s="103">
        <v>0</v>
      </c>
      <c r="L13" s="245">
        <f t="shared" si="1"/>
        <v>80</v>
      </c>
      <c r="M13" s="229">
        <f t="shared" si="4"/>
        <v>-69</v>
      </c>
      <c r="N13" s="228">
        <f t="shared" si="5"/>
        <v>0.5369127516778524</v>
      </c>
    </row>
    <row r="14" spans="1:14" ht="15" customHeight="1">
      <c r="A14" s="63" t="s">
        <v>11</v>
      </c>
      <c r="B14" s="82">
        <v>0</v>
      </c>
      <c r="C14" s="83">
        <v>0</v>
      </c>
      <c r="D14" s="81">
        <f t="shared" si="0"/>
        <v>0</v>
      </c>
      <c r="E14" s="82">
        <v>46</v>
      </c>
      <c r="F14" s="83">
        <v>0</v>
      </c>
      <c r="G14" s="81">
        <f t="shared" si="2"/>
        <v>46</v>
      </c>
      <c r="H14" s="229">
        <f t="shared" si="3"/>
        <v>46</v>
      </c>
      <c r="I14" s="228">
        <f>IF(D14=0,0,+G14/D14)</f>
        <v>0</v>
      </c>
      <c r="J14" s="102">
        <v>0</v>
      </c>
      <c r="K14" s="103">
        <v>0</v>
      </c>
      <c r="L14" s="245">
        <f t="shared" si="1"/>
        <v>0</v>
      </c>
      <c r="M14" s="229">
        <f t="shared" si="4"/>
        <v>-46</v>
      </c>
      <c r="N14" s="228">
        <f t="shared" si="5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>IF(D15=0,0,+G15/D15)</f>
        <v>0</v>
      </c>
      <c r="J15" s="102">
        <v>0</v>
      </c>
      <c r="K15" s="103">
        <v>0</v>
      </c>
      <c r="L15" s="245">
        <f t="shared" si="1"/>
        <v>0</v>
      </c>
      <c r="M15" s="229">
        <f t="shared" si="4"/>
        <v>0</v>
      </c>
      <c r="N15" s="228">
        <f t="shared" si="5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>IF(D16=0,0,+G16/D16)</f>
        <v>0</v>
      </c>
      <c r="J16" s="102">
        <v>0</v>
      </c>
      <c r="K16" s="103">
        <v>0</v>
      </c>
      <c r="L16" s="245">
        <f t="shared" si="1"/>
        <v>0</v>
      </c>
      <c r="M16" s="229">
        <f t="shared" si="4"/>
        <v>0</v>
      </c>
      <c r="N16" s="228">
        <f t="shared" si="5"/>
        <v>0</v>
      </c>
    </row>
    <row r="17" spans="1:14" ht="15" customHeight="1" thickBot="1">
      <c r="A17" s="64" t="s">
        <v>14</v>
      </c>
      <c r="B17" s="84">
        <v>4617</v>
      </c>
      <c r="C17" s="85">
        <v>0</v>
      </c>
      <c r="D17" s="81">
        <f t="shared" si="0"/>
        <v>4617</v>
      </c>
      <c r="E17" s="84">
        <v>5267</v>
      </c>
      <c r="F17" s="85">
        <v>0</v>
      </c>
      <c r="G17" s="81">
        <f t="shared" si="2"/>
        <v>5267</v>
      </c>
      <c r="H17" s="230">
        <f t="shared" si="3"/>
        <v>650</v>
      </c>
      <c r="I17" s="231">
        <f>+G17/D17</f>
        <v>1.1407840589127138</v>
      </c>
      <c r="J17" s="101">
        <v>4739</v>
      </c>
      <c r="K17" s="246">
        <v>0</v>
      </c>
      <c r="L17" s="245">
        <f t="shared" si="1"/>
        <v>4739</v>
      </c>
      <c r="M17" s="230">
        <f t="shared" si="4"/>
        <v>-528</v>
      </c>
      <c r="N17" s="231">
        <f t="shared" si="5"/>
        <v>0.8997531801784697</v>
      </c>
    </row>
    <row r="18" spans="1:14" ht="15" customHeight="1" thickBot="1">
      <c r="A18" s="68" t="s">
        <v>15</v>
      </c>
      <c r="B18" s="86">
        <f aca="true" t="shared" si="6" ref="B18:G18">SUM(B9+B10+B11+B12+B13+B15+B17)</f>
        <v>4921</v>
      </c>
      <c r="C18" s="87">
        <f t="shared" si="6"/>
        <v>0</v>
      </c>
      <c r="D18" s="88">
        <f t="shared" si="6"/>
        <v>4921</v>
      </c>
      <c r="E18" s="158">
        <f t="shared" si="6"/>
        <v>5696</v>
      </c>
      <c r="F18" s="159">
        <f t="shared" si="6"/>
        <v>0</v>
      </c>
      <c r="G18" s="88">
        <f t="shared" si="6"/>
        <v>5696</v>
      </c>
      <c r="H18" s="86">
        <f t="shared" si="3"/>
        <v>775</v>
      </c>
      <c r="I18" s="251">
        <f>+G18/D18</f>
        <v>1.1574883153830522</v>
      </c>
      <c r="J18" s="87">
        <f>SUM(J9+J10+J11+J12+J13+J15+J17)</f>
        <v>5103</v>
      </c>
      <c r="K18" s="87">
        <f>SUM(K9+K10+K11+K12+K13+K15+K17)</f>
        <v>0</v>
      </c>
      <c r="L18" s="88">
        <f>SUM(L9+L10+L11+L12+L13+L15+L17)</f>
        <v>5103</v>
      </c>
      <c r="M18" s="86">
        <f t="shared" si="4"/>
        <v>-593</v>
      </c>
      <c r="N18" s="251">
        <f t="shared" si="5"/>
        <v>0.8958918539325843</v>
      </c>
    </row>
    <row r="19" spans="1:14" ht="15" customHeight="1">
      <c r="A19" s="65" t="s">
        <v>16</v>
      </c>
      <c r="B19" s="79">
        <v>439</v>
      </c>
      <c r="C19" s="80">
        <v>0</v>
      </c>
      <c r="D19" s="81">
        <f aca="true" t="shared" si="7" ref="D19:D36">SUM(B19:C19)</f>
        <v>439</v>
      </c>
      <c r="E19" s="79">
        <v>540</v>
      </c>
      <c r="F19" s="80">
        <v>0</v>
      </c>
      <c r="G19" s="81">
        <f aca="true" t="shared" si="8" ref="G19:G36">SUM(E19:F19)</f>
        <v>540</v>
      </c>
      <c r="H19" s="227">
        <f t="shared" si="3"/>
        <v>101</v>
      </c>
      <c r="I19" s="232">
        <f>+G19/D19</f>
        <v>1.2300683371298406</v>
      </c>
      <c r="J19" s="243">
        <v>403</v>
      </c>
      <c r="K19" s="244">
        <v>0</v>
      </c>
      <c r="L19" s="245">
        <f aca="true" t="shared" si="9" ref="L19:L36">SUM(J19:K19)</f>
        <v>403</v>
      </c>
      <c r="M19" s="227">
        <f t="shared" si="4"/>
        <v>-137</v>
      </c>
      <c r="N19" s="232">
        <f t="shared" si="5"/>
        <v>0.7462962962962963</v>
      </c>
    </row>
    <row r="20" spans="1:14" ht="24">
      <c r="A20" s="63" t="s">
        <v>17</v>
      </c>
      <c r="B20" s="79">
        <v>0</v>
      </c>
      <c r="C20" s="80">
        <v>0</v>
      </c>
      <c r="D20" s="81">
        <f t="shared" si="7"/>
        <v>0</v>
      </c>
      <c r="E20" s="79">
        <v>0</v>
      </c>
      <c r="F20" s="80">
        <v>0</v>
      </c>
      <c r="G20" s="81">
        <f t="shared" si="8"/>
        <v>0</v>
      </c>
      <c r="H20" s="229">
        <f t="shared" si="3"/>
        <v>0</v>
      </c>
      <c r="I20" s="228">
        <f>IF(D20=0,0,+G20/D20)</f>
        <v>0</v>
      </c>
      <c r="J20" s="243">
        <v>0</v>
      </c>
      <c r="K20" s="244">
        <v>0</v>
      </c>
      <c r="L20" s="245">
        <f t="shared" si="9"/>
        <v>0</v>
      </c>
      <c r="M20" s="227">
        <f t="shared" si="4"/>
        <v>0</v>
      </c>
      <c r="N20" s="228">
        <f t="shared" si="5"/>
        <v>0</v>
      </c>
    </row>
    <row r="21" spans="1:14" ht="15" customHeight="1">
      <c r="A21" s="63" t="s">
        <v>18</v>
      </c>
      <c r="B21" s="82">
        <v>174</v>
      </c>
      <c r="C21" s="83">
        <v>0</v>
      </c>
      <c r="D21" s="81">
        <f t="shared" si="7"/>
        <v>174</v>
      </c>
      <c r="E21" s="82">
        <v>267</v>
      </c>
      <c r="F21" s="83">
        <v>0</v>
      </c>
      <c r="G21" s="81">
        <f t="shared" si="8"/>
        <v>267</v>
      </c>
      <c r="H21" s="229">
        <f t="shared" si="3"/>
        <v>93</v>
      </c>
      <c r="I21" s="228">
        <f>+G21/D21</f>
        <v>1.5344827586206897</v>
      </c>
      <c r="J21" s="152">
        <v>307</v>
      </c>
      <c r="K21" s="103">
        <v>0</v>
      </c>
      <c r="L21" s="245">
        <f t="shared" si="9"/>
        <v>307</v>
      </c>
      <c r="M21" s="227">
        <f t="shared" si="4"/>
        <v>40</v>
      </c>
      <c r="N21" s="228">
        <f t="shared" si="5"/>
        <v>1.149812734082397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7"/>
        <v>0</v>
      </c>
      <c r="E22" s="82">
        <v>0</v>
      </c>
      <c r="F22" s="83">
        <v>0</v>
      </c>
      <c r="G22" s="81">
        <f t="shared" si="8"/>
        <v>0</v>
      </c>
      <c r="H22" s="229">
        <f t="shared" si="3"/>
        <v>0</v>
      </c>
      <c r="I22" s="228">
        <f>IF(D22=0,0,+G22/D22)</f>
        <v>0</v>
      </c>
      <c r="J22" s="102">
        <v>0</v>
      </c>
      <c r="K22" s="103">
        <v>0</v>
      </c>
      <c r="L22" s="245">
        <f t="shared" si="9"/>
        <v>0</v>
      </c>
      <c r="M22" s="227">
        <f t="shared" si="4"/>
        <v>0</v>
      </c>
      <c r="N22" s="228">
        <f t="shared" si="5"/>
        <v>0</v>
      </c>
    </row>
    <row r="23" spans="1:14" ht="15" customHeight="1">
      <c r="A23" s="63" t="s">
        <v>20</v>
      </c>
      <c r="B23" s="82">
        <v>55</v>
      </c>
      <c r="C23" s="83">
        <v>0</v>
      </c>
      <c r="D23" s="81">
        <f t="shared" si="7"/>
        <v>55</v>
      </c>
      <c r="E23" s="82">
        <v>74</v>
      </c>
      <c r="F23" s="83">
        <v>0</v>
      </c>
      <c r="G23" s="81">
        <f t="shared" si="8"/>
        <v>74</v>
      </c>
      <c r="H23" s="229">
        <f t="shared" si="3"/>
        <v>19</v>
      </c>
      <c r="I23" s="228">
        <f>IF(D23=0,0,+G23/D23)</f>
        <v>1.3454545454545455</v>
      </c>
      <c r="J23" s="102">
        <v>76</v>
      </c>
      <c r="K23" s="103">
        <v>0</v>
      </c>
      <c r="L23" s="245">
        <f t="shared" si="9"/>
        <v>76</v>
      </c>
      <c r="M23" s="227">
        <f t="shared" si="4"/>
        <v>2</v>
      </c>
      <c r="N23" s="228">
        <f t="shared" si="5"/>
        <v>1.027027027027027</v>
      </c>
    </row>
    <row r="24" spans="1:14" ht="15" customHeight="1">
      <c r="A24" s="63" t="s">
        <v>21</v>
      </c>
      <c r="B24" s="89">
        <v>846</v>
      </c>
      <c r="C24" s="83">
        <v>0</v>
      </c>
      <c r="D24" s="81">
        <f t="shared" si="7"/>
        <v>846</v>
      </c>
      <c r="E24" s="89">
        <v>1376</v>
      </c>
      <c r="F24" s="83">
        <v>0</v>
      </c>
      <c r="G24" s="81">
        <f t="shared" si="8"/>
        <v>1376</v>
      </c>
      <c r="H24" s="229">
        <f t="shared" si="3"/>
        <v>530</v>
      </c>
      <c r="I24" s="228">
        <f aca="true" t="shared" si="10" ref="I24:I31">+G24/D24</f>
        <v>1.6264775413711583</v>
      </c>
      <c r="J24" s="102">
        <v>832</v>
      </c>
      <c r="K24" s="103">
        <v>0</v>
      </c>
      <c r="L24" s="245">
        <f t="shared" si="9"/>
        <v>832</v>
      </c>
      <c r="M24" s="227">
        <f t="shared" si="4"/>
        <v>-544</v>
      </c>
      <c r="N24" s="228">
        <f t="shared" si="5"/>
        <v>0.6046511627906976</v>
      </c>
    </row>
    <row r="25" spans="1:14" ht="24">
      <c r="A25" s="63" t="s">
        <v>22</v>
      </c>
      <c r="B25" s="82">
        <v>16</v>
      </c>
      <c r="C25" s="83">
        <v>0</v>
      </c>
      <c r="D25" s="81">
        <f t="shared" si="7"/>
        <v>16</v>
      </c>
      <c r="E25" s="82">
        <v>7</v>
      </c>
      <c r="F25" s="83">
        <v>0</v>
      </c>
      <c r="G25" s="81">
        <f t="shared" si="8"/>
        <v>7</v>
      </c>
      <c r="H25" s="229">
        <f t="shared" si="3"/>
        <v>-9</v>
      </c>
      <c r="I25" s="228">
        <f t="shared" si="10"/>
        <v>0.4375</v>
      </c>
      <c r="J25" s="102">
        <v>15</v>
      </c>
      <c r="K25" s="103">
        <v>0</v>
      </c>
      <c r="L25" s="245">
        <f t="shared" si="9"/>
        <v>15</v>
      </c>
      <c r="M25" s="227">
        <f t="shared" si="4"/>
        <v>8</v>
      </c>
      <c r="N25" s="228">
        <f t="shared" si="5"/>
        <v>2.142857142857143</v>
      </c>
    </row>
    <row r="26" spans="1:14" ht="15" customHeight="1">
      <c r="A26" s="63" t="s">
        <v>23</v>
      </c>
      <c r="B26" s="82">
        <v>800</v>
      </c>
      <c r="C26" s="83">
        <v>0</v>
      </c>
      <c r="D26" s="81">
        <f t="shared" si="7"/>
        <v>800</v>
      </c>
      <c r="E26" s="82">
        <v>1346</v>
      </c>
      <c r="F26" s="83">
        <v>0</v>
      </c>
      <c r="G26" s="81">
        <f t="shared" si="8"/>
        <v>1346</v>
      </c>
      <c r="H26" s="229">
        <f t="shared" si="3"/>
        <v>546</v>
      </c>
      <c r="I26" s="228">
        <f t="shared" si="10"/>
        <v>1.6825</v>
      </c>
      <c r="J26" s="102">
        <v>787</v>
      </c>
      <c r="K26" s="103">
        <v>0</v>
      </c>
      <c r="L26" s="245">
        <f t="shared" si="9"/>
        <v>787</v>
      </c>
      <c r="M26" s="227">
        <f t="shared" si="4"/>
        <v>-559</v>
      </c>
      <c r="N26" s="228">
        <f t="shared" si="5"/>
        <v>0.5846953937592868</v>
      </c>
    </row>
    <row r="27" spans="1:14" ht="15" customHeight="1">
      <c r="A27" s="66" t="s">
        <v>24</v>
      </c>
      <c r="B27" s="89">
        <v>2962</v>
      </c>
      <c r="C27" s="83">
        <v>0</v>
      </c>
      <c r="D27" s="81">
        <f t="shared" si="7"/>
        <v>2962</v>
      </c>
      <c r="E27" s="89">
        <v>3135</v>
      </c>
      <c r="F27" s="83">
        <v>0</v>
      </c>
      <c r="G27" s="81">
        <f t="shared" si="8"/>
        <v>3135</v>
      </c>
      <c r="H27" s="229">
        <f t="shared" si="3"/>
        <v>173</v>
      </c>
      <c r="I27" s="228">
        <f t="shared" si="10"/>
        <v>1.0584064821066848</v>
      </c>
      <c r="J27" s="102">
        <v>3182</v>
      </c>
      <c r="K27" s="103">
        <v>0</v>
      </c>
      <c r="L27" s="245">
        <f t="shared" si="9"/>
        <v>3182</v>
      </c>
      <c r="M27" s="227">
        <f t="shared" si="4"/>
        <v>47</v>
      </c>
      <c r="N27" s="228">
        <f t="shared" si="5"/>
        <v>1.0149920255183413</v>
      </c>
    </row>
    <row r="28" spans="1:14" ht="15" customHeight="1">
      <c r="A28" s="63" t="s">
        <v>25</v>
      </c>
      <c r="B28" s="82">
        <v>2195</v>
      </c>
      <c r="C28" s="83">
        <v>0</v>
      </c>
      <c r="D28" s="81">
        <f t="shared" si="7"/>
        <v>2195</v>
      </c>
      <c r="E28" s="82">
        <v>2323</v>
      </c>
      <c r="F28" s="83">
        <v>0</v>
      </c>
      <c r="G28" s="81">
        <f t="shared" si="8"/>
        <v>2323</v>
      </c>
      <c r="H28" s="229">
        <f t="shared" si="3"/>
        <v>128</v>
      </c>
      <c r="I28" s="228">
        <f t="shared" si="10"/>
        <v>1.0583143507972665</v>
      </c>
      <c r="J28" s="152">
        <v>2377</v>
      </c>
      <c r="K28" s="103">
        <v>0</v>
      </c>
      <c r="L28" s="245">
        <f t="shared" si="9"/>
        <v>2377</v>
      </c>
      <c r="M28" s="227">
        <f t="shared" si="4"/>
        <v>54</v>
      </c>
      <c r="N28" s="228">
        <f t="shared" si="5"/>
        <v>1.0232458028411537</v>
      </c>
    </row>
    <row r="29" spans="1:14" ht="15" customHeight="1">
      <c r="A29" s="66" t="s">
        <v>26</v>
      </c>
      <c r="B29" s="82">
        <v>2074</v>
      </c>
      <c r="C29" s="83">
        <v>0</v>
      </c>
      <c r="D29" s="81">
        <f t="shared" si="7"/>
        <v>2074</v>
      </c>
      <c r="E29" s="82">
        <v>2193</v>
      </c>
      <c r="F29" s="83">
        <v>0</v>
      </c>
      <c r="G29" s="81">
        <f t="shared" si="8"/>
        <v>2193</v>
      </c>
      <c r="H29" s="229">
        <f t="shared" si="3"/>
        <v>119</v>
      </c>
      <c r="I29" s="228">
        <f t="shared" si="10"/>
        <v>1.0573770491803278</v>
      </c>
      <c r="J29" s="152">
        <v>2237</v>
      </c>
      <c r="K29" s="103">
        <v>0</v>
      </c>
      <c r="L29" s="245">
        <f t="shared" si="9"/>
        <v>2237</v>
      </c>
      <c r="M29" s="227">
        <f t="shared" si="4"/>
        <v>44</v>
      </c>
      <c r="N29" s="228">
        <f t="shared" si="5"/>
        <v>1.020063839489284</v>
      </c>
    </row>
    <row r="30" spans="1:14" ht="15" customHeight="1">
      <c r="A30" s="63" t="s">
        <v>27</v>
      </c>
      <c r="B30" s="82">
        <v>121</v>
      </c>
      <c r="C30" s="83">
        <v>0</v>
      </c>
      <c r="D30" s="81">
        <f t="shared" si="7"/>
        <v>121</v>
      </c>
      <c r="E30" s="82">
        <v>130</v>
      </c>
      <c r="F30" s="83">
        <v>0</v>
      </c>
      <c r="G30" s="81">
        <f t="shared" si="8"/>
        <v>130</v>
      </c>
      <c r="H30" s="229">
        <f t="shared" si="3"/>
        <v>9</v>
      </c>
      <c r="I30" s="228">
        <f t="shared" si="10"/>
        <v>1.0743801652892562</v>
      </c>
      <c r="J30" s="152">
        <v>140</v>
      </c>
      <c r="K30" s="103">
        <v>0</v>
      </c>
      <c r="L30" s="245">
        <f t="shared" si="9"/>
        <v>140</v>
      </c>
      <c r="M30" s="227">
        <f t="shared" si="4"/>
        <v>10</v>
      </c>
      <c r="N30" s="228">
        <f t="shared" si="5"/>
        <v>1.0769230769230769</v>
      </c>
    </row>
    <row r="31" spans="1:14" ht="24">
      <c r="A31" s="63" t="s">
        <v>28</v>
      </c>
      <c r="B31" s="82">
        <v>767</v>
      </c>
      <c r="C31" s="83">
        <v>0</v>
      </c>
      <c r="D31" s="81">
        <f t="shared" si="7"/>
        <v>767</v>
      </c>
      <c r="E31" s="82">
        <v>812</v>
      </c>
      <c r="F31" s="83">
        <v>0</v>
      </c>
      <c r="G31" s="81">
        <f t="shared" si="8"/>
        <v>812</v>
      </c>
      <c r="H31" s="229">
        <f t="shared" si="3"/>
        <v>45</v>
      </c>
      <c r="I31" s="228">
        <f t="shared" si="10"/>
        <v>1.058670143415906</v>
      </c>
      <c r="J31" s="152">
        <v>805</v>
      </c>
      <c r="K31" s="103">
        <v>0</v>
      </c>
      <c r="L31" s="245">
        <f t="shared" si="9"/>
        <v>805</v>
      </c>
      <c r="M31" s="227">
        <f t="shared" si="4"/>
        <v>-7</v>
      </c>
      <c r="N31" s="228">
        <f t="shared" si="5"/>
        <v>0.9913793103448276</v>
      </c>
    </row>
    <row r="32" spans="1:14" ht="15" customHeight="1">
      <c r="A32" s="66" t="s">
        <v>29</v>
      </c>
      <c r="B32" s="82">
        <v>0</v>
      </c>
      <c r="C32" s="83">
        <v>0</v>
      </c>
      <c r="D32" s="81">
        <f t="shared" si="7"/>
        <v>0</v>
      </c>
      <c r="E32" s="82">
        <v>0</v>
      </c>
      <c r="F32" s="83">
        <v>0</v>
      </c>
      <c r="G32" s="81">
        <f t="shared" si="8"/>
        <v>0</v>
      </c>
      <c r="H32" s="229">
        <f t="shared" si="3"/>
        <v>0</v>
      </c>
      <c r="I32" s="228">
        <f>IF(D32=0,0,+G32/D32)</f>
        <v>0</v>
      </c>
      <c r="J32" s="102">
        <v>0</v>
      </c>
      <c r="K32" s="103">
        <v>0</v>
      </c>
      <c r="L32" s="245">
        <f t="shared" si="9"/>
        <v>0</v>
      </c>
      <c r="M32" s="227">
        <f t="shared" si="4"/>
        <v>0</v>
      </c>
      <c r="N32" s="228">
        <f t="shared" si="5"/>
        <v>0</v>
      </c>
    </row>
    <row r="33" spans="1:14" ht="15" customHeight="1">
      <c r="A33" s="66" t="s">
        <v>30</v>
      </c>
      <c r="B33" s="82">
        <v>186</v>
      </c>
      <c r="C33" s="83">
        <v>0</v>
      </c>
      <c r="D33" s="81">
        <f t="shared" si="7"/>
        <v>186</v>
      </c>
      <c r="E33" s="82">
        <v>208</v>
      </c>
      <c r="F33" s="83">
        <v>0</v>
      </c>
      <c r="G33" s="81">
        <f t="shared" si="8"/>
        <v>208</v>
      </c>
      <c r="H33" s="229">
        <f t="shared" si="3"/>
        <v>22</v>
      </c>
      <c r="I33" s="228">
        <f>+G33/D33</f>
        <v>1.118279569892473</v>
      </c>
      <c r="J33" s="102">
        <v>250</v>
      </c>
      <c r="K33" s="103">
        <v>0</v>
      </c>
      <c r="L33" s="245">
        <f t="shared" si="9"/>
        <v>250</v>
      </c>
      <c r="M33" s="227">
        <f t="shared" si="4"/>
        <v>42</v>
      </c>
      <c r="N33" s="228">
        <f t="shared" si="5"/>
        <v>1.2019230769230769</v>
      </c>
    </row>
    <row r="34" spans="1:14" ht="24">
      <c r="A34" s="63" t="s">
        <v>31</v>
      </c>
      <c r="B34" s="82">
        <v>53</v>
      </c>
      <c r="C34" s="83">
        <v>0</v>
      </c>
      <c r="D34" s="81">
        <f t="shared" si="7"/>
        <v>53</v>
      </c>
      <c r="E34" s="82">
        <v>39</v>
      </c>
      <c r="F34" s="83">
        <v>0</v>
      </c>
      <c r="G34" s="81">
        <f t="shared" si="8"/>
        <v>39</v>
      </c>
      <c r="H34" s="229">
        <f t="shared" si="3"/>
        <v>-14</v>
      </c>
      <c r="I34" s="228">
        <f>+G34/D34</f>
        <v>0.7358490566037735</v>
      </c>
      <c r="J34" s="102">
        <v>53</v>
      </c>
      <c r="K34" s="103">
        <v>0</v>
      </c>
      <c r="L34" s="245">
        <f t="shared" si="9"/>
        <v>53</v>
      </c>
      <c r="M34" s="227">
        <f t="shared" si="4"/>
        <v>14</v>
      </c>
      <c r="N34" s="228">
        <f t="shared" si="5"/>
        <v>1.358974358974359</v>
      </c>
    </row>
    <row r="35" spans="1:14" ht="24">
      <c r="A35" s="63" t="s">
        <v>32</v>
      </c>
      <c r="B35" s="82">
        <v>53</v>
      </c>
      <c r="C35" s="83">
        <v>0</v>
      </c>
      <c r="D35" s="81">
        <f t="shared" si="7"/>
        <v>53</v>
      </c>
      <c r="E35" s="82">
        <v>39</v>
      </c>
      <c r="F35" s="83">
        <v>0</v>
      </c>
      <c r="G35" s="81">
        <f t="shared" si="8"/>
        <v>39</v>
      </c>
      <c r="H35" s="229">
        <f t="shared" si="3"/>
        <v>-14</v>
      </c>
      <c r="I35" s="228">
        <f>+G35/D35</f>
        <v>0.7358490566037735</v>
      </c>
      <c r="J35" s="102">
        <v>53</v>
      </c>
      <c r="K35" s="103">
        <v>0</v>
      </c>
      <c r="L35" s="245">
        <f t="shared" si="9"/>
        <v>53</v>
      </c>
      <c r="M35" s="227">
        <f t="shared" si="4"/>
        <v>14</v>
      </c>
      <c r="N35" s="228">
        <f t="shared" si="5"/>
        <v>1.358974358974359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7"/>
        <v>0</v>
      </c>
      <c r="E36" s="84">
        <v>0</v>
      </c>
      <c r="F36" s="85">
        <v>0</v>
      </c>
      <c r="G36" s="81">
        <f t="shared" si="8"/>
        <v>0</v>
      </c>
      <c r="H36" s="230">
        <f t="shared" si="3"/>
        <v>0</v>
      </c>
      <c r="I36" s="228">
        <f>IF(D36=0,0,+G36/D36)</f>
        <v>0</v>
      </c>
      <c r="J36" s="101">
        <v>0</v>
      </c>
      <c r="K36" s="246">
        <v>0</v>
      </c>
      <c r="L36" s="245">
        <f t="shared" si="9"/>
        <v>0</v>
      </c>
      <c r="M36" s="233">
        <f t="shared" si="4"/>
        <v>0</v>
      </c>
      <c r="N36" s="231">
        <f t="shared" si="5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4715</v>
      </c>
      <c r="C37" s="91">
        <f t="shared" si="11"/>
        <v>0</v>
      </c>
      <c r="D37" s="92">
        <f t="shared" si="11"/>
        <v>4715</v>
      </c>
      <c r="E37" s="86">
        <f t="shared" si="11"/>
        <v>5639</v>
      </c>
      <c r="F37" s="87">
        <f t="shared" si="11"/>
        <v>0</v>
      </c>
      <c r="G37" s="88">
        <f t="shared" si="11"/>
        <v>5639</v>
      </c>
      <c r="H37" s="86">
        <f t="shared" si="3"/>
        <v>924</v>
      </c>
      <c r="I37" s="251">
        <f>+G37/D37</f>
        <v>1.1959703075291623</v>
      </c>
      <c r="J37" s="87">
        <f>SUM(J19+J21+J22+J23+J24+J27+J32+J33+J34+J36)</f>
        <v>5103</v>
      </c>
      <c r="K37" s="87">
        <f>SUM(K19+K21+K22+K23+K24+K27+K32+K33+K34+K36)</f>
        <v>0</v>
      </c>
      <c r="L37" s="88">
        <f>SUM(L19+L21+L22+L23+L24+L27+L32+L33+L34+L36)</f>
        <v>5103</v>
      </c>
      <c r="M37" s="86">
        <f t="shared" si="4"/>
        <v>-536</v>
      </c>
      <c r="N37" s="251">
        <f t="shared" si="5"/>
        <v>0.9049476857598865</v>
      </c>
    </row>
    <row r="38" spans="1:14" ht="15" customHeight="1" thickBot="1">
      <c r="A38" s="68" t="s">
        <v>35</v>
      </c>
      <c r="B38" s="86">
        <f>B18-B37</f>
        <v>206</v>
      </c>
      <c r="C38" s="87">
        <f>C18-C37</f>
        <v>0</v>
      </c>
      <c r="D38" s="93">
        <f>SUM(B38:C38)</f>
        <v>206</v>
      </c>
      <c r="E38" s="86">
        <f>E18-E37</f>
        <v>57</v>
      </c>
      <c r="F38" s="87">
        <f>F18-F37</f>
        <v>0</v>
      </c>
      <c r="G38" s="93">
        <f>SUM(E38:F38)</f>
        <v>57</v>
      </c>
      <c r="H38" s="86">
        <f>+E38-B38</f>
        <v>-149</v>
      </c>
      <c r="I38" s="251"/>
      <c r="J38" s="86">
        <f>J18-J37</f>
        <v>0</v>
      </c>
      <c r="K38" s="87">
        <f>K18-K37</f>
        <v>0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-87</v>
      </c>
      <c r="C39" s="346"/>
      <c r="D39" s="347"/>
      <c r="E39" s="348">
        <v>0</v>
      </c>
      <c r="F39" s="349"/>
      <c r="G39" s="350"/>
      <c r="H39" s="86"/>
      <c r="I39" s="251"/>
      <c r="J39" s="348">
        <f>E40+L38</f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spans="1:11" ht="13.5" customHeight="1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</row>
    <row r="42" spans="1:11" ht="13.5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8" ht="13.5" customHeight="1">
      <c r="A43" s="25"/>
      <c r="B43" s="26"/>
      <c r="C43" s="27"/>
      <c r="D43" s="27"/>
      <c r="E43" s="26"/>
      <c r="F43" s="24"/>
      <c r="G43" s="24"/>
      <c r="H43"/>
    </row>
    <row r="44" spans="1:10" ht="14.25" customHeight="1" thickBot="1">
      <c r="A44" s="4" t="s">
        <v>59</v>
      </c>
      <c r="B44" s="440" t="s">
        <v>122</v>
      </c>
      <c r="C44" s="440"/>
      <c r="D44" s="440"/>
      <c r="E44" s="440"/>
      <c r="F44" s="440"/>
      <c r="G44" s="440"/>
      <c r="H44" s="440"/>
      <c r="J44" t="s">
        <v>36</v>
      </c>
    </row>
    <row r="45" spans="1:10" ht="14.25" customHeight="1">
      <c r="A45" s="333" t="s">
        <v>42</v>
      </c>
      <c r="B45" s="331" t="s">
        <v>112</v>
      </c>
      <c r="C45" s="423" t="s">
        <v>113</v>
      </c>
      <c r="D45" s="424"/>
      <c r="E45" s="424"/>
      <c r="F45" s="424"/>
      <c r="G45" s="424"/>
      <c r="H45" s="424"/>
      <c r="I45" s="425"/>
      <c r="J45" s="327" t="s">
        <v>114</v>
      </c>
    </row>
    <row r="46" spans="1:10" ht="14.25" customHeight="1">
      <c r="A46" s="334"/>
      <c r="B46" s="325"/>
      <c r="C46" s="321" t="s">
        <v>40</v>
      </c>
      <c r="D46" s="369" t="s">
        <v>41</v>
      </c>
      <c r="E46" s="370"/>
      <c r="F46" s="370"/>
      <c r="G46" s="370"/>
      <c r="H46" s="370"/>
      <c r="I46" s="371"/>
      <c r="J46" s="328"/>
    </row>
    <row r="47" spans="1:10" ht="14.25" customHeight="1">
      <c r="A47" s="335"/>
      <c r="B47" s="326"/>
      <c r="C47" s="322"/>
      <c r="D47" s="105">
        <v>1</v>
      </c>
      <c r="E47" s="105">
        <v>2</v>
      </c>
      <c r="F47" s="105">
        <v>3</v>
      </c>
      <c r="G47" s="105">
        <v>4</v>
      </c>
      <c r="H47" s="106">
        <v>5</v>
      </c>
      <c r="I47" s="106">
        <v>6</v>
      </c>
      <c r="J47" s="320"/>
    </row>
    <row r="48" spans="1:10" ht="14.25" customHeight="1" thickBot="1">
      <c r="A48" s="107">
        <v>584</v>
      </c>
      <c r="B48" s="109">
        <v>135</v>
      </c>
      <c r="C48" s="109">
        <v>53</v>
      </c>
      <c r="D48" s="110">
        <v>26</v>
      </c>
      <c r="E48" s="109">
        <v>24</v>
      </c>
      <c r="F48" s="109">
        <v>3</v>
      </c>
      <c r="G48" s="109">
        <v>0</v>
      </c>
      <c r="H48" s="111">
        <v>0</v>
      </c>
      <c r="I48" s="111">
        <v>0</v>
      </c>
      <c r="J48" s="149">
        <f>A48-B48-C48</f>
        <v>396</v>
      </c>
    </row>
    <row r="49" spans="1:9" ht="14.25" customHeight="1">
      <c r="A49" s="38"/>
      <c r="B49" s="39"/>
      <c r="C49" s="39"/>
      <c r="D49" s="39"/>
      <c r="E49" s="39"/>
      <c r="F49" s="39"/>
      <c r="G49" s="39"/>
      <c r="H49" s="39"/>
      <c r="I49" s="39"/>
    </row>
    <row r="50" spans="1:9" ht="14.25" customHeight="1">
      <c r="A50" s="38"/>
      <c r="B50" s="39"/>
      <c r="C50" s="39"/>
      <c r="D50" s="39"/>
      <c r="E50" s="39"/>
      <c r="F50" s="39"/>
      <c r="G50" s="39"/>
      <c r="H50" s="39"/>
      <c r="I50" s="39"/>
    </row>
    <row r="51" spans="1:12" ht="14.25" customHeight="1" thickBot="1">
      <c r="A51" s="332" t="s">
        <v>79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</row>
    <row r="52" spans="1:12" ht="24.75" customHeight="1">
      <c r="A52" s="372" t="s">
        <v>44</v>
      </c>
      <c r="B52" s="390" t="s">
        <v>118</v>
      </c>
      <c r="C52" s="392" t="s">
        <v>119</v>
      </c>
      <c r="D52" s="393"/>
      <c r="E52" s="393"/>
      <c r="F52" s="394"/>
      <c r="G52" s="390" t="s">
        <v>120</v>
      </c>
      <c r="H52" s="361" t="s">
        <v>55</v>
      </c>
      <c r="I52" s="363" t="s">
        <v>121</v>
      </c>
      <c r="J52" s="417"/>
      <c r="K52" s="417"/>
      <c r="L52" s="418"/>
    </row>
    <row r="53" spans="1:12" ht="23.25" thickBot="1">
      <c r="A53" s="373"/>
      <c r="B53" s="391"/>
      <c r="C53" s="113" t="s">
        <v>100</v>
      </c>
      <c r="D53" s="114" t="s">
        <v>45</v>
      </c>
      <c r="E53" s="114" t="s">
        <v>46</v>
      </c>
      <c r="F53" s="153" t="s">
        <v>101</v>
      </c>
      <c r="G53" s="391"/>
      <c r="H53" s="421"/>
      <c r="I53" s="113" t="s">
        <v>123</v>
      </c>
      <c r="J53" s="114" t="s">
        <v>45</v>
      </c>
      <c r="K53" s="114" t="s">
        <v>46</v>
      </c>
      <c r="L53" s="150" t="s">
        <v>124</v>
      </c>
    </row>
    <row r="54" spans="1:12" ht="14.25" customHeight="1">
      <c r="A54" s="20" t="s">
        <v>47</v>
      </c>
      <c r="B54" s="234">
        <f>B55+B56+B57+B58</f>
        <v>898.78</v>
      </c>
      <c r="C54" s="239" t="s">
        <v>48</v>
      </c>
      <c r="D54" s="239" t="s">
        <v>48</v>
      </c>
      <c r="E54" s="239" t="s">
        <v>48</v>
      </c>
      <c r="F54" s="240" t="s">
        <v>48</v>
      </c>
      <c r="G54" s="234">
        <f>G55+G56+G57+G58</f>
        <v>904.83</v>
      </c>
      <c r="H54" s="215" t="s">
        <v>48</v>
      </c>
      <c r="I54" s="239" t="s">
        <v>48</v>
      </c>
      <c r="J54" s="239" t="s">
        <v>48</v>
      </c>
      <c r="K54" s="239" t="s">
        <v>48</v>
      </c>
      <c r="L54" s="241" t="s">
        <v>48</v>
      </c>
    </row>
    <row r="55" spans="1:12" ht="14.25" customHeight="1">
      <c r="A55" s="21" t="s">
        <v>49</v>
      </c>
      <c r="B55" s="211">
        <v>0</v>
      </c>
      <c r="C55" s="185">
        <v>0</v>
      </c>
      <c r="D55" s="185">
        <v>21</v>
      </c>
      <c r="E55" s="185">
        <v>21</v>
      </c>
      <c r="F55" s="255">
        <f>+C55+D55-E55</f>
        <v>0</v>
      </c>
      <c r="G55" s="211">
        <v>0</v>
      </c>
      <c r="H55" s="216">
        <f>+G55-F55</f>
        <v>0</v>
      </c>
      <c r="I55" s="185">
        <v>0</v>
      </c>
      <c r="J55" s="185">
        <v>0</v>
      </c>
      <c r="K55" s="185">
        <v>0</v>
      </c>
      <c r="L55" s="216">
        <f>+I55+J55-K55</f>
        <v>0</v>
      </c>
    </row>
    <row r="56" spans="1:12" ht="14.25" customHeight="1">
      <c r="A56" s="21" t="s">
        <v>50</v>
      </c>
      <c r="B56" s="211">
        <v>0</v>
      </c>
      <c r="C56" s="185">
        <v>0</v>
      </c>
      <c r="D56" s="185">
        <v>98</v>
      </c>
      <c r="E56" s="185">
        <v>0</v>
      </c>
      <c r="F56" s="255">
        <f>+C56+D56-E56</f>
        <v>98</v>
      </c>
      <c r="G56" s="211">
        <v>0</v>
      </c>
      <c r="H56" s="216">
        <v>0</v>
      </c>
      <c r="I56" s="185">
        <v>98</v>
      </c>
      <c r="J56" s="185">
        <v>0</v>
      </c>
      <c r="K56" s="185">
        <v>0</v>
      </c>
      <c r="L56" s="216">
        <f>+I56+J56-K56</f>
        <v>98</v>
      </c>
    </row>
    <row r="57" spans="1:12" ht="14.25" customHeight="1">
      <c r="A57" s="21" t="s">
        <v>51</v>
      </c>
      <c r="B57" s="211">
        <v>0</v>
      </c>
      <c r="C57" s="185">
        <v>186</v>
      </c>
      <c r="D57" s="185">
        <v>40</v>
      </c>
      <c r="E57" s="185">
        <v>0</v>
      </c>
      <c r="F57" s="255">
        <f>+C57+D57-E57</f>
        <v>226</v>
      </c>
      <c r="G57" s="211">
        <v>0</v>
      </c>
      <c r="H57" s="216">
        <v>0</v>
      </c>
      <c r="I57" s="185">
        <f>F57</f>
        <v>226</v>
      </c>
      <c r="J57" s="185">
        <v>53</v>
      </c>
      <c r="K57" s="185">
        <v>200</v>
      </c>
      <c r="L57" s="216">
        <f>+I57+J57-K57</f>
        <v>79</v>
      </c>
    </row>
    <row r="58" spans="1:12" ht="14.25" customHeight="1">
      <c r="A58" s="207" t="s">
        <v>52</v>
      </c>
      <c r="B58" s="211">
        <v>898.78</v>
      </c>
      <c r="C58" s="239" t="s">
        <v>48</v>
      </c>
      <c r="D58" s="239" t="s">
        <v>48</v>
      </c>
      <c r="E58" s="239" t="s">
        <v>48</v>
      </c>
      <c r="F58" s="240" t="s">
        <v>48</v>
      </c>
      <c r="G58" s="211">
        <v>904.83</v>
      </c>
      <c r="H58" s="217" t="s">
        <v>48</v>
      </c>
      <c r="I58" s="239" t="s">
        <v>48</v>
      </c>
      <c r="J58" s="239" t="s">
        <v>48</v>
      </c>
      <c r="K58" s="239" t="s">
        <v>48</v>
      </c>
      <c r="L58" s="241" t="s">
        <v>48</v>
      </c>
    </row>
    <row r="59" spans="1:12" ht="14.25" customHeight="1" thickBot="1">
      <c r="A59" s="22" t="s">
        <v>53</v>
      </c>
      <c r="B59" s="214">
        <v>12.36</v>
      </c>
      <c r="C59" s="165">
        <v>16</v>
      </c>
      <c r="D59" s="165">
        <v>44</v>
      </c>
      <c r="E59" s="165">
        <v>41</v>
      </c>
      <c r="F59" s="256">
        <f>+C59+D59-E59</f>
        <v>19</v>
      </c>
      <c r="G59" s="214">
        <v>18.75</v>
      </c>
      <c r="H59" s="220">
        <f>+G59-F59</f>
        <v>-0.25</v>
      </c>
      <c r="I59" s="165">
        <f>F59</f>
        <v>19</v>
      </c>
      <c r="J59" s="165">
        <v>45</v>
      </c>
      <c r="K59" s="165">
        <v>57</v>
      </c>
      <c r="L59" s="220">
        <f>+I59+J59-K59</f>
        <v>7</v>
      </c>
    </row>
    <row r="60" ht="14.25" customHeight="1">
      <c r="A60" s="4"/>
    </row>
    <row r="61" ht="14.25" customHeight="1" thickBot="1">
      <c r="A61" s="4"/>
    </row>
    <row r="62" spans="1:12" ht="14.25" customHeight="1">
      <c r="A62" s="412" t="s">
        <v>117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8"/>
      <c r="L62" s="29"/>
    </row>
    <row r="63" spans="1:12" ht="17.25" customHeight="1">
      <c r="A63" s="476" t="s">
        <v>39</v>
      </c>
      <c r="B63" s="477"/>
      <c r="C63" s="477"/>
      <c r="D63" s="477"/>
      <c r="E63" s="477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2.75">
      <c r="A64" s="470" t="s">
        <v>143</v>
      </c>
      <c r="B64" s="471"/>
      <c r="C64" s="471"/>
      <c r="D64" s="471"/>
      <c r="E64" s="472"/>
      <c r="F64" s="297">
        <v>80</v>
      </c>
      <c r="G64" s="474"/>
      <c r="H64" s="475"/>
      <c r="I64" s="475"/>
      <c r="J64" s="475"/>
      <c r="K64" s="475"/>
      <c r="L64" s="56">
        <v>0</v>
      </c>
    </row>
    <row r="65" spans="1:12" ht="13.5" thickBot="1">
      <c r="A65" s="478" t="s">
        <v>142</v>
      </c>
      <c r="B65" s="479"/>
      <c r="C65" s="479"/>
      <c r="D65" s="479"/>
      <c r="E65" s="480"/>
      <c r="F65" s="298">
        <v>120</v>
      </c>
      <c r="G65" s="481"/>
      <c r="H65" s="481"/>
      <c r="I65" s="481"/>
      <c r="J65" s="481"/>
      <c r="K65" s="482"/>
      <c r="L65" s="182"/>
    </row>
    <row r="66" spans="1:12" ht="13.5" thickBot="1">
      <c r="A66" s="408" t="s">
        <v>69</v>
      </c>
      <c r="B66" s="409"/>
      <c r="C66" s="409"/>
      <c r="D66" s="409"/>
      <c r="E66" s="473"/>
      <c r="F66" s="54">
        <f>SUM(F64:F65)</f>
        <v>200</v>
      </c>
      <c r="G66" s="376" t="s">
        <v>69</v>
      </c>
      <c r="H66" s="411"/>
      <c r="I66" s="411"/>
      <c r="J66" s="411"/>
      <c r="K66" s="411"/>
      <c r="L66" s="55">
        <f>SUM(L64)</f>
        <v>0</v>
      </c>
    </row>
    <row r="67" s="5" customFormat="1" ht="12.75" customHeight="1"/>
    <row r="68" s="5" customFormat="1" ht="12.75" customHeight="1"/>
    <row r="69" s="5" customFormat="1" ht="12.75" customHeight="1"/>
    <row r="70" s="5" customFormat="1" ht="12.75"/>
    <row r="71" spans="2:9" s="5" customFormat="1" ht="12.75">
      <c r="B71" s="387" t="s">
        <v>116</v>
      </c>
      <c r="C71" s="387"/>
      <c r="D71" s="387"/>
      <c r="E71" s="387"/>
      <c r="F71" s="387"/>
      <c r="G71" s="387"/>
      <c r="H71" s="387"/>
      <c r="I71" s="387"/>
    </row>
    <row r="72" spans="2:9" s="6" customFormat="1" ht="13.5" thickBot="1">
      <c r="B72" s="4"/>
      <c r="C72" s="4"/>
      <c r="D72" s="4"/>
      <c r="E72" s="4"/>
      <c r="F72" s="4"/>
      <c r="G72" s="4"/>
      <c r="H72" s="4"/>
      <c r="I72"/>
    </row>
    <row r="73" spans="2:9" s="6" customFormat="1" ht="13.5" thickBot="1">
      <c r="B73" s="40" t="s">
        <v>72</v>
      </c>
      <c r="C73" s="41"/>
      <c r="D73" s="42"/>
      <c r="E73" s="412" t="s">
        <v>73</v>
      </c>
      <c r="F73" s="413"/>
      <c r="G73" s="414"/>
      <c r="H73" s="462" t="s">
        <v>57</v>
      </c>
      <c r="I73" s="463"/>
    </row>
    <row r="74" spans="2:9" s="9" customFormat="1" ht="13.5" customHeight="1">
      <c r="B74" s="142" t="s">
        <v>58</v>
      </c>
      <c r="C74" s="143" t="s">
        <v>74</v>
      </c>
      <c r="D74" s="144" t="s">
        <v>75</v>
      </c>
      <c r="E74" s="142" t="s">
        <v>58</v>
      </c>
      <c r="F74" s="143" t="s">
        <v>74</v>
      </c>
      <c r="G74" s="144" t="s">
        <v>76</v>
      </c>
      <c r="H74" s="464" t="s">
        <v>77</v>
      </c>
      <c r="I74" s="465"/>
    </row>
    <row r="75" spans="2:9" s="9" customFormat="1" ht="13.5" customHeight="1" thickBot="1">
      <c r="B75" s="145">
        <v>2008</v>
      </c>
      <c r="C75" s="146">
        <v>2009</v>
      </c>
      <c r="D75" s="147"/>
      <c r="E75" s="145">
        <v>2008</v>
      </c>
      <c r="F75" s="146">
        <v>2009</v>
      </c>
      <c r="G75" s="147" t="s">
        <v>115</v>
      </c>
      <c r="H75" s="466" t="s">
        <v>80</v>
      </c>
      <c r="I75" s="467"/>
    </row>
    <row r="76" spans="2:10" s="9" customFormat="1" ht="13.5" customHeight="1" thickBot="1">
      <c r="B76" s="43">
        <v>9.6</v>
      </c>
      <c r="C76" s="44">
        <v>9.6</v>
      </c>
      <c r="D76" s="45">
        <f>SUM(C76-B76)</f>
        <v>0</v>
      </c>
      <c r="E76" s="43">
        <v>19136</v>
      </c>
      <c r="F76" s="250">
        <f>H76/(12*C76)*1000</f>
        <v>19418.402777777777</v>
      </c>
      <c r="G76" s="46">
        <f>PRODUCT(F76/E76*100)</f>
        <v>101.4757670243404</v>
      </c>
      <c r="H76" s="483">
        <v>2237</v>
      </c>
      <c r="I76" s="484"/>
      <c r="J76" s="181"/>
    </row>
    <row r="77" spans="8:9" s="9" customFormat="1" ht="19.5" customHeight="1" hidden="1">
      <c r="H77" s="407">
        <f>G29</f>
        <v>2193</v>
      </c>
      <c r="I77" s="407"/>
    </row>
    <row r="78" s="9" customFormat="1" ht="13.5" customHeight="1"/>
    <row r="79" s="9" customFormat="1" ht="13.5" customHeight="1"/>
    <row r="80" spans="1:11" ht="18" customHeight="1">
      <c r="A80" s="10"/>
      <c r="B80" s="18"/>
      <c r="C80" s="19"/>
      <c r="D80" s="19"/>
      <c r="E80" s="19"/>
      <c r="F80" s="18"/>
      <c r="G80" s="19"/>
      <c r="H80" s="19"/>
      <c r="I80" s="19"/>
      <c r="J80" s="19"/>
      <c r="K80" s="18"/>
    </row>
    <row r="81" spans="1:11" ht="18" customHeight="1">
      <c r="A81" s="10"/>
      <c r="B81" s="18"/>
      <c r="C81" s="19"/>
      <c r="D81" s="19"/>
      <c r="E81" s="19"/>
      <c r="F81" s="18"/>
      <c r="G81" s="19"/>
      <c r="H81" s="19"/>
      <c r="I81" s="19"/>
      <c r="J81" s="19"/>
      <c r="K81" s="18"/>
    </row>
    <row r="82" spans="1:11" ht="18" customHeight="1">
      <c r="A82" s="10"/>
      <c r="B82" s="18"/>
      <c r="C82" s="19"/>
      <c r="D82" s="19"/>
      <c r="E82" s="19"/>
      <c r="F82" s="18"/>
      <c r="G82" s="19"/>
      <c r="H82" s="19"/>
      <c r="I82" s="19"/>
      <c r="J82" s="19"/>
      <c r="K82" s="18"/>
    </row>
    <row r="83" spans="1:11" ht="18" customHeight="1">
      <c r="A83" s="10"/>
      <c r="B83" s="18"/>
      <c r="C83" s="19"/>
      <c r="D83" s="19"/>
      <c r="E83" s="19"/>
      <c r="F83" s="18"/>
      <c r="G83" s="19"/>
      <c r="H83" s="19"/>
      <c r="I83" s="19"/>
      <c r="J83" s="19"/>
      <c r="K83" s="18"/>
    </row>
    <row r="84" spans="1:11" ht="18" customHeight="1">
      <c r="A84" s="10"/>
      <c r="B84" s="18"/>
      <c r="C84" s="19"/>
      <c r="D84" s="19"/>
      <c r="E84" s="19"/>
      <c r="F84" s="18"/>
      <c r="G84" s="19"/>
      <c r="H84" s="19"/>
      <c r="I84" s="19"/>
      <c r="J84" s="19"/>
      <c r="K84" s="18"/>
    </row>
    <row r="85" spans="1:11" ht="18" customHeight="1">
      <c r="A85" s="10"/>
      <c r="B85" s="18"/>
      <c r="C85" s="19"/>
      <c r="D85" s="19"/>
      <c r="E85" s="19"/>
      <c r="F85" s="18"/>
      <c r="G85" s="19"/>
      <c r="H85" s="19"/>
      <c r="I85" s="19"/>
      <c r="J85" s="19"/>
      <c r="K85" s="18"/>
    </row>
    <row r="86" spans="1:11" ht="18" customHeight="1">
      <c r="A86" s="10"/>
      <c r="B86" s="18"/>
      <c r="C86" s="19"/>
      <c r="D86" s="19"/>
      <c r="E86" s="19"/>
      <c r="F86" s="18"/>
      <c r="G86" s="19"/>
      <c r="H86" s="19"/>
      <c r="I86" s="19"/>
      <c r="J86" s="19"/>
      <c r="K86" s="18"/>
    </row>
    <row r="87" spans="1:11" ht="18" customHeight="1">
      <c r="A87" s="10"/>
      <c r="B87" s="18"/>
      <c r="C87" s="19"/>
      <c r="D87" s="19"/>
      <c r="E87" s="19"/>
      <c r="F87" s="18"/>
      <c r="G87" s="19"/>
      <c r="H87" s="19"/>
      <c r="I87" s="19"/>
      <c r="J87" s="19"/>
      <c r="K87" s="18"/>
    </row>
    <row r="88" spans="1:11" ht="18" customHeight="1">
      <c r="A88" s="10"/>
      <c r="B88" s="18"/>
      <c r="C88" s="19"/>
      <c r="D88" s="19"/>
      <c r="E88" s="19"/>
      <c r="F88" s="18"/>
      <c r="G88" s="19"/>
      <c r="H88" s="19"/>
      <c r="I88" s="19"/>
      <c r="J88" s="19"/>
      <c r="K88" s="18"/>
    </row>
    <row r="89" spans="1:11" ht="18" customHeight="1">
      <c r="A89" s="10"/>
      <c r="B89" s="18"/>
      <c r="C89" s="19"/>
      <c r="D89" s="19"/>
      <c r="E89" s="19"/>
      <c r="F89" s="18"/>
      <c r="G89" s="19"/>
      <c r="H89" s="19"/>
      <c r="I89" s="19"/>
      <c r="J89" s="19"/>
      <c r="K89" s="18"/>
    </row>
    <row r="90" spans="1:11" ht="18" customHeight="1">
      <c r="A90" s="10"/>
      <c r="B90" s="18"/>
      <c r="C90" s="19"/>
      <c r="D90" s="19"/>
      <c r="E90" s="19"/>
      <c r="F90" s="18"/>
      <c r="G90" s="19"/>
      <c r="H90" s="19"/>
      <c r="I90" s="19"/>
      <c r="J90" s="19"/>
      <c r="K90" s="18"/>
    </row>
    <row r="91" spans="1:11" ht="18" customHeight="1">
      <c r="A91" s="10"/>
      <c r="B91" s="18"/>
      <c r="C91" s="19"/>
      <c r="D91" s="19"/>
      <c r="E91" s="19"/>
      <c r="F91" s="18"/>
      <c r="G91" s="19"/>
      <c r="H91" s="19"/>
      <c r="I91" s="19"/>
      <c r="J91" s="19"/>
      <c r="K91" s="18"/>
    </row>
    <row r="92" spans="1:11" ht="18" customHeight="1">
      <c r="A92" s="10"/>
      <c r="B92" s="18"/>
      <c r="C92" s="19"/>
      <c r="D92" s="19"/>
      <c r="E92" s="19"/>
      <c r="F92" s="18"/>
      <c r="G92" s="19"/>
      <c r="H92" s="19"/>
      <c r="I92" s="19"/>
      <c r="J92" s="19"/>
      <c r="K92" s="18"/>
    </row>
    <row r="93" spans="1:11" ht="18" customHeight="1">
      <c r="A93" s="10"/>
      <c r="B93" s="18"/>
      <c r="C93" s="19"/>
      <c r="D93" s="19"/>
      <c r="E93" s="19"/>
      <c r="F93" s="18"/>
      <c r="G93" s="19"/>
      <c r="H93" s="19"/>
      <c r="I93" s="19"/>
      <c r="J93" s="19"/>
      <c r="K93" s="18"/>
    </row>
    <row r="94" spans="1:11" ht="18" customHeight="1">
      <c r="A94" s="10"/>
      <c r="B94" s="18"/>
      <c r="C94" s="19"/>
      <c r="D94" s="19"/>
      <c r="E94" s="19"/>
      <c r="F94" s="18"/>
      <c r="G94" s="19"/>
      <c r="H94" s="19"/>
      <c r="I94" s="19"/>
      <c r="J94" s="19"/>
      <c r="K94" s="18"/>
    </row>
    <row r="95" spans="1:11" ht="18" customHeight="1">
      <c r="A95" s="10"/>
      <c r="B95" s="18"/>
      <c r="C95" s="19"/>
      <c r="D95" s="19"/>
      <c r="E95" s="19"/>
      <c r="F95" s="18"/>
      <c r="G95" s="19"/>
      <c r="H95" s="19"/>
      <c r="I95" s="19"/>
      <c r="J95" s="19"/>
      <c r="K95" s="18"/>
    </row>
    <row r="96" spans="1:11" ht="18" customHeight="1">
      <c r="A96" s="10"/>
      <c r="B96" s="18"/>
      <c r="C96" s="19"/>
      <c r="D96" s="19"/>
      <c r="E96" s="19"/>
      <c r="F96" s="18"/>
      <c r="G96" s="19"/>
      <c r="H96" s="19"/>
      <c r="I96" s="19"/>
      <c r="J96" s="19"/>
      <c r="K96" s="18"/>
    </row>
    <row r="97" spans="1:11" ht="18" customHeight="1">
      <c r="A97" s="10"/>
      <c r="B97" s="18"/>
      <c r="C97" s="19"/>
      <c r="D97" s="19"/>
      <c r="E97" s="19"/>
      <c r="F97" s="18"/>
      <c r="G97" s="19"/>
      <c r="H97" s="19"/>
      <c r="I97" s="19"/>
      <c r="J97" s="19"/>
      <c r="K97" s="18"/>
    </row>
    <row r="98" spans="1:11" ht="18" customHeight="1">
      <c r="A98" s="10"/>
      <c r="B98" s="18"/>
      <c r="C98" s="19"/>
      <c r="D98" s="19"/>
      <c r="E98" s="19"/>
      <c r="F98" s="18"/>
      <c r="G98" s="19"/>
      <c r="H98" s="19"/>
      <c r="I98" s="19"/>
      <c r="J98" s="19"/>
      <c r="K98" s="18"/>
    </row>
    <row r="99" spans="1:11" ht="18" customHeight="1">
      <c r="A99" s="10"/>
      <c r="B99" s="18"/>
      <c r="C99" s="19"/>
      <c r="D99" s="19"/>
      <c r="E99" s="19"/>
      <c r="F99" s="18"/>
      <c r="G99" s="19"/>
      <c r="H99" s="19"/>
      <c r="I99" s="19"/>
      <c r="J99" s="19"/>
      <c r="K99" s="18"/>
    </row>
    <row r="100" spans="1:11" ht="18" customHeight="1">
      <c r="A100" s="10"/>
      <c r="B100" s="18"/>
      <c r="C100" s="19"/>
      <c r="D100" s="19"/>
      <c r="E100" s="19"/>
      <c r="F100" s="18"/>
      <c r="G100" s="19"/>
      <c r="H100" s="19"/>
      <c r="I100" s="19"/>
      <c r="J100" s="19"/>
      <c r="K100" s="18"/>
    </row>
    <row r="101" ht="18" customHeight="1"/>
    <row r="102" ht="15.75" customHeight="1"/>
    <row r="106" ht="16.5" customHeight="1"/>
    <row r="107" spans="1:17" s="8" customFormat="1" ht="13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  <c r="O107"/>
      <c r="P107"/>
      <c r="Q107"/>
    </row>
    <row r="108" spans="1:17" s="16" customFormat="1" ht="21.7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  <c r="O108"/>
      <c r="P108"/>
      <c r="Q108"/>
    </row>
    <row r="109" spans="1:17" s="16" customFormat="1" ht="21.7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  <c r="P109"/>
      <c r="Q109"/>
    </row>
    <row r="113" spans="1:17" s="7" customFormat="1" ht="14.25" customHeight="1">
      <c r="A113"/>
      <c r="B113" s="4"/>
      <c r="C113" s="4"/>
      <c r="D113" s="4"/>
      <c r="E113" s="4"/>
      <c r="F113" s="4"/>
      <c r="G113" s="4"/>
      <c r="H113" s="4"/>
      <c r="I113"/>
      <c r="J113"/>
      <c r="K113"/>
      <c r="L113"/>
      <c r="M113"/>
      <c r="N113"/>
      <c r="O113"/>
      <c r="P113"/>
      <c r="Q113"/>
    </row>
    <row r="114" spans="1:17" s="7" customFormat="1" ht="14.25" customHeight="1">
      <c r="A114"/>
      <c r="B114" s="4"/>
      <c r="C114" s="4"/>
      <c r="D114" s="4"/>
      <c r="E114" s="4"/>
      <c r="F114" s="4"/>
      <c r="G114" s="4"/>
      <c r="H114" s="4"/>
      <c r="I114"/>
      <c r="J114"/>
      <c r="K114"/>
      <c r="L114"/>
      <c r="M114"/>
      <c r="N114"/>
      <c r="O114"/>
      <c r="P114"/>
      <c r="Q114"/>
    </row>
    <row r="115" spans="1:17" s="7" customFormat="1" ht="14.2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  <c r="P115"/>
      <c r="Q115"/>
    </row>
    <row r="116" spans="1:17" s="7" customFormat="1" ht="14.2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  <c r="P116"/>
      <c r="Q116"/>
    </row>
    <row r="117" spans="1:17" s="7" customFormat="1" ht="14.2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/>
      <c r="P117"/>
      <c r="Q117"/>
    </row>
    <row r="118" spans="1:17" s="7" customFormat="1" ht="14.2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/>
      <c r="P118"/>
      <c r="Q118"/>
    </row>
    <row r="119" spans="1:17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/>
      <c r="P119"/>
      <c r="Q119"/>
    </row>
    <row r="120" spans="1:17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/>
      <c r="P120"/>
      <c r="Q120"/>
    </row>
    <row r="121" spans="1:17" s="7" customFormat="1" ht="19.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/>
      <c r="P121"/>
      <c r="Q121"/>
    </row>
    <row r="122" spans="1:17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/>
      <c r="P122"/>
      <c r="Q122"/>
    </row>
  </sheetData>
  <mergeCells count="40">
    <mergeCell ref="A65:E65"/>
    <mergeCell ref="G65:K65"/>
    <mergeCell ref="H77:I77"/>
    <mergeCell ref="G66:K66"/>
    <mergeCell ref="H74:I74"/>
    <mergeCell ref="H75:I75"/>
    <mergeCell ref="H76:I76"/>
    <mergeCell ref="B71:I71"/>
    <mergeCell ref="E73:G73"/>
    <mergeCell ref="H73:I73"/>
    <mergeCell ref="A66:E66"/>
    <mergeCell ref="I52:L52"/>
    <mergeCell ref="H52:H53"/>
    <mergeCell ref="G52:G53"/>
    <mergeCell ref="C52:F52"/>
    <mergeCell ref="G64:K64"/>
    <mergeCell ref="G63:K63"/>
    <mergeCell ref="B52:B53"/>
    <mergeCell ref="A62:J62"/>
    <mergeCell ref="A63:E63"/>
    <mergeCell ref="M6:N6"/>
    <mergeCell ref="E39:G39"/>
    <mergeCell ref="B39:D39"/>
    <mergeCell ref="J45:J47"/>
    <mergeCell ref="C46:C47"/>
    <mergeCell ref="B45:B47"/>
    <mergeCell ref="A51:L51"/>
    <mergeCell ref="A52:A53"/>
    <mergeCell ref="A45:A47"/>
    <mergeCell ref="A64:E64"/>
    <mergeCell ref="A3:N3"/>
    <mergeCell ref="B44:H44"/>
    <mergeCell ref="C45:I45"/>
    <mergeCell ref="D46:I46"/>
    <mergeCell ref="J39:L39"/>
    <mergeCell ref="B40:D40"/>
    <mergeCell ref="E40:G40"/>
    <mergeCell ref="A5:A8"/>
    <mergeCell ref="H6:I6"/>
    <mergeCell ref="B5:N5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1.25390625" style="0" customWidth="1"/>
    <col min="15" max="15" width="9.75390625" style="0" customWidth="1"/>
  </cols>
  <sheetData>
    <row r="1" ht="12.75">
      <c r="L1" s="6" t="s">
        <v>159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60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1</v>
      </c>
      <c r="D9" s="81">
        <f aca="true" t="shared" si="0" ref="D9:D17">SUM(B9:C9)</f>
        <v>1</v>
      </c>
      <c r="E9" s="79">
        <v>0</v>
      </c>
      <c r="F9" s="80">
        <v>9</v>
      </c>
      <c r="G9" s="81">
        <f>SUM(E9:F9)</f>
        <v>9</v>
      </c>
      <c r="H9" s="227">
        <f>+G9-D9</f>
        <v>8</v>
      </c>
      <c r="I9" s="228">
        <f>IF(D9=0,0,+G9/D9)</f>
        <v>9</v>
      </c>
      <c r="J9" s="243">
        <v>0</v>
      </c>
      <c r="K9" s="244">
        <v>1</v>
      </c>
      <c r="L9" s="245">
        <f aca="true" t="shared" si="1" ref="L9:L17">SUM(J9:K9)</f>
        <v>1</v>
      </c>
      <c r="M9" s="227">
        <v>0</v>
      </c>
      <c r="N9" s="228">
        <f>IF(G9=0,0,+L9/G9)</f>
        <v>0.1111111111111111</v>
      </c>
    </row>
    <row r="10" spans="1:14" ht="15" customHeight="1">
      <c r="A10" s="63" t="s">
        <v>7</v>
      </c>
      <c r="B10" s="82">
        <v>1936</v>
      </c>
      <c r="C10" s="83">
        <v>689</v>
      </c>
      <c r="D10" s="81">
        <f t="shared" si="0"/>
        <v>2625</v>
      </c>
      <c r="E10" s="82">
        <v>2779</v>
      </c>
      <c r="F10" s="83">
        <v>839</v>
      </c>
      <c r="G10" s="81">
        <f aca="true" t="shared" si="2" ref="G10:G17">SUM(E10:F10)</f>
        <v>3618</v>
      </c>
      <c r="H10" s="229">
        <f aca="true" t="shared" si="3" ref="H10:H37">+G10-D10</f>
        <v>993</v>
      </c>
      <c r="I10" s="228">
        <f>IF(D10=0,0,+G10/D10)</f>
        <v>1.3782857142857143</v>
      </c>
      <c r="J10" s="102">
        <v>2814</v>
      </c>
      <c r="K10" s="103">
        <v>840</v>
      </c>
      <c r="L10" s="245">
        <f t="shared" si="1"/>
        <v>3654</v>
      </c>
      <c r="M10" s="229">
        <f aca="true" t="shared" si="4" ref="M10:M36">+L10-G10</f>
        <v>36</v>
      </c>
      <c r="N10" s="228">
        <f>IF(G10=0,0,+L10/G10)</f>
        <v>1.0099502487562189</v>
      </c>
    </row>
    <row r="11" spans="1:14" ht="15" customHeight="1">
      <c r="A11" s="63" t="s">
        <v>8</v>
      </c>
      <c r="B11" s="82">
        <v>42</v>
      </c>
      <c r="C11" s="83">
        <v>143</v>
      </c>
      <c r="D11" s="81">
        <f t="shared" si="0"/>
        <v>185</v>
      </c>
      <c r="E11" s="82">
        <v>98</v>
      </c>
      <c r="F11" s="83">
        <v>164</v>
      </c>
      <c r="G11" s="81">
        <f t="shared" si="2"/>
        <v>262</v>
      </c>
      <c r="H11" s="229">
        <f t="shared" si="3"/>
        <v>77</v>
      </c>
      <c r="I11" s="228">
        <f aca="true" t="shared" si="5" ref="I11:I38">IF(D11=0,0,+G11/D11)</f>
        <v>1.4162162162162162</v>
      </c>
      <c r="J11" s="102">
        <v>101</v>
      </c>
      <c r="K11" s="103">
        <v>165</v>
      </c>
      <c r="L11" s="245">
        <f t="shared" si="1"/>
        <v>266</v>
      </c>
      <c r="M11" s="229">
        <f t="shared" si="4"/>
        <v>4</v>
      </c>
      <c r="N11" s="228">
        <f aca="true" t="shared" si="6" ref="N11:N37">IF(G11=0,0,+L11/G11)</f>
        <v>1.015267175572519</v>
      </c>
    </row>
    <row r="12" spans="1:14" ht="15" customHeight="1">
      <c r="A12" s="63" t="s">
        <v>9</v>
      </c>
      <c r="B12" s="82">
        <v>1</v>
      </c>
      <c r="C12" s="83">
        <v>0</v>
      </c>
      <c r="D12" s="81">
        <f t="shared" si="0"/>
        <v>1</v>
      </c>
      <c r="E12" s="82">
        <v>0</v>
      </c>
      <c r="F12" s="83">
        <v>0</v>
      </c>
      <c r="G12" s="81">
        <f t="shared" si="2"/>
        <v>0</v>
      </c>
      <c r="H12" s="229">
        <f t="shared" si="3"/>
        <v>-1</v>
      </c>
      <c r="I12" s="228">
        <f t="shared" si="5"/>
        <v>0</v>
      </c>
      <c r="J12" s="102">
        <v>0</v>
      </c>
      <c r="K12" s="103">
        <v>0</v>
      </c>
      <c r="L12" s="245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-818</v>
      </c>
      <c r="C13" s="83">
        <v>35</v>
      </c>
      <c r="D13" s="81">
        <f t="shared" si="0"/>
        <v>-783</v>
      </c>
      <c r="E13" s="82">
        <v>3021</v>
      </c>
      <c r="F13" s="83">
        <v>38</v>
      </c>
      <c r="G13" s="81">
        <f t="shared" si="2"/>
        <v>3059</v>
      </c>
      <c r="H13" s="229">
        <f t="shared" si="3"/>
        <v>3842</v>
      </c>
      <c r="I13" s="228">
        <f t="shared" si="5"/>
        <v>-3.9067688378033205</v>
      </c>
      <c r="J13" s="102">
        <v>517</v>
      </c>
      <c r="K13" s="103">
        <v>80</v>
      </c>
      <c r="L13" s="245">
        <f t="shared" si="1"/>
        <v>597</v>
      </c>
      <c r="M13" s="229">
        <f t="shared" si="4"/>
        <v>-2462</v>
      </c>
      <c r="N13" s="228">
        <f t="shared" si="6"/>
        <v>0.19516181758744688</v>
      </c>
    </row>
    <row r="14" spans="1:14" ht="15" customHeight="1">
      <c r="A14" s="63" t="s">
        <v>11</v>
      </c>
      <c r="B14" s="82">
        <v>399</v>
      </c>
      <c r="C14" s="83">
        <v>0</v>
      </c>
      <c r="D14" s="81">
        <f t="shared" si="0"/>
        <v>399</v>
      </c>
      <c r="E14" s="82">
        <v>72</v>
      </c>
      <c r="F14" s="83">
        <v>0</v>
      </c>
      <c r="G14" s="81">
        <f t="shared" si="2"/>
        <v>72</v>
      </c>
      <c r="H14" s="229">
        <f t="shared" si="3"/>
        <v>-327</v>
      </c>
      <c r="I14" s="228">
        <f t="shared" si="5"/>
        <v>0.18045112781954886</v>
      </c>
      <c r="J14" s="102">
        <v>260</v>
      </c>
      <c r="K14" s="103">
        <v>0</v>
      </c>
      <c r="L14" s="245">
        <f t="shared" si="1"/>
        <v>260</v>
      </c>
      <c r="M14" s="229">
        <f t="shared" si="4"/>
        <v>188</v>
      </c>
      <c r="N14" s="228">
        <f t="shared" si="6"/>
        <v>3.611111111111111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5"/>
        <v>0</v>
      </c>
      <c r="J15" s="102">
        <v>0</v>
      </c>
      <c r="K15" s="103">
        <v>0</v>
      </c>
      <c r="L15" s="245">
        <f t="shared" si="1"/>
        <v>0</v>
      </c>
      <c r="M15" s="229">
        <f t="shared" si="4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5"/>
        <v>0</v>
      </c>
      <c r="J16" s="102">
        <v>0</v>
      </c>
      <c r="K16" s="103">
        <v>0</v>
      </c>
      <c r="L16" s="245">
        <f t="shared" si="1"/>
        <v>0</v>
      </c>
      <c r="M16" s="229">
        <f t="shared" si="4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15285</v>
      </c>
      <c r="C17" s="85">
        <v>0</v>
      </c>
      <c r="D17" s="81">
        <f t="shared" si="0"/>
        <v>15285</v>
      </c>
      <c r="E17" s="84">
        <v>13391</v>
      </c>
      <c r="F17" s="85">
        <v>0</v>
      </c>
      <c r="G17" s="81">
        <f t="shared" si="2"/>
        <v>13391</v>
      </c>
      <c r="H17" s="230">
        <f t="shared" si="3"/>
        <v>-1894</v>
      </c>
      <c r="I17" s="231">
        <f t="shared" si="5"/>
        <v>0.8760876676480209</v>
      </c>
      <c r="J17" s="101">
        <v>12951</v>
      </c>
      <c r="K17" s="246">
        <v>0</v>
      </c>
      <c r="L17" s="245">
        <f t="shared" si="1"/>
        <v>12951</v>
      </c>
      <c r="M17" s="230">
        <f t="shared" si="4"/>
        <v>-440</v>
      </c>
      <c r="N17" s="231">
        <f t="shared" si="6"/>
        <v>0.9671421103726383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16446</v>
      </c>
      <c r="C18" s="87">
        <f t="shared" si="7"/>
        <v>868</v>
      </c>
      <c r="D18" s="88">
        <f t="shared" si="7"/>
        <v>17314</v>
      </c>
      <c r="E18" s="86">
        <f t="shared" si="7"/>
        <v>19289</v>
      </c>
      <c r="F18" s="87">
        <f t="shared" si="7"/>
        <v>1050</v>
      </c>
      <c r="G18" s="88">
        <f t="shared" si="7"/>
        <v>20339</v>
      </c>
      <c r="H18" s="86">
        <f t="shared" si="3"/>
        <v>3025</v>
      </c>
      <c r="I18" s="251">
        <f t="shared" si="5"/>
        <v>1.1747141041931386</v>
      </c>
      <c r="J18" s="87">
        <f>SUM(J9+J10+J11+J12+J13+J15+J17)</f>
        <v>16383</v>
      </c>
      <c r="K18" s="87">
        <f>SUM(K9+K10+K11+K12+K13+K15+K17)</f>
        <v>1086</v>
      </c>
      <c r="L18" s="88">
        <f>SUM(L9+L10+L11+L12+L13+L15+L17)</f>
        <v>17469</v>
      </c>
      <c r="M18" s="86">
        <f t="shared" si="4"/>
        <v>-2870</v>
      </c>
      <c r="N18" s="251">
        <f t="shared" si="6"/>
        <v>0.8588917842568464</v>
      </c>
    </row>
    <row r="19" spans="1:14" ht="15" customHeight="1">
      <c r="A19" s="65" t="s">
        <v>16</v>
      </c>
      <c r="B19" s="79">
        <v>1870</v>
      </c>
      <c r="C19" s="80">
        <v>0</v>
      </c>
      <c r="D19" s="81">
        <f aca="true" t="shared" si="8" ref="D19:D36">SUM(B19:C19)</f>
        <v>1870</v>
      </c>
      <c r="E19" s="79">
        <v>1827</v>
      </c>
      <c r="F19" s="80">
        <v>0</v>
      </c>
      <c r="G19" s="81">
        <f aca="true" t="shared" si="9" ref="G19:G36">SUM(E19:F19)</f>
        <v>1827</v>
      </c>
      <c r="H19" s="227">
        <f t="shared" si="3"/>
        <v>-43</v>
      </c>
      <c r="I19" s="232">
        <f t="shared" si="5"/>
        <v>0.9770053475935829</v>
      </c>
      <c r="J19" s="243">
        <v>1372</v>
      </c>
      <c r="K19" s="244">
        <v>0</v>
      </c>
      <c r="L19" s="245">
        <f aca="true" t="shared" si="10" ref="L19:L36">SUM(J19:K19)</f>
        <v>1372</v>
      </c>
      <c r="M19" s="227">
        <f t="shared" si="4"/>
        <v>-455</v>
      </c>
      <c r="N19" s="232">
        <f t="shared" si="6"/>
        <v>0.7509578544061303</v>
      </c>
    </row>
    <row r="20" spans="1:14" ht="24">
      <c r="A20" s="63" t="s">
        <v>17</v>
      </c>
      <c r="B20" s="79">
        <v>1194</v>
      </c>
      <c r="C20" s="80">
        <v>0</v>
      </c>
      <c r="D20" s="81">
        <f t="shared" si="8"/>
        <v>1194</v>
      </c>
      <c r="E20" s="79">
        <v>1028</v>
      </c>
      <c r="F20" s="80">
        <v>0</v>
      </c>
      <c r="G20" s="81">
        <f t="shared" si="9"/>
        <v>1028</v>
      </c>
      <c r="H20" s="229">
        <f t="shared" si="3"/>
        <v>-166</v>
      </c>
      <c r="I20" s="228">
        <f t="shared" si="5"/>
        <v>0.8609715242881072</v>
      </c>
      <c r="J20" s="243">
        <v>595</v>
      </c>
      <c r="K20" s="244">
        <v>0</v>
      </c>
      <c r="L20" s="245">
        <f t="shared" si="10"/>
        <v>595</v>
      </c>
      <c r="M20" s="227">
        <f t="shared" si="4"/>
        <v>-433</v>
      </c>
      <c r="N20" s="228">
        <f t="shared" si="6"/>
        <v>0.5787937743190662</v>
      </c>
    </row>
    <row r="21" spans="1:14" ht="15" customHeight="1">
      <c r="A21" s="63" t="s">
        <v>18</v>
      </c>
      <c r="B21" s="82">
        <v>771</v>
      </c>
      <c r="C21" s="83">
        <v>91</v>
      </c>
      <c r="D21" s="81">
        <f t="shared" si="8"/>
        <v>862</v>
      </c>
      <c r="E21" s="82">
        <v>853</v>
      </c>
      <c r="F21" s="83">
        <v>115</v>
      </c>
      <c r="G21" s="81">
        <f t="shared" si="9"/>
        <v>968</v>
      </c>
      <c r="H21" s="229">
        <f t="shared" si="3"/>
        <v>106</v>
      </c>
      <c r="I21" s="228">
        <f t="shared" si="5"/>
        <v>1.122969837587007</v>
      </c>
      <c r="J21" s="152">
        <v>954</v>
      </c>
      <c r="K21" s="103">
        <v>108</v>
      </c>
      <c r="L21" s="245">
        <f t="shared" si="10"/>
        <v>1062</v>
      </c>
      <c r="M21" s="227">
        <f t="shared" si="4"/>
        <v>94</v>
      </c>
      <c r="N21" s="228">
        <f t="shared" si="6"/>
        <v>1.0971074380165289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5"/>
        <v>0</v>
      </c>
      <c r="J22" s="102">
        <v>0</v>
      </c>
      <c r="K22" s="103">
        <v>0</v>
      </c>
      <c r="L22" s="245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34</v>
      </c>
      <c r="C23" s="83">
        <v>98</v>
      </c>
      <c r="D23" s="81">
        <f t="shared" si="8"/>
        <v>132</v>
      </c>
      <c r="E23" s="82">
        <v>90</v>
      </c>
      <c r="F23" s="83">
        <v>117</v>
      </c>
      <c r="G23" s="81">
        <f t="shared" si="9"/>
        <v>207</v>
      </c>
      <c r="H23" s="229">
        <f t="shared" si="3"/>
        <v>75</v>
      </c>
      <c r="I23" s="228">
        <f t="shared" si="5"/>
        <v>1.5681818181818181</v>
      </c>
      <c r="J23" s="102">
        <v>41</v>
      </c>
      <c r="K23" s="103">
        <v>99</v>
      </c>
      <c r="L23" s="245">
        <f t="shared" si="10"/>
        <v>140</v>
      </c>
      <c r="M23" s="227">
        <f t="shared" si="4"/>
        <v>-67</v>
      </c>
      <c r="N23" s="228">
        <f t="shared" si="6"/>
        <v>0.6763285024154589</v>
      </c>
    </row>
    <row r="24" spans="1:14" ht="15" customHeight="1">
      <c r="A24" s="63" t="s">
        <v>21</v>
      </c>
      <c r="B24" s="89">
        <v>2831</v>
      </c>
      <c r="C24" s="83">
        <v>37</v>
      </c>
      <c r="D24" s="81">
        <f t="shared" si="8"/>
        <v>2868</v>
      </c>
      <c r="E24" s="89">
        <v>3683</v>
      </c>
      <c r="F24" s="83">
        <v>32</v>
      </c>
      <c r="G24" s="81">
        <f t="shared" si="9"/>
        <v>3715</v>
      </c>
      <c r="H24" s="229">
        <f t="shared" si="3"/>
        <v>847</v>
      </c>
      <c r="I24" s="228">
        <f t="shared" si="5"/>
        <v>1.2953277545327755</v>
      </c>
      <c r="J24" s="102">
        <v>2326</v>
      </c>
      <c r="K24" s="103">
        <v>39</v>
      </c>
      <c r="L24" s="245">
        <f t="shared" si="10"/>
        <v>2365</v>
      </c>
      <c r="M24" s="227">
        <f t="shared" si="4"/>
        <v>-1350</v>
      </c>
      <c r="N24" s="228">
        <f t="shared" si="6"/>
        <v>0.6366083445491252</v>
      </c>
    </row>
    <row r="25" spans="1:14" ht="24">
      <c r="A25" s="63" t="s">
        <v>22</v>
      </c>
      <c r="B25" s="82">
        <v>199</v>
      </c>
      <c r="C25" s="83">
        <v>0</v>
      </c>
      <c r="D25" s="81">
        <f t="shared" si="8"/>
        <v>199</v>
      </c>
      <c r="E25" s="82">
        <v>325</v>
      </c>
      <c r="F25" s="83">
        <v>0</v>
      </c>
      <c r="G25" s="81">
        <f t="shared" si="9"/>
        <v>325</v>
      </c>
      <c r="H25" s="229">
        <f t="shared" si="3"/>
        <v>126</v>
      </c>
      <c r="I25" s="228">
        <f t="shared" si="5"/>
        <v>1.6331658291457287</v>
      </c>
      <c r="J25" s="102">
        <v>231</v>
      </c>
      <c r="K25" s="103">
        <v>0</v>
      </c>
      <c r="L25" s="245">
        <f t="shared" si="10"/>
        <v>231</v>
      </c>
      <c r="M25" s="227">
        <f t="shared" si="4"/>
        <v>-94</v>
      </c>
      <c r="N25" s="228">
        <f t="shared" si="6"/>
        <v>0.7107692307692308</v>
      </c>
    </row>
    <row r="26" spans="1:14" ht="15" customHeight="1">
      <c r="A26" s="63" t="s">
        <v>23</v>
      </c>
      <c r="B26" s="82">
        <v>2487</v>
      </c>
      <c r="C26" s="83">
        <v>37</v>
      </c>
      <c r="D26" s="81">
        <f t="shared" si="8"/>
        <v>2524</v>
      </c>
      <c r="E26" s="82">
        <v>3212</v>
      </c>
      <c r="F26" s="83">
        <v>32</v>
      </c>
      <c r="G26" s="81">
        <f t="shared" si="9"/>
        <v>3244</v>
      </c>
      <c r="H26" s="229">
        <f t="shared" si="3"/>
        <v>720</v>
      </c>
      <c r="I26" s="228">
        <f t="shared" si="5"/>
        <v>1.2852614896988908</v>
      </c>
      <c r="J26" s="102">
        <v>2218</v>
      </c>
      <c r="K26" s="103">
        <v>40</v>
      </c>
      <c r="L26" s="245">
        <f t="shared" si="10"/>
        <v>2258</v>
      </c>
      <c r="M26" s="227">
        <f t="shared" si="4"/>
        <v>-986</v>
      </c>
      <c r="N26" s="228">
        <f t="shared" si="6"/>
        <v>0.6960542540073983</v>
      </c>
    </row>
    <row r="27" spans="1:14" ht="15" customHeight="1">
      <c r="A27" s="66" t="s">
        <v>24</v>
      </c>
      <c r="B27" s="89">
        <v>10775</v>
      </c>
      <c r="C27" s="83">
        <v>25</v>
      </c>
      <c r="D27" s="81">
        <f t="shared" si="8"/>
        <v>10800</v>
      </c>
      <c r="E27" s="82">
        <v>12648</v>
      </c>
      <c r="F27" s="83">
        <v>25</v>
      </c>
      <c r="G27" s="81">
        <f t="shared" si="9"/>
        <v>12673</v>
      </c>
      <c r="H27" s="229">
        <f t="shared" si="3"/>
        <v>1873</v>
      </c>
      <c r="I27" s="228">
        <f t="shared" si="5"/>
        <v>1.1734259259259259</v>
      </c>
      <c r="J27" s="152">
        <v>11742</v>
      </c>
      <c r="K27" s="103">
        <v>37</v>
      </c>
      <c r="L27" s="245">
        <f t="shared" si="10"/>
        <v>11779</v>
      </c>
      <c r="M27" s="227">
        <f t="shared" si="4"/>
        <v>-894</v>
      </c>
      <c r="N27" s="228">
        <f t="shared" si="6"/>
        <v>0.9294563244693442</v>
      </c>
    </row>
    <row r="28" spans="1:14" ht="15" customHeight="1">
      <c r="A28" s="63" t="s">
        <v>25</v>
      </c>
      <c r="B28" s="82">
        <v>7904</v>
      </c>
      <c r="C28" s="83">
        <v>25</v>
      </c>
      <c r="D28" s="81">
        <f t="shared" si="8"/>
        <v>7929</v>
      </c>
      <c r="E28" s="82">
        <v>9432</v>
      </c>
      <c r="F28" s="83">
        <f>F29+F30</f>
        <v>25</v>
      </c>
      <c r="G28" s="81">
        <f t="shared" si="9"/>
        <v>9457</v>
      </c>
      <c r="H28" s="229">
        <f t="shared" si="3"/>
        <v>1528</v>
      </c>
      <c r="I28" s="228">
        <f t="shared" si="5"/>
        <v>1.1927103039475344</v>
      </c>
      <c r="J28" s="152">
        <v>8628</v>
      </c>
      <c r="K28" s="103">
        <v>37</v>
      </c>
      <c r="L28" s="245">
        <f t="shared" si="10"/>
        <v>8665</v>
      </c>
      <c r="M28" s="227">
        <f t="shared" si="4"/>
        <v>-792</v>
      </c>
      <c r="N28" s="228">
        <f t="shared" si="6"/>
        <v>0.9162525113672412</v>
      </c>
    </row>
    <row r="29" spans="1:14" ht="15" customHeight="1">
      <c r="A29" s="66" t="s">
        <v>26</v>
      </c>
      <c r="B29" s="82">
        <v>7363</v>
      </c>
      <c r="C29" s="83">
        <v>0</v>
      </c>
      <c r="D29" s="81">
        <f t="shared" si="8"/>
        <v>7363</v>
      </c>
      <c r="E29" s="82">
        <v>8063</v>
      </c>
      <c r="F29" s="83">
        <v>0</v>
      </c>
      <c r="G29" s="81">
        <f t="shared" si="9"/>
        <v>8063</v>
      </c>
      <c r="H29" s="229">
        <f t="shared" si="3"/>
        <v>700</v>
      </c>
      <c r="I29" s="228">
        <f t="shared" si="5"/>
        <v>1.0950699443161755</v>
      </c>
      <c r="J29" s="152">
        <v>7965</v>
      </c>
      <c r="K29" s="103">
        <v>0</v>
      </c>
      <c r="L29" s="245">
        <f t="shared" si="10"/>
        <v>7965</v>
      </c>
      <c r="M29" s="227">
        <f t="shared" si="4"/>
        <v>-98</v>
      </c>
      <c r="N29" s="228">
        <f t="shared" si="6"/>
        <v>0.987845714994419</v>
      </c>
    </row>
    <row r="30" spans="1:14" ht="15" customHeight="1">
      <c r="A30" s="63" t="s">
        <v>27</v>
      </c>
      <c r="B30" s="82">
        <v>516</v>
      </c>
      <c r="C30" s="83">
        <v>25</v>
      </c>
      <c r="D30" s="81">
        <f t="shared" si="8"/>
        <v>541</v>
      </c>
      <c r="E30" s="82">
        <v>1369</v>
      </c>
      <c r="F30" s="83">
        <v>25</v>
      </c>
      <c r="G30" s="81">
        <f t="shared" si="9"/>
        <v>1394</v>
      </c>
      <c r="H30" s="229">
        <f t="shared" si="3"/>
        <v>853</v>
      </c>
      <c r="I30" s="228">
        <f t="shared" si="5"/>
        <v>2.5767097966728283</v>
      </c>
      <c r="J30" s="152">
        <v>663</v>
      </c>
      <c r="K30" s="103">
        <v>37</v>
      </c>
      <c r="L30" s="245">
        <f t="shared" si="10"/>
        <v>700</v>
      </c>
      <c r="M30" s="227">
        <f t="shared" si="4"/>
        <v>-694</v>
      </c>
      <c r="N30" s="228">
        <f t="shared" si="6"/>
        <v>0.5021520803443329</v>
      </c>
    </row>
    <row r="31" spans="1:14" ht="24">
      <c r="A31" s="63" t="s">
        <v>28</v>
      </c>
      <c r="B31" s="82">
        <v>2817</v>
      </c>
      <c r="C31" s="83">
        <v>0</v>
      </c>
      <c r="D31" s="81">
        <f t="shared" si="8"/>
        <v>2817</v>
      </c>
      <c r="E31" s="82">
        <v>3216</v>
      </c>
      <c r="F31" s="83">
        <v>0</v>
      </c>
      <c r="G31" s="81">
        <f t="shared" si="9"/>
        <v>3216</v>
      </c>
      <c r="H31" s="229">
        <f t="shared" si="3"/>
        <v>399</v>
      </c>
      <c r="I31" s="228">
        <f t="shared" si="5"/>
        <v>1.1416400425985092</v>
      </c>
      <c r="J31" s="152">
        <v>3114</v>
      </c>
      <c r="K31" s="103">
        <v>0</v>
      </c>
      <c r="L31" s="245">
        <f t="shared" si="10"/>
        <v>3114</v>
      </c>
      <c r="M31" s="227">
        <f t="shared" si="4"/>
        <v>-102</v>
      </c>
      <c r="N31" s="228">
        <f t="shared" si="6"/>
        <v>0.9682835820895522</v>
      </c>
    </row>
    <row r="32" spans="1:14" ht="15" customHeight="1">
      <c r="A32" s="66" t="s">
        <v>29</v>
      </c>
      <c r="B32" s="82">
        <v>3</v>
      </c>
      <c r="C32" s="83">
        <v>0</v>
      </c>
      <c r="D32" s="81">
        <f t="shared" si="8"/>
        <v>3</v>
      </c>
      <c r="E32" s="82">
        <v>3</v>
      </c>
      <c r="F32" s="83">
        <v>0</v>
      </c>
      <c r="G32" s="81">
        <f t="shared" si="9"/>
        <v>3</v>
      </c>
      <c r="H32" s="229">
        <f t="shared" si="3"/>
        <v>0</v>
      </c>
      <c r="I32" s="228">
        <f t="shared" si="5"/>
        <v>1</v>
      </c>
      <c r="J32" s="102">
        <v>1</v>
      </c>
      <c r="K32" s="103">
        <v>0</v>
      </c>
      <c r="L32" s="245">
        <f t="shared" si="10"/>
        <v>1</v>
      </c>
      <c r="M32" s="227">
        <f t="shared" si="4"/>
        <v>-2</v>
      </c>
      <c r="N32" s="228">
        <f t="shared" si="6"/>
        <v>0.3333333333333333</v>
      </c>
    </row>
    <row r="33" spans="1:14" ht="15" customHeight="1">
      <c r="A33" s="66" t="s">
        <v>30</v>
      </c>
      <c r="B33" s="82">
        <v>92</v>
      </c>
      <c r="C33" s="83">
        <v>0</v>
      </c>
      <c r="D33" s="81">
        <f t="shared" si="8"/>
        <v>92</v>
      </c>
      <c r="E33" s="82">
        <v>173</v>
      </c>
      <c r="F33" s="83">
        <v>0</v>
      </c>
      <c r="G33" s="81">
        <f t="shared" si="9"/>
        <v>173</v>
      </c>
      <c r="H33" s="229">
        <f t="shared" si="3"/>
        <v>81</v>
      </c>
      <c r="I33" s="228">
        <f t="shared" si="5"/>
        <v>1.8804347826086956</v>
      </c>
      <c r="J33" s="102">
        <v>95</v>
      </c>
      <c r="K33" s="103">
        <v>0</v>
      </c>
      <c r="L33" s="245">
        <f t="shared" si="10"/>
        <v>95</v>
      </c>
      <c r="M33" s="227">
        <f t="shared" si="4"/>
        <v>-78</v>
      </c>
      <c r="N33" s="228">
        <f t="shared" si="6"/>
        <v>0.5491329479768786</v>
      </c>
    </row>
    <row r="34" spans="1:14" ht="24">
      <c r="A34" s="63" t="s">
        <v>31</v>
      </c>
      <c r="B34" s="82">
        <v>465</v>
      </c>
      <c r="C34" s="83">
        <v>0</v>
      </c>
      <c r="D34" s="81">
        <f t="shared" si="8"/>
        <v>465</v>
      </c>
      <c r="E34" s="82">
        <v>610</v>
      </c>
      <c r="F34" s="83">
        <v>0</v>
      </c>
      <c r="G34" s="81">
        <f t="shared" si="9"/>
        <v>610</v>
      </c>
      <c r="H34" s="229">
        <f t="shared" si="3"/>
        <v>145</v>
      </c>
      <c r="I34" s="228">
        <f t="shared" si="5"/>
        <v>1.3118279569892473</v>
      </c>
      <c r="J34" s="102">
        <v>655</v>
      </c>
      <c r="K34" s="103">
        <v>0</v>
      </c>
      <c r="L34" s="245">
        <f t="shared" si="10"/>
        <v>655</v>
      </c>
      <c r="M34" s="227">
        <f t="shared" si="4"/>
        <v>45</v>
      </c>
      <c r="N34" s="228">
        <f t="shared" si="6"/>
        <v>1.0737704918032787</v>
      </c>
    </row>
    <row r="35" spans="1:14" ht="24">
      <c r="A35" s="63" t="s">
        <v>32</v>
      </c>
      <c r="B35" s="82">
        <v>465</v>
      </c>
      <c r="C35" s="83">
        <v>0</v>
      </c>
      <c r="D35" s="81">
        <f t="shared" si="8"/>
        <v>465</v>
      </c>
      <c r="E35" s="82">
        <v>610</v>
      </c>
      <c r="F35" s="83">
        <v>0</v>
      </c>
      <c r="G35" s="81">
        <f t="shared" si="9"/>
        <v>610</v>
      </c>
      <c r="H35" s="229">
        <f t="shared" si="3"/>
        <v>145</v>
      </c>
      <c r="I35" s="228">
        <f t="shared" si="5"/>
        <v>1.3118279569892473</v>
      </c>
      <c r="J35" s="102">
        <v>655</v>
      </c>
      <c r="K35" s="103">
        <v>0</v>
      </c>
      <c r="L35" s="245">
        <f t="shared" si="10"/>
        <v>655</v>
      </c>
      <c r="M35" s="227">
        <f t="shared" si="4"/>
        <v>45</v>
      </c>
      <c r="N35" s="228">
        <f t="shared" si="6"/>
        <v>1.0737704918032787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31">
        <f t="shared" si="5"/>
        <v>0</v>
      </c>
      <c r="J36" s="101">
        <v>0</v>
      </c>
      <c r="K36" s="246">
        <v>0</v>
      </c>
      <c r="L36" s="245">
        <f t="shared" si="10"/>
        <v>0</v>
      </c>
      <c r="M36" s="233">
        <f t="shared" si="4"/>
        <v>0</v>
      </c>
      <c r="N36" s="231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16841</v>
      </c>
      <c r="C37" s="91">
        <f t="shared" si="11"/>
        <v>251</v>
      </c>
      <c r="D37" s="92">
        <f t="shared" si="11"/>
        <v>17092</v>
      </c>
      <c r="E37" s="86">
        <f t="shared" si="11"/>
        <v>19887</v>
      </c>
      <c r="F37" s="87">
        <f t="shared" si="11"/>
        <v>289</v>
      </c>
      <c r="G37" s="88">
        <f t="shared" si="11"/>
        <v>20176</v>
      </c>
      <c r="H37" s="86">
        <f t="shared" si="3"/>
        <v>3084</v>
      </c>
      <c r="I37" s="251">
        <f t="shared" si="5"/>
        <v>1.180435291364381</v>
      </c>
      <c r="J37" s="87">
        <f>SUM(J19+J21+J22+J23+J24+J27+J32+J33+J34+J36)</f>
        <v>17186</v>
      </c>
      <c r="K37" s="87">
        <f>SUM(K19+K21+K22+K23+K24+K27+K32+K33+K34+K36)</f>
        <v>283</v>
      </c>
      <c r="L37" s="88">
        <f>SUM(L19+L21+L22+L23+L24+L27+L32+L33+L34+L36)</f>
        <v>17469</v>
      </c>
      <c r="M37" s="86">
        <f>+L37-G37</f>
        <v>-2707</v>
      </c>
      <c r="N37" s="251">
        <f t="shared" si="6"/>
        <v>0.8658306899286281</v>
      </c>
    </row>
    <row r="38" spans="1:14" ht="15" customHeight="1" thickBot="1">
      <c r="A38" s="68" t="s">
        <v>35</v>
      </c>
      <c r="B38" s="86">
        <f>B18-B37</f>
        <v>-395</v>
      </c>
      <c r="C38" s="87">
        <f>C18-C37</f>
        <v>617</v>
      </c>
      <c r="D38" s="93">
        <f>SUM(B38:C38)</f>
        <v>222</v>
      </c>
      <c r="E38" s="86">
        <f>E18-E37</f>
        <v>-598</v>
      </c>
      <c r="F38" s="87">
        <f>F18-F37</f>
        <v>761</v>
      </c>
      <c r="G38" s="93">
        <f>SUM(E38:F38)</f>
        <v>163</v>
      </c>
      <c r="H38" s="86">
        <f>+E38-B38</f>
        <v>-203</v>
      </c>
      <c r="I38" s="251">
        <f t="shared" si="5"/>
        <v>0.7342342342342343</v>
      </c>
      <c r="J38" s="86">
        <f>J18-J37</f>
        <v>-803</v>
      </c>
      <c r="K38" s="87">
        <f>K18-K37</f>
        <v>803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spans="1:14" ht="12.75" customHeight="1">
      <c r="A41" s="485" t="s">
        <v>149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</row>
    <row r="42" spans="1:14" ht="14.25" customHeight="1" hidden="1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</row>
    <row r="43" spans="1:14" ht="14.25" customHeight="1">
      <c r="A43" s="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4.25" customHeight="1">
      <c r="A44" s="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0" ht="14.25" customHeight="1" thickBot="1">
      <c r="A45" s="4" t="s">
        <v>59</v>
      </c>
      <c r="B45" s="440" t="s">
        <v>122</v>
      </c>
      <c r="C45" s="440"/>
      <c r="D45" s="440"/>
      <c r="E45" s="440"/>
      <c r="F45" s="440"/>
      <c r="G45" s="440"/>
      <c r="H45" s="440"/>
      <c r="I45" s="440"/>
      <c r="J45" t="s">
        <v>36</v>
      </c>
    </row>
    <row r="46" spans="1:10" ht="14.25" customHeight="1">
      <c r="A46" s="333" t="s">
        <v>42</v>
      </c>
      <c r="B46" s="331" t="s">
        <v>112</v>
      </c>
      <c r="C46" s="423" t="s">
        <v>113</v>
      </c>
      <c r="D46" s="424"/>
      <c r="E46" s="424"/>
      <c r="F46" s="424"/>
      <c r="G46" s="424"/>
      <c r="H46" s="424"/>
      <c r="I46" s="425"/>
      <c r="J46" s="327" t="s">
        <v>114</v>
      </c>
    </row>
    <row r="47" spans="1:10" ht="14.25" customHeight="1">
      <c r="A47" s="334"/>
      <c r="B47" s="325"/>
      <c r="C47" s="321" t="s">
        <v>40</v>
      </c>
      <c r="D47" s="369" t="s">
        <v>41</v>
      </c>
      <c r="E47" s="370"/>
      <c r="F47" s="370"/>
      <c r="G47" s="370"/>
      <c r="H47" s="370"/>
      <c r="I47" s="371"/>
      <c r="J47" s="328"/>
    </row>
    <row r="48" spans="1:10" ht="14.25" customHeight="1">
      <c r="A48" s="335"/>
      <c r="B48" s="326"/>
      <c r="C48" s="322"/>
      <c r="D48" s="105">
        <v>1</v>
      </c>
      <c r="E48" s="105">
        <v>2</v>
      </c>
      <c r="F48" s="105">
        <v>3</v>
      </c>
      <c r="G48" s="105">
        <v>4</v>
      </c>
      <c r="H48" s="106">
        <v>5</v>
      </c>
      <c r="I48" s="106">
        <v>6</v>
      </c>
      <c r="J48" s="320"/>
    </row>
    <row r="49" spans="1:10" ht="14.25" customHeight="1" thickBot="1">
      <c r="A49" s="107">
        <v>10404</v>
      </c>
      <c r="B49" s="109">
        <v>2061</v>
      </c>
      <c r="C49" s="109">
        <v>655</v>
      </c>
      <c r="D49" s="110">
        <v>120</v>
      </c>
      <c r="E49" s="109">
        <v>198</v>
      </c>
      <c r="F49" s="109">
        <v>0</v>
      </c>
      <c r="G49" s="109">
        <v>0</v>
      </c>
      <c r="H49" s="111">
        <v>0</v>
      </c>
      <c r="I49" s="111">
        <v>337</v>
      </c>
      <c r="J49" s="149">
        <f>A49-B49-C49</f>
        <v>7688</v>
      </c>
    </row>
    <row r="50" spans="1:9" ht="14.25" customHeight="1">
      <c r="A50" s="38"/>
      <c r="B50" s="39"/>
      <c r="C50" s="39"/>
      <c r="D50" s="39"/>
      <c r="E50" s="39"/>
      <c r="F50" s="39"/>
      <c r="G50" s="39"/>
      <c r="H50" s="39"/>
      <c r="I50" s="39"/>
    </row>
    <row r="51" spans="1:9" ht="14.25" customHeight="1">
      <c r="A51" s="38"/>
      <c r="B51" s="39"/>
      <c r="C51" s="39"/>
      <c r="D51" s="39"/>
      <c r="E51" s="39"/>
      <c r="F51" s="39"/>
      <c r="G51" s="39"/>
      <c r="H51" s="39"/>
      <c r="I51" s="39"/>
    </row>
    <row r="52" spans="1:12" ht="14.25" customHeight="1" thickBot="1">
      <c r="A52" s="332" t="s">
        <v>79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</row>
    <row r="53" spans="1:12" ht="24" customHeight="1">
      <c r="A53" s="372" t="s">
        <v>44</v>
      </c>
      <c r="B53" s="390" t="s">
        <v>118</v>
      </c>
      <c r="C53" s="392" t="s">
        <v>119</v>
      </c>
      <c r="D53" s="393"/>
      <c r="E53" s="393"/>
      <c r="F53" s="394"/>
      <c r="G53" s="390" t="s">
        <v>120</v>
      </c>
      <c r="H53" s="361" t="s">
        <v>55</v>
      </c>
      <c r="I53" s="363" t="s">
        <v>121</v>
      </c>
      <c r="J53" s="417"/>
      <c r="K53" s="417"/>
      <c r="L53" s="418"/>
    </row>
    <row r="54" spans="1:12" ht="23.25" thickBot="1">
      <c r="A54" s="373"/>
      <c r="B54" s="391"/>
      <c r="C54" s="115" t="s">
        <v>100</v>
      </c>
      <c r="D54" s="116" t="s">
        <v>45</v>
      </c>
      <c r="E54" s="116" t="s">
        <v>46</v>
      </c>
      <c r="F54" s="117" t="s">
        <v>101</v>
      </c>
      <c r="G54" s="391"/>
      <c r="H54" s="421"/>
      <c r="I54" s="115" t="s">
        <v>123</v>
      </c>
      <c r="J54" s="116" t="s">
        <v>45</v>
      </c>
      <c r="K54" s="116" t="s">
        <v>46</v>
      </c>
      <c r="L54" s="151" t="s">
        <v>124</v>
      </c>
    </row>
    <row r="55" spans="1:12" ht="14.25" customHeight="1">
      <c r="A55" s="257" t="s">
        <v>47</v>
      </c>
      <c r="B55" s="258">
        <v>11019.6</v>
      </c>
      <c r="C55" s="259" t="s">
        <v>48</v>
      </c>
      <c r="D55" s="259" t="s">
        <v>48</v>
      </c>
      <c r="E55" s="259" t="s">
        <v>48</v>
      </c>
      <c r="F55" s="260" t="s">
        <v>48</v>
      </c>
      <c r="G55" s="258">
        <v>7853.97</v>
      </c>
      <c r="H55" s="261" t="s">
        <v>48</v>
      </c>
      <c r="I55" s="262" t="s">
        <v>48</v>
      </c>
      <c r="J55" s="259" t="s">
        <v>48</v>
      </c>
      <c r="K55" s="259" t="s">
        <v>48</v>
      </c>
      <c r="L55" s="261" t="s">
        <v>48</v>
      </c>
    </row>
    <row r="56" spans="1:12" ht="14.25" customHeight="1">
      <c r="A56" s="207" t="s">
        <v>49</v>
      </c>
      <c r="B56" s="263">
        <v>227.8</v>
      </c>
      <c r="C56" s="264">
        <v>228</v>
      </c>
      <c r="D56" s="264">
        <v>111</v>
      </c>
      <c r="E56" s="264">
        <v>72</v>
      </c>
      <c r="F56" s="265">
        <f>+C56+D56-E56</f>
        <v>267</v>
      </c>
      <c r="G56" s="263">
        <v>266.51</v>
      </c>
      <c r="H56" s="266">
        <f>+G56-F56</f>
        <v>-0.4900000000000091</v>
      </c>
      <c r="I56" s="267">
        <f>F56</f>
        <v>267</v>
      </c>
      <c r="J56" s="264">
        <v>0</v>
      </c>
      <c r="K56" s="264">
        <v>110</v>
      </c>
      <c r="L56" s="266">
        <f>+I56+J56-K56</f>
        <v>157</v>
      </c>
    </row>
    <row r="57" spans="1:12" ht="14.25" customHeight="1">
      <c r="A57" s="207" t="s">
        <v>90</v>
      </c>
      <c r="B57" s="263">
        <f>B55-(B56)</f>
        <v>10791.800000000001</v>
      </c>
      <c r="C57" s="268" t="s">
        <v>48</v>
      </c>
      <c r="D57" s="268" t="s">
        <v>48</v>
      </c>
      <c r="E57" s="268" t="s">
        <v>48</v>
      </c>
      <c r="F57" s="269" t="s">
        <v>48</v>
      </c>
      <c r="G57" s="263">
        <f>G55-(G56)</f>
        <v>7587.46</v>
      </c>
      <c r="H57" s="270" t="s">
        <v>48</v>
      </c>
      <c r="I57" s="271" t="s">
        <v>48</v>
      </c>
      <c r="J57" s="268" t="s">
        <v>48</v>
      </c>
      <c r="K57" s="268" t="s">
        <v>48</v>
      </c>
      <c r="L57" s="272" t="s">
        <v>48</v>
      </c>
    </row>
    <row r="58" spans="1:12" ht="14.25" customHeight="1">
      <c r="A58" s="273" t="s">
        <v>53</v>
      </c>
      <c r="B58" s="274">
        <v>191.19</v>
      </c>
      <c r="C58" s="275">
        <v>222</v>
      </c>
      <c r="D58" s="275">
        <v>161</v>
      </c>
      <c r="E58" s="275">
        <v>110</v>
      </c>
      <c r="F58" s="276">
        <f>+C58+D58-E58</f>
        <v>273</v>
      </c>
      <c r="G58" s="274">
        <v>234.43</v>
      </c>
      <c r="H58" s="277">
        <f>+G58-F58</f>
        <v>-38.56999999999999</v>
      </c>
      <c r="I58" s="278">
        <f>F58</f>
        <v>273</v>
      </c>
      <c r="J58" s="275">
        <v>173</v>
      </c>
      <c r="K58" s="275">
        <v>119</v>
      </c>
      <c r="L58" s="277">
        <f>+I58+J58-K58</f>
        <v>327</v>
      </c>
    </row>
    <row r="59" spans="1:12" ht="14.25" customHeight="1">
      <c r="A59" s="207" t="s">
        <v>70</v>
      </c>
      <c r="B59" s="279">
        <f>B60+B61</f>
        <v>506.51</v>
      </c>
      <c r="C59" s="280" t="s">
        <v>48</v>
      </c>
      <c r="D59" s="280" t="s">
        <v>48</v>
      </c>
      <c r="E59" s="280" t="s">
        <v>48</v>
      </c>
      <c r="F59" s="281" t="s">
        <v>48</v>
      </c>
      <c r="G59" s="279">
        <f>G60+G61</f>
        <v>903.59</v>
      </c>
      <c r="H59" s="282" t="s">
        <v>48</v>
      </c>
      <c r="I59" s="283" t="s">
        <v>48</v>
      </c>
      <c r="J59" s="280" t="s">
        <v>48</v>
      </c>
      <c r="K59" s="280" t="s">
        <v>48</v>
      </c>
      <c r="L59" s="282" t="s">
        <v>48</v>
      </c>
    </row>
    <row r="60" spans="1:12" ht="14.25" customHeight="1">
      <c r="A60" s="207" t="s">
        <v>71</v>
      </c>
      <c r="B60" s="263">
        <v>368.49</v>
      </c>
      <c r="C60" s="264">
        <v>368</v>
      </c>
      <c r="D60" s="264">
        <v>111</v>
      </c>
      <c r="E60" s="264">
        <v>0</v>
      </c>
      <c r="F60" s="265">
        <f>+C60+D60-E60</f>
        <v>479</v>
      </c>
      <c r="G60" s="263">
        <v>479.67</v>
      </c>
      <c r="H60" s="266">
        <f>+G60-F60</f>
        <v>0.6700000000000159</v>
      </c>
      <c r="I60" s="267">
        <f>F60</f>
        <v>479</v>
      </c>
      <c r="J60" s="264">
        <v>0</v>
      </c>
      <c r="K60" s="264">
        <v>150</v>
      </c>
      <c r="L60" s="266">
        <f>+I60+J60-K60</f>
        <v>329</v>
      </c>
    </row>
    <row r="61" spans="1:12" ht="14.25" customHeight="1" thickBot="1">
      <c r="A61" s="209" t="s">
        <v>87</v>
      </c>
      <c r="B61" s="284">
        <v>138.02</v>
      </c>
      <c r="C61" s="285">
        <v>138</v>
      </c>
      <c r="D61" s="285">
        <v>609</v>
      </c>
      <c r="E61" s="285">
        <v>324</v>
      </c>
      <c r="F61" s="286">
        <f>+C61+D61-E61</f>
        <v>423</v>
      </c>
      <c r="G61" s="284">
        <v>423.92</v>
      </c>
      <c r="H61" s="287">
        <f>+G61-F61</f>
        <v>0.9200000000000159</v>
      </c>
      <c r="I61" s="288">
        <f>F61</f>
        <v>423</v>
      </c>
      <c r="J61" s="285">
        <v>655</v>
      </c>
      <c r="K61" s="285">
        <v>724</v>
      </c>
      <c r="L61" s="287">
        <f>+I61+J61-K61</f>
        <v>354</v>
      </c>
    </row>
    <row r="62" ht="14.25" customHeight="1">
      <c r="A62" s="4" t="s">
        <v>140</v>
      </c>
    </row>
    <row r="63" ht="14.25" customHeight="1">
      <c r="A63" s="4"/>
    </row>
    <row r="64" ht="14.25" customHeight="1" thickBot="1">
      <c r="A64" s="4"/>
    </row>
    <row r="65" spans="1:12" ht="14.25" customHeight="1">
      <c r="A65" s="395" t="s">
        <v>117</v>
      </c>
      <c r="B65" s="396"/>
      <c r="C65" s="396"/>
      <c r="D65" s="396"/>
      <c r="E65" s="396"/>
      <c r="F65" s="396"/>
      <c r="G65" s="396"/>
      <c r="H65" s="396"/>
      <c r="I65" s="396"/>
      <c r="J65" s="396"/>
      <c r="K65" s="28"/>
      <c r="L65" s="29"/>
    </row>
    <row r="66" spans="1:12" ht="14.25" customHeight="1">
      <c r="A66" s="487" t="s">
        <v>39</v>
      </c>
      <c r="B66" s="488"/>
      <c r="C66" s="488"/>
      <c r="D66" s="488"/>
      <c r="E66" s="489"/>
      <c r="F66" s="156" t="s">
        <v>38</v>
      </c>
      <c r="G66" s="490" t="s">
        <v>56</v>
      </c>
      <c r="H66" s="488"/>
      <c r="I66" s="488"/>
      <c r="J66" s="488"/>
      <c r="K66" s="489"/>
      <c r="L66" s="315" t="s">
        <v>38</v>
      </c>
    </row>
    <row r="67" spans="1:12" ht="14.25" customHeight="1" thickBot="1">
      <c r="A67" s="400" t="s">
        <v>133</v>
      </c>
      <c r="B67" s="401"/>
      <c r="C67" s="401"/>
      <c r="D67" s="401"/>
      <c r="E67" s="402"/>
      <c r="F67" s="155">
        <v>400</v>
      </c>
      <c r="G67" s="486"/>
      <c r="H67" s="401"/>
      <c r="I67" s="401"/>
      <c r="J67" s="401"/>
      <c r="K67" s="402"/>
      <c r="L67" s="157"/>
    </row>
    <row r="68" spans="1:12" ht="14.25" customHeight="1" thickBot="1">
      <c r="A68" s="491" t="s">
        <v>69</v>
      </c>
      <c r="B68" s="492"/>
      <c r="C68" s="492"/>
      <c r="D68" s="492"/>
      <c r="E68" s="493"/>
      <c r="F68" s="54">
        <f>SUM(F67:F67)</f>
        <v>400</v>
      </c>
      <c r="G68" s="374" t="s">
        <v>69</v>
      </c>
      <c r="H68" s="375"/>
      <c r="I68" s="375"/>
      <c r="J68" s="375"/>
      <c r="K68" s="376"/>
      <c r="L68" s="55">
        <f>SUM(L67:L67)</f>
        <v>0</v>
      </c>
    </row>
    <row r="69" spans="1:12" ht="14.25" customHeight="1" thickBot="1">
      <c r="A69" s="377" t="s">
        <v>85</v>
      </c>
      <c r="B69" s="378"/>
      <c r="C69" s="378"/>
      <c r="D69" s="378"/>
      <c r="E69" s="379"/>
      <c r="F69" s="54">
        <v>324</v>
      </c>
      <c r="G69" s="164"/>
      <c r="H69" s="164"/>
      <c r="I69" s="308"/>
      <c r="J69" s="308"/>
      <c r="K69" s="308"/>
      <c r="L69" s="308"/>
    </row>
    <row r="70" spans="1:6" ht="14.25" customHeight="1">
      <c r="A70" s="36"/>
      <c r="B70" s="36"/>
      <c r="C70" s="36"/>
      <c r="D70" s="36"/>
      <c r="E70" s="36"/>
      <c r="F70" s="35"/>
    </row>
    <row r="71" ht="12.75">
      <c r="A71" s="4"/>
    </row>
    <row r="74" spans="2:9" ht="12.75">
      <c r="B74" s="387" t="s">
        <v>116</v>
      </c>
      <c r="C74" s="387"/>
      <c r="D74" s="387"/>
      <c r="E74" s="387"/>
      <c r="F74" s="387"/>
      <c r="G74" s="387"/>
      <c r="H74" s="387"/>
      <c r="I74" s="387"/>
    </row>
    <row r="75" ht="13.5" thickBot="1"/>
    <row r="76" spans="2:9" ht="13.5" thickBot="1">
      <c r="B76" s="40" t="s">
        <v>72</v>
      </c>
      <c r="C76" s="41"/>
      <c r="D76" s="42"/>
      <c r="E76" s="412" t="s">
        <v>73</v>
      </c>
      <c r="F76" s="413"/>
      <c r="G76" s="414"/>
      <c r="H76" s="462" t="s">
        <v>57</v>
      </c>
      <c r="I76" s="463"/>
    </row>
    <row r="77" spans="2:9" ht="12.75">
      <c r="B77" s="142" t="s">
        <v>58</v>
      </c>
      <c r="C77" s="143" t="s">
        <v>74</v>
      </c>
      <c r="D77" s="144" t="s">
        <v>75</v>
      </c>
      <c r="E77" s="142" t="s">
        <v>58</v>
      </c>
      <c r="F77" s="143" t="s">
        <v>74</v>
      </c>
      <c r="G77" s="144" t="s">
        <v>76</v>
      </c>
      <c r="H77" s="464" t="s">
        <v>77</v>
      </c>
      <c r="I77" s="465"/>
    </row>
    <row r="78" spans="2:9" ht="13.5" thickBot="1">
      <c r="B78" s="145">
        <v>2008</v>
      </c>
      <c r="C78" s="146">
        <v>2009</v>
      </c>
      <c r="D78" s="147"/>
      <c r="E78" s="145">
        <v>2008</v>
      </c>
      <c r="F78" s="146">
        <v>2009</v>
      </c>
      <c r="G78" s="147" t="s">
        <v>115</v>
      </c>
      <c r="H78" s="466" t="s">
        <v>80</v>
      </c>
      <c r="I78" s="467"/>
    </row>
    <row r="79" spans="2:10" ht="12" customHeight="1" thickBot="1">
      <c r="B79" s="43">
        <v>40</v>
      </c>
      <c r="C79" s="250">
        <v>41</v>
      </c>
      <c r="D79" s="45">
        <f>SUM(C79-B79)</f>
        <v>1</v>
      </c>
      <c r="E79" s="43">
        <f>H80/12/35*1000</f>
        <v>19197.619047619046</v>
      </c>
      <c r="F79" s="250">
        <f>H79/(12*C79)*1000</f>
        <v>16189.024390243902</v>
      </c>
      <c r="G79" s="187">
        <f>PRODUCT(F79/E79*100)</f>
        <v>84.32829274342602</v>
      </c>
      <c r="H79" s="483">
        <f>L29</f>
        <v>7965</v>
      </c>
      <c r="I79" s="484"/>
      <c r="J79" s="47"/>
    </row>
    <row r="80" spans="8:9" ht="14.25" customHeight="1" hidden="1">
      <c r="H80" s="407">
        <f>G29</f>
        <v>8063</v>
      </c>
      <c r="I80" s="407"/>
    </row>
    <row r="81" ht="13.5" customHeight="1"/>
  </sheetData>
  <mergeCells count="40">
    <mergeCell ref="H80:I80"/>
    <mergeCell ref="A68:E68"/>
    <mergeCell ref="G68:K68"/>
    <mergeCell ref="A69:E69"/>
    <mergeCell ref="B74:I74"/>
    <mergeCell ref="E76:G76"/>
    <mergeCell ref="H76:I76"/>
    <mergeCell ref="H77:I77"/>
    <mergeCell ref="H78:I78"/>
    <mergeCell ref="H79:I79"/>
    <mergeCell ref="A67:E67"/>
    <mergeCell ref="G67:K67"/>
    <mergeCell ref="H53:H54"/>
    <mergeCell ref="I53:L53"/>
    <mergeCell ref="A65:J65"/>
    <mergeCell ref="A66:E66"/>
    <mergeCell ref="G66:K66"/>
    <mergeCell ref="A53:A54"/>
    <mergeCell ref="B53:B54"/>
    <mergeCell ref="C53:F53"/>
    <mergeCell ref="G53:G54"/>
    <mergeCell ref="A3:N3"/>
    <mergeCell ref="J46:J48"/>
    <mergeCell ref="C47:C48"/>
    <mergeCell ref="J39:L39"/>
    <mergeCell ref="B40:D40"/>
    <mergeCell ref="E40:G40"/>
    <mergeCell ref="E39:G39"/>
    <mergeCell ref="B39:D39"/>
    <mergeCell ref="A5:A8"/>
    <mergeCell ref="H6:I6"/>
    <mergeCell ref="A52:L52"/>
    <mergeCell ref="B5:N5"/>
    <mergeCell ref="M6:N6"/>
    <mergeCell ref="B45:I45"/>
    <mergeCell ref="C46:I46"/>
    <mergeCell ref="A46:A48"/>
    <mergeCell ref="B46:B48"/>
    <mergeCell ref="D47:I47"/>
    <mergeCell ref="A41:N42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4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25390625" style="0" customWidth="1"/>
    <col min="15" max="15" width="9.75390625" style="0" customWidth="1"/>
  </cols>
  <sheetData>
    <row r="1" spans="1:12" ht="12.75">
      <c r="A1" s="179"/>
      <c r="L1" s="6" t="s">
        <v>158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63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0</v>
      </c>
      <c r="C9" s="80">
        <v>0</v>
      </c>
      <c r="D9" s="81">
        <f aca="true" t="shared" si="0" ref="D9:D17">SUM(B9:C9)</f>
        <v>0</v>
      </c>
      <c r="E9" s="79">
        <v>0</v>
      </c>
      <c r="F9" s="80">
        <v>0</v>
      </c>
      <c r="G9" s="81">
        <f>SUM(E9:F9)</f>
        <v>0</v>
      </c>
      <c r="H9" s="227">
        <f>SUM(F9:G9)</f>
        <v>0</v>
      </c>
      <c r="I9" s="228">
        <f>IF(D9=0,0,+G9/D9)</f>
        <v>0</v>
      </c>
      <c r="J9" s="243">
        <v>0</v>
      </c>
      <c r="K9" s="244">
        <v>0</v>
      </c>
      <c r="L9" s="245">
        <f aca="true" t="shared" si="1" ref="L9:L17">SUM(J9:K9)</f>
        <v>0</v>
      </c>
      <c r="M9" s="227">
        <v>0</v>
      </c>
      <c r="N9" s="228">
        <f>IF(G9=0,0,+L9/G9)</f>
        <v>0</v>
      </c>
    </row>
    <row r="10" spans="1:14" ht="15" customHeight="1">
      <c r="A10" s="63" t="s">
        <v>7</v>
      </c>
      <c r="B10" s="82">
        <v>216</v>
      </c>
      <c r="C10" s="83">
        <v>0</v>
      </c>
      <c r="D10" s="81">
        <f t="shared" si="0"/>
        <v>216</v>
      </c>
      <c r="E10" s="82">
        <v>199</v>
      </c>
      <c r="F10" s="83">
        <v>0</v>
      </c>
      <c r="G10" s="81">
        <f aca="true" t="shared" si="2" ref="G10:G17">SUM(E10:F10)</f>
        <v>199</v>
      </c>
      <c r="H10" s="229">
        <f aca="true" t="shared" si="3" ref="H10:H37">+G10-D10</f>
        <v>-17</v>
      </c>
      <c r="I10" s="228">
        <f>IF(D10=0,0,+G10/D10)</f>
        <v>0.9212962962962963</v>
      </c>
      <c r="J10" s="102">
        <v>200</v>
      </c>
      <c r="K10" s="103">
        <v>0</v>
      </c>
      <c r="L10" s="245">
        <f t="shared" si="1"/>
        <v>200</v>
      </c>
      <c r="M10" s="229">
        <f aca="true" t="shared" si="4" ref="M10:M37">+L10-G10</f>
        <v>1</v>
      </c>
      <c r="N10" s="228">
        <f>IF(G10=0,0,+L10/G10)</f>
        <v>1.0050251256281406</v>
      </c>
    </row>
    <row r="11" spans="1:14" ht="15" customHeight="1">
      <c r="A11" s="63" t="s">
        <v>8</v>
      </c>
      <c r="B11" s="82">
        <v>0</v>
      </c>
      <c r="C11" s="83">
        <v>0</v>
      </c>
      <c r="D11" s="81">
        <f t="shared" si="0"/>
        <v>0</v>
      </c>
      <c r="E11" s="82">
        <v>0</v>
      </c>
      <c r="F11" s="83">
        <v>0</v>
      </c>
      <c r="G11" s="81">
        <f t="shared" si="2"/>
        <v>0</v>
      </c>
      <c r="H11" s="229">
        <f t="shared" si="3"/>
        <v>0</v>
      </c>
      <c r="I11" s="228">
        <f aca="true" t="shared" si="5" ref="I11:I37">IF(D11=0,0,+G11/D11)</f>
        <v>0</v>
      </c>
      <c r="J11" s="102">
        <v>0</v>
      </c>
      <c r="K11" s="103">
        <v>0</v>
      </c>
      <c r="L11" s="245">
        <f t="shared" si="1"/>
        <v>0</v>
      </c>
      <c r="M11" s="229">
        <f t="shared" si="4"/>
        <v>0</v>
      </c>
      <c r="N11" s="228">
        <f aca="true" t="shared" si="6" ref="N11:N37">IF(G11=0,0,+L11/G11)</f>
        <v>0</v>
      </c>
    </row>
    <row r="12" spans="1:14" ht="15" customHeight="1">
      <c r="A12" s="63" t="s">
        <v>9</v>
      </c>
      <c r="B12" s="82">
        <v>0</v>
      </c>
      <c r="C12" s="83">
        <v>0</v>
      </c>
      <c r="D12" s="81">
        <f t="shared" si="0"/>
        <v>0</v>
      </c>
      <c r="E12" s="82">
        <v>0</v>
      </c>
      <c r="F12" s="83">
        <v>0</v>
      </c>
      <c r="G12" s="81">
        <f t="shared" si="2"/>
        <v>0</v>
      </c>
      <c r="H12" s="229">
        <f t="shared" si="3"/>
        <v>0</v>
      </c>
      <c r="I12" s="228">
        <f t="shared" si="5"/>
        <v>0</v>
      </c>
      <c r="J12" s="102">
        <v>0</v>
      </c>
      <c r="K12" s="103">
        <v>0</v>
      </c>
      <c r="L12" s="245">
        <f t="shared" si="1"/>
        <v>0</v>
      </c>
      <c r="M12" s="229">
        <f t="shared" si="4"/>
        <v>0</v>
      </c>
      <c r="N12" s="228">
        <f t="shared" si="6"/>
        <v>0</v>
      </c>
    </row>
    <row r="13" spans="1:14" ht="15" customHeight="1">
      <c r="A13" s="63" t="s">
        <v>10</v>
      </c>
      <c r="B13" s="82">
        <v>0</v>
      </c>
      <c r="C13" s="83">
        <v>0</v>
      </c>
      <c r="D13" s="81">
        <f t="shared" si="0"/>
        <v>0</v>
      </c>
      <c r="E13" s="82">
        <v>0</v>
      </c>
      <c r="F13" s="83">
        <v>0</v>
      </c>
      <c r="G13" s="81">
        <f t="shared" si="2"/>
        <v>0</v>
      </c>
      <c r="H13" s="229">
        <f t="shared" si="3"/>
        <v>0</v>
      </c>
      <c r="I13" s="228">
        <f t="shared" si="5"/>
        <v>0</v>
      </c>
      <c r="J13" s="102">
        <v>0</v>
      </c>
      <c r="K13" s="103">
        <v>0</v>
      </c>
      <c r="L13" s="245">
        <f t="shared" si="1"/>
        <v>0</v>
      </c>
      <c r="M13" s="229">
        <f t="shared" si="4"/>
        <v>0</v>
      </c>
      <c r="N13" s="228">
        <f t="shared" si="6"/>
        <v>0</v>
      </c>
    </row>
    <row r="14" spans="1:14" ht="15" customHeight="1">
      <c r="A14" s="63" t="s">
        <v>11</v>
      </c>
      <c r="B14" s="82">
        <v>0</v>
      </c>
      <c r="C14" s="83">
        <v>0</v>
      </c>
      <c r="D14" s="81">
        <f t="shared" si="0"/>
        <v>0</v>
      </c>
      <c r="E14" s="82">
        <v>0</v>
      </c>
      <c r="F14" s="83">
        <v>0</v>
      </c>
      <c r="G14" s="81">
        <f t="shared" si="2"/>
        <v>0</v>
      </c>
      <c r="H14" s="229">
        <f t="shared" si="3"/>
        <v>0</v>
      </c>
      <c r="I14" s="228">
        <f t="shared" si="5"/>
        <v>0</v>
      </c>
      <c r="J14" s="102">
        <v>0</v>
      </c>
      <c r="K14" s="103">
        <v>0</v>
      </c>
      <c r="L14" s="245">
        <f t="shared" si="1"/>
        <v>0</v>
      </c>
      <c r="M14" s="229">
        <f t="shared" si="4"/>
        <v>0</v>
      </c>
      <c r="N14" s="228">
        <f t="shared" si="6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2"/>
        <v>0</v>
      </c>
      <c r="H15" s="229">
        <f t="shared" si="3"/>
        <v>0</v>
      </c>
      <c r="I15" s="228">
        <f t="shared" si="5"/>
        <v>0</v>
      </c>
      <c r="J15" s="102">
        <v>0</v>
      </c>
      <c r="K15" s="103">
        <v>0</v>
      </c>
      <c r="L15" s="245">
        <f t="shared" si="1"/>
        <v>0</v>
      </c>
      <c r="M15" s="229">
        <f t="shared" si="4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2"/>
        <v>0</v>
      </c>
      <c r="H16" s="229">
        <f t="shared" si="3"/>
        <v>0</v>
      </c>
      <c r="I16" s="228">
        <f t="shared" si="5"/>
        <v>0</v>
      </c>
      <c r="J16" s="102">
        <v>0</v>
      </c>
      <c r="K16" s="103">
        <v>0</v>
      </c>
      <c r="L16" s="245">
        <f t="shared" si="1"/>
        <v>0</v>
      </c>
      <c r="M16" s="229">
        <f t="shared" si="4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4970</v>
      </c>
      <c r="C17" s="85">
        <v>0</v>
      </c>
      <c r="D17" s="81">
        <f t="shared" si="0"/>
        <v>4970</v>
      </c>
      <c r="E17" s="84">
        <v>5216</v>
      </c>
      <c r="F17" s="85">
        <v>0</v>
      </c>
      <c r="G17" s="81">
        <f t="shared" si="2"/>
        <v>5216</v>
      </c>
      <c r="H17" s="230">
        <f t="shared" si="3"/>
        <v>246</v>
      </c>
      <c r="I17" s="228">
        <f t="shared" si="5"/>
        <v>1.049496981891348</v>
      </c>
      <c r="J17" s="101">
        <v>5418</v>
      </c>
      <c r="K17" s="246"/>
      <c r="L17" s="245">
        <f t="shared" si="1"/>
        <v>5418</v>
      </c>
      <c r="M17" s="230">
        <f t="shared" si="4"/>
        <v>202</v>
      </c>
      <c r="N17" s="231">
        <f t="shared" si="6"/>
        <v>1.0387269938650308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5186</v>
      </c>
      <c r="C18" s="87">
        <f t="shared" si="7"/>
        <v>0</v>
      </c>
      <c r="D18" s="88">
        <f t="shared" si="7"/>
        <v>5186</v>
      </c>
      <c r="E18" s="86">
        <f t="shared" si="7"/>
        <v>5415</v>
      </c>
      <c r="F18" s="87">
        <f t="shared" si="7"/>
        <v>0</v>
      </c>
      <c r="G18" s="88">
        <f t="shared" si="7"/>
        <v>5415</v>
      </c>
      <c r="H18" s="86">
        <f t="shared" si="3"/>
        <v>229</v>
      </c>
      <c r="I18" s="251">
        <f>+G18/D18</f>
        <v>1.044157346702661</v>
      </c>
      <c r="J18" s="87">
        <f>SUM(J9+J10+J11+J12+J13+J15+J17)</f>
        <v>5618</v>
      </c>
      <c r="K18" s="87">
        <f>SUM(K9+K10+K11+K12+K13+K15+K17)</f>
        <v>0</v>
      </c>
      <c r="L18" s="88">
        <f>SUM(L9+L10+L11+L12+L13+L15+L17)</f>
        <v>5618</v>
      </c>
      <c r="M18" s="86">
        <f t="shared" si="4"/>
        <v>203</v>
      </c>
      <c r="N18" s="251">
        <f t="shared" si="6"/>
        <v>1.037488457987073</v>
      </c>
    </row>
    <row r="19" spans="1:14" ht="15" customHeight="1">
      <c r="A19" s="65" t="s">
        <v>16</v>
      </c>
      <c r="B19" s="79">
        <v>448</v>
      </c>
      <c r="C19" s="80">
        <v>0</v>
      </c>
      <c r="D19" s="81">
        <f aca="true" t="shared" si="8" ref="D19:D36">SUM(B19:C19)</f>
        <v>448</v>
      </c>
      <c r="E19" s="79">
        <v>413</v>
      </c>
      <c r="F19" s="80">
        <v>0</v>
      </c>
      <c r="G19" s="81">
        <f aca="true" t="shared" si="9" ref="G19:G36">SUM(E19:F19)</f>
        <v>413</v>
      </c>
      <c r="H19" s="227">
        <f t="shared" si="3"/>
        <v>-35</v>
      </c>
      <c r="I19" s="228">
        <f t="shared" si="5"/>
        <v>0.921875</v>
      </c>
      <c r="J19" s="243">
        <v>420</v>
      </c>
      <c r="K19" s="244">
        <v>0</v>
      </c>
      <c r="L19" s="245">
        <f aca="true" t="shared" si="10" ref="L19:L36">SUM(J19:K19)</f>
        <v>420</v>
      </c>
      <c r="M19" s="227">
        <f t="shared" si="4"/>
        <v>7</v>
      </c>
      <c r="N19" s="232">
        <f t="shared" si="6"/>
        <v>1.0169491525423728</v>
      </c>
    </row>
    <row r="20" spans="1:14" ht="24">
      <c r="A20" s="63" t="s">
        <v>17</v>
      </c>
      <c r="B20" s="79">
        <v>155</v>
      </c>
      <c r="C20" s="80">
        <v>0</v>
      </c>
      <c r="D20" s="81">
        <f t="shared" si="8"/>
        <v>155</v>
      </c>
      <c r="E20" s="79">
        <v>63</v>
      </c>
      <c r="F20" s="80">
        <v>0</v>
      </c>
      <c r="G20" s="81">
        <f t="shared" si="9"/>
        <v>63</v>
      </c>
      <c r="H20" s="229">
        <f t="shared" si="3"/>
        <v>-92</v>
      </c>
      <c r="I20" s="228">
        <f t="shared" si="5"/>
        <v>0.4064516129032258</v>
      </c>
      <c r="J20" s="243">
        <v>65</v>
      </c>
      <c r="K20" s="244">
        <v>0</v>
      </c>
      <c r="L20" s="245">
        <f t="shared" si="10"/>
        <v>65</v>
      </c>
      <c r="M20" s="227">
        <f t="shared" si="4"/>
        <v>2</v>
      </c>
      <c r="N20" s="228">
        <f t="shared" si="6"/>
        <v>1.0317460317460319</v>
      </c>
    </row>
    <row r="21" spans="1:14" ht="15" customHeight="1">
      <c r="A21" s="63" t="s">
        <v>18</v>
      </c>
      <c r="B21" s="82">
        <v>341</v>
      </c>
      <c r="C21" s="83">
        <v>0</v>
      </c>
      <c r="D21" s="81">
        <f t="shared" si="8"/>
        <v>341</v>
      </c>
      <c r="E21" s="82">
        <v>339</v>
      </c>
      <c r="F21" s="83">
        <v>0</v>
      </c>
      <c r="G21" s="81">
        <f t="shared" si="9"/>
        <v>339</v>
      </c>
      <c r="H21" s="229">
        <f t="shared" si="3"/>
        <v>-2</v>
      </c>
      <c r="I21" s="228">
        <f t="shared" si="5"/>
        <v>0.9941348973607038</v>
      </c>
      <c r="J21" s="152">
        <v>370</v>
      </c>
      <c r="K21" s="244">
        <v>0</v>
      </c>
      <c r="L21" s="245">
        <f t="shared" si="10"/>
        <v>370</v>
      </c>
      <c r="M21" s="227">
        <f t="shared" si="4"/>
        <v>31</v>
      </c>
      <c r="N21" s="228">
        <f t="shared" si="6"/>
        <v>1.0914454277286136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5"/>
        <v>0</v>
      </c>
      <c r="J22" s="102">
        <v>0</v>
      </c>
      <c r="K22" s="244">
        <v>0</v>
      </c>
      <c r="L22" s="245">
        <f t="shared" si="10"/>
        <v>0</v>
      </c>
      <c r="M22" s="227">
        <f t="shared" si="4"/>
        <v>0</v>
      </c>
      <c r="N22" s="228">
        <f t="shared" si="6"/>
        <v>0</v>
      </c>
    </row>
    <row r="23" spans="1:14" ht="15" customHeight="1">
      <c r="A23" s="63" t="s">
        <v>20</v>
      </c>
      <c r="B23" s="82">
        <v>0</v>
      </c>
      <c r="C23" s="83">
        <v>0</v>
      </c>
      <c r="D23" s="81">
        <f t="shared" si="8"/>
        <v>0</v>
      </c>
      <c r="E23" s="82">
        <v>0</v>
      </c>
      <c r="F23" s="83">
        <v>0</v>
      </c>
      <c r="G23" s="81">
        <f t="shared" si="9"/>
        <v>0</v>
      </c>
      <c r="H23" s="229">
        <f t="shared" si="3"/>
        <v>0</v>
      </c>
      <c r="I23" s="228">
        <f t="shared" si="5"/>
        <v>0</v>
      </c>
      <c r="J23" s="102">
        <v>0</v>
      </c>
      <c r="K23" s="244">
        <v>0</v>
      </c>
      <c r="L23" s="245">
        <f t="shared" si="10"/>
        <v>0</v>
      </c>
      <c r="M23" s="227">
        <f t="shared" si="4"/>
        <v>0</v>
      </c>
      <c r="N23" s="228">
        <f t="shared" si="6"/>
        <v>0</v>
      </c>
    </row>
    <row r="24" spans="1:14" ht="15" customHeight="1">
      <c r="A24" s="63" t="s">
        <v>21</v>
      </c>
      <c r="B24" s="89">
        <v>803</v>
      </c>
      <c r="C24" s="83">
        <v>0</v>
      </c>
      <c r="D24" s="81">
        <f t="shared" si="8"/>
        <v>803</v>
      </c>
      <c r="E24" s="89">
        <v>950</v>
      </c>
      <c r="F24" s="83">
        <v>0</v>
      </c>
      <c r="G24" s="81">
        <f t="shared" si="9"/>
        <v>950</v>
      </c>
      <c r="H24" s="229">
        <f t="shared" si="3"/>
        <v>147</v>
      </c>
      <c r="I24" s="228">
        <f t="shared" si="5"/>
        <v>1.1830635118306352</v>
      </c>
      <c r="J24" s="102">
        <v>956</v>
      </c>
      <c r="K24" s="244">
        <v>0</v>
      </c>
      <c r="L24" s="245">
        <f t="shared" si="10"/>
        <v>956</v>
      </c>
      <c r="M24" s="227">
        <f t="shared" si="4"/>
        <v>6</v>
      </c>
      <c r="N24" s="228">
        <f t="shared" si="6"/>
        <v>1.0063157894736843</v>
      </c>
    </row>
    <row r="25" spans="1:14" ht="24">
      <c r="A25" s="63" t="s">
        <v>22</v>
      </c>
      <c r="B25" s="82">
        <v>33</v>
      </c>
      <c r="C25" s="83">
        <v>0</v>
      </c>
      <c r="D25" s="81">
        <f t="shared" si="8"/>
        <v>33</v>
      </c>
      <c r="E25" s="82">
        <v>28</v>
      </c>
      <c r="F25" s="83">
        <v>0</v>
      </c>
      <c r="G25" s="81">
        <f t="shared" si="9"/>
        <v>28</v>
      </c>
      <c r="H25" s="229">
        <f t="shared" si="3"/>
        <v>-5</v>
      </c>
      <c r="I25" s="228">
        <f t="shared" si="5"/>
        <v>0.8484848484848485</v>
      </c>
      <c r="J25" s="102">
        <v>30</v>
      </c>
      <c r="K25" s="244">
        <v>0</v>
      </c>
      <c r="L25" s="245">
        <f t="shared" si="10"/>
        <v>30</v>
      </c>
      <c r="M25" s="227">
        <f t="shared" si="4"/>
        <v>2</v>
      </c>
      <c r="N25" s="228">
        <f t="shared" si="6"/>
        <v>1.0714285714285714</v>
      </c>
    </row>
    <row r="26" spans="1:14" ht="15" customHeight="1">
      <c r="A26" s="63" t="s">
        <v>23</v>
      </c>
      <c r="B26" s="82">
        <v>754</v>
      </c>
      <c r="C26" s="83">
        <v>0</v>
      </c>
      <c r="D26" s="81">
        <f t="shared" si="8"/>
        <v>754</v>
      </c>
      <c r="E26" s="82">
        <v>905.71</v>
      </c>
      <c r="F26" s="83">
        <v>0</v>
      </c>
      <c r="G26" s="81">
        <f t="shared" si="9"/>
        <v>905.71</v>
      </c>
      <c r="H26" s="229">
        <f t="shared" si="3"/>
        <v>151.71000000000004</v>
      </c>
      <c r="I26" s="228">
        <f t="shared" si="5"/>
        <v>1.2012068965517242</v>
      </c>
      <c r="J26" s="102">
        <v>891</v>
      </c>
      <c r="K26" s="244">
        <v>0</v>
      </c>
      <c r="L26" s="245">
        <f t="shared" si="10"/>
        <v>891</v>
      </c>
      <c r="M26" s="227">
        <f t="shared" si="4"/>
        <v>-14.710000000000036</v>
      </c>
      <c r="N26" s="228">
        <f t="shared" si="6"/>
        <v>0.9837585982268054</v>
      </c>
    </row>
    <row r="27" spans="1:14" ht="15" customHeight="1">
      <c r="A27" s="66" t="s">
        <v>24</v>
      </c>
      <c r="B27" s="89">
        <v>3367</v>
      </c>
      <c r="C27" s="83">
        <v>0</v>
      </c>
      <c r="D27" s="81">
        <f t="shared" si="8"/>
        <v>3367</v>
      </c>
      <c r="E27" s="89">
        <v>3480</v>
      </c>
      <c r="F27" s="83">
        <v>0</v>
      </c>
      <c r="G27" s="81">
        <f t="shared" si="9"/>
        <v>3480</v>
      </c>
      <c r="H27" s="229">
        <f t="shared" si="3"/>
        <v>113</v>
      </c>
      <c r="I27" s="228">
        <f t="shared" si="5"/>
        <v>1.0335610335610335</v>
      </c>
      <c r="J27" s="102">
        <v>3674</v>
      </c>
      <c r="K27" s="244">
        <v>0</v>
      </c>
      <c r="L27" s="245">
        <f t="shared" si="10"/>
        <v>3674</v>
      </c>
      <c r="M27" s="227">
        <f t="shared" si="4"/>
        <v>194</v>
      </c>
      <c r="N27" s="228">
        <f t="shared" si="6"/>
        <v>1.0557471264367817</v>
      </c>
    </row>
    <row r="28" spans="1:14" ht="15" customHeight="1">
      <c r="A28" s="63" t="s">
        <v>25</v>
      </c>
      <c r="B28" s="82">
        <v>2472</v>
      </c>
      <c r="C28" s="83">
        <v>0</v>
      </c>
      <c r="D28" s="81">
        <f t="shared" si="8"/>
        <v>2472</v>
      </c>
      <c r="E28" s="82">
        <v>2557</v>
      </c>
      <c r="F28" s="83">
        <v>0</v>
      </c>
      <c r="G28" s="81">
        <f t="shared" si="9"/>
        <v>2557</v>
      </c>
      <c r="H28" s="229">
        <f t="shared" si="3"/>
        <v>85</v>
      </c>
      <c r="I28" s="228">
        <f t="shared" si="5"/>
        <v>1.0343851132686084</v>
      </c>
      <c r="J28" s="152">
        <v>2704</v>
      </c>
      <c r="K28" s="244">
        <v>0</v>
      </c>
      <c r="L28" s="245">
        <f t="shared" si="10"/>
        <v>2704</v>
      </c>
      <c r="M28" s="227">
        <f t="shared" si="4"/>
        <v>147</v>
      </c>
      <c r="N28" s="228">
        <f t="shared" si="6"/>
        <v>1.0574892452092295</v>
      </c>
    </row>
    <row r="29" spans="1:14" ht="15" customHeight="1">
      <c r="A29" s="66" t="s">
        <v>26</v>
      </c>
      <c r="B29" s="82">
        <v>2342</v>
      </c>
      <c r="C29" s="83">
        <v>0</v>
      </c>
      <c r="D29" s="81">
        <f t="shared" si="8"/>
        <v>2342</v>
      </c>
      <c r="E29" s="82">
        <v>2432</v>
      </c>
      <c r="F29" s="83">
        <v>0</v>
      </c>
      <c r="G29" s="81">
        <f t="shared" si="9"/>
        <v>2432</v>
      </c>
      <c r="H29" s="229">
        <f t="shared" si="3"/>
        <v>90</v>
      </c>
      <c r="I29" s="228">
        <f t="shared" si="5"/>
        <v>1.0384286934244236</v>
      </c>
      <c r="J29" s="152">
        <v>2584</v>
      </c>
      <c r="K29" s="244">
        <v>0</v>
      </c>
      <c r="L29" s="245">
        <f t="shared" si="10"/>
        <v>2584</v>
      </c>
      <c r="M29" s="227">
        <f t="shared" si="4"/>
        <v>152</v>
      </c>
      <c r="N29" s="228">
        <f t="shared" si="6"/>
        <v>1.0625</v>
      </c>
    </row>
    <row r="30" spans="1:14" ht="15" customHeight="1">
      <c r="A30" s="63" t="s">
        <v>27</v>
      </c>
      <c r="B30" s="82">
        <v>130</v>
      </c>
      <c r="C30" s="83">
        <v>0</v>
      </c>
      <c r="D30" s="81">
        <f t="shared" si="8"/>
        <v>130</v>
      </c>
      <c r="E30" s="82">
        <v>125</v>
      </c>
      <c r="F30" s="83">
        <v>0</v>
      </c>
      <c r="G30" s="81">
        <f t="shared" si="9"/>
        <v>125</v>
      </c>
      <c r="H30" s="229">
        <f t="shared" si="3"/>
        <v>-5</v>
      </c>
      <c r="I30" s="228">
        <f t="shared" si="5"/>
        <v>0.9615384615384616</v>
      </c>
      <c r="J30" s="152">
        <v>120</v>
      </c>
      <c r="K30" s="244">
        <v>0</v>
      </c>
      <c r="L30" s="245">
        <f t="shared" si="10"/>
        <v>120</v>
      </c>
      <c r="M30" s="227">
        <f t="shared" si="4"/>
        <v>-5</v>
      </c>
      <c r="N30" s="228">
        <f t="shared" si="6"/>
        <v>0.96</v>
      </c>
    </row>
    <row r="31" spans="1:14" ht="24">
      <c r="A31" s="63" t="s">
        <v>28</v>
      </c>
      <c r="B31" s="82">
        <v>895</v>
      </c>
      <c r="C31" s="83">
        <v>0</v>
      </c>
      <c r="D31" s="81">
        <f t="shared" si="8"/>
        <v>895</v>
      </c>
      <c r="E31" s="82">
        <v>923</v>
      </c>
      <c r="F31" s="83">
        <v>0</v>
      </c>
      <c r="G31" s="81">
        <f t="shared" si="9"/>
        <v>923</v>
      </c>
      <c r="H31" s="229">
        <f t="shared" si="3"/>
        <v>28</v>
      </c>
      <c r="I31" s="228">
        <f t="shared" si="5"/>
        <v>1.0312849162011173</v>
      </c>
      <c r="J31" s="152">
        <v>970</v>
      </c>
      <c r="K31" s="244">
        <v>0</v>
      </c>
      <c r="L31" s="245">
        <f t="shared" si="10"/>
        <v>970</v>
      </c>
      <c r="M31" s="227">
        <f t="shared" si="4"/>
        <v>47</v>
      </c>
      <c r="N31" s="228">
        <f t="shared" si="6"/>
        <v>1.0509209100758397</v>
      </c>
    </row>
    <row r="32" spans="1:14" ht="15" customHeight="1">
      <c r="A32" s="66" t="s">
        <v>29</v>
      </c>
      <c r="B32" s="82">
        <v>0</v>
      </c>
      <c r="C32" s="83">
        <v>0</v>
      </c>
      <c r="D32" s="81">
        <f t="shared" si="8"/>
        <v>0</v>
      </c>
      <c r="E32" s="82">
        <v>0</v>
      </c>
      <c r="F32" s="83">
        <v>0</v>
      </c>
      <c r="G32" s="81">
        <f t="shared" si="9"/>
        <v>0</v>
      </c>
      <c r="H32" s="229">
        <f t="shared" si="3"/>
        <v>0</v>
      </c>
      <c r="I32" s="228">
        <f t="shared" si="5"/>
        <v>0</v>
      </c>
      <c r="J32" s="102">
        <v>0</v>
      </c>
      <c r="K32" s="244">
        <v>0</v>
      </c>
      <c r="L32" s="245">
        <f t="shared" si="10"/>
        <v>0</v>
      </c>
      <c r="M32" s="227">
        <f t="shared" si="4"/>
        <v>0</v>
      </c>
      <c r="N32" s="228">
        <f t="shared" si="6"/>
        <v>0</v>
      </c>
    </row>
    <row r="33" spans="1:14" ht="15" customHeight="1">
      <c r="A33" s="66" t="s">
        <v>30</v>
      </c>
      <c r="B33" s="82">
        <v>20</v>
      </c>
      <c r="C33" s="83">
        <v>0</v>
      </c>
      <c r="D33" s="81">
        <f t="shared" si="8"/>
        <v>20</v>
      </c>
      <c r="E33" s="82">
        <v>14</v>
      </c>
      <c r="F33" s="83">
        <v>0</v>
      </c>
      <c r="G33" s="81">
        <f t="shared" si="9"/>
        <v>14</v>
      </c>
      <c r="H33" s="229">
        <f t="shared" si="3"/>
        <v>-6</v>
      </c>
      <c r="I33" s="228">
        <f t="shared" si="5"/>
        <v>0.7</v>
      </c>
      <c r="J33" s="102">
        <v>15</v>
      </c>
      <c r="K33" s="244">
        <v>0</v>
      </c>
      <c r="L33" s="245">
        <f t="shared" si="10"/>
        <v>15</v>
      </c>
      <c r="M33" s="227">
        <f t="shared" si="4"/>
        <v>1</v>
      </c>
      <c r="N33" s="228">
        <f t="shared" si="6"/>
        <v>1.0714285714285714</v>
      </c>
    </row>
    <row r="34" spans="1:14" ht="24">
      <c r="A34" s="63" t="s">
        <v>31</v>
      </c>
      <c r="B34" s="82">
        <v>183</v>
      </c>
      <c r="C34" s="83">
        <v>0</v>
      </c>
      <c r="D34" s="81">
        <f t="shared" si="8"/>
        <v>183</v>
      </c>
      <c r="E34" s="82">
        <v>209.41</v>
      </c>
      <c r="F34" s="83">
        <v>0</v>
      </c>
      <c r="G34" s="81">
        <f t="shared" si="9"/>
        <v>209.41</v>
      </c>
      <c r="H34" s="229">
        <f t="shared" si="3"/>
        <v>26.409999999999997</v>
      </c>
      <c r="I34" s="228">
        <f t="shared" si="5"/>
        <v>1.1443169398907103</v>
      </c>
      <c r="J34" s="102">
        <v>183</v>
      </c>
      <c r="K34" s="244">
        <v>0</v>
      </c>
      <c r="L34" s="245">
        <f t="shared" si="10"/>
        <v>183</v>
      </c>
      <c r="M34" s="227">
        <f t="shared" si="4"/>
        <v>-26.409999999999997</v>
      </c>
      <c r="N34" s="228">
        <f t="shared" si="6"/>
        <v>0.873883768683444</v>
      </c>
    </row>
    <row r="35" spans="1:14" ht="24">
      <c r="A35" s="63" t="s">
        <v>32</v>
      </c>
      <c r="B35" s="82">
        <v>183</v>
      </c>
      <c r="C35" s="83">
        <v>0</v>
      </c>
      <c r="D35" s="81">
        <f t="shared" si="8"/>
        <v>183</v>
      </c>
      <c r="E35" s="82">
        <v>209.41</v>
      </c>
      <c r="F35" s="83">
        <v>0</v>
      </c>
      <c r="G35" s="81">
        <f t="shared" si="9"/>
        <v>209.41</v>
      </c>
      <c r="H35" s="229">
        <f t="shared" si="3"/>
        <v>26.409999999999997</v>
      </c>
      <c r="I35" s="228">
        <f t="shared" si="5"/>
        <v>1.1443169398907103</v>
      </c>
      <c r="J35" s="102">
        <v>183</v>
      </c>
      <c r="K35" s="244">
        <v>0</v>
      </c>
      <c r="L35" s="245">
        <f t="shared" si="10"/>
        <v>183</v>
      </c>
      <c r="M35" s="227">
        <f t="shared" si="4"/>
        <v>-26.409999999999997</v>
      </c>
      <c r="N35" s="228">
        <f t="shared" si="6"/>
        <v>0.873883768683444</v>
      </c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31">
        <f t="shared" si="5"/>
        <v>0</v>
      </c>
      <c r="J36" s="101">
        <v>0</v>
      </c>
      <c r="K36" s="244">
        <v>0</v>
      </c>
      <c r="L36" s="245">
        <f t="shared" si="10"/>
        <v>0</v>
      </c>
      <c r="M36" s="233">
        <f t="shared" si="4"/>
        <v>0</v>
      </c>
      <c r="N36" s="231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5162</v>
      </c>
      <c r="C37" s="91">
        <f t="shared" si="11"/>
        <v>0</v>
      </c>
      <c r="D37" s="92">
        <f t="shared" si="11"/>
        <v>5162</v>
      </c>
      <c r="E37" s="86">
        <f t="shared" si="11"/>
        <v>5405.41</v>
      </c>
      <c r="F37" s="87">
        <f t="shared" si="11"/>
        <v>0</v>
      </c>
      <c r="G37" s="88">
        <f t="shared" si="11"/>
        <v>5405.41</v>
      </c>
      <c r="H37" s="86">
        <f t="shared" si="3"/>
        <v>243.40999999999985</v>
      </c>
      <c r="I37" s="251">
        <f t="shared" si="5"/>
        <v>1.0471542037969779</v>
      </c>
      <c r="J37" s="87">
        <f>SUM(J19+J21+J22+J23+J24+J27+J32+J33+J34+J36)</f>
        <v>5618</v>
      </c>
      <c r="K37" s="87">
        <f>SUM(K19+K21+K22+K23+K24+K27+K32+K33+K34+K36)</f>
        <v>0</v>
      </c>
      <c r="L37" s="88">
        <f>SUM(L19+L21+L22+L23+L24+L27+L32+L33+L34+L36)</f>
        <v>5618</v>
      </c>
      <c r="M37" s="86">
        <f t="shared" si="4"/>
        <v>212.59000000000015</v>
      </c>
      <c r="N37" s="251">
        <f t="shared" si="6"/>
        <v>1.039329116570251</v>
      </c>
    </row>
    <row r="38" spans="1:14" ht="15" customHeight="1" thickBot="1">
      <c r="A38" s="68" t="s">
        <v>35</v>
      </c>
      <c r="B38" s="86">
        <f>B18-B37</f>
        <v>24</v>
      </c>
      <c r="C38" s="87">
        <f>C18-C37</f>
        <v>0</v>
      </c>
      <c r="D38" s="93">
        <f>SUM(B38:C38)</f>
        <v>24</v>
      </c>
      <c r="E38" s="86">
        <f>E18-E37</f>
        <v>9.590000000000146</v>
      </c>
      <c r="F38" s="87">
        <f>F18-F37</f>
        <v>0</v>
      </c>
      <c r="G38" s="93">
        <f>SUM(E38:F38)</f>
        <v>9.590000000000146</v>
      </c>
      <c r="H38" s="86">
        <f>+E38-B38</f>
        <v>-14.409999999999854</v>
      </c>
      <c r="I38" s="251"/>
      <c r="J38" s="86">
        <f>J18-J37</f>
        <v>0</v>
      </c>
      <c r="K38" s="87">
        <f>K18-K37</f>
        <v>0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289"/>
      <c r="I40" s="289"/>
      <c r="J40" s="289"/>
      <c r="K40" s="289"/>
      <c r="L40" s="289"/>
      <c r="M40" s="289"/>
      <c r="N40" s="289"/>
    </row>
    <row r="41" ht="14.25" customHeight="1">
      <c r="A41" s="4" t="s">
        <v>59</v>
      </c>
    </row>
    <row r="42" ht="14.25" customHeight="1">
      <c r="A42" s="4"/>
    </row>
    <row r="43" spans="1:10" ht="14.25" customHeight="1" thickBot="1">
      <c r="A43" s="4" t="s">
        <v>59</v>
      </c>
      <c r="B43" s="332" t="s">
        <v>122</v>
      </c>
      <c r="C43" s="332"/>
      <c r="D43" s="332"/>
      <c r="E43" s="332"/>
      <c r="F43" s="332"/>
      <c r="G43" s="332"/>
      <c r="H43" s="332"/>
      <c r="I43" s="332"/>
      <c r="J43" t="s">
        <v>36</v>
      </c>
    </row>
    <row r="44" spans="1:10" ht="14.25" customHeight="1">
      <c r="A44" s="333" t="s">
        <v>42</v>
      </c>
      <c r="B44" s="494" t="s">
        <v>112</v>
      </c>
      <c r="C44" s="366" t="s">
        <v>113</v>
      </c>
      <c r="D44" s="367"/>
      <c r="E44" s="367"/>
      <c r="F44" s="367"/>
      <c r="G44" s="367"/>
      <c r="H44" s="367"/>
      <c r="I44" s="368"/>
      <c r="J44" s="327" t="s">
        <v>114</v>
      </c>
    </row>
    <row r="45" spans="1:10" ht="14.25" customHeight="1">
      <c r="A45" s="334"/>
      <c r="B45" s="325"/>
      <c r="C45" s="444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3238</v>
      </c>
      <c r="B47" s="109">
        <v>1766</v>
      </c>
      <c r="C47" s="109">
        <v>183</v>
      </c>
      <c r="D47" s="110">
        <v>45</v>
      </c>
      <c r="E47" s="109">
        <v>138</v>
      </c>
      <c r="F47" s="109">
        <v>0</v>
      </c>
      <c r="G47" s="109">
        <v>0</v>
      </c>
      <c r="H47" s="111">
        <v>0</v>
      </c>
      <c r="I47" s="111">
        <v>0</v>
      </c>
      <c r="J47" s="149">
        <f>A47-B47-C47</f>
        <v>1289</v>
      </c>
    </row>
    <row r="48" spans="1:9" ht="14.25" customHeight="1">
      <c r="A48" s="38"/>
      <c r="B48" s="39"/>
      <c r="C48" s="39"/>
      <c r="D48" s="39"/>
      <c r="E48" s="39"/>
      <c r="F48" s="39"/>
      <c r="G48" s="39"/>
      <c r="H48" s="39"/>
      <c r="I48" s="39"/>
    </row>
    <row r="49" spans="1:9" ht="14.25" customHeight="1">
      <c r="A49" s="38"/>
      <c r="B49" s="39"/>
      <c r="C49" s="39"/>
      <c r="D49" s="39"/>
      <c r="E49" s="39"/>
      <c r="F49" s="39"/>
      <c r="G49" s="39"/>
      <c r="H49" s="39"/>
      <c r="I49" s="39"/>
    </row>
    <row r="50" spans="1:12" ht="14.25" customHeight="1" thickBot="1">
      <c r="A50" s="4"/>
      <c r="B50" s="332" t="s">
        <v>79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2.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5" t="s">
        <v>123</v>
      </c>
      <c r="J52" s="116" t="s">
        <v>45</v>
      </c>
      <c r="K52" s="116" t="s">
        <v>46</v>
      </c>
      <c r="L52" s="151" t="s">
        <v>124</v>
      </c>
    </row>
    <row r="53" spans="1:12" ht="14.25" customHeight="1">
      <c r="A53" s="20" t="s">
        <v>47</v>
      </c>
      <c r="B53" s="290">
        <v>457.05</v>
      </c>
      <c r="C53" s="268" t="s">
        <v>48</v>
      </c>
      <c r="D53" s="268" t="s">
        <v>48</v>
      </c>
      <c r="E53" s="268" t="s">
        <v>48</v>
      </c>
      <c r="F53" s="269" t="s">
        <v>48</v>
      </c>
      <c r="G53" s="290">
        <v>432.32</v>
      </c>
      <c r="H53" s="261" t="s">
        <v>48</v>
      </c>
      <c r="I53" s="268" t="s">
        <v>48</v>
      </c>
      <c r="J53" s="268" t="s">
        <v>48</v>
      </c>
      <c r="K53" s="268" t="s">
        <v>48</v>
      </c>
      <c r="L53" s="272" t="s">
        <v>48</v>
      </c>
    </row>
    <row r="54" spans="1:12" ht="14.25" customHeight="1">
      <c r="A54" s="21" t="s">
        <v>49</v>
      </c>
      <c r="B54" s="263">
        <v>38.6</v>
      </c>
      <c r="C54" s="264">
        <v>39</v>
      </c>
      <c r="D54" s="264">
        <v>4</v>
      </c>
      <c r="E54" s="264">
        <v>0</v>
      </c>
      <c r="F54" s="265">
        <f>+C54+D54-E54</f>
        <v>43</v>
      </c>
      <c r="G54" s="263">
        <v>43.4</v>
      </c>
      <c r="H54" s="266">
        <f>+G54-F54</f>
        <v>0.3999999999999986</v>
      </c>
      <c r="I54" s="264">
        <f>F54</f>
        <v>43</v>
      </c>
      <c r="J54" s="264">
        <v>0</v>
      </c>
      <c r="K54" s="264">
        <v>0</v>
      </c>
      <c r="L54" s="266">
        <f>+I54+J54-K54</f>
        <v>43</v>
      </c>
    </row>
    <row r="55" spans="1:15" ht="14.25" customHeight="1">
      <c r="A55" s="21" t="s">
        <v>88</v>
      </c>
      <c r="B55" s="263">
        <v>63.32</v>
      </c>
      <c r="C55" s="264">
        <v>63</v>
      </c>
      <c r="D55" s="264">
        <v>20</v>
      </c>
      <c r="E55" s="264">
        <v>0</v>
      </c>
      <c r="F55" s="265">
        <f>+C55+D55-E55</f>
        <v>83</v>
      </c>
      <c r="G55" s="263">
        <v>51.43</v>
      </c>
      <c r="H55" s="266">
        <v>0</v>
      </c>
      <c r="I55" s="264">
        <f>F55</f>
        <v>83</v>
      </c>
      <c r="J55" s="264">
        <v>0</v>
      </c>
      <c r="K55" s="264">
        <v>0</v>
      </c>
      <c r="L55" s="266">
        <f>+I55+J55-K55</f>
        <v>83</v>
      </c>
      <c r="N55" s="4"/>
      <c r="O55" s="4"/>
    </row>
    <row r="56" spans="1:15" ht="14.25" customHeight="1">
      <c r="A56" s="21" t="s">
        <v>89</v>
      </c>
      <c r="B56" s="263">
        <v>40.22</v>
      </c>
      <c r="C56" s="264">
        <v>188</v>
      </c>
      <c r="D56" s="264">
        <v>209</v>
      </c>
      <c r="E56" s="264">
        <v>259</v>
      </c>
      <c r="F56" s="265">
        <f>+C56+D56-E56</f>
        <v>138</v>
      </c>
      <c r="G56" s="263">
        <v>0</v>
      </c>
      <c r="H56" s="266">
        <v>0</v>
      </c>
      <c r="I56" s="264">
        <f>F56</f>
        <v>138</v>
      </c>
      <c r="J56" s="264">
        <v>183</v>
      </c>
      <c r="K56" s="264">
        <v>60</v>
      </c>
      <c r="L56" s="266">
        <f>+I56+J56-K56</f>
        <v>261</v>
      </c>
      <c r="N56" s="4"/>
      <c r="O56" s="4"/>
    </row>
    <row r="57" spans="1:12" ht="14.25" customHeight="1">
      <c r="A57" s="21" t="s">
        <v>90</v>
      </c>
      <c r="B57" s="263">
        <f>B53-(B54+B55+B56)</f>
        <v>314.91</v>
      </c>
      <c r="C57" s="268" t="s">
        <v>48</v>
      </c>
      <c r="D57" s="268" t="s">
        <v>48</v>
      </c>
      <c r="E57" s="268" t="s">
        <v>48</v>
      </c>
      <c r="F57" s="269" t="s">
        <v>48</v>
      </c>
      <c r="G57" s="263">
        <f>G53-(G54+G55+G56)</f>
        <v>337.49</v>
      </c>
      <c r="H57" s="270" t="s">
        <v>48</v>
      </c>
      <c r="I57" s="268" t="s">
        <v>48</v>
      </c>
      <c r="J57" s="268" t="s">
        <v>48</v>
      </c>
      <c r="K57" s="268" t="s">
        <v>48</v>
      </c>
      <c r="L57" s="272" t="s">
        <v>48</v>
      </c>
    </row>
    <row r="58" spans="1:12" ht="14.25" customHeight="1" thickBot="1">
      <c r="A58" s="22" t="s">
        <v>53</v>
      </c>
      <c r="B58" s="284">
        <v>49.08</v>
      </c>
      <c r="C58" s="285">
        <v>53</v>
      </c>
      <c r="D58" s="285">
        <v>49</v>
      </c>
      <c r="E58" s="285">
        <v>38</v>
      </c>
      <c r="F58" s="286">
        <f>+C58+D58-E58</f>
        <v>64</v>
      </c>
      <c r="G58" s="284">
        <v>59.96</v>
      </c>
      <c r="H58" s="287">
        <f>+G58-F58</f>
        <v>-4.039999999999999</v>
      </c>
      <c r="I58" s="285">
        <f>F58</f>
        <v>64</v>
      </c>
      <c r="J58" s="285">
        <v>52</v>
      </c>
      <c r="K58" s="285">
        <v>55</v>
      </c>
      <c r="L58" s="287">
        <f>+I58+J58-K58</f>
        <v>61</v>
      </c>
    </row>
    <row r="59" spans="1:12" ht="14.25" customHeight="1">
      <c r="A59" s="164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4"/>
    </row>
    <row r="60" spans="1:12" ht="14.2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4"/>
    </row>
    <row r="61" ht="14.25" customHeight="1" thickBot="1">
      <c r="A61" s="4"/>
    </row>
    <row r="62" spans="1:12" ht="14.25" customHeight="1">
      <c r="A62" s="412" t="s">
        <v>117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8"/>
      <c r="L62" s="29"/>
    </row>
    <row r="63" spans="1:12" ht="14.25" customHeight="1">
      <c r="A63" s="476" t="s">
        <v>39</v>
      </c>
      <c r="B63" s="477"/>
      <c r="C63" s="477"/>
      <c r="D63" s="477"/>
      <c r="E63" s="477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4.25" customHeight="1">
      <c r="A64" s="437" t="s">
        <v>132</v>
      </c>
      <c r="B64" s="438"/>
      <c r="C64" s="438"/>
      <c r="D64" s="438"/>
      <c r="E64" s="439"/>
      <c r="F64" s="170">
        <v>60</v>
      </c>
      <c r="G64" s="495"/>
      <c r="H64" s="495"/>
      <c r="I64" s="495"/>
      <c r="J64" s="495"/>
      <c r="K64" s="495"/>
      <c r="L64" s="166">
        <v>0</v>
      </c>
    </row>
    <row r="65" spans="1:12" ht="14.25" customHeight="1" thickBot="1">
      <c r="A65" s="496"/>
      <c r="B65" s="497"/>
      <c r="C65" s="497"/>
      <c r="D65" s="497"/>
      <c r="E65" s="497"/>
      <c r="F65" s="183"/>
      <c r="G65" s="498"/>
      <c r="H65" s="499"/>
      <c r="I65" s="499"/>
      <c r="J65" s="499"/>
      <c r="K65" s="500"/>
      <c r="L65" s="188"/>
    </row>
    <row r="66" spans="1:12" ht="14.25" customHeight="1" thickBot="1">
      <c r="A66" s="408" t="s">
        <v>69</v>
      </c>
      <c r="B66" s="409"/>
      <c r="C66" s="409"/>
      <c r="D66" s="409"/>
      <c r="E66" s="473"/>
      <c r="F66" s="54">
        <f>SUM(F64:F65)</f>
        <v>60</v>
      </c>
      <c r="G66" s="376" t="s">
        <v>69</v>
      </c>
      <c r="H66" s="411"/>
      <c r="I66" s="411"/>
      <c r="J66" s="411"/>
      <c r="K66" s="411"/>
      <c r="L66" s="55">
        <f>SUM(L64)</f>
        <v>0</v>
      </c>
    </row>
    <row r="67" ht="12.75">
      <c r="A67" s="4"/>
    </row>
    <row r="70" spans="2:9" ht="12.75">
      <c r="B70" s="387" t="s">
        <v>116</v>
      </c>
      <c r="C70" s="387"/>
      <c r="D70" s="387"/>
      <c r="E70" s="387"/>
      <c r="F70" s="387"/>
      <c r="G70" s="387"/>
      <c r="H70" s="387"/>
      <c r="I70" s="387"/>
    </row>
    <row r="71" spans="1:14" s="5" customFormat="1" ht="13.5" customHeight="1" thickBot="1">
      <c r="A71"/>
      <c r="B71" s="4"/>
      <c r="C71" s="4"/>
      <c r="D71" s="4"/>
      <c r="E71" s="4"/>
      <c r="F71" s="4"/>
      <c r="G71" s="4"/>
      <c r="H71" s="4"/>
      <c r="I71"/>
      <c r="J71"/>
      <c r="K71"/>
      <c r="L71"/>
      <c r="M71"/>
      <c r="N71"/>
    </row>
    <row r="72" spans="2:9" ht="13.5" thickBot="1">
      <c r="B72" s="40" t="s">
        <v>72</v>
      </c>
      <c r="C72" s="41"/>
      <c r="D72" s="42"/>
      <c r="E72" s="412" t="s">
        <v>73</v>
      </c>
      <c r="F72" s="413"/>
      <c r="G72" s="414"/>
      <c r="H72" s="412" t="s">
        <v>57</v>
      </c>
      <c r="I72" s="501"/>
    </row>
    <row r="73" spans="2:9" ht="12.75">
      <c r="B73" s="142" t="s">
        <v>58</v>
      </c>
      <c r="C73" s="143" t="s">
        <v>74</v>
      </c>
      <c r="D73" s="144" t="s">
        <v>75</v>
      </c>
      <c r="E73" s="142" t="s">
        <v>58</v>
      </c>
      <c r="F73" s="143" t="s">
        <v>74</v>
      </c>
      <c r="G73" s="144" t="s">
        <v>76</v>
      </c>
      <c r="H73" s="464" t="s">
        <v>77</v>
      </c>
      <c r="I73" s="465"/>
    </row>
    <row r="74" spans="2:9" ht="13.5" thickBot="1">
      <c r="B74" s="145">
        <v>2008</v>
      </c>
      <c r="C74" s="146">
        <v>2009</v>
      </c>
      <c r="D74" s="147"/>
      <c r="E74" s="145">
        <v>2008</v>
      </c>
      <c r="F74" s="146">
        <v>2009</v>
      </c>
      <c r="G74" s="147" t="s">
        <v>115</v>
      </c>
      <c r="H74" s="466" t="s">
        <v>80</v>
      </c>
      <c r="I74" s="467"/>
    </row>
    <row r="75" spans="2:9" ht="12.75" customHeight="1" thickBot="1">
      <c r="B75" s="154">
        <v>10</v>
      </c>
      <c r="C75" s="250">
        <v>11</v>
      </c>
      <c r="D75" s="45">
        <f>SUM(C75-B75)</f>
        <v>1</v>
      </c>
      <c r="E75" s="43">
        <v>21211</v>
      </c>
      <c r="F75" s="250">
        <f>H75/(12*C75)*1000</f>
        <v>19575.757575757576</v>
      </c>
      <c r="G75" s="187">
        <f>PRODUCT(F75/E75*100)</f>
        <v>92.29059250274658</v>
      </c>
      <c r="H75" s="468">
        <f>L29</f>
        <v>2584</v>
      </c>
      <c r="I75" s="469"/>
    </row>
    <row r="76" spans="8:9" ht="12" customHeight="1" hidden="1">
      <c r="H76" s="407">
        <f>G29</f>
        <v>2432</v>
      </c>
      <c r="I76" s="407"/>
    </row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3.5" customHeight="1"/>
    <row r="97" ht="18.75" customHeight="1"/>
    <row r="98" spans="1:14" s="5" customFormat="1" ht="12.75" customHeight="1">
      <c r="A98"/>
      <c r="B98" s="4"/>
      <c r="C98" s="4"/>
      <c r="D98" s="4"/>
      <c r="E98" s="4"/>
      <c r="F98" s="4"/>
      <c r="G98" s="4"/>
      <c r="H98" s="4"/>
      <c r="I98"/>
      <c r="J98"/>
      <c r="K98"/>
      <c r="L98"/>
      <c r="M98"/>
      <c r="N98"/>
    </row>
    <row r="99" spans="1:14" s="5" customFormat="1" ht="12.75" customHeight="1">
      <c r="A99"/>
      <c r="B99" s="4"/>
      <c r="C99" s="4"/>
      <c r="D99" s="4"/>
      <c r="E99" s="4"/>
      <c r="F99" s="4"/>
      <c r="G99" s="4"/>
      <c r="H99" s="4"/>
      <c r="I99"/>
      <c r="J99"/>
      <c r="K99"/>
      <c r="L99"/>
      <c r="M99"/>
      <c r="N99"/>
    </row>
    <row r="100" spans="1:14" s="5" customFormat="1" ht="12.75" customHeight="1">
      <c r="A100"/>
      <c r="B100" s="4"/>
      <c r="C100" s="4"/>
      <c r="D100" s="4"/>
      <c r="E100" s="4"/>
      <c r="F100" s="4"/>
      <c r="G100" s="4"/>
      <c r="H100" s="4"/>
      <c r="I100"/>
      <c r="J100"/>
      <c r="K100"/>
      <c r="L100"/>
      <c r="M100"/>
      <c r="N100"/>
    </row>
    <row r="101" spans="1:14" s="5" customFormat="1" ht="16.5" customHeight="1">
      <c r="A101"/>
      <c r="B101" s="4"/>
      <c r="C101" s="4"/>
      <c r="D101" s="4"/>
      <c r="E101" s="4"/>
      <c r="F101" s="4"/>
      <c r="G101" s="4"/>
      <c r="H101" s="4"/>
      <c r="I101"/>
      <c r="J101"/>
      <c r="K101"/>
      <c r="L101"/>
      <c r="M101"/>
      <c r="N101"/>
    </row>
    <row r="102" spans="1:14" s="5" customFormat="1" ht="18.75" customHeight="1">
      <c r="A102"/>
      <c r="B102" s="4"/>
      <c r="C102" s="4"/>
      <c r="D102" s="4"/>
      <c r="E102" s="4"/>
      <c r="F102" s="4"/>
      <c r="G102" s="4"/>
      <c r="H102" s="4"/>
      <c r="I102"/>
      <c r="J102"/>
      <c r="K102"/>
      <c r="L102"/>
      <c r="M102"/>
      <c r="N102"/>
    </row>
    <row r="103" spans="1:14" s="6" customFormat="1" ht="19.5" customHeight="1">
      <c r="A103"/>
      <c r="B103" s="4"/>
      <c r="C103" s="4"/>
      <c r="D103" s="4"/>
      <c r="E103" s="4"/>
      <c r="F103" s="4"/>
      <c r="G103" s="4"/>
      <c r="H103" s="4"/>
      <c r="I103"/>
      <c r="J103"/>
      <c r="K103"/>
      <c r="L103"/>
      <c r="M103"/>
      <c r="N103"/>
    </row>
    <row r="104" spans="1:14" s="6" customFormat="1" ht="12.75">
      <c r="A104"/>
      <c r="B104" s="4"/>
      <c r="C104" s="4"/>
      <c r="D104" s="4"/>
      <c r="E104" s="4"/>
      <c r="F104" s="4"/>
      <c r="G104" s="4"/>
      <c r="H104" s="4"/>
      <c r="I104"/>
      <c r="J104"/>
      <c r="K104"/>
      <c r="L104"/>
      <c r="M104"/>
      <c r="N104"/>
    </row>
    <row r="105" spans="1:14" s="9" customFormat="1" ht="13.5" customHeight="1">
      <c r="A105"/>
      <c r="B105" s="4"/>
      <c r="C105" s="4"/>
      <c r="D105" s="4"/>
      <c r="E105" s="4"/>
      <c r="F105" s="4"/>
      <c r="G105" s="4"/>
      <c r="H105" s="4"/>
      <c r="I105"/>
      <c r="J105"/>
      <c r="K105"/>
      <c r="L105"/>
      <c r="M105"/>
      <c r="N105"/>
    </row>
    <row r="106" spans="1:14" s="9" customFormat="1" ht="13.5" customHeight="1">
      <c r="A106"/>
      <c r="B106" s="4"/>
      <c r="C106" s="4"/>
      <c r="D106" s="4"/>
      <c r="E106" s="4"/>
      <c r="F106" s="4"/>
      <c r="G106" s="4"/>
      <c r="H106" s="4"/>
      <c r="I106"/>
      <c r="J106"/>
      <c r="K106"/>
      <c r="L106"/>
      <c r="M106"/>
      <c r="N106"/>
    </row>
    <row r="107" spans="1:14" s="9" customFormat="1" ht="13.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</row>
    <row r="108" spans="1:14" s="9" customFormat="1" ht="13.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</row>
    <row r="109" spans="1:14" s="9" customFormat="1" ht="13.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</row>
    <row r="110" spans="1:14" s="9" customFormat="1" ht="13.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</row>
    <row r="111" ht="18" customHeight="1"/>
    <row r="112" ht="15.75" customHeight="1"/>
    <row r="116" ht="16.5" customHeight="1"/>
    <row r="117" spans="1:15" s="7" customFormat="1" ht="14.2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 s="23"/>
    </row>
    <row r="118" spans="1:15" s="7" customFormat="1" ht="14.2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 s="23"/>
    </row>
    <row r="119" spans="1:15" s="7" customFormat="1" ht="14.2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 s="23"/>
    </row>
    <row r="120" spans="1:15" s="7" customFormat="1" ht="14.25" customHeight="1">
      <c r="A120"/>
      <c r="B120" s="4"/>
      <c r="C120" s="4"/>
      <c r="D120" s="4"/>
      <c r="E120" s="4"/>
      <c r="F120" s="4"/>
      <c r="G120" s="4"/>
      <c r="H120" s="4"/>
      <c r="I120"/>
      <c r="J120"/>
      <c r="K120"/>
      <c r="L120"/>
      <c r="M120"/>
      <c r="N120"/>
      <c r="O120" s="23"/>
    </row>
    <row r="121" spans="1:15" s="7" customFormat="1" ht="14.25" customHeight="1">
      <c r="A121"/>
      <c r="B121" s="4"/>
      <c r="C121" s="4"/>
      <c r="D121" s="4"/>
      <c r="E121" s="4"/>
      <c r="F121" s="4"/>
      <c r="G121" s="4"/>
      <c r="H121" s="4"/>
      <c r="I121"/>
      <c r="J121"/>
      <c r="K121"/>
      <c r="L121"/>
      <c r="M121"/>
      <c r="N121"/>
      <c r="O121" s="23"/>
    </row>
    <row r="122" spans="1:15" s="7" customFormat="1" ht="14.25" customHeight="1">
      <c r="A122"/>
      <c r="B122" s="4"/>
      <c r="C122" s="4"/>
      <c r="D122" s="4"/>
      <c r="E122" s="4"/>
      <c r="F122" s="4"/>
      <c r="G122" s="4"/>
      <c r="H122" s="4"/>
      <c r="I122"/>
      <c r="J122"/>
      <c r="K122"/>
      <c r="L122"/>
      <c r="M122"/>
      <c r="N122"/>
      <c r="O122" s="23"/>
    </row>
    <row r="123" spans="1:15" s="7" customFormat="1" ht="19.5" customHeight="1">
      <c r="A123"/>
      <c r="B123" s="4"/>
      <c r="C123" s="4"/>
      <c r="D123" s="4"/>
      <c r="E123" s="4"/>
      <c r="F123" s="4"/>
      <c r="G123" s="4"/>
      <c r="H123" s="4"/>
      <c r="I123"/>
      <c r="J123"/>
      <c r="K123"/>
      <c r="L123"/>
      <c r="M123"/>
      <c r="N123"/>
      <c r="O123" s="23"/>
    </row>
    <row r="124" spans="1:15" s="7" customFormat="1" ht="14.25" customHeight="1">
      <c r="A124"/>
      <c r="B124" s="4"/>
      <c r="C124" s="4"/>
      <c r="D124" s="4"/>
      <c r="E124" s="4"/>
      <c r="F124" s="4"/>
      <c r="G124" s="4"/>
      <c r="H124" s="4"/>
      <c r="I124"/>
      <c r="J124"/>
      <c r="K124"/>
      <c r="L124"/>
      <c r="M124"/>
      <c r="N124"/>
      <c r="O124" s="23"/>
    </row>
    <row r="126" ht="24.75" customHeight="1"/>
    <row r="127" ht="24.75" customHeight="1"/>
  </sheetData>
  <mergeCells count="40">
    <mergeCell ref="A66:E66"/>
    <mergeCell ref="G66:K66"/>
    <mergeCell ref="B70:I70"/>
    <mergeCell ref="E72:G72"/>
    <mergeCell ref="H72:I72"/>
    <mergeCell ref="A64:E64"/>
    <mergeCell ref="G64:K64"/>
    <mergeCell ref="A65:E65"/>
    <mergeCell ref="G65:K65"/>
    <mergeCell ref="H51:H52"/>
    <mergeCell ref="I51:L51"/>
    <mergeCell ref="A62:J62"/>
    <mergeCell ref="A63:E63"/>
    <mergeCell ref="G63:K63"/>
    <mergeCell ref="A51:A52"/>
    <mergeCell ref="B51:B52"/>
    <mergeCell ref="C51:F51"/>
    <mergeCell ref="G51:G52"/>
    <mergeCell ref="H73:I73"/>
    <mergeCell ref="H74:I74"/>
    <mergeCell ref="H75:I75"/>
    <mergeCell ref="H76:I76"/>
    <mergeCell ref="B50:L50"/>
    <mergeCell ref="J39:L39"/>
    <mergeCell ref="B40:D40"/>
    <mergeCell ref="E40:G40"/>
    <mergeCell ref="E39:G39"/>
    <mergeCell ref="B44:B46"/>
    <mergeCell ref="J44:J46"/>
    <mergeCell ref="C45:C46"/>
    <mergeCell ref="B39:D39"/>
    <mergeCell ref="A3:N3"/>
    <mergeCell ref="C44:I44"/>
    <mergeCell ref="D45:I45"/>
    <mergeCell ref="B43:I43"/>
    <mergeCell ref="A5:A8"/>
    <mergeCell ref="H6:I6"/>
    <mergeCell ref="B5:N5"/>
    <mergeCell ref="M6:N6"/>
    <mergeCell ref="A44:A46"/>
  </mergeCells>
  <conditionalFormatting sqref="I36">
    <cfRule type="cellIs" priority="1" dxfId="1" operator="between" stopIfTrue="1">
      <formula>1.05</formula>
      <formula>1.49</formula>
    </cfRule>
    <cfRule type="cellIs" priority="2" dxfId="3" operator="between" stopIfTrue="1">
      <formula>0.95</formula>
      <formula>0.05</formula>
    </cfRule>
    <cfRule type="cellIs" priority="3" dxfId="4" operator="greaterThan" stopIfTrue="1">
      <formula>1.5</formula>
    </cfRule>
  </conditionalFormatting>
  <conditionalFormatting sqref="N19 N36">
    <cfRule type="cellIs" priority="4" dxfId="0" operator="between" stopIfTrue="1">
      <formula>0.05</formula>
      <formula>0.95</formula>
    </cfRule>
    <cfRule type="cellIs" priority="5" dxfId="1" operator="between" stopIfTrue="1">
      <formula>1.05</formula>
      <formula>1.49</formula>
    </cfRule>
    <cfRule type="cellIs" priority="6" dxfId="5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B1">
      <selection activeCell="L1" sqref="L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375" style="0" customWidth="1"/>
    <col min="12" max="12" width="11.375" style="0" bestFit="1" customWidth="1"/>
    <col min="15" max="15" width="9.75390625" style="0" customWidth="1"/>
  </cols>
  <sheetData>
    <row r="1" ht="12.75">
      <c r="L1" s="6" t="s">
        <v>157</v>
      </c>
    </row>
    <row r="2" ht="12.75">
      <c r="L2" s="6" t="s">
        <v>97</v>
      </c>
    </row>
    <row r="3" spans="1:14" ht="15.75">
      <c r="A3" s="336" t="s">
        <v>107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337" t="s">
        <v>78</v>
      </c>
      <c r="B5" s="342" t="s">
        <v>61</v>
      </c>
      <c r="C5" s="343"/>
      <c r="D5" s="343"/>
      <c r="E5" s="343"/>
      <c r="F5" s="343"/>
      <c r="G5" s="343" t="s">
        <v>36</v>
      </c>
      <c r="H5" s="343"/>
      <c r="I5" s="343"/>
      <c r="J5" s="344"/>
      <c r="K5" s="344"/>
      <c r="L5" s="344"/>
      <c r="M5" s="344"/>
      <c r="N5" s="329"/>
    </row>
    <row r="6" spans="1:14" ht="12.75">
      <c r="A6" s="338"/>
      <c r="B6" s="70" t="s">
        <v>98</v>
      </c>
      <c r="C6" s="71"/>
      <c r="D6" s="72"/>
      <c r="E6" s="70" t="s">
        <v>108</v>
      </c>
      <c r="F6" s="71"/>
      <c r="G6" s="72"/>
      <c r="H6" s="340" t="s">
        <v>99</v>
      </c>
      <c r="I6" s="341"/>
      <c r="J6" s="71" t="s">
        <v>109</v>
      </c>
      <c r="K6" s="94"/>
      <c r="L6" s="72"/>
      <c r="M6" s="340" t="s">
        <v>110</v>
      </c>
      <c r="N6" s="330"/>
    </row>
    <row r="7" spans="1:14" ht="12.75">
      <c r="A7" s="338"/>
      <c r="B7" s="73" t="s">
        <v>0</v>
      </c>
      <c r="C7" s="74" t="s">
        <v>37</v>
      </c>
      <c r="D7" s="75" t="s">
        <v>1</v>
      </c>
      <c r="E7" s="73" t="s">
        <v>0</v>
      </c>
      <c r="F7" s="74" t="s">
        <v>37</v>
      </c>
      <c r="G7" s="75" t="s">
        <v>1</v>
      </c>
      <c r="H7" s="96" t="s">
        <v>1</v>
      </c>
      <c r="I7" s="96" t="s">
        <v>2</v>
      </c>
      <c r="J7" s="95" t="s">
        <v>0</v>
      </c>
      <c r="K7" s="74" t="s">
        <v>37</v>
      </c>
      <c r="L7" s="75" t="s">
        <v>1</v>
      </c>
      <c r="M7" s="96" t="s">
        <v>1</v>
      </c>
      <c r="N7" s="75" t="s">
        <v>2</v>
      </c>
    </row>
    <row r="8" spans="1:14" ht="13.5" thickBot="1">
      <c r="A8" s="339"/>
      <c r="B8" s="76" t="s">
        <v>3</v>
      </c>
      <c r="C8" s="77" t="s">
        <v>3</v>
      </c>
      <c r="D8" s="78"/>
      <c r="E8" s="76" t="s">
        <v>3</v>
      </c>
      <c r="F8" s="77" t="s">
        <v>3</v>
      </c>
      <c r="G8" s="78"/>
      <c r="H8" s="98" t="s">
        <v>4</v>
      </c>
      <c r="I8" s="148" t="s">
        <v>5</v>
      </c>
      <c r="J8" s="97" t="s">
        <v>3</v>
      </c>
      <c r="K8" s="77" t="s">
        <v>3</v>
      </c>
      <c r="L8" s="78"/>
      <c r="M8" s="98" t="s">
        <v>4</v>
      </c>
      <c r="N8" s="78" t="s">
        <v>5</v>
      </c>
    </row>
    <row r="9" spans="1:14" ht="15" customHeight="1">
      <c r="A9" s="62" t="s">
        <v>6</v>
      </c>
      <c r="B9" s="79">
        <v>70</v>
      </c>
      <c r="C9" s="80">
        <v>0</v>
      </c>
      <c r="D9" s="81">
        <f>SUM(B9:C9)</f>
        <v>70</v>
      </c>
      <c r="E9" s="79">
        <v>21</v>
      </c>
      <c r="F9" s="80">
        <v>0</v>
      </c>
      <c r="G9" s="81">
        <f>SUM(E9:F9)</f>
        <v>21</v>
      </c>
      <c r="H9" s="227">
        <f>SUM(F9:G9)</f>
        <v>21</v>
      </c>
      <c r="I9" s="228">
        <f>IF(D9=0,0,+G9/D9)</f>
        <v>0.3</v>
      </c>
      <c r="J9" s="243">
        <v>40</v>
      </c>
      <c r="K9" s="244">
        <v>0</v>
      </c>
      <c r="L9" s="245">
        <f>SUM(J9:K9)</f>
        <v>40</v>
      </c>
      <c r="M9" s="227">
        <v>0</v>
      </c>
      <c r="N9" s="228">
        <f>IF(G9=0,0,+L9/G9)</f>
        <v>1.9047619047619047</v>
      </c>
    </row>
    <row r="10" spans="1:14" ht="15" customHeight="1">
      <c r="A10" s="63" t="s">
        <v>7</v>
      </c>
      <c r="B10" s="82">
        <v>751</v>
      </c>
      <c r="C10" s="83">
        <v>0</v>
      </c>
      <c r="D10" s="81">
        <f aca="true" t="shared" si="0" ref="D10:D17">SUM(B10:C10)</f>
        <v>751</v>
      </c>
      <c r="E10" s="82">
        <v>691</v>
      </c>
      <c r="F10" s="83">
        <v>0</v>
      </c>
      <c r="G10" s="81">
        <f aca="true" t="shared" si="1" ref="G10:G17">SUM(E10:F10)</f>
        <v>691</v>
      </c>
      <c r="H10" s="229">
        <f>+G10-D10</f>
        <v>-60</v>
      </c>
      <c r="I10" s="228">
        <f>IF(D10=0,0,+G10/D10)</f>
        <v>0.9201065246338216</v>
      </c>
      <c r="J10" s="102">
        <v>750</v>
      </c>
      <c r="K10" s="103">
        <v>0</v>
      </c>
      <c r="L10" s="245">
        <f aca="true" t="shared" si="2" ref="L10:L17">SUM(J10:K10)</f>
        <v>750</v>
      </c>
      <c r="M10" s="229">
        <f>+L10-G10</f>
        <v>59</v>
      </c>
      <c r="N10" s="228">
        <f>IF(G10=0,0,+L10/G10)</f>
        <v>1.085383502170767</v>
      </c>
    </row>
    <row r="11" spans="1:14" ht="15" customHeight="1">
      <c r="A11" s="63" t="s">
        <v>8</v>
      </c>
      <c r="B11" s="82">
        <v>122</v>
      </c>
      <c r="C11" s="83">
        <v>0</v>
      </c>
      <c r="D11" s="81">
        <f t="shared" si="0"/>
        <v>122</v>
      </c>
      <c r="E11" s="82">
        <v>198</v>
      </c>
      <c r="F11" s="83">
        <v>0</v>
      </c>
      <c r="G11" s="81">
        <f t="shared" si="1"/>
        <v>198</v>
      </c>
      <c r="H11" s="229">
        <f aca="true" t="shared" si="3" ref="H11:H37">+G11-D11</f>
        <v>76</v>
      </c>
      <c r="I11" s="228">
        <f aca="true" t="shared" si="4" ref="I11:I37">IF(D11=0,0,+G11/D11)</f>
        <v>1.6229508196721312</v>
      </c>
      <c r="J11" s="102">
        <v>201</v>
      </c>
      <c r="K11" s="103">
        <v>0</v>
      </c>
      <c r="L11" s="245">
        <f t="shared" si="2"/>
        <v>201</v>
      </c>
      <c r="M11" s="229">
        <f aca="true" t="shared" si="5" ref="M11:M37">+L11-G11</f>
        <v>3</v>
      </c>
      <c r="N11" s="228">
        <f aca="true" t="shared" si="6" ref="N11:N37">IF(G11=0,0,+L11/G11)</f>
        <v>1.0151515151515151</v>
      </c>
    </row>
    <row r="12" spans="1:14" ht="15" customHeight="1">
      <c r="A12" s="63" t="s">
        <v>92</v>
      </c>
      <c r="B12" s="82">
        <v>-110</v>
      </c>
      <c r="C12" s="83">
        <v>0</v>
      </c>
      <c r="D12" s="81">
        <f t="shared" si="0"/>
        <v>-110</v>
      </c>
      <c r="E12" s="82">
        <v>-76.2</v>
      </c>
      <c r="F12" s="83">
        <v>0</v>
      </c>
      <c r="G12" s="81">
        <f t="shared" si="1"/>
        <v>-76.2</v>
      </c>
      <c r="H12" s="229">
        <f t="shared" si="3"/>
        <v>33.8</v>
      </c>
      <c r="I12" s="228">
        <f t="shared" si="4"/>
        <v>0.6927272727272727</v>
      </c>
      <c r="J12" s="102">
        <v>-40</v>
      </c>
      <c r="K12" s="103">
        <v>0</v>
      </c>
      <c r="L12" s="245">
        <f t="shared" si="2"/>
        <v>-40</v>
      </c>
      <c r="M12" s="229">
        <f t="shared" si="5"/>
        <v>36.2</v>
      </c>
      <c r="N12" s="228">
        <f t="shared" si="6"/>
        <v>0.5249343832020997</v>
      </c>
    </row>
    <row r="13" spans="1:14" ht="15" customHeight="1">
      <c r="A13" s="63" t="s">
        <v>10</v>
      </c>
      <c r="B13" s="82">
        <v>5</v>
      </c>
      <c r="C13" s="83">
        <v>0</v>
      </c>
      <c r="D13" s="81">
        <f t="shared" si="0"/>
        <v>5</v>
      </c>
      <c r="E13" s="82">
        <v>26</v>
      </c>
      <c r="F13" s="83">
        <v>0</v>
      </c>
      <c r="G13" s="81">
        <f t="shared" si="1"/>
        <v>26</v>
      </c>
      <c r="H13" s="229">
        <f t="shared" si="3"/>
        <v>21</v>
      </c>
      <c r="I13" s="228">
        <f t="shared" si="4"/>
        <v>5.2</v>
      </c>
      <c r="J13" s="102">
        <v>79</v>
      </c>
      <c r="K13" s="103">
        <v>0</v>
      </c>
      <c r="L13" s="245">
        <f t="shared" si="2"/>
        <v>79</v>
      </c>
      <c r="M13" s="229">
        <f t="shared" si="5"/>
        <v>53</v>
      </c>
      <c r="N13" s="228">
        <f t="shared" si="6"/>
        <v>3.0384615384615383</v>
      </c>
    </row>
    <row r="14" spans="1:14" ht="15" customHeight="1">
      <c r="A14" s="305" t="s">
        <v>11</v>
      </c>
      <c r="B14" s="82">
        <v>0</v>
      </c>
      <c r="C14" s="83">
        <v>0</v>
      </c>
      <c r="D14" s="81">
        <f t="shared" si="0"/>
        <v>0</v>
      </c>
      <c r="E14" s="82">
        <v>0</v>
      </c>
      <c r="F14" s="83">
        <v>0</v>
      </c>
      <c r="G14" s="81">
        <f t="shared" si="1"/>
        <v>0</v>
      </c>
      <c r="H14" s="229">
        <f t="shared" si="3"/>
        <v>0</v>
      </c>
      <c r="I14" s="228">
        <f t="shared" si="4"/>
        <v>0</v>
      </c>
      <c r="J14" s="102">
        <v>79</v>
      </c>
      <c r="K14" s="103">
        <v>0</v>
      </c>
      <c r="L14" s="245">
        <f t="shared" si="2"/>
        <v>79</v>
      </c>
      <c r="M14" s="229">
        <f t="shared" si="5"/>
        <v>79</v>
      </c>
      <c r="N14" s="228">
        <f t="shared" si="6"/>
        <v>0</v>
      </c>
    </row>
    <row r="15" spans="1:14" ht="24">
      <c r="A15" s="63" t="s">
        <v>12</v>
      </c>
      <c r="B15" s="82">
        <v>0</v>
      </c>
      <c r="C15" s="83">
        <v>0</v>
      </c>
      <c r="D15" s="81">
        <f t="shared" si="0"/>
        <v>0</v>
      </c>
      <c r="E15" s="82">
        <v>0</v>
      </c>
      <c r="F15" s="83">
        <v>0</v>
      </c>
      <c r="G15" s="81">
        <f t="shared" si="1"/>
        <v>0</v>
      </c>
      <c r="H15" s="229">
        <f t="shared" si="3"/>
        <v>0</v>
      </c>
      <c r="I15" s="228">
        <f t="shared" si="4"/>
        <v>0</v>
      </c>
      <c r="J15" s="102">
        <v>0</v>
      </c>
      <c r="K15" s="103">
        <v>0</v>
      </c>
      <c r="L15" s="245">
        <f t="shared" si="2"/>
        <v>0</v>
      </c>
      <c r="M15" s="229">
        <f t="shared" si="5"/>
        <v>0</v>
      </c>
      <c r="N15" s="228">
        <f t="shared" si="6"/>
        <v>0</v>
      </c>
    </row>
    <row r="16" spans="1:14" ht="24">
      <c r="A16" s="63" t="s">
        <v>13</v>
      </c>
      <c r="B16" s="82">
        <v>0</v>
      </c>
      <c r="C16" s="83">
        <v>0</v>
      </c>
      <c r="D16" s="81">
        <f t="shared" si="0"/>
        <v>0</v>
      </c>
      <c r="E16" s="82">
        <v>0</v>
      </c>
      <c r="F16" s="83">
        <v>0</v>
      </c>
      <c r="G16" s="81">
        <f t="shared" si="1"/>
        <v>0</v>
      </c>
      <c r="H16" s="229">
        <f t="shared" si="3"/>
        <v>0</v>
      </c>
      <c r="I16" s="228">
        <f t="shared" si="4"/>
        <v>0</v>
      </c>
      <c r="J16" s="102">
        <v>0</v>
      </c>
      <c r="K16" s="103">
        <v>0</v>
      </c>
      <c r="L16" s="245">
        <f t="shared" si="2"/>
        <v>0</v>
      </c>
      <c r="M16" s="229">
        <f t="shared" si="5"/>
        <v>0</v>
      </c>
      <c r="N16" s="228">
        <f t="shared" si="6"/>
        <v>0</v>
      </c>
    </row>
    <row r="17" spans="1:14" ht="15" customHeight="1" thickBot="1">
      <c r="A17" s="64" t="s">
        <v>14</v>
      </c>
      <c r="B17" s="84">
        <v>14094</v>
      </c>
      <c r="C17" s="85">
        <v>0</v>
      </c>
      <c r="D17" s="81">
        <f t="shared" si="0"/>
        <v>14094</v>
      </c>
      <c r="E17" s="84">
        <v>15632</v>
      </c>
      <c r="F17" s="85">
        <v>0</v>
      </c>
      <c r="G17" s="81">
        <f t="shared" si="1"/>
        <v>15632</v>
      </c>
      <c r="H17" s="230">
        <f t="shared" si="3"/>
        <v>1538</v>
      </c>
      <c r="I17" s="231">
        <f t="shared" si="4"/>
        <v>1.1091244501206188</v>
      </c>
      <c r="J17" s="101">
        <v>15580</v>
      </c>
      <c r="K17" s="246">
        <v>0</v>
      </c>
      <c r="L17" s="245">
        <f t="shared" si="2"/>
        <v>15580</v>
      </c>
      <c r="M17" s="230">
        <f t="shared" si="5"/>
        <v>-52</v>
      </c>
      <c r="N17" s="231">
        <f t="shared" si="6"/>
        <v>0.9966734902763562</v>
      </c>
    </row>
    <row r="18" spans="1:14" ht="15" customHeight="1" thickBot="1">
      <c r="A18" s="68" t="s">
        <v>15</v>
      </c>
      <c r="B18" s="86">
        <f aca="true" t="shared" si="7" ref="B18:G18">SUM(B9+B10+B11+B12+B13+B15+B17)</f>
        <v>14932</v>
      </c>
      <c r="C18" s="87">
        <f t="shared" si="7"/>
        <v>0</v>
      </c>
      <c r="D18" s="88">
        <f t="shared" si="7"/>
        <v>14932</v>
      </c>
      <c r="E18" s="86">
        <f t="shared" si="7"/>
        <v>16491.8</v>
      </c>
      <c r="F18" s="87">
        <f t="shared" si="7"/>
        <v>0</v>
      </c>
      <c r="G18" s="88">
        <f t="shared" si="7"/>
        <v>16491.8</v>
      </c>
      <c r="H18" s="86">
        <f t="shared" si="3"/>
        <v>1559.7999999999993</v>
      </c>
      <c r="I18" s="251">
        <f t="shared" si="4"/>
        <v>1.1044602196624698</v>
      </c>
      <c r="J18" s="87">
        <f>SUM(J9+J10+J11+J12+J13+J15+J17)</f>
        <v>16610</v>
      </c>
      <c r="K18" s="87">
        <f>SUM(K9+K10+K11+K12+K13+K15+K17)</f>
        <v>0</v>
      </c>
      <c r="L18" s="88">
        <f>SUM(L9+L10+L11+L12+L13+L15+L17)</f>
        <v>16610</v>
      </c>
      <c r="M18" s="86">
        <f t="shared" si="5"/>
        <v>118.20000000000073</v>
      </c>
      <c r="N18" s="251">
        <f t="shared" si="6"/>
        <v>1.0071671982439758</v>
      </c>
    </row>
    <row r="19" spans="1:14" ht="15" customHeight="1">
      <c r="A19" s="65" t="s">
        <v>16</v>
      </c>
      <c r="B19" s="79">
        <v>632</v>
      </c>
      <c r="C19" s="80">
        <v>0</v>
      </c>
      <c r="D19" s="81">
        <f aca="true" t="shared" si="8" ref="D19:D36">SUM(B19:C19)</f>
        <v>632</v>
      </c>
      <c r="E19" s="79">
        <v>917</v>
      </c>
      <c r="F19" s="80">
        <v>0</v>
      </c>
      <c r="G19" s="81">
        <f aca="true" t="shared" si="9" ref="G19:G36">SUM(E19:F19)</f>
        <v>917</v>
      </c>
      <c r="H19" s="227">
        <f t="shared" si="3"/>
        <v>285</v>
      </c>
      <c r="I19" s="232">
        <f t="shared" si="4"/>
        <v>1.4509493670886076</v>
      </c>
      <c r="J19" s="243">
        <v>1029</v>
      </c>
      <c r="K19" s="244">
        <v>0</v>
      </c>
      <c r="L19" s="245">
        <f aca="true" t="shared" si="10" ref="L19:L36">SUM(J19:K19)</f>
        <v>1029</v>
      </c>
      <c r="M19" s="227">
        <f t="shared" si="5"/>
        <v>112</v>
      </c>
      <c r="N19" s="232">
        <f t="shared" si="6"/>
        <v>1.1221374045801527</v>
      </c>
    </row>
    <row r="20" spans="1:14" ht="24">
      <c r="A20" s="63" t="s">
        <v>17</v>
      </c>
      <c r="B20" s="79">
        <v>229</v>
      </c>
      <c r="C20" s="80">
        <v>0</v>
      </c>
      <c r="D20" s="81">
        <f t="shared" si="8"/>
        <v>229</v>
      </c>
      <c r="E20" s="79">
        <v>192</v>
      </c>
      <c r="F20" s="80">
        <v>0</v>
      </c>
      <c r="G20" s="81">
        <f t="shared" si="9"/>
        <v>192</v>
      </c>
      <c r="H20" s="229">
        <f t="shared" si="3"/>
        <v>-37</v>
      </c>
      <c r="I20" s="228">
        <f t="shared" si="4"/>
        <v>0.8384279475982532</v>
      </c>
      <c r="J20" s="243">
        <v>200</v>
      </c>
      <c r="K20" s="244">
        <v>0</v>
      </c>
      <c r="L20" s="245">
        <f t="shared" si="10"/>
        <v>200</v>
      </c>
      <c r="M20" s="227">
        <f t="shared" si="5"/>
        <v>8</v>
      </c>
      <c r="N20" s="228">
        <f t="shared" si="6"/>
        <v>1.0416666666666667</v>
      </c>
    </row>
    <row r="21" spans="1:14" ht="15" customHeight="1">
      <c r="A21" s="63" t="s">
        <v>18</v>
      </c>
      <c r="B21" s="82">
        <v>854</v>
      </c>
      <c r="C21" s="83">
        <v>0</v>
      </c>
      <c r="D21" s="81">
        <f t="shared" si="8"/>
        <v>854</v>
      </c>
      <c r="E21" s="82">
        <v>1140</v>
      </c>
      <c r="F21" s="83">
        <v>0</v>
      </c>
      <c r="G21" s="81">
        <f t="shared" si="9"/>
        <v>1140</v>
      </c>
      <c r="H21" s="229">
        <f t="shared" si="3"/>
        <v>286</v>
      </c>
      <c r="I21" s="228">
        <f t="shared" si="4"/>
        <v>1.334894613583138</v>
      </c>
      <c r="J21" s="152">
        <v>1280</v>
      </c>
      <c r="K21" s="103">
        <v>0</v>
      </c>
      <c r="L21" s="245">
        <f t="shared" si="10"/>
        <v>1280</v>
      </c>
      <c r="M21" s="227">
        <f t="shared" si="5"/>
        <v>140</v>
      </c>
      <c r="N21" s="228">
        <f t="shared" si="6"/>
        <v>1.1228070175438596</v>
      </c>
    </row>
    <row r="22" spans="1:14" ht="24">
      <c r="A22" s="63" t="s">
        <v>19</v>
      </c>
      <c r="B22" s="82">
        <v>0</v>
      </c>
      <c r="C22" s="83">
        <v>0</v>
      </c>
      <c r="D22" s="81">
        <f t="shared" si="8"/>
        <v>0</v>
      </c>
      <c r="E22" s="82">
        <v>0</v>
      </c>
      <c r="F22" s="83">
        <v>0</v>
      </c>
      <c r="G22" s="81">
        <f t="shared" si="9"/>
        <v>0</v>
      </c>
      <c r="H22" s="229">
        <f t="shared" si="3"/>
        <v>0</v>
      </c>
      <c r="I22" s="228">
        <f t="shared" si="4"/>
        <v>0</v>
      </c>
      <c r="J22" s="102">
        <v>0</v>
      </c>
      <c r="K22" s="103">
        <v>0</v>
      </c>
      <c r="L22" s="245">
        <f t="shared" si="10"/>
        <v>0</v>
      </c>
      <c r="M22" s="227">
        <f t="shared" si="5"/>
        <v>0</v>
      </c>
      <c r="N22" s="228">
        <f t="shared" si="6"/>
        <v>0</v>
      </c>
    </row>
    <row r="23" spans="1:14" ht="15" customHeight="1">
      <c r="A23" s="63" t="s">
        <v>20</v>
      </c>
      <c r="B23" s="82">
        <v>33</v>
      </c>
      <c r="C23" s="83">
        <v>0</v>
      </c>
      <c r="D23" s="81">
        <f t="shared" si="8"/>
        <v>33</v>
      </c>
      <c r="E23" s="82">
        <v>119</v>
      </c>
      <c r="F23" s="83">
        <v>0</v>
      </c>
      <c r="G23" s="81">
        <f t="shared" si="9"/>
        <v>119</v>
      </c>
      <c r="H23" s="229">
        <f t="shared" si="3"/>
        <v>86</v>
      </c>
      <c r="I23" s="228">
        <f t="shared" si="4"/>
        <v>3.606060606060606</v>
      </c>
      <c r="J23" s="102">
        <v>70</v>
      </c>
      <c r="K23" s="103">
        <v>0</v>
      </c>
      <c r="L23" s="245">
        <f t="shared" si="10"/>
        <v>70</v>
      </c>
      <c r="M23" s="227">
        <f t="shared" si="5"/>
        <v>-49</v>
      </c>
      <c r="N23" s="228">
        <f t="shared" si="6"/>
        <v>0.5882352941176471</v>
      </c>
    </row>
    <row r="24" spans="1:14" ht="15" customHeight="1">
      <c r="A24" s="63" t="s">
        <v>21</v>
      </c>
      <c r="B24" s="89">
        <v>2427</v>
      </c>
      <c r="C24" s="83">
        <v>0</v>
      </c>
      <c r="D24" s="81">
        <f t="shared" si="8"/>
        <v>2427</v>
      </c>
      <c r="E24" s="89">
        <v>2390</v>
      </c>
      <c r="F24" s="83">
        <v>0</v>
      </c>
      <c r="G24" s="81">
        <f t="shared" si="9"/>
        <v>2390</v>
      </c>
      <c r="H24" s="229">
        <f t="shared" si="3"/>
        <v>-37</v>
      </c>
      <c r="I24" s="228">
        <f t="shared" si="4"/>
        <v>0.984754841367944</v>
      </c>
      <c r="J24" s="102">
        <v>2893</v>
      </c>
      <c r="K24" s="103">
        <v>0</v>
      </c>
      <c r="L24" s="245">
        <f t="shared" si="10"/>
        <v>2893</v>
      </c>
      <c r="M24" s="227">
        <f t="shared" si="5"/>
        <v>503</v>
      </c>
      <c r="N24" s="228">
        <f t="shared" si="6"/>
        <v>1.2104602510460252</v>
      </c>
    </row>
    <row r="25" spans="1:14" ht="24">
      <c r="A25" s="63" t="s">
        <v>22</v>
      </c>
      <c r="B25" s="82">
        <v>302</v>
      </c>
      <c r="C25" s="83">
        <v>0</v>
      </c>
      <c r="D25" s="81">
        <f t="shared" si="8"/>
        <v>302</v>
      </c>
      <c r="E25" s="82">
        <v>167</v>
      </c>
      <c r="F25" s="83">
        <v>0</v>
      </c>
      <c r="G25" s="81">
        <f t="shared" si="9"/>
        <v>167</v>
      </c>
      <c r="H25" s="229">
        <f t="shared" si="3"/>
        <v>-135</v>
      </c>
      <c r="I25" s="228">
        <f t="shared" si="4"/>
        <v>0.5529801324503312</v>
      </c>
      <c r="J25" s="102">
        <v>330</v>
      </c>
      <c r="K25" s="103">
        <v>0</v>
      </c>
      <c r="L25" s="245">
        <f t="shared" si="10"/>
        <v>330</v>
      </c>
      <c r="M25" s="227">
        <f t="shared" si="5"/>
        <v>163</v>
      </c>
      <c r="N25" s="228">
        <f t="shared" si="6"/>
        <v>1.9760479041916168</v>
      </c>
    </row>
    <row r="26" spans="1:14" ht="15" customHeight="1">
      <c r="A26" s="63" t="s">
        <v>91</v>
      </c>
      <c r="B26" s="82">
        <v>1953</v>
      </c>
      <c r="C26" s="83">
        <v>0</v>
      </c>
      <c r="D26" s="81">
        <f t="shared" si="8"/>
        <v>1953</v>
      </c>
      <c r="E26" s="82">
        <v>2082</v>
      </c>
      <c r="F26" s="83">
        <v>0</v>
      </c>
      <c r="G26" s="81">
        <f t="shared" si="9"/>
        <v>2082</v>
      </c>
      <c r="H26" s="229">
        <f t="shared" si="3"/>
        <v>129</v>
      </c>
      <c r="I26" s="228">
        <f t="shared" si="4"/>
        <v>1.06605222734255</v>
      </c>
      <c r="J26" s="102">
        <v>2383</v>
      </c>
      <c r="K26" s="103">
        <v>0</v>
      </c>
      <c r="L26" s="245">
        <f t="shared" si="10"/>
        <v>2383</v>
      </c>
      <c r="M26" s="227">
        <f t="shared" si="5"/>
        <v>301</v>
      </c>
      <c r="N26" s="228">
        <f t="shared" si="6"/>
        <v>1.1445725264169069</v>
      </c>
    </row>
    <row r="27" spans="1:14" ht="15" customHeight="1">
      <c r="A27" s="66" t="s">
        <v>24</v>
      </c>
      <c r="B27" s="89">
        <v>9793</v>
      </c>
      <c r="C27" s="83">
        <v>0</v>
      </c>
      <c r="D27" s="81">
        <f t="shared" si="8"/>
        <v>9793</v>
      </c>
      <c r="E27" s="89">
        <v>10148</v>
      </c>
      <c r="F27" s="83">
        <v>0</v>
      </c>
      <c r="G27" s="81">
        <f t="shared" si="9"/>
        <v>10148</v>
      </c>
      <c r="H27" s="229">
        <f t="shared" si="3"/>
        <v>355</v>
      </c>
      <c r="I27" s="228">
        <f t="shared" si="4"/>
        <v>1.0362503829265801</v>
      </c>
      <c r="J27" s="102">
        <v>10263</v>
      </c>
      <c r="K27" s="103">
        <v>0</v>
      </c>
      <c r="L27" s="245">
        <f t="shared" si="10"/>
        <v>10263</v>
      </c>
      <c r="M27" s="227">
        <f t="shared" si="5"/>
        <v>115</v>
      </c>
      <c r="N27" s="228">
        <f t="shared" si="6"/>
        <v>1.0113322822230981</v>
      </c>
    </row>
    <row r="28" spans="1:14" ht="15" customHeight="1">
      <c r="A28" s="63" t="s">
        <v>25</v>
      </c>
      <c r="B28" s="82">
        <v>7232</v>
      </c>
      <c r="C28" s="83">
        <v>0</v>
      </c>
      <c r="D28" s="81">
        <f t="shared" si="8"/>
        <v>7232</v>
      </c>
      <c r="E28" s="82">
        <v>7481</v>
      </c>
      <c r="F28" s="83">
        <v>0</v>
      </c>
      <c r="G28" s="81">
        <f t="shared" si="9"/>
        <v>7481</v>
      </c>
      <c r="H28" s="229">
        <f t="shared" si="3"/>
        <v>249</v>
      </c>
      <c r="I28" s="228">
        <f t="shared" si="4"/>
        <v>1.0344303097345133</v>
      </c>
      <c r="J28" s="152">
        <v>7527</v>
      </c>
      <c r="K28" s="103">
        <v>0</v>
      </c>
      <c r="L28" s="245">
        <f t="shared" si="10"/>
        <v>7527</v>
      </c>
      <c r="M28" s="227">
        <f t="shared" si="5"/>
        <v>46</v>
      </c>
      <c r="N28" s="228">
        <f t="shared" si="6"/>
        <v>1.0061489105734527</v>
      </c>
    </row>
    <row r="29" spans="1:14" ht="15" customHeight="1">
      <c r="A29" s="66" t="s">
        <v>26</v>
      </c>
      <c r="B29" s="82">
        <v>6819</v>
      </c>
      <c r="C29" s="83">
        <v>0</v>
      </c>
      <c r="D29" s="81">
        <f t="shared" si="8"/>
        <v>6819</v>
      </c>
      <c r="E29" s="82">
        <v>7138</v>
      </c>
      <c r="F29" s="83">
        <v>0</v>
      </c>
      <c r="G29" s="81">
        <f t="shared" si="9"/>
        <v>7138</v>
      </c>
      <c r="H29" s="229">
        <f t="shared" si="3"/>
        <v>319</v>
      </c>
      <c r="I29" s="228">
        <f t="shared" si="4"/>
        <v>1.0467810529403139</v>
      </c>
      <c r="J29" s="152">
        <v>7277</v>
      </c>
      <c r="K29" s="103">
        <v>0</v>
      </c>
      <c r="L29" s="245">
        <f t="shared" si="10"/>
        <v>7277</v>
      </c>
      <c r="M29" s="227">
        <f t="shared" si="5"/>
        <v>139</v>
      </c>
      <c r="N29" s="228">
        <f t="shared" si="6"/>
        <v>1.019473241804427</v>
      </c>
    </row>
    <row r="30" spans="1:14" ht="15" customHeight="1">
      <c r="A30" s="63" t="s">
        <v>27</v>
      </c>
      <c r="B30" s="82">
        <v>413</v>
      </c>
      <c r="C30" s="83">
        <v>0</v>
      </c>
      <c r="D30" s="81">
        <f t="shared" si="8"/>
        <v>413</v>
      </c>
      <c r="E30" s="82">
        <v>343</v>
      </c>
      <c r="F30" s="83">
        <v>0</v>
      </c>
      <c r="G30" s="81">
        <f t="shared" si="9"/>
        <v>343</v>
      </c>
      <c r="H30" s="229">
        <f t="shared" si="3"/>
        <v>-70</v>
      </c>
      <c r="I30" s="228">
        <f t="shared" si="4"/>
        <v>0.8305084745762712</v>
      </c>
      <c r="J30" s="152">
        <v>250</v>
      </c>
      <c r="K30" s="103">
        <v>0</v>
      </c>
      <c r="L30" s="245">
        <f t="shared" si="10"/>
        <v>250</v>
      </c>
      <c r="M30" s="227">
        <f t="shared" si="5"/>
        <v>-93</v>
      </c>
      <c r="N30" s="228">
        <f t="shared" si="6"/>
        <v>0.7288629737609329</v>
      </c>
    </row>
    <row r="31" spans="1:14" ht="24">
      <c r="A31" s="63" t="s">
        <v>28</v>
      </c>
      <c r="B31" s="82">
        <v>2561</v>
      </c>
      <c r="C31" s="83">
        <v>0</v>
      </c>
      <c r="D31" s="81">
        <f t="shared" si="8"/>
        <v>2561</v>
      </c>
      <c r="E31" s="82">
        <v>2667</v>
      </c>
      <c r="F31" s="83">
        <v>0</v>
      </c>
      <c r="G31" s="81">
        <f t="shared" si="9"/>
        <v>2667</v>
      </c>
      <c r="H31" s="229">
        <f t="shared" si="3"/>
        <v>106</v>
      </c>
      <c r="I31" s="228">
        <f t="shared" si="4"/>
        <v>1.041390081999219</v>
      </c>
      <c r="J31" s="152">
        <v>2736</v>
      </c>
      <c r="K31" s="103">
        <v>0</v>
      </c>
      <c r="L31" s="245">
        <f t="shared" si="10"/>
        <v>2736</v>
      </c>
      <c r="M31" s="227">
        <f t="shared" si="5"/>
        <v>69</v>
      </c>
      <c r="N31" s="228">
        <f t="shared" si="6"/>
        <v>1.0258717660292462</v>
      </c>
    </row>
    <row r="32" spans="1:14" ht="15" customHeight="1">
      <c r="A32" s="66" t="s">
        <v>29</v>
      </c>
      <c r="B32" s="82">
        <v>5</v>
      </c>
      <c r="C32" s="83">
        <v>0</v>
      </c>
      <c r="D32" s="81">
        <f t="shared" si="8"/>
        <v>5</v>
      </c>
      <c r="E32" s="82">
        <v>6</v>
      </c>
      <c r="F32" s="83">
        <v>0</v>
      </c>
      <c r="G32" s="81">
        <f t="shared" si="9"/>
        <v>6</v>
      </c>
      <c r="H32" s="229">
        <f t="shared" si="3"/>
        <v>1</v>
      </c>
      <c r="I32" s="228">
        <f t="shared" si="4"/>
        <v>1.2</v>
      </c>
      <c r="J32" s="102">
        <v>6</v>
      </c>
      <c r="K32" s="103">
        <v>0</v>
      </c>
      <c r="L32" s="245">
        <f t="shared" si="10"/>
        <v>6</v>
      </c>
      <c r="M32" s="227">
        <f t="shared" si="5"/>
        <v>0</v>
      </c>
      <c r="N32" s="228">
        <f t="shared" si="6"/>
        <v>1</v>
      </c>
    </row>
    <row r="33" spans="1:14" ht="15" customHeight="1">
      <c r="A33" s="66" t="s">
        <v>30</v>
      </c>
      <c r="B33" s="82">
        <v>151</v>
      </c>
      <c r="C33" s="83">
        <v>0</v>
      </c>
      <c r="D33" s="81">
        <f t="shared" si="8"/>
        <v>151</v>
      </c>
      <c r="E33" s="82">
        <v>138</v>
      </c>
      <c r="F33" s="83">
        <v>0</v>
      </c>
      <c r="G33" s="81">
        <f t="shared" si="9"/>
        <v>138</v>
      </c>
      <c r="H33" s="229">
        <f t="shared" si="3"/>
        <v>-13</v>
      </c>
      <c r="I33" s="228">
        <f t="shared" si="4"/>
        <v>0.9139072847682119</v>
      </c>
      <c r="J33" s="102">
        <v>190</v>
      </c>
      <c r="K33" s="103">
        <v>0</v>
      </c>
      <c r="L33" s="245">
        <f t="shared" si="10"/>
        <v>190</v>
      </c>
      <c r="M33" s="227">
        <f t="shared" si="5"/>
        <v>52</v>
      </c>
      <c r="N33" s="228">
        <f t="shared" si="6"/>
        <v>1.3768115942028984</v>
      </c>
    </row>
    <row r="34" spans="1:14" ht="24">
      <c r="A34" s="63" t="s">
        <v>31</v>
      </c>
      <c r="B34" s="82">
        <v>833</v>
      </c>
      <c r="C34" s="83">
        <v>0</v>
      </c>
      <c r="D34" s="81">
        <f t="shared" si="8"/>
        <v>833</v>
      </c>
      <c r="E34" s="82">
        <v>1206</v>
      </c>
      <c r="F34" s="83">
        <v>0</v>
      </c>
      <c r="G34" s="81">
        <f t="shared" si="9"/>
        <v>1206</v>
      </c>
      <c r="H34" s="229">
        <f t="shared" si="3"/>
        <v>373</v>
      </c>
      <c r="I34" s="228">
        <f t="shared" si="4"/>
        <v>1.447779111644658</v>
      </c>
      <c r="J34" s="102">
        <v>879</v>
      </c>
      <c r="K34" s="103">
        <v>0</v>
      </c>
      <c r="L34" s="245">
        <f t="shared" si="10"/>
        <v>879</v>
      </c>
      <c r="M34" s="227">
        <f t="shared" si="5"/>
        <v>-327</v>
      </c>
      <c r="N34" s="228">
        <f t="shared" si="6"/>
        <v>0.7288557213930348</v>
      </c>
    </row>
    <row r="35" spans="1:15" ht="24">
      <c r="A35" s="63" t="s">
        <v>32</v>
      </c>
      <c r="B35" s="82">
        <v>833</v>
      </c>
      <c r="C35" s="83">
        <v>0</v>
      </c>
      <c r="D35" s="81">
        <f t="shared" si="8"/>
        <v>833</v>
      </c>
      <c r="E35" s="82">
        <v>1206</v>
      </c>
      <c r="F35" s="83">
        <v>0</v>
      </c>
      <c r="G35" s="81">
        <f t="shared" si="9"/>
        <v>1206</v>
      </c>
      <c r="H35" s="229">
        <f t="shared" si="3"/>
        <v>373</v>
      </c>
      <c r="I35" s="228">
        <f t="shared" si="4"/>
        <v>1.447779111644658</v>
      </c>
      <c r="J35" s="102">
        <v>879</v>
      </c>
      <c r="K35" s="103">
        <v>0</v>
      </c>
      <c r="L35" s="245">
        <f t="shared" si="10"/>
        <v>879</v>
      </c>
      <c r="M35" s="227">
        <f t="shared" si="5"/>
        <v>-327</v>
      </c>
      <c r="N35" s="228">
        <f t="shared" si="6"/>
        <v>0.7288557213930348</v>
      </c>
      <c r="O35" s="179"/>
    </row>
    <row r="36" spans="1:14" ht="15" customHeight="1" thickBot="1">
      <c r="A36" s="67" t="s">
        <v>33</v>
      </c>
      <c r="B36" s="84">
        <v>0</v>
      </c>
      <c r="C36" s="85">
        <v>0</v>
      </c>
      <c r="D36" s="81">
        <f t="shared" si="8"/>
        <v>0</v>
      </c>
      <c r="E36" s="84">
        <v>0</v>
      </c>
      <c r="F36" s="85">
        <v>0</v>
      </c>
      <c r="G36" s="81">
        <f t="shared" si="9"/>
        <v>0</v>
      </c>
      <c r="H36" s="230">
        <f t="shared" si="3"/>
        <v>0</v>
      </c>
      <c r="I36" s="231">
        <f t="shared" si="4"/>
        <v>0</v>
      </c>
      <c r="J36" s="101">
        <v>0</v>
      </c>
      <c r="K36" s="246">
        <v>0</v>
      </c>
      <c r="L36" s="245">
        <f t="shared" si="10"/>
        <v>0</v>
      </c>
      <c r="M36" s="233">
        <f t="shared" si="5"/>
        <v>0</v>
      </c>
      <c r="N36" s="231">
        <f t="shared" si="6"/>
        <v>0</v>
      </c>
    </row>
    <row r="37" spans="1:14" ht="15" customHeight="1" thickBot="1">
      <c r="A37" s="68" t="s">
        <v>34</v>
      </c>
      <c r="B37" s="90">
        <f aca="true" t="shared" si="11" ref="B37:G37">SUM(B19+B21+B22+B23+B24+B27+B32+B33+B34+B36)</f>
        <v>14728</v>
      </c>
      <c r="C37" s="91">
        <f t="shared" si="11"/>
        <v>0</v>
      </c>
      <c r="D37" s="92">
        <f t="shared" si="11"/>
        <v>14728</v>
      </c>
      <c r="E37" s="86">
        <f t="shared" si="11"/>
        <v>16064</v>
      </c>
      <c r="F37" s="87">
        <f t="shared" si="11"/>
        <v>0</v>
      </c>
      <c r="G37" s="88">
        <f t="shared" si="11"/>
        <v>16064</v>
      </c>
      <c r="H37" s="86">
        <f t="shared" si="3"/>
        <v>1336</v>
      </c>
      <c r="I37" s="251">
        <f t="shared" si="4"/>
        <v>1.0907115697990222</v>
      </c>
      <c r="J37" s="87">
        <f>SUM(J19+J21+J22+J23+J24+J27+J32+J33+J34+J36)</f>
        <v>16610</v>
      </c>
      <c r="K37" s="87">
        <f>SUM(K19+K21+K22+K23+K24+K27+K32+K33+K34+K36)</f>
        <v>0</v>
      </c>
      <c r="L37" s="88">
        <f>SUM(L19+L21+L22+L23+L24+L27+L32+L33+L34+L36)</f>
        <v>16610</v>
      </c>
      <c r="M37" s="86">
        <f t="shared" si="5"/>
        <v>546</v>
      </c>
      <c r="N37" s="251">
        <f t="shared" si="6"/>
        <v>1.0339890438247012</v>
      </c>
    </row>
    <row r="38" spans="1:14" ht="15" customHeight="1" thickBot="1">
      <c r="A38" s="68" t="s">
        <v>35</v>
      </c>
      <c r="B38" s="86">
        <f>B18-B37</f>
        <v>204</v>
      </c>
      <c r="C38" s="87">
        <f>C18-C37</f>
        <v>0</v>
      </c>
      <c r="D38" s="93">
        <f>SUM(B38:C38)</f>
        <v>204</v>
      </c>
      <c r="E38" s="86">
        <f>E18-E37</f>
        <v>427.7999999999993</v>
      </c>
      <c r="F38" s="87">
        <f>F18-F37</f>
        <v>0</v>
      </c>
      <c r="G38" s="93">
        <f>SUM(E38:F38)</f>
        <v>427.7999999999993</v>
      </c>
      <c r="H38" s="86">
        <f>+E38-B38</f>
        <v>223.79999999999927</v>
      </c>
      <c r="I38" s="251"/>
      <c r="J38" s="86">
        <f>J18-J37</f>
        <v>0</v>
      </c>
      <c r="K38" s="87">
        <f>K18-K37</f>
        <v>0</v>
      </c>
      <c r="L38" s="93">
        <f>SUM(J38:K38)</f>
        <v>0</v>
      </c>
      <c r="M38" s="86"/>
      <c r="N38" s="251"/>
    </row>
    <row r="39" spans="1:14" ht="24.75" thickBot="1">
      <c r="A39" s="68" t="s">
        <v>43</v>
      </c>
      <c r="B39" s="345">
        <v>0</v>
      </c>
      <c r="C39" s="346"/>
      <c r="D39" s="347"/>
      <c r="E39" s="348">
        <v>0</v>
      </c>
      <c r="F39" s="353"/>
      <c r="G39" s="354"/>
      <c r="H39" s="86"/>
      <c r="I39" s="251"/>
      <c r="J39" s="348">
        <v>0</v>
      </c>
      <c r="K39" s="349"/>
      <c r="L39" s="350"/>
      <c r="M39" s="86"/>
      <c r="N39" s="251"/>
    </row>
    <row r="40" spans="1:14" ht="21.75" customHeight="1" thickBot="1">
      <c r="A40" s="69" t="s">
        <v>54</v>
      </c>
      <c r="B40" s="443"/>
      <c r="C40" s="346"/>
      <c r="D40" s="346"/>
      <c r="E40" s="348">
        <f>+E39+F39</f>
        <v>0</v>
      </c>
      <c r="F40" s="353"/>
      <c r="G40" s="354"/>
      <c r="H40" s="57"/>
      <c r="I40" s="57"/>
      <c r="J40" s="57"/>
      <c r="K40" s="57"/>
      <c r="L40" s="57"/>
      <c r="M40" s="57"/>
      <c r="N40" s="57"/>
    </row>
    <row r="41" ht="14.25" customHeight="1">
      <c r="A41" s="4"/>
    </row>
    <row r="42" ht="14.25" customHeight="1">
      <c r="A42" s="4"/>
    </row>
    <row r="43" spans="1:10" ht="14.25" customHeight="1" thickBot="1">
      <c r="A43" s="4" t="s">
        <v>59</v>
      </c>
      <c r="B43" s="440" t="s">
        <v>122</v>
      </c>
      <c r="C43" s="440"/>
      <c r="D43" s="440"/>
      <c r="E43" s="440"/>
      <c r="F43" s="440"/>
      <c r="G43" s="440"/>
      <c r="H43" s="440"/>
      <c r="I43" s="440"/>
      <c r="J43" t="s">
        <v>36</v>
      </c>
    </row>
    <row r="44" spans="1:12" ht="14.25" customHeight="1">
      <c r="A44" s="333" t="s">
        <v>42</v>
      </c>
      <c r="B44" s="331" t="s">
        <v>112</v>
      </c>
      <c r="C44" s="423" t="s">
        <v>113</v>
      </c>
      <c r="D44" s="424"/>
      <c r="E44" s="424"/>
      <c r="F44" s="424"/>
      <c r="G44" s="424"/>
      <c r="H44" s="424"/>
      <c r="I44" s="425"/>
      <c r="J44" s="327" t="s">
        <v>114</v>
      </c>
      <c r="L44" s="317"/>
    </row>
    <row r="45" spans="1:10" ht="14.25" customHeight="1">
      <c r="A45" s="334"/>
      <c r="B45" s="325"/>
      <c r="C45" s="321" t="s">
        <v>40</v>
      </c>
      <c r="D45" s="369" t="s">
        <v>41</v>
      </c>
      <c r="E45" s="370"/>
      <c r="F45" s="370"/>
      <c r="G45" s="370"/>
      <c r="H45" s="370"/>
      <c r="I45" s="371"/>
      <c r="J45" s="328"/>
    </row>
    <row r="46" spans="1:10" ht="14.25" customHeight="1">
      <c r="A46" s="335"/>
      <c r="B46" s="326"/>
      <c r="C46" s="322"/>
      <c r="D46" s="105">
        <v>1</v>
      </c>
      <c r="E46" s="105">
        <v>2</v>
      </c>
      <c r="F46" s="105">
        <v>3</v>
      </c>
      <c r="G46" s="105">
        <v>4</v>
      </c>
      <c r="H46" s="106">
        <v>5</v>
      </c>
      <c r="I46" s="106">
        <v>6</v>
      </c>
      <c r="J46" s="320"/>
    </row>
    <row r="47" spans="1:10" ht="14.25" customHeight="1" thickBot="1">
      <c r="A47" s="107">
        <v>18914</v>
      </c>
      <c r="B47" s="109">
        <v>6501</v>
      </c>
      <c r="C47" s="109">
        <f>SUM(D47:I47)</f>
        <v>879</v>
      </c>
      <c r="D47" s="110">
        <v>312</v>
      </c>
      <c r="E47" s="109">
        <v>249</v>
      </c>
      <c r="F47" s="109">
        <v>0</v>
      </c>
      <c r="G47" s="109">
        <v>0</v>
      </c>
      <c r="H47" s="111">
        <v>0</v>
      </c>
      <c r="I47" s="242">
        <v>318</v>
      </c>
      <c r="J47" s="149">
        <f>A47-B47-C47</f>
        <v>11534</v>
      </c>
    </row>
    <row r="48" spans="1:9" ht="14.25" customHeight="1">
      <c r="A48" s="38"/>
      <c r="B48" s="39"/>
      <c r="C48" s="39"/>
      <c r="D48" s="39"/>
      <c r="E48" s="39"/>
      <c r="F48" s="39"/>
      <c r="G48" s="39"/>
      <c r="H48" s="39"/>
      <c r="I48" s="39"/>
    </row>
    <row r="49" spans="1:9" ht="14.25" customHeight="1">
      <c r="A49" s="38"/>
      <c r="B49" s="39"/>
      <c r="C49" s="39"/>
      <c r="D49" s="39"/>
      <c r="E49" s="39"/>
      <c r="F49" s="39"/>
      <c r="G49" s="39"/>
      <c r="H49" s="39"/>
      <c r="I49" s="39"/>
    </row>
    <row r="50" spans="1:12" ht="14.25" customHeight="1" thickBot="1">
      <c r="A50" s="332" t="s">
        <v>79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1:12" ht="21.75" customHeight="1">
      <c r="A51" s="372" t="s">
        <v>44</v>
      </c>
      <c r="B51" s="390" t="s">
        <v>118</v>
      </c>
      <c r="C51" s="392" t="s">
        <v>119</v>
      </c>
      <c r="D51" s="393"/>
      <c r="E51" s="393"/>
      <c r="F51" s="394"/>
      <c r="G51" s="390" t="s">
        <v>120</v>
      </c>
      <c r="H51" s="361" t="s">
        <v>55</v>
      </c>
      <c r="I51" s="363" t="s">
        <v>121</v>
      </c>
      <c r="J51" s="417"/>
      <c r="K51" s="417"/>
      <c r="L51" s="418"/>
    </row>
    <row r="52" spans="1:12" ht="23.25" thickBot="1">
      <c r="A52" s="373"/>
      <c r="B52" s="391"/>
      <c r="C52" s="115" t="s">
        <v>100</v>
      </c>
      <c r="D52" s="116" t="s">
        <v>45</v>
      </c>
      <c r="E52" s="116" t="s">
        <v>46</v>
      </c>
      <c r="F52" s="117" t="s">
        <v>101</v>
      </c>
      <c r="G52" s="391"/>
      <c r="H52" s="421"/>
      <c r="I52" s="115" t="s">
        <v>123</v>
      </c>
      <c r="J52" s="116" t="s">
        <v>45</v>
      </c>
      <c r="K52" s="116" t="s">
        <v>46</v>
      </c>
      <c r="L52" s="151" t="s">
        <v>124</v>
      </c>
    </row>
    <row r="53" spans="1:12" ht="14.25" customHeight="1">
      <c r="A53" s="247" t="s">
        <v>47</v>
      </c>
      <c r="B53" s="234">
        <v>1973.34</v>
      </c>
      <c r="C53" s="239" t="s">
        <v>48</v>
      </c>
      <c r="D53" s="239" t="s">
        <v>48</v>
      </c>
      <c r="E53" s="239" t="s">
        <v>48</v>
      </c>
      <c r="F53" s="240" t="s">
        <v>48</v>
      </c>
      <c r="G53" s="234">
        <v>3052.92</v>
      </c>
      <c r="H53" s="215" t="s">
        <v>48</v>
      </c>
      <c r="I53" s="239" t="s">
        <v>48</v>
      </c>
      <c r="J53" s="239" t="s">
        <v>48</v>
      </c>
      <c r="K53" s="239" t="s">
        <v>48</v>
      </c>
      <c r="L53" s="241" t="s">
        <v>48</v>
      </c>
    </row>
    <row r="54" spans="1:12" ht="14.25" customHeight="1">
      <c r="A54" s="207" t="s">
        <v>93</v>
      </c>
      <c r="B54" s="211">
        <v>39</v>
      </c>
      <c r="C54" s="185">
        <v>39</v>
      </c>
      <c r="D54" s="185">
        <v>40</v>
      </c>
      <c r="E54" s="185">
        <v>0</v>
      </c>
      <c r="F54" s="255">
        <f>+C54+D54-E54</f>
        <v>79</v>
      </c>
      <c r="G54" s="211">
        <v>79</v>
      </c>
      <c r="H54" s="216">
        <f>+G54-F54</f>
        <v>0</v>
      </c>
      <c r="I54" s="185">
        <f>F54</f>
        <v>79</v>
      </c>
      <c r="J54" s="185">
        <v>0</v>
      </c>
      <c r="K54" s="185">
        <v>79</v>
      </c>
      <c r="L54" s="216">
        <f>+I54+J54-K54</f>
        <v>0</v>
      </c>
    </row>
    <row r="55" spans="1:12" ht="14.25" customHeight="1">
      <c r="A55" s="207" t="s">
        <v>94</v>
      </c>
      <c r="B55" s="211">
        <v>255.86</v>
      </c>
      <c r="C55" s="185">
        <v>1186</v>
      </c>
      <c r="D55" s="185">
        <v>164</v>
      </c>
      <c r="E55" s="185">
        <v>930</v>
      </c>
      <c r="F55" s="255">
        <f>+C55+D55-E55</f>
        <v>420</v>
      </c>
      <c r="G55" s="211">
        <v>419.86</v>
      </c>
      <c r="H55" s="216">
        <f>+G55-F55</f>
        <v>-0.13999999999998636</v>
      </c>
      <c r="I55" s="185">
        <f>F55</f>
        <v>420</v>
      </c>
      <c r="J55" s="185">
        <v>0</v>
      </c>
      <c r="K55" s="185">
        <v>0</v>
      </c>
      <c r="L55" s="216">
        <f>+I55+J55-K55</f>
        <v>420</v>
      </c>
    </row>
    <row r="56" spans="1:12" ht="14.25" customHeight="1">
      <c r="A56" s="207" t="s">
        <v>95</v>
      </c>
      <c r="B56" s="211">
        <v>489.8</v>
      </c>
      <c r="C56" s="185">
        <v>490</v>
      </c>
      <c r="D56" s="185">
        <v>1206</v>
      </c>
      <c r="E56" s="185">
        <v>680</v>
      </c>
      <c r="F56" s="255">
        <f>+C56+D56-E56</f>
        <v>1016</v>
      </c>
      <c r="G56" s="211">
        <v>1015.66</v>
      </c>
      <c r="H56" s="216">
        <f>+G56-F56</f>
        <v>-0.34000000000003183</v>
      </c>
      <c r="I56" s="185">
        <f>F56</f>
        <v>1016</v>
      </c>
      <c r="J56" s="185">
        <v>879</v>
      </c>
      <c r="K56" s="185">
        <v>1680</v>
      </c>
      <c r="L56" s="216">
        <f>+I56+J56-K56</f>
        <v>215</v>
      </c>
    </row>
    <row r="57" spans="1:12" ht="14.25" customHeight="1">
      <c r="A57" s="207" t="s">
        <v>96</v>
      </c>
      <c r="B57" s="211">
        <v>1188.69</v>
      </c>
      <c r="C57" s="239" t="s">
        <v>48</v>
      </c>
      <c r="D57" s="239" t="s">
        <v>48</v>
      </c>
      <c r="E57" s="239" t="s">
        <v>48</v>
      </c>
      <c r="F57" s="240" t="s">
        <v>48</v>
      </c>
      <c r="G57" s="211">
        <f>G53-(G54+G55+G56)</f>
        <v>1538.4</v>
      </c>
      <c r="H57" s="217" t="s">
        <v>48</v>
      </c>
      <c r="I57" s="239" t="s">
        <v>48</v>
      </c>
      <c r="J57" s="239" t="s">
        <v>48</v>
      </c>
      <c r="K57" s="239" t="s">
        <v>48</v>
      </c>
      <c r="L57" s="241" t="s">
        <v>48</v>
      </c>
    </row>
    <row r="58" spans="1:12" ht="14.25" customHeight="1" thickBot="1">
      <c r="A58" s="209" t="s">
        <v>53</v>
      </c>
      <c r="B58" s="214">
        <v>29.47</v>
      </c>
      <c r="C58" s="165">
        <v>42</v>
      </c>
      <c r="D58" s="165">
        <v>143</v>
      </c>
      <c r="E58" s="165">
        <v>162</v>
      </c>
      <c r="F58" s="256">
        <f>+C58+D58-E58</f>
        <v>23</v>
      </c>
      <c r="G58" s="214">
        <v>28.79</v>
      </c>
      <c r="H58" s="220">
        <f>+G58-F58</f>
        <v>5.789999999999999</v>
      </c>
      <c r="I58" s="165">
        <f>F58</f>
        <v>23</v>
      </c>
      <c r="J58" s="165">
        <v>144</v>
      </c>
      <c r="K58" s="165">
        <v>130</v>
      </c>
      <c r="L58" s="220">
        <f>+I58+J58-K58</f>
        <v>37</v>
      </c>
    </row>
    <row r="59" spans="1:12" ht="14.25" customHeight="1">
      <c r="A59" s="4" t="s">
        <v>154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4.25" customHeight="1">
      <c r="A60" s="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ht="14.25" customHeight="1" thickBot="1">
      <c r="A61" s="4"/>
    </row>
    <row r="62" spans="1:12" ht="14.25" customHeight="1">
      <c r="A62" s="395" t="s">
        <v>117</v>
      </c>
      <c r="B62" s="396"/>
      <c r="C62" s="396"/>
      <c r="D62" s="396"/>
      <c r="E62" s="396"/>
      <c r="F62" s="396"/>
      <c r="G62" s="396"/>
      <c r="H62" s="396"/>
      <c r="I62" s="396"/>
      <c r="J62" s="396"/>
      <c r="K62" s="28"/>
      <c r="L62" s="29"/>
    </row>
    <row r="63" spans="1:12" ht="14.25" customHeight="1">
      <c r="A63" s="406" t="s">
        <v>39</v>
      </c>
      <c r="B63" s="404"/>
      <c r="C63" s="404"/>
      <c r="D63" s="404"/>
      <c r="E63" s="405"/>
      <c r="F63" s="30" t="s">
        <v>38</v>
      </c>
      <c r="G63" s="403" t="s">
        <v>56</v>
      </c>
      <c r="H63" s="404"/>
      <c r="I63" s="404"/>
      <c r="J63" s="404"/>
      <c r="K63" s="405"/>
      <c r="L63" s="37" t="s">
        <v>38</v>
      </c>
    </row>
    <row r="64" spans="1:12" ht="14.25" customHeight="1">
      <c r="A64" s="503" t="s">
        <v>129</v>
      </c>
      <c r="B64" s="504"/>
      <c r="C64" s="504"/>
      <c r="D64" s="504"/>
      <c r="E64" s="505"/>
      <c r="F64" s="206">
        <v>100</v>
      </c>
      <c r="G64" s="437"/>
      <c r="H64" s="438"/>
      <c r="I64" s="438"/>
      <c r="J64" s="438"/>
      <c r="K64" s="439"/>
      <c r="L64" s="157"/>
    </row>
    <row r="65" spans="1:12" ht="14.25" customHeight="1">
      <c r="A65" s="506" t="s">
        <v>130</v>
      </c>
      <c r="B65" s="507"/>
      <c r="C65" s="507"/>
      <c r="D65" s="507"/>
      <c r="E65" s="507"/>
      <c r="F65" s="200">
        <v>70</v>
      </c>
      <c r="G65" s="437"/>
      <c r="H65" s="438"/>
      <c r="I65" s="438"/>
      <c r="J65" s="438"/>
      <c r="K65" s="438"/>
      <c r="L65" s="157"/>
    </row>
    <row r="66" spans="1:12" ht="14.25" customHeight="1">
      <c r="A66" s="193" t="s">
        <v>131</v>
      </c>
      <c r="B66" s="194"/>
      <c r="C66" s="194"/>
      <c r="D66" s="194"/>
      <c r="E66" s="195"/>
      <c r="F66" s="201">
        <v>70</v>
      </c>
      <c r="G66" s="196"/>
      <c r="H66" s="197"/>
      <c r="I66" s="197"/>
      <c r="J66" s="197"/>
      <c r="K66" s="197"/>
      <c r="L66" s="199"/>
    </row>
    <row r="67" spans="1:12" ht="14.25" customHeight="1" thickBot="1">
      <c r="A67" s="203" t="s">
        <v>150</v>
      </c>
      <c r="B67" s="204"/>
      <c r="C67" s="204"/>
      <c r="D67" s="204"/>
      <c r="E67" s="205"/>
      <c r="F67" s="202">
        <v>760</v>
      </c>
      <c r="G67" s="196"/>
      <c r="H67" s="197"/>
      <c r="I67" s="197"/>
      <c r="J67" s="197"/>
      <c r="K67" s="197"/>
      <c r="L67" s="199"/>
    </row>
    <row r="68" spans="1:12" ht="14.25" customHeight="1" thickBot="1">
      <c r="A68" s="453" t="s">
        <v>69</v>
      </c>
      <c r="B68" s="454"/>
      <c r="C68" s="454"/>
      <c r="D68" s="454"/>
      <c r="E68" s="455"/>
      <c r="F68" s="54">
        <f>SUM(F64:F67)</f>
        <v>1000</v>
      </c>
      <c r="G68" s="459" t="s">
        <v>69</v>
      </c>
      <c r="H68" s="460"/>
      <c r="I68" s="460"/>
      <c r="J68" s="460"/>
      <c r="K68" s="456"/>
      <c r="L68" s="55">
        <f>SUM(L64:L65)</f>
        <v>0</v>
      </c>
    </row>
    <row r="69" spans="1:12" ht="14.25" customHeight="1" thickBot="1">
      <c r="A69" s="459" t="s">
        <v>85</v>
      </c>
      <c r="B69" s="460"/>
      <c r="C69" s="460"/>
      <c r="D69" s="460"/>
      <c r="E69" s="461"/>
      <c r="F69" s="318">
        <v>680</v>
      </c>
      <c r="G69" s="57"/>
      <c r="H69" s="57"/>
      <c r="I69" s="57"/>
      <c r="J69" s="57"/>
      <c r="K69" s="57"/>
      <c r="L69" s="57"/>
    </row>
    <row r="70" ht="14.25" customHeight="1">
      <c r="A70" s="4"/>
    </row>
    <row r="71" ht="14.25" customHeight="1">
      <c r="A71" s="4"/>
    </row>
    <row r="72" ht="14.25" customHeight="1">
      <c r="A72" s="4"/>
    </row>
    <row r="73" spans="2:9" ht="14.25" customHeight="1">
      <c r="B73" s="387" t="s">
        <v>151</v>
      </c>
      <c r="C73" s="387"/>
      <c r="D73" s="387"/>
      <c r="E73" s="387"/>
      <c r="F73" s="387"/>
      <c r="G73" s="387"/>
      <c r="H73" s="387"/>
      <c r="I73" s="387"/>
    </row>
    <row r="74" ht="13.5" thickBot="1"/>
    <row r="75" spans="2:9" ht="13.5" thickBot="1">
      <c r="B75" s="40" t="s">
        <v>72</v>
      </c>
      <c r="C75" s="41"/>
      <c r="D75" s="42"/>
      <c r="E75" s="412" t="s">
        <v>73</v>
      </c>
      <c r="F75" s="413"/>
      <c r="G75" s="414"/>
      <c r="H75" s="355" t="s">
        <v>57</v>
      </c>
      <c r="I75" s="356"/>
    </row>
    <row r="76" spans="2:9" ht="12.75">
      <c r="B76" s="142" t="s">
        <v>58</v>
      </c>
      <c r="C76" s="143" t="s">
        <v>74</v>
      </c>
      <c r="D76" s="144" t="s">
        <v>75</v>
      </c>
      <c r="E76" s="142" t="s">
        <v>58</v>
      </c>
      <c r="F76" s="143" t="s">
        <v>74</v>
      </c>
      <c r="G76" s="144" t="s">
        <v>76</v>
      </c>
      <c r="H76" s="357" t="s">
        <v>77</v>
      </c>
      <c r="I76" s="358"/>
    </row>
    <row r="77" spans="2:9" ht="13.5" thickBot="1">
      <c r="B77" s="145">
        <v>2008</v>
      </c>
      <c r="C77" s="146">
        <v>2009</v>
      </c>
      <c r="D77" s="147"/>
      <c r="E77" s="145">
        <v>2008</v>
      </c>
      <c r="F77" s="146">
        <v>2009</v>
      </c>
      <c r="G77" s="147" t="s">
        <v>115</v>
      </c>
      <c r="H77" s="359" t="s">
        <v>80</v>
      </c>
      <c r="I77" s="360"/>
    </row>
    <row r="78" spans="1:15" s="5" customFormat="1" ht="16.5" customHeight="1" thickBot="1">
      <c r="A78"/>
      <c r="B78" s="43">
        <v>31.6</v>
      </c>
      <c r="C78" s="44">
        <v>32</v>
      </c>
      <c r="D78" s="45">
        <f>SUM(C78-B78)</f>
        <v>0.3999999999999986</v>
      </c>
      <c r="E78" s="43">
        <v>18589</v>
      </c>
      <c r="F78" s="250">
        <f>H78/(12*C78)*1000</f>
        <v>18950.520833333332</v>
      </c>
      <c r="G78" s="46">
        <f>PRODUCT(F78/E78*100)</f>
        <v>101.94481055104272</v>
      </c>
      <c r="H78" s="483">
        <f>L29</f>
        <v>7277</v>
      </c>
      <c r="I78" s="484"/>
      <c r="J78" s="502"/>
      <c r="K78" s="502"/>
      <c r="L78"/>
      <c r="M78"/>
      <c r="N78"/>
      <c r="O78"/>
    </row>
    <row r="79" spans="8:9" ht="12.75" customHeight="1" hidden="1">
      <c r="H79" s="407">
        <f>G29</f>
        <v>7138</v>
      </c>
      <c r="I79" s="407"/>
    </row>
    <row r="80" ht="13.5" customHeight="1"/>
    <row r="90" ht="12.75" customHeight="1"/>
    <row r="91" ht="14.25" customHeight="1"/>
    <row r="92" ht="15.75" customHeight="1"/>
    <row r="93" ht="6.7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3.5" customHeight="1"/>
    <row r="106" ht="18.75" customHeight="1"/>
    <row r="107" spans="1:15" s="5" customFormat="1" ht="12.75" customHeight="1">
      <c r="A107"/>
      <c r="B107" s="4"/>
      <c r="C107" s="4"/>
      <c r="D107" s="4"/>
      <c r="E107" s="4"/>
      <c r="F107" s="4"/>
      <c r="G107" s="4"/>
      <c r="H107" s="4"/>
      <c r="I107"/>
      <c r="J107"/>
      <c r="K107"/>
      <c r="L107"/>
      <c r="M107"/>
      <c r="N107"/>
      <c r="O107"/>
    </row>
    <row r="108" spans="1:15" s="5" customFormat="1" ht="12.75" customHeight="1">
      <c r="A108"/>
      <c r="B108" s="4"/>
      <c r="C108" s="4"/>
      <c r="D108" s="4"/>
      <c r="E108" s="4"/>
      <c r="F108" s="4"/>
      <c r="G108" s="4"/>
      <c r="H108" s="4"/>
      <c r="I108"/>
      <c r="J108"/>
      <c r="K108"/>
      <c r="L108"/>
      <c r="M108"/>
      <c r="N108"/>
      <c r="O108"/>
    </row>
    <row r="109" spans="1:15" s="5" customFormat="1" ht="12.75" customHeight="1">
      <c r="A109"/>
      <c r="B109" s="4"/>
      <c r="C109" s="4"/>
      <c r="D109" s="4"/>
      <c r="E109" s="4"/>
      <c r="F109" s="4"/>
      <c r="G109" s="4"/>
      <c r="H109" s="4"/>
      <c r="I109"/>
      <c r="J109"/>
      <c r="K109"/>
      <c r="L109"/>
      <c r="M109"/>
      <c r="N109"/>
      <c r="O109"/>
    </row>
    <row r="110" spans="1:15" s="5" customFormat="1" ht="16.5" customHeight="1">
      <c r="A110"/>
      <c r="B110" s="4"/>
      <c r="C110" s="4"/>
      <c r="D110" s="4"/>
      <c r="E110" s="4"/>
      <c r="F110" s="4"/>
      <c r="G110" s="4"/>
      <c r="H110" s="4"/>
      <c r="I110"/>
      <c r="J110"/>
      <c r="K110"/>
      <c r="L110"/>
      <c r="M110"/>
      <c r="N110"/>
      <c r="O110"/>
    </row>
    <row r="111" spans="1:15" s="5" customFormat="1" ht="18.75" customHeight="1">
      <c r="A111"/>
      <c r="B111" s="4"/>
      <c r="C111" s="4"/>
      <c r="D111" s="4"/>
      <c r="E111" s="4"/>
      <c r="F111" s="4"/>
      <c r="G111" s="4"/>
      <c r="H111" s="4"/>
      <c r="I111"/>
      <c r="J111"/>
      <c r="K111"/>
      <c r="L111"/>
      <c r="M111"/>
      <c r="N111"/>
      <c r="O111"/>
    </row>
    <row r="112" spans="1:15" s="6" customFormat="1" ht="19.5" customHeight="1">
      <c r="A112"/>
      <c r="B112" s="4"/>
      <c r="C112" s="4"/>
      <c r="D112" s="4"/>
      <c r="E112" s="4"/>
      <c r="F112" s="4"/>
      <c r="G112" s="4"/>
      <c r="H112" s="4"/>
      <c r="I112"/>
      <c r="J112"/>
      <c r="K112"/>
      <c r="L112"/>
      <c r="M112"/>
      <c r="N112"/>
      <c r="O112"/>
    </row>
    <row r="113" spans="1:15" s="6" customFormat="1" ht="12.75">
      <c r="A113"/>
      <c r="B113" s="4"/>
      <c r="C113" s="4"/>
      <c r="D113" s="4"/>
      <c r="E113" s="4"/>
      <c r="F113" s="4"/>
      <c r="G113" s="4"/>
      <c r="H113" s="4"/>
      <c r="I113"/>
      <c r="J113"/>
      <c r="K113"/>
      <c r="L113"/>
      <c r="M113"/>
      <c r="N113"/>
      <c r="O113"/>
    </row>
    <row r="114" spans="1:15" s="9" customFormat="1" ht="13.5" customHeight="1">
      <c r="A114"/>
      <c r="B114" s="4"/>
      <c r="C114" s="4"/>
      <c r="D114" s="4"/>
      <c r="E114" s="4"/>
      <c r="F114" s="4"/>
      <c r="G114" s="4"/>
      <c r="H114" s="4"/>
      <c r="I114"/>
      <c r="J114"/>
      <c r="K114"/>
      <c r="L114"/>
      <c r="M114"/>
      <c r="N114"/>
      <c r="O114"/>
    </row>
    <row r="115" spans="1:15" s="9" customFormat="1" ht="13.5" customHeight="1">
      <c r="A115"/>
      <c r="B115" s="4"/>
      <c r="C115" s="4"/>
      <c r="D115" s="4"/>
      <c r="E115" s="4"/>
      <c r="F115" s="4"/>
      <c r="G115" s="4"/>
      <c r="H115" s="4"/>
      <c r="I115"/>
      <c r="J115"/>
      <c r="K115"/>
      <c r="L115"/>
      <c r="M115"/>
      <c r="N115"/>
      <c r="O115"/>
    </row>
    <row r="116" spans="1:15" s="9" customFormat="1" ht="13.5" customHeight="1">
      <c r="A116"/>
      <c r="B116" s="4"/>
      <c r="C116" s="4"/>
      <c r="D116" s="4"/>
      <c r="E116" s="4"/>
      <c r="F116" s="4"/>
      <c r="G116" s="4"/>
      <c r="H116" s="4"/>
      <c r="I116"/>
      <c r="J116"/>
      <c r="K116"/>
      <c r="L116"/>
      <c r="M116"/>
      <c r="N116"/>
      <c r="O116"/>
    </row>
    <row r="117" spans="1:15" s="9" customFormat="1" ht="13.5" customHeight="1">
      <c r="A117"/>
      <c r="B117" s="4"/>
      <c r="C117" s="4"/>
      <c r="D117" s="4"/>
      <c r="E117" s="4"/>
      <c r="F117" s="4"/>
      <c r="G117" s="4"/>
      <c r="H117" s="4"/>
      <c r="I117"/>
      <c r="J117"/>
      <c r="K117"/>
      <c r="L117"/>
      <c r="M117"/>
      <c r="N117"/>
      <c r="O117"/>
    </row>
    <row r="118" spans="1:15" s="9" customFormat="1" ht="13.5" customHeight="1">
      <c r="A118"/>
      <c r="B118" s="4"/>
      <c r="C118" s="4"/>
      <c r="D118" s="4"/>
      <c r="E118" s="4"/>
      <c r="F118" s="4"/>
      <c r="G118" s="4"/>
      <c r="H118" s="4"/>
      <c r="I118"/>
      <c r="J118"/>
      <c r="K118"/>
      <c r="L118"/>
      <c r="M118"/>
      <c r="N118"/>
      <c r="O118"/>
    </row>
    <row r="119" spans="1:15" s="9" customFormat="1" ht="13.5" customHeight="1">
      <c r="A119"/>
      <c r="B119" s="4"/>
      <c r="C119" s="4"/>
      <c r="D119" s="4"/>
      <c r="E119" s="4"/>
      <c r="F119" s="4"/>
      <c r="G119" s="4"/>
      <c r="H119" s="4"/>
      <c r="I119"/>
      <c r="J119"/>
      <c r="K119"/>
      <c r="L119"/>
      <c r="M119"/>
      <c r="N119"/>
      <c r="O119"/>
    </row>
    <row r="120" ht="18" customHeight="1"/>
    <row r="121" ht="15.75" customHeight="1"/>
    <row r="125" ht="16.5" customHeight="1"/>
    <row r="126" spans="1:15" s="8" customFormat="1" ht="13.5" customHeight="1">
      <c r="A126"/>
      <c r="B126" s="4"/>
      <c r="C126" s="4"/>
      <c r="D126" s="4"/>
      <c r="E126" s="4"/>
      <c r="F126" s="4"/>
      <c r="G126" s="4"/>
      <c r="H126" s="4"/>
      <c r="I126"/>
      <c r="J126"/>
      <c r="K126"/>
      <c r="L126"/>
      <c r="M126"/>
      <c r="N126"/>
      <c r="O126"/>
    </row>
    <row r="127" spans="1:15" s="16" customFormat="1" ht="21.75" customHeight="1">
      <c r="A127"/>
      <c r="B127" s="4"/>
      <c r="C127" s="4"/>
      <c r="D127" s="4"/>
      <c r="E127" s="4"/>
      <c r="F127" s="4"/>
      <c r="G127" s="4"/>
      <c r="H127" s="4"/>
      <c r="I127"/>
      <c r="J127"/>
      <c r="K127"/>
      <c r="L127"/>
      <c r="M127"/>
      <c r="N127"/>
      <c r="O127"/>
    </row>
    <row r="128" spans="1:15" s="16" customFormat="1" ht="21.75" customHeight="1">
      <c r="A128"/>
      <c r="B128" s="4"/>
      <c r="C128" s="4"/>
      <c r="D128" s="4"/>
      <c r="E128" s="4"/>
      <c r="F128" s="4"/>
      <c r="G128" s="4"/>
      <c r="H128" s="4"/>
      <c r="I128"/>
      <c r="J128"/>
      <c r="K128"/>
      <c r="L128"/>
      <c r="M128"/>
      <c r="N128"/>
      <c r="O128"/>
    </row>
    <row r="132" spans="1:15" s="7" customFormat="1" ht="14.25" customHeight="1">
      <c r="A132"/>
      <c r="B132" s="4"/>
      <c r="C132" s="4"/>
      <c r="D132" s="4"/>
      <c r="E132" s="4"/>
      <c r="F132" s="4"/>
      <c r="G132" s="4"/>
      <c r="H132" s="4"/>
      <c r="I132"/>
      <c r="J132"/>
      <c r="K132"/>
      <c r="L132"/>
      <c r="M132"/>
      <c r="N132"/>
      <c r="O132"/>
    </row>
    <row r="133" spans="1:15" s="7" customFormat="1" ht="14.25" customHeight="1">
      <c r="A133"/>
      <c r="B133" s="4"/>
      <c r="C133" s="4"/>
      <c r="D133" s="4"/>
      <c r="E133" s="4"/>
      <c r="F133" s="4"/>
      <c r="G133" s="4"/>
      <c r="H133" s="4"/>
      <c r="I133"/>
      <c r="J133"/>
      <c r="K133"/>
      <c r="L133"/>
      <c r="M133"/>
      <c r="N133"/>
      <c r="O133"/>
    </row>
    <row r="134" spans="1:15" s="7" customFormat="1" ht="14.25" customHeight="1">
      <c r="A134"/>
      <c r="B134" s="4"/>
      <c r="C134" s="4"/>
      <c r="D134" s="4"/>
      <c r="E134" s="4"/>
      <c r="F134" s="4"/>
      <c r="G134" s="4"/>
      <c r="H134" s="4"/>
      <c r="I134"/>
      <c r="J134"/>
      <c r="K134"/>
      <c r="L134"/>
      <c r="M134"/>
      <c r="N134"/>
      <c r="O134"/>
    </row>
    <row r="135" spans="1:15" s="7" customFormat="1" ht="14.25" customHeight="1">
      <c r="A135"/>
      <c r="B135" s="4"/>
      <c r="C135" s="4"/>
      <c r="D135" s="4"/>
      <c r="E135" s="4"/>
      <c r="F135" s="4"/>
      <c r="G135" s="4"/>
      <c r="H135" s="4"/>
      <c r="I135"/>
      <c r="J135"/>
      <c r="K135"/>
      <c r="L135"/>
      <c r="M135"/>
      <c r="N135"/>
      <c r="O135"/>
    </row>
    <row r="136" spans="1:15" s="7" customFormat="1" ht="14.25" customHeight="1">
      <c r="A136"/>
      <c r="B136" s="4"/>
      <c r="C136" s="4"/>
      <c r="D136" s="4"/>
      <c r="E136" s="4"/>
      <c r="F136" s="4"/>
      <c r="G136" s="4"/>
      <c r="H136" s="4"/>
      <c r="I136"/>
      <c r="J136"/>
      <c r="K136"/>
      <c r="L136"/>
      <c r="M136"/>
      <c r="N136"/>
      <c r="O136"/>
    </row>
    <row r="137" spans="1:15" s="7" customFormat="1" ht="14.25" customHeight="1">
      <c r="A137"/>
      <c r="B137" s="4"/>
      <c r="C137" s="4"/>
      <c r="D137" s="4"/>
      <c r="E137" s="4"/>
      <c r="F137" s="4"/>
      <c r="G137" s="4"/>
      <c r="H137" s="4"/>
      <c r="I137"/>
      <c r="J137"/>
      <c r="K137"/>
      <c r="L137"/>
      <c r="M137"/>
      <c r="N137"/>
      <c r="O137"/>
    </row>
    <row r="138" spans="1:15" s="7" customFormat="1" ht="14.25" customHeight="1">
      <c r="A138"/>
      <c r="B138" s="4"/>
      <c r="C138" s="4"/>
      <c r="D138" s="4"/>
      <c r="E138" s="4"/>
      <c r="F138" s="4"/>
      <c r="G138" s="4"/>
      <c r="H138" s="4"/>
      <c r="I138"/>
      <c r="J138"/>
      <c r="K138"/>
      <c r="L138"/>
      <c r="M138"/>
      <c r="N138"/>
      <c r="O138"/>
    </row>
    <row r="139" spans="1:15" s="7" customFormat="1" ht="14.25" customHeight="1">
      <c r="A139"/>
      <c r="B139" s="4"/>
      <c r="C139" s="4"/>
      <c r="D139" s="4"/>
      <c r="E139" s="4"/>
      <c r="F139" s="4"/>
      <c r="G139" s="4"/>
      <c r="H139" s="4"/>
      <c r="I139"/>
      <c r="J139"/>
      <c r="K139"/>
      <c r="L139"/>
      <c r="M139"/>
      <c r="N139"/>
      <c r="O139"/>
    </row>
    <row r="140" spans="1:15" s="7" customFormat="1" ht="19.5" customHeight="1">
      <c r="A140"/>
      <c r="B140" s="4"/>
      <c r="C140" s="4"/>
      <c r="D140" s="4"/>
      <c r="E140" s="4"/>
      <c r="F140" s="4"/>
      <c r="G140" s="4"/>
      <c r="H140" s="4"/>
      <c r="I140"/>
      <c r="J140"/>
      <c r="K140"/>
      <c r="L140"/>
      <c r="M140"/>
      <c r="N140"/>
      <c r="O140"/>
    </row>
    <row r="141" spans="1:15" s="7" customFormat="1" ht="14.25" customHeight="1">
      <c r="A141"/>
      <c r="B141" s="4"/>
      <c r="C141" s="4"/>
      <c r="D141" s="4"/>
      <c r="E141" s="4"/>
      <c r="F141" s="4"/>
      <c r="G141" s="4"/>
      <c r="H141" s="4"/>
      <c r="I141"/>
      <c r="J141"/>
      <c r="K141"/>
      <c r="L141"/>
      <c r="M141"/>
      <c r="N141"/>
      <c r="O141"/>
    </row>
    <row r="143" ht="24.75" customHeight="1"/>
    <row r="144" ht="24.75" customHeight="1"/>
  </sheetData>
  <mergeCells count="42">
    <mergeCell ref="A64:E64"/>
    <mergeCell ref="A65:E65"/>
    <mergeCell ref="A50:L50"/>
    <mergeCell ref="A3:N3"/>
    <mergeCell ref="C44:I44"/>
    <mergeCell ref="D45:I45"/>
    <mergeCell ref="B43:I43"/>
    <mergeCell ref="A44:A46"/>
    <mergeCell ref="A5:A8"/>
    <mergeCell ref="H6:I6"/>
    <mergeCell ref="B5:N5"/>
    <mergeCell ref="M6:N6"/>
    <mergeCell ref="A68:E68"/>
    <mergeCell ref="G68:K68"/>
    <mergeCell ref="G64:K64"/>
    <mergeCell ref="G65:K65"/>
    <mergeCell ref="A63:E63"/>
    <mergeCell ref="G63:K63"/>
    <mergeCell ref="G51:G52"/>
    <mergeCell ref="H51:H52"/>
    <mergeCell ref="H79:I79"/>
    <mergeCell ref="J78:K78"/>
    <mergeCell ref="B73:I73"/>
    <mergeCell ref="A69:E69"/>
    <mergeCell ref="H77:I77"/>
    <mergeCell ref="H78:I78"/>
    <mergeCell ref="E75:G75"/>
    <mergeCell ref="H75:I75"/>
    <mergeCell ref="I51:L51"/>
    <mergeCell ref="A51:A52"/>
    <mergeCell ref="B51:B52"/>
    <mergeCell ref="C51:F51"/>
    <mergeCell ref="J39:L39"/>
    <mergeCell ref="J44:J46"/>
    <mergeCell ref="H76:I76"/>
    <mergeCell ref="B39:D39"/>
    <mergeCell ref="B40:D40"/>
    <mergeCell ref="E40:G40"/>
    <mergeCell ref="E39:G39"/>
    <mergeCell ref="C45:C46"/>
    <mergeCell ref="B44:B46"/>
    <mergeCell ref="A62:J62"/>
  </mergeCells>
  <conditionalFormatting sqref="I36">
    <cfRule type="cellIs" priority="1" dxfId="1" operator="between" stopIfTrue="1">
      <formula>1.05</formula>
      <formula>1.49</formula>
    </cfRule>
    <cfRule type="cellIs" priority="2" dxfId="0" operator="between" stopIfTrue="1">
      <formula>0.95</formula>
      <formula>0.05</formula>
    </cfRule>
    <cfRule type="cellIs" priority="3" dxfId="4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2009-03-24T07:03:06Z</cp:lastPrinted>
  <dcterms:created xsi:type="dcterms:W3CDTF">2004-02-26T11:39:43Z</dcterms:created>
  <dcterms:modified xsi:type="dcterms:W3CDTF">2009-03-26T12:38:15Z</dcterms:modified>
  <cp:category/>
  <cp:version/>
  <cp:contentType/>
  <cp:contentStatus/>
</cp:coreProperties>
</file>