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700" activeTab="0"/>
  </bookViews>
  <sheets>
    <sheet name="Plán 2009" sheetId="1" r:id="rId1"/>
  </sheets>
  <definedNames/>
  <calcPr fullCalcOnLoad="1"/>
</workbook>
</file>

<file path=xl/sharedStrings.xml><?xml version="1.0" encoding="utf-8"?>
<sst xmlns="http://schemas.openxmlformats.org/spreadsheetml/2006/main" count="263" uniqueCount="183">
  <si>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</si>
  <si>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</si>
  <si>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</si>
  <si>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</si>
  <si>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</si>
  <si>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</si>
  <si>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</si>
  <si>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</si>
  <si>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</si>
  <si>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</si>
  <si>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</si>
  <si>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</si>
  <si>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</si>
  <si>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</si>
  <si>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</si>
  <si>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</si>
  <si>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</si>
  <si>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</si>
  <si>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</si>
  <si>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</si>
  <si>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</si>
  <si>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</si>
  <si>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</si>
  <si>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</si>
  <si>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</si>
  <si>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</si>
  <si>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</si>
  <si>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</si>
  <si>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</si>
  <si>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</si>
  <si>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</si>
  <si>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</si>
  <si>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</si>
  <si>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</si>
  <si>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</si>
  <si>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</si>
  <si>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</si>
  <si>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</si>
  <si>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k 31.12.</t>
  </si>
  <si>
    <t>Kumulovaná ztráta (zisk)</t>
  </si>
  <si>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</si>
  <si>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</si>
  <si>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</si>
  <si>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</si>
  <si>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>Plán oprav  dlouhodobého majetku - nemovitý majetek</t>
  </si>
  <si>
    <t>Movitý majetek</t>
  </si>
  <si>
    <t>Jmenovité akce dle přílohy D1-souvislé opravy II.a III.tříd</t>
  </si>
  <si>
    <t>Opravy techniky</t>
  </si>
  <si>
    <t>Jmenovité akce dle přílohy D1-mosty</t>
  </si>
  <si>
    <t>Drobné dodavatelské práce v NS 200 - 800</t>
  </si>
  <si>
    <t>Dodavatelské výpomoci při ZÚS</t>
  </si>
  <si>
    <t>Celkem plán oprav (SÚ 511)</t>
  </si>
  <si>
    <t>Pořizovací cena majetku</t>
  </si>
  <si>
    <t>celkem</t>
  </si>
  <si>
    <t>v tis. Kč</t>
  </si>
  <si>
    <t>Celkem movitý majetek - pod čarou</t>
  </si>
  <si>
    <t>Fondy v tis. Kč</t>
  </si>
  <si>
    <t>Deficit (+ -) BÚ</t>
  </si>
  <si>
    <t>Tvorba</t>
  </si>
  <si>
    <t>Čerpání</t>
  </si>
  <si>
    <t>Běžný účet celkem</t>
  </si>
  <si>
    <t xml:space="preserve"> ---</t>
  </si>
  <si>
    <t>z toho: fond odměn</t>
  </si>
  <si>
    <t xml:space="preserve">          rezervní fond</t>
  </si>
  <si>
    <t xml:space="preserve">          provozní prostř.</t>
  </si>
  <si>
    <t>Běžný účet FKSP</t>
  </si>
  <si>
    <t>do 30 dnů</t>
  </si>
  <si>
    <t>31-90</t>
  </si>
  <si>
    <t>91-180</t>
  </si>
  <si>
    <t>181-360</t>
  </si>
  <si>
    <t>nad 360</t>
  </si>
  <si>
    <t>Pohledávky</t>
  </si>
  <si>
    <t>Závazky</t>
  </si>
  <si>
    <t>Zaměstnanci</t>
  </si>
  <si>
    <t>Průměrný přepočtený počet pracovníků (celorok)</t>
  </si>
  <si>
    <t>Průměrný evidenční počet zaměstnanců k poslednímu dni sledovaného období</t>
  </si>
  <si>
    <t>THP</t>
  </si>
  <si>
    <t>Dělníci</t>
  </si>
  <si>
    <t>POP</t>
  </si>
  <si>
    <t>Tarifní mzdy</t>
  </si>
  <si>
    <t>Nadtarif  - nárokový</t>
  </si>
  <si>
    <t>Nadtarif  - nenárokový</t>
  </si>
  <si>
    <t>Poznámka:</t>
  </si>
  <si>
    <t>Nadtarif nenárokový - osobní ohodnocení, odměny</t>
  </si>
  <si>
    <r>
      <t xml:space="preserve">                                                                                                   </t>
    </r>
    <r>
      <rPr>
        <b/>
        <sz val="12"/>
        <rFont val="Arial CE"/>
        <family val="2"/>
      </rPr>
      <t xml:space="preserve"> KSÚS Vysočiny </t>
    </r>
    <r>
      <rPr>
        <b/>
        <sz val="8"/>
        <rFont val="Arial CE"/>
        <family val="2"/>
      </rPr>
      <t xml:space="preserve">                                                                              v tis. Kč</t>
    </r>
  </si>
  <si>
    <t>Průměrná mzda (v Kč)</t>
  </si>
  <si>
    <t xml:space="preserve">z toho odpisová skupina:                   </t>
  </si>
  <si>
    <t xml:space="preserve">z toho po lhůtě splatnosti                 </t>
  </si>
  <si>
    <t>Rozdíl 2008 - 2007</t>
  </si>
  <si>
    <t>Plán oprav celkem (dodavatelsky)</t>
  </si>
  <si>
    <t>Stav k 1.1.2008</t>
  </si>
  <si>
    <t>Stav k 31.12.2008</t>
  </si>
  <si>
    <t>Nadtarif nárokový - příplatek za vedení, příplatky (přesčas, pohotovost, noční, víkendy, svátky, prostředí apod.)</t>
  </si>
  <si>
    <t>Skutečnost 2007</t>
  </si>
  <si>
    <t>Návrh na rok 2009</t>
  </si>
  <si>
    <t>vlastní</t>
  </si>
  <si>
    <t>dodavatelsky</t>
  </si>
  <si>
    <t>Účetní odpisy na rok 2009</t>
  </si>
  <si>
    <t>Oprávky k 1.1.2009</t>
  </si>
  <si>
    <t>Zůstatková cena k 31.12.2009</t>
  </si>
  <si>
    <t>Zůstatek účtu k 1.1.2008</t>
  </si>
  <si>
    <t>Zůstatek účtu k 31.12.2008</t>
  </si>
  <si>
    <t>Stav k 1.1.2009</t>
  </si>
  <si>
    <t>Stav k 31.12.2009</t>
  </si>
  <si>
    <t>stav k 31.12.2008</t>
  </si>
  <si>
    <t>Odvod do rozpočtu zřizovatele - odpisy silničního majetku</t>
  </si>
  <si>
    <t>Protihluková opatření</t>
  </si>
  <si>
    <t>Plán 2009</t>
  </si>
  <si>
    <t>Skutečnost 2008</t>
  </si>
  <si>
    <t>Opravy a modernizace budov</t>
  </si>
  <si>
    <t xml:space="preserve">Odvod do rozpočtu zřizovatele - nemovitost provozu PE </t>
  </si>
  <si>
    <t>Okna Hrotovice, Náměšť n/O.</t>
  </si>
  <si>
    <t>Okna Třebíč</t>
  </si>
  <si>
    <t>Okna Moravské Budějovice</t>
  </si>
  <si>
    <t>Střechy garáží Třebíč</t>
  </si>
  <si>
    <t>Oprava budovy Telč</t>
  </si>
  <si>
    <t>Objekt Telč</t>
  </si>
  <si>
    <t>Unimobuňka</t>
  </si>
  <si>
    <t>Most Jaroměřice</t>
  </si>
  <si>
    <t>Nákladní auto 4x4 s inertní nástavbou</t>
  </si>
  <si>
    <t>1 ks</t>
  </si>
  <si>
    <t>Nákladní auto 4x4 s inertní nástavbou + radlice</t>
  </si>
  <si>
    <t>Nákladní auto 4x4 s chemickou nástavnou + radlice</t>
  </si>
  <si>
    <t>Nákadní auto 4x4 podvozek</t>
  </si>
  <si>
    <t>2 ks</t>
  </si>
  <si>
    <t>Nákladní auto 6x6 s inertní nástavbou + radlice</t>
  </si>
  <si>
    <t>3 ks</t>
  </si>
  <si>
    <t>Čelní nakladač - nástavba na traktor</t>
  </si>
  <si>
    <t xml:space="preserve">Osobní automobil </t>
  </si>
  <si>
    <t>10 ks</t>
  </si>
  <si>
    <t>Technoogické vozidlo</t>
  </si>
  <si>
    <t>Nákladní vozidlo pick-up</t>
  </si>
  <si>
    <t>Traktor se sekačkou</t>
  </si>
  <si>
    <t>Sekačka mulčovací za traktor</t>
  </si>
  <si>
    <t>7 ks</t>
  </si>
  <si>
    <t>Přívěs se světelnou rampou</t>
  </si>
  <si>
    <t>Radlice na traktor (2x přestavitelná)</t>
  </si>
  <si>
    <t>Odkorňovač</t>
  </si>
  <si>
    <t>Fréza na pařezy</t>
  </si>
  <si>
    <t>Vibrační deska</t>
  </si>
  <si>
    <t>Štěpkovač</t>
  </si>
  <si>
    <t>Nádrž EAS - nástavba</t>
  </si>
  <si>
    <t>Nástavba na emulzi</t>
  </si>
  <si>
    <t>GIS</t>
  </si>
  <si>
    <t>GPS</t>
  </si>
  <si>
    <t>Informační technologie</t>
  </si>
  <si>
    <t>Drobná mechanizace</t>
  </si>
  <si>
    <t>Technologické vozidlo - nosič kontejnerů/sklápěč/sypač malý</t>
  </si>
  <si>
    <t>leasing</t>
  </si>
  <si>
    <t>Mulčovací sekačka</t>
  </si>
  <si>
    <t>1ks</t>
  </si>
  <si>
    <t>Válec 10 t - použitý</t>
  </si>
  <si>
    <t>Kropička - nástavba</t>
  </si>
  <si>
    <t>Válec 2,5 t</t>
  </si>
  <si>
    <t>Vjezd brána - CM Telč</t>
  </si>
  <si>
    <t>Rozdíl 2009 - 2008</t>
  </si>
  <si>
    <t>Rozdíl 09-08</t>
  </si>
  <si>
    <t>Index 09/08</t>
  </si>
  <si>
    <t>Sypačová nástavba solná</t>
  </si>
  <si>
    <t>Autovlek s ABS</t>
  </si>
  <si>
    <t>Svářečka</t>
  </si>
  <si>
    <t>Naviják traktorový</t>
  </si>
  <si>
    <t>Vysokozdvižný vozík</t>
  </si>
  <si>
    <t>Sklápěcí korba Tatra, Liaz</t>
  </si>
  <si>
    <t>Kabina Tatra, Liaz</t>
  </si>
  <si>
    <t>Sekačka čelní na Unimog</t>
  </si>
  <si>
    <t>Další potřeby organizace (pod čarou)</t>
  </si>
  <si>
    <t>Varianta ÚVĚR - celkem 28 vozidel</t>
  </si>
  <si>
    <t>4 ks</t>
  </si>
  <si>
    <t xml:space="preserve">Nákladní automobil s nástavbou </t>
  </si>
  <si>
    <t>Movitý majetek celkem</t>
  </si>
  <si>
    <t>Odvod do rozpočtu zřizovatele celkem</t>
  </si>
  <si>
    <t>Splátky investičního úvěru</t>
  </si>
  <si>
    <t>Nemovitý majetek celkem</t>
  </si>
  <si>
    <t>Čerpání investičního fondu celkem (pořízení majetku + odvod do rozpočtu kraje + splátky úvěru)</t>
  </si>
  <si>
    <t>Investiční úvěr</t>
  </si>
  <si>
    <t xml:space="preserve">13 ks </t>
  </si>
  <si>
    <t xml:space="preserve">Investiční úvěr - nákladní automobil </t>
  </si>
  <si>
    <t xml:space="preserve">          z toho: investiční dotace</t>
  </si>
  <si>
    <t xml:space="preserve">                   odvod do rozpočtu kraje</t>
  </si>
  <si>
    <t>Účty investičních prostředků</t>
  </si>
  <si>
    <t xml:space="preserve">z toho:investiční fond </t>
  </si>
  <si>
    <t>Nesplacený zůstatek investičního úvěru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</si>
</sst>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0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6"/>
      <name val="Arial CE"/>
      <family val="2"/>
    </font>
    <font>
      <b/>
      <sz val="11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7"/>
      <color indexed="10"/>
      <name val="Arial CE"/>
      <family val="2"/>
    </font>
    <font>
      <b/>
      <sz val="8"/>
      <color indexed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" fillId="0" borderId="0">
      <alignment horizontal="center" vertical="center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1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19" borderId="10" xfId="0" applyFont="1" applyFill="1" applyBorder="1" applyAlignment="1">
      <alignment horizontal="centerContinuous" vertical="center"/>
    </xf>
    <xf numFmtId="0" fontId="2" fillId="19" borderId="11" xfId="0" applyFont="1" applyFill="1" applyBorder="1" applyAlignment="1">
      <alignment horizontal="centerContinuous" vertical="center"/>
    </xf>
    <xf numFmtId="0" fontId="2" fillId="19" borderId="12" xfId="0" applyFont="1" applyFill="1" applyBorder="1" applyAlignment="1">
      <alignment horizontal="centerContinuous" vertical="center"/>
    </xf>
    <xf numFmtId="0" fontId="6" fillId="19" borderId="13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 quotePrefix="1">
      <alignment horizontal="center"/>
    </xf>
    <xf numFmtId="0" fontId="6" fillId="19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3" fontId="2" fillId="24" borderId="21" xfId="0" applyNumberFormat="1" applyFont="1" applyFill="1" applyBorder="1" applyAlignment="1">
      <alignment vertical="center" wrapText="1"/>
    </xf>
    <xf numFmtId="0" fontId="2" fillId="24" borderId="25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164" fontId="6" fillId="0" borderId="27" xfId="0" applyNumberFormat="1" applyFont="1" applyBorder="1" applyAlignment="1">
      <alignment vertical="center" wrapText="1"/>
    </xf>
    <xf numFmtId="164" fontId="6" fillId="0" borderId="28" xfId="0" applyNumberFormat="1" applyFont="1" applyBorder="1" applyAlignment="1">
      <alignment vertical="center" wrapText="1"/>
    </xf>
    <xf numFmtId="164" fontId="6" fillId="0" borderId="29" xfId="0" applyNumberFormat="1" applyFont="1" applyBorder="1" applyAlignment="1">
      <alignment vertical="center" wrapText="1"/>
    </xf>
    <xf numFmtId="3" fontId="2" fillId="24" borderId="26" xfId="0" applyNumberFormat="1" applyFont="1" applyFill="1" applyBorder="1" applyAlignment="1">
      <alignment vertical="center" wrapText="1"/>
    </xf>
    <xf numFmtId="10" fontId="2" fillId="24" borderId="30" xfId="0" applyNumberFormat="1" applyFont="1" applyFill="1" applyBorder="1" applyAlignment="1">
      <alignment vertical="center" wrapText="1"/>
    </xf>
    <xf numFmtId="164" fontId="2" fillId="24" borderId="26" xfId="0" applyNumberFormat="1" applyFont="1" applyFill="1" applyBorder="1" applyAlignment="1">
      <alignment vertical="center" wrapText="1"/>
    </xf>
    <xf numFmtId="10" fontId="2" fillId="24" borderId="29" xfId="0" applyNumberFormat="1" applyFont="1" applyFill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3" fontId="2" fillId="24" borderId="32" xfId="0" applyNumberFormat="1" applyFont="1" applyFill="1" applyBorder="1" applyAlignment="1">
      <alignment vertical="center" wrapText="1"/>
    </xf>
    <xf numFmtId="10" fontId="2" fillId="24" borderId="16" xfId="0" applyNumberFormat="1" applyFont="1" applyFill="1" applyBorder="1" applyAlignment="1">
      <alignment vertical="center" wrapText="1"/>
    </xf>
    <xf numFmtId="164" fontId="2" fillId="24" borderId="32" xfId="0" applyNumberFormat="1" applyFont="1" applyFill="1" applyBorder="1" applyAlignment="1">
      <alignment vertical="center" wrapText="1"/>
    </xf>
    <xf numFmtId="10" fontId="2" fillId="24" borderId="14" xfId="0" applyNumberFormat="1" applyFont="1" applyFill="1" applyBorder="1" applyAlignment="1">
      <alignment vertical="center" wrapText="1"/>
    </xf>
    <xf numFmtId="0" fontId="2" fillId="19" borderId="33" xfId="0" applyFont="1" applyFill="1" applyBorder="1" applyAlignment="1">
      <alignment horizontal="left" vertical="center" wrapText="1"/>
    </xf>
    <xf numFmtId="164" fontId="2" fillId="19" borderId="33" xfId="0" applyNumberFormat="1" applyFont="1" applyFill="1" applyBorder="1" applyAlignment="1">
      <alignment vertical="center" wrapText="1"/>
    </xf>
    <xf numFmtId="164" fontId="2" fillId="19" borderId="34" xfId="0" applyNumberFormat="1" applyFont="1" applyFill="1" applyBorder="1" applyAlignment="1">
      <alignment vertical="center" wrapText="1"/>
    </xf>
    <xf numFmtId="164" fontId="2" fillId="19" borderId="35" xfId="0" applyNumberFormat="1" applyFont="1" applyFill="1" applyBorder="1" applyAlignment="1">
      <alignment vertical="center" wrapText="1"/>
    </xf>
    <xf numFmtId="164" fontId="2" fillId="19" borderId="36" xfId="0" applyNumberFormat="1" applyFont="1" applyFill="1" applyBorder="1" applyAlignment="1">
      <alignment vertical="center" wrapText="1"/>
    </xf>
    <xf numFmtId="3" fontId="2" fillId="24" borderId="33" xfId="0" applyNumberFormat="1" applyFont="1" applyFill="1" applyBorder="1" applyAlignment="1">
      <alignment vertical="center" wrapText="1"/>
    </xf>
    <xf numFmtId="10" fontId="2" fillId="24" borderId="34" xfId="0" applyNumberFormat="1" applyFont="1" applyFill="1" applyBorder="1" applyAlignment="1">
      <alignment vertical="center" wrapText="1"/>
    </xf>
    <xf numFmtId="164" fontId="2" fillId="24" borderId="33" xfId="0" applyNumberFormat="1" applyFont="1" applyFill="1" applyBorder="1" applyAlignment="1">
      <alignment vertical="center" wrapText="1"/>
    </xf>
    <xf numFmtId="10" fontId="2" fillId="24" borderId="35" xfId="0" applyNumberFormat="1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164" fontId="6" fillId="0" borderId="24" xfId="0" applyNumberFormat="1" applyFont="1" applyBorder="1" applyAlignment="1">
      <alignment vertical="center" wrapText="1"/>
    </xf>
    <xf numFmtId="10" fontId="2" fillId="24" borderId="25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6" fillId="0" borderId="23" xfId="0" applyNumberFormat="1" applyFont="1" applyFill="1" applyBorder="1" applyAlignment="1">
      <alignment vertical="center" wrapText="1"/>
    </xf>
    <xf numFmtId="164" fontId="2" fillId="24" borderId="21" xfId="0" applyNumberFormat="1" applyFont="1" applyFill="1" applyBorder="1" applyAlignment="1">
      <alignment vertical="center" wrapText="1"/>
    </xf>
    <xf numFmtId="10" fontId="2" fillId="24" borderId="24" xfId="0" applyNumberFormat="1" applyFont="1" applyFill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164" fontId="6" fillId="0" borderId="27" xfId="0" applyNumberFormat="1" applyFont="1" applyFill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64" fontId="6" fillId="0" borderId="26" xfId="0" applyNumberFormat="1" applyFont="1" applyFill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64" fontId="6" fillId="0" borderId="13" xfId="0" applyNumberFormat="1" applyFont="1" applyFill="1" applyBorder="1" applyAlignment="1">
      <alignment vertical="center" wrapText="1"/>
    </xf>
    <xf numFmtId="164" fontId="2" fillId="19" borderId="38" xfId="0" applyNumberFormat="1" applyFont="1" applyFill="1" applyBorder="1" applyAlignment="1">
      <alignment vertical="center" wrapText="1"/>
    </xf>
    <xf numFmtId="164" fontId="2" fillId="19" borderId="39" xfId="0" applyNumberFormat="1" applyFont="1" applyFill="1" applyBorder="1" applyAlignment="1">
      <alignment vertical="center" wrapText="1"/>
    </xf>
    <xf numFmtId="0" fontId="9" fillId="19" borderId="33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3" fontId="6" fillId="0" borderId="29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28" xfId="0" applyFont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2" fillId="0" borderId="23" xfId="0" applyFont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19" borderId="42" xfId="0" applyFont="1" applyFill="1" applyBorder="1" applyAlignment="1">
      <alignment horizontal="left" vertical="center"/>
    </xf>
    <xf numFmtId="3" fontId="2" fillId="0" borderId="29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4" fillId="19" borderId="44" xfId="0" applyFont="1" applyFill="1" applyBorder="1" applyAlignment="1">
      <alignment horizontal="left" vertical="center"/>
    </xf>
    <xf numFmtId="3" fontId="6" fillId="19" borderId="42" xfId="0" applyNumberFormat="1" applyFont="1" applyFill="1" applyBorder="1" applyAlignment="1">
      <alignment horizontal="left" vertical="center"/>
    </xf>
    <xf numFmtId="0" fontId="13" fillId="19" borderId="45" xfId="46" applyFont="1" applyFill="1" applyBorder="1" applyAlignment="1">
      <alignment horizontal="center" vertical="center"/>
      <protection/>
    </xf>
    <xf numFmtId="0" fontId="13" fillId="19" borderId="46" xfId="46" applyFont="1" applyFill="1" applyBorder="1" applyAlignment="1">
      <alignment horizontal="center" vertical="center"/>
      <protection/>
    </xf>
    <xf numFmtId="3" fontId="2" fillId="0" borderId="41" xfId="0" applyNumberFormat="1" applyFont="1" applyBorder="1" applyAlignment="1">
      <alignment/>
    </xf>
    <xf numFmtId="0" fontId="2" fillId="19" borderId="47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9" fillId="19" borderId="50" xfId="0" applyFont="1" applyFill="1" applyBorder="1" applyAlignment="1">
      <alignment horizontal="center" vertical="center" wrapText="1"/>
    </xf>
    <xf numFmtId="0" fontId="9" fillId="19" borderId="51" xfId="0" applyFont="1" applyFill="1" applyBorder="1" applyAlignment="1">
      <alignment horizontal="center" vertical="center" wrapText="1"/>
    </xf>
    <xf numFmtId="0" fontId="9" fillId="19" borderId="52" xfId="0" applyFont="1" applyFill="1" applyBorder="1" applyAlignment="1">
      <alignment horizontal="center" vertical="center" wrapText="1"/>
    </xf>
    <xf numFmtId="0" fontId="9" fillId="19" borderId="53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19" borderId="28" xfId="0" applyFont="1" applyFill="1" applyBorder="1" applyAlignment="1">
      <alignment horizontal="center"/>
    </xf>
    <xf numFmtId="3" fontId="2" fillId="19" borderId="28" xfId="0" applyNumberFormat="1" applyFont="1" applyFill="1" applyBorder="1" applyAlignment="1">
      <alignment horizontal="center"/>
    </xf>
    <xf numFmtId="3" fontId="2" fillId="19" borderId="30" xfId="0" applyNumberFormat="1" applyFont="1" applyFill="1" applyBorder="1" applyAlignment="1">
      <alignment horizontal="center"/>
    </xf>
    <xf numFmtId="3" fontId="2" fillId="19" borderId="29" xfId="0" applyNumberFormat="1" applyFont="1" applyFill="1" applyBorder="1" applyAlignment="1">
      <alignment horizontal="center"/>
    </xf>
    <xf numFmtId="0" fontId="3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3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3" fontId="6" fillId="0" borderId="57" xfId="0" applyNumberFormat="1" applyFont="1" applyBorder="1" applyAlignment="1">
      <alignment/>
    </xf>
    <xf numFmtId="0" fontId="3" fillId="19" borderId="59" xfId="0" applyFont="1" applyFill="1" applyBorder="1" applyAlignment="1">
      <alignment/>
    </xf>
    <xf numFmtId="0" fontId="6" fillId="19" borderId="60" xfId="0" applyFont="1" applyFill="1" applyBorder="1" applyAlignment="1">
      <alignment/>
    </xf>
    <xf numFmtId="3" fontId="6" fillId="19" borderId="60" xfId="0" applyNumberFormat="1" applyFont="1" applyFill="1" applyBorder="1" applyAlignment="1">
      <alignment/>
    </xf>
    <xf numFmtId="0" fontId="6" fillId="19" borderId="51" xfId="0" applyFont="1" applyFill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58" xfId="0" applyNumberFormat="1" applyFont="1" applyBorder="1" applyAlignment="1">
      <alignment/>
    </xf>
    <xf numFmtId="4" fontId="6" fillId="19" borderId="60" xfId="0" applyNumberFormat="1" applyFont="1" applyFill="1" applyBorder="1" applyAlignment="1">
      <alignment/>
    </xf>
    <xf numFmtId="4" fontId="6" fillId="19" borderId="5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57" xfId="0" applyFont="1" applyFill="1" applyBorder="1" applyAlignment="1">
      <alignment horizontal="center"/>
    </xf>
    <xf numFmtId="3" fontId="6" fillId="0" borderId="58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3" fontId="10" fillId="0" borderId="4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0" fillId="0" borderId="23" xfId="0" applyFont="1" applyBorder="1" applyAlignment="1">
      <alignment horizontal="center"/>
    </xf>
    <xf numFmtId="3" fontId="10" fillId="0" borderId="2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/>
    </xf>
    <xf numFmtId="0" fontId="6" fillId="19" borderId="45" xfId="0" applyFont="1" applyFill="1" applyBorder="1" applyAlignment="1">
      <alignment/>
    </xf>
    <xf numFmtId="0" fontId="6" fillId="19" borderId="61" xfId="0" applyFont="1" applyFill="1" applyBorder="1" applyAlignment="1">
      <alignment/>
    </xf>
    <xf numFmtId="0" fontId="7" fillId="19" borderId="61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horizontal="center"/>
    </xf>
    <xf numFmtId="0" fontId="17" fillId="0" borderId="55" xfId="0" applyFont="1" applyBorder="1" applyAlignment="1">
      <alignment/>
    </xf>
    <xf numFmtId="0" fontId="18" fillId="0" borderId="55" xfId="0" applyFont="1" applyBorder="1" applyAlignment="1">
      <alignment/>
    </xf>
    <xf numFmtId="3" fontId="2" fillId="0" borderId="2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0" borderId="64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/>
    </xf>
    <xf numFmtId="3" fontId="2" fillId="0" borderId="65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3" fontId="2" fillId="0" borderId="65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3" fontId="2" fillId="0" borderId="67" xfId="46" applyNumberFormat="1" applyFont="1" applyFill="1" applyBorder="1" applyAlignment="1">
      <alignment horizontal="center" vertical="center"/>
      <protection/>
    </xf>
    <xf numFmtId="3" fontId="2" fillId="0" borderId="60" xfId="46" applyNumberFormat="1" applyFont="1" applyFill="1" applyBorder="1" applyAlignment="1">
      <alignment horizontal="right" vertical="center"/>
      <protection/>
    </xf>
    <xf numFmtId="3" fontId="2" fillId="0" borderId="42" xfId="46" applyNumberFormat="1" applyFont="1" applyFill="1" applyBorder="1" applyAlignment="1">
      <alignment horizontal="right" vertical="center"/>
      <protection/>
    </xf>
    <xf numFmtId="3" fontId="2" fillId="0" borderId="68" xfId="46" applyNumberFormat="1" applyFont="1" applyFill="1" applyBorder="1" applyAlignment="1">
      <alignment horizontal="right" vertical="center"/>
      <protection/>
    </xf>
    <xf numFmtId="3" fontId="2" fillId="0" borderId="69" xfId="46" applyNumberFormat="1" applyFont="1" applyFill="1" applyBorder="1" applyAlignment="1">
      <alignment horizontal="right" vertical="center"/>
      <protection/>
    </xf>
    <xf numFmtId="3" fontId="2" fillId="0" borderId="7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2" fillId="0" borderId="28" xfId="0" applyNumberFormat="1" applyFont="1" applyFill="1" applyBorder="1" applyAlignment="1" quotePrefix="1">
      <alignment horizontal="right"/>
    </xf>
    <xf numFmtId="0" fontId="2" fillId="0" borderId="4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/>
    </xf>
    <xf numFmtId="164" fontId="6" fillId="19" borderId="50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/>
    </xf>
    <xf numFmtId="164" fontId="6" fillId="0" borderId="28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64" fontId="6" fillId="0" borderId="45" xfId="0" applyNumberFormat="1" applyFont="1" applyBorder="1" applyAlignment="1">
      <alignment/>
    </xf>
    <xf numFmtId="0" fontId="6" fillId="0" borderId="23" xfId="0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3" fontId="6" fillId="0" borderId="40" xfId="0" applyNumberFormat="1" applyFont="1" applyFill="1" applyBorder="1" applyAlignment="1">
      <alignment/>
    </xf>
    <xf numFmtId="164" fontId="6" fillId="6" borderId="27" xfId="0" applyNumberFormat="1" applyFont="1" applyFill="1" applyBorder="1" applyAlignment="1">
      <alignment vertical="center" wrapText="1"/>
    </xf>
    <xf numFmtId="3" fontId="6" fillId="0" borderId="40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6" fillId="0" borderId="23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3" fontId="6" fillId="0" borderId="72" xfId="0" applyNumberFormat="1" applyFont="1" applyFill="1" applyBorder="1" applyAlignment="1">
      <alignment horizontal="right"/>
    </xf>
    <xf numFmtId="3" fontId="6" fillId="0" borderId="7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2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26" xfId="0" applyNumberFormat="1" applyFont="1" applyBorder="1" applyAlignment="1">
      <alignment horizontal="left"/>
    </xf>
    <xf numFmtId="3" fontId="2" fillId="0" borderId="70" xfId="0" applyNumberFormat="1" applyFont="1" applyBorder="1" applyAlignment="1">
      <alignment horizontal="left"/>
    </xf>
    <xf numFmtId="3" fontId="2" fillId="0" borderId="62" xfId="0" applyNumberFormat="1" applyFont="1" applyBorder="1" applyAlignment="1">
      <alignment horizontal="left"/>
    </xf>
    <xf numFmtId="0" fontId="12" fillId="0" borderId="7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0" fontId="12" fillId="0" borderId="74" xfId="0" applyFont="1" applyBorder="1" applyAlignment="1">
      <alignment/>
    </xf>
    <xf numFmtId="3" fontId="2" fillId="0" borderId="21" xfId="0" applyNumberFormat="1" applyFont="1" applyFill="1" applyBorder="1" applyAlignment="1">
      <alignment horizontal="left"/>
    </xf>
    <xf numFmtId="0" fontId="12" fillId="0" borderId="74" xfId="0" applyFont="1" applyFill="1" applyBorder="1" applyAlignment="1">
      <alignment/>
    </xf>
    <xf numFmtId="0" fontId="12" fillId="0" borderId="64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64" xfId="0" applyFont="1" applyBorder="1" applyAlignment="1">
      <alignment/>
    </xf>
    <xf numFmtId="0" fontId="12" fillId="0" borderId="64" xfId="0" applyFont="1" applyBorder="1" applyAlignment="1">
      <alignment/>
    </xf>
    <xf numFmtId="0" fontId="12" fillId="0" borderId="62" xfId="0" applyFont="1" applyBorder="1" applyAlignment="1">
      <alignment/>
    </xf>
    <xf numFmtId="0" fontId="6" fillId="19" borderId="28" xfId="0" applyFont="1" applyFill="1" applyBorder="1" applyAlignment="1">
      <alignment horizontal="center"/>
    </xf>
    <xf numFmtId="3" fontId="2" fillId="19" borderId="29" xfId="0" applyNumberFormat="1" applyFont="1" applyFill="1" applyBorder="1" applyAlignment="1">
      <alignment/>
    </xf>
    <xf numFmtId="3" fontId="2" fillId="19" borderId="26" xfId="0" applyNumberFormat="1" applyFont="1" applyFill="1" applyBorder="1" applyAlignment="1">
      <alignment horizontal="left"/>
    </xf>
    <xf numFmtId="3" fontId="2" fillId="19" borderId="70" xfId="0" applyNumberFormat="1" applyFont="1" applyFill="1" applyBorder="1" applyAlignment="1">
      <alignment horizontal="left"/>
    </xf>
    <xf numFmtId="164" fontId="2" fillId="19" borderId="23" xfId="0" applyNumberFormat="1" applyFont="1" applyFill="1" applyBorder="1" applyAlignment="1">
      <alignment horizontal="center"/>
    </xf>
    <xf numFmtId="3" fontId="2" fillId="19" borderId="24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 horizontal="left"/>
    </xf>
    <xf numFmtId="0" fontId="12" fillId="0" borderId="75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/>
    </xf>
    <xf numFmtId="0" fontId="10" fillId="19" borderId="21" xfId="0" applyFont="1" applyFill="1" applyBorder="1" applyAlignment="1">
      <alignment/>
    </xf>
    <xf numFmtId="0" fontId="10" fillId="19" borderId="74" xfId="0" applyFont="1" applyFill="1" applyBorder="1" applyAlignment="1">
      <alignment/>
    </xf>
    <xf numFmtId="0" fontId="10" fillId="19" borderId="64" xfId="0" applyFont="1" applyFill="1" applyBorder="1" applyAlignment="1">
      <alignment/>
    </xf>
    <xf numFmtId="3" fontId="10" fillId="19" borderId="24" xfId="0" applyNumberFormat="1" applyFont="1" applyFill="1" applyBorder="1" applyAlignment="1">
      <alignment vertical="center"/>
    </xf>
    <xf numFmtId="0" fontId="12" fillId="19" borderId="70" xfId="0" applyFont="1" applyFill="1" applyBorder="1" applyAlignment="1">
      <alignment/>
    </xf>
    <xf numFmtId="3" fontId="2" fillId="19" borderId="40" xfId="0" applyNumberFormat="1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3" fontId="10" fillId="0" borderId="43" xfId="0" applyNumberFormat="1" applyFont="1" applyBorder="1" applyAlignment="1">
      <alignment/>
    </xf>
    <xf numFmtId="0" fontId="12" fillId="19" borderId="75" xfId="0" applyFont="1" applyFill="1" applyBorder="1" applyAlignment="1">
      <alignment/>
    </xf>
    <xf numFmtId="3" fontId="2" fillId="19" borderId="43" xfId="0" applyNumberFormat="1" applyFont="1" applyFill="1" applyBorder="1" applyAlignment="1">
      <alignment/>
    </xf>
    <xf numFmtId="3" fontId="10" fillId="19" borderId="25" xfId="0" applyNumberFormat="1" applyFont="1" applyFill="1" applyBorder="1" applyAlignment="1">
      <alignment vertical="center"/>
    </xf>
    <xf numFmtId="0" fontId="2" fillId="19" borderId="62" xfId="0" applyFont="1" applyFill="1" applyBorder="1" applyAlignment="1">
      <alignment horizontal="center"/>
    </xf>
    <xf numFmtId="3" fontId="2" fillId="0" borderId="67" xfId="0" applyNumberFormat="1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164" fontId="2" fillId="0" borderId="76" xfId="0" applyNumberFormat="1" applyFont="1" applyFill="1" applyBorder="1" applyAlignment="1">
      <alignment vertical="center"/>
    </xf>
    <xf numFmtId="0" fontId="4" fillId="0" borderId="71" xfId="0" applyFont="1" applyFill="1" applyBorder="1" applyAlignment="1">
      <alignment horizontal="left" vertical="center"/>
    </xf>
    <xf numFmtId="164" fontId="2" fillId="0" borderId="77" xfId="0" applyNumberFormat="1" applyFont="1" applyFill="1" applyBorder="1" applyAlignment="1">
      <alignment vertical="center"/>
    </xf>
    <xf numFmtId="164" fontId="2" fillId="0" borderId="78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/>
    </xf>
    <xf numFmtId="3" fontId="6" fillId="0" borderId="73" xfId="0" applyNumberFormat="1" applyFont="1" applyFill="1" applyBorder="1" applyAlignment="1">
      <alignment/>
    </xf>
    <xf numFmtId="3" fontId="2" fillId="0" borderId="72" xfId="0" applyNumberFormat="1" applyFont="1" applyFill="1" applyBorder="1" applyAlignment="1">
      <alignment horizontal="right"/>
    </xf>
    <xf numFmtId="3" fontId="2" fillId="0" borderId="7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2" fillId="0" borderId="73" xfId="0" applyNumberFormat="1" applyFont="1" applyFill="1" applyBorder="1" applyAlignment="1">
      <alignment/>
    </xf>
    <xf numFmtId="3" fontId="2" fillId="0" borderId="13" xfId="0" applyNumberFormat="1" applyFont="1" applyFill="1" applyBorder="1" applyAlignment="1" quotePrefix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3" fontId="2" fillId="0" borderId="62" xfId="0" applyNumberFormat="1" applyFont="1" applyFill="1" applyBorder="1" applyAlignment="1">
      <alignment horizontal="left"/>
    </xf>
    <xf numFmtId="3" fontId="2" fillId="0" borderId="74" xfId="0" applyNumberFormat="1" applyFont="1" applyFill="1" applyBorder="1" applyAlignment="1">
      <alignment horizontal="left"/>
    </xf>
    <xf numFmtId="0" fontId="0" fillId="0" borderId="62" xfId="0" applyBorder="1" applyAlignment="1">
      <alignment/>
    </xf>
    <xf numFmtId="3" fontId="2" fillId="0" borderId="26" xfId="0" applyNumberFormat="1" applyFont="1" applyFill="1" applyBorder="1" applyAlignment="1">
      <alignment horizontal="left"/>
    </xf>
    <xf numFmtId="3" fontId="2" fillId="0" borderId="70" xfId="0" applyNumberFormat="1" applyFont="1" applyFill="1" applyBorder="1" applyAlignment="1">
      <alignment horizontal="left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3" fontId="6" fillId="0" borderId="26" xfId="0" applyNumberFormat="1" applyFont="1" applyBorder="1" applyAlignment="1">
      <alignment horizontal="left"/>
    </xf>
    <xf numFmtId="0" fontId="0" fillId="0" borderId="70" xfId="0" applyBorder="1" applyAlignment="1">
      <alignment/>
    </xf>
    <xf numFmtId="0" fontId="0" fillId="0" borderId="69" xfId="0" applyBorder="1" applyAlignment="1">
      <alignment horizontal="center" vertical="center" wrapText="1"/>
    </xf>
    <xf numFmtId="0" fontId="2" fillId="19" borderId="79" xfId="0" applyFont="1" applyFill="1" applyBorder="1" applyAlignment="1">
      <alignment horizontal="center" vertical="center"/>
    </xf>
    <xf numFmtId="0" fontId="6" fillId="19" borderId="80" xfId="0" applyFont="1" applyFill="1" applyBorder="1" applyAlignment="1">
      <alignment horizontal="center" vertical="center" wrapText="1"/>
    </xf>
    <xf numFmtId="0" fontId="2" fillId="19" borderId="81" xfId="0" applyFont="1" applyFill="1" applyBorder="1" applyAlignment="1">
      <alignment horizontal="center" vertical="center" wrapText="1"/>
    </xf>
    <xf numFmtId="0" fontId="6" fillId="19" borderId="37" xfId="0" applyFont="1" applyFill="1" applyBorder="1" applyAlignment="1">
      <alignment horizontal="center" vertical="center" wrapText="1"/>
    </xf>
    <xf numFmtId="0" fontId="6" fillId="19" borderId="79" xfId="0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left"/>
    </xf>
    <xf numFmtId="3" fontId="2" fillId="0" borderId="75" xfId="0" applyNumberFormat="1" applyFont="1" applyBorder="1" applyAlignment="1">
      <alignment horizontal="left"/>
    </xf>
    <xf numFmtId="3" fontId="2" fillId="0" borderId="73" xfId="0" applyNumberFormat="1" applyFont="1" applyBorder="1" applyAlignment="1">
      <alignment horizontal="left"/>
    </xf>
    <xf numFmtId="3" fontId="2" fillId="0" borderId="74" xfId="0" applyNumberFormat="1" applyFont="1" applyFill="1" applyBorder="1" applyAlignment="1">
      <alignment/>
    </xf>
    <xf numFmtId="0" fontId="10" fillId="0" borderId="74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0" fontId="12" fillId="0" borderId="64" xfId="0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0" fontId="12" fillId="0" borderId="74" xfId="0" applyFont="1" applyBorder="1" applyAlignment="1">
      <alignment/>
    </xf>
    <xf numFmtId="3" fontId="2" fillId="0" borderId="70" xfId="0" applyNumberFormat="1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12" fillId="0" borderId="70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12" fillId="0" borderId="64" xfId="0" applyFont="1" applyBorder="1" applyAlignment="1">
      <alignment/>
    </xf>
    <xf numFmtId="3" fontId="2" fillId="0" borderId="26" xfId="0" applyNumberFormat="1" applyFont="1" applyBorder="1" applyAlignment="1">
      <alignment horizontal="left"/>
    </xf>
    <xf numFmtId="3" fontId="2" fillId="0" borderId="70" xfId="0" applyNumberFormat="1" applyFont="1" applyBorder="1" applyAlignment="1">
      <alignment horizontal="left"/>
    </xf>
    <xf numFmtId="3" fontId="2" fillId="0" borderId="62" xfId="0" applyNumberFormat="1" applyFont="1" applyBorder="1" applyAlignment="1">
      <alignment horizontal="left"/>
    </xf>
    <xf numFmtId="3" fontId="2" fillId="0" borderId="26" xfId="0" applyNumberFormat="1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3" fontId="2" fillId="0" borderId="74" xfId="0" applyNumberFormat="1" applyFont="1" applyBorder="1" applyAlignment="1">
      <alignment horizontal="left"/>
    </xf>
    <xf numFmtId="3" fontId="2" fillId="0" borderId="64" xfId="0" applyNumberFormat="1" applyFont="1" applyBorder="1" applyAlignment="1">
      <alignment horizontal="left"/>
    </xf>
    <xf numFmtId="0" fontId="14" fillId="19" borderId="81" xfId="0" applyFont="1" applyFill="1" applyBorder="1" applyAlignment="1">
      <alignment horizontal="center" vertical="center"/>
    </xf>
    <xf numFmtId="0" fontId="14" fillId="19" borderId="69" xfId="0" applyFont="1" applyFill="1" applyBorder="1" applyAlignment="1">
      <alignment horizontal="center" vertical="center"/>
    </xf>
    <xf numFmtId="0" fontId="6" fillId="19" borderId="82" xfId="0" applyFont="1" applyFill="1" applyBorder="1" applyAlignment="1">
      <alignment horizontal="center" vertical="center"/>
    </xf>
    <xf numFmtId="0" fontId="6" fillId="19" borderId="83" xfId="0" applyFont="1" applyFill="1" applyBorder="1" applyAlignment="1">
      <alignment horizontal="center" vertical="center"/>
    </xf>
    <xf numFmtId="0" fontId="6" fillId="19" borderId="84" xfId="0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3" fontId="6" fillId="0" borderId="26" xfId="0" applyNumberFormat="1" applyFont="1" applyBorder="1" applyAlignment="1">
      <alignment horizontal="center"/>
    </xf>
    <xf numFmtId="3" fontId="6" fillId="0" borderId="70" xfId="0" applyNumberFormat="1" applyFont="1" applyBorder="1" applyAlignment="1">
      <alignment horizontal="center"/>
    </xf>
    <xf numFmtId="3" fontId="6" fillId="0" borderId="62" xfId="0" applyNumberFormat="1" applyFont="1" applyBorder="1" applyAlignment="1">
      <alignment horizontal="center"/>
    </xf>
    <xf numFmtId="3" fontId="2" fillId="19" borderId="83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1" fillId="19" borderId="82" xfId="0" applyFont="1" applyFill="1" applyBorder="1" applyAlignment="1">
      <alignment vertical="center"/>
    </xf>
    <xf numFmtId="0" fontId="3" fillId="0" borderId="67" xfId="0" applyFont="1" applyBorder="1" applyAlignment="1">
      <alignment vertical="center"/>
    </xf>
    <xf numFmtId="3" fontId="2" fillId="19" borderId="85" xfId="0" applyNumberFormat="1" applyFont="1" applyFill="1" applyBorder="1" applyAlignment="1">
      <alignment horizontal="center" vertical="center"/>
    </xf>
    <xf numFmtId="3" fontId="2" fillId="19" borderId="79" xfId="0" applyNumberFormat="1" applyFont="1" applyFill="1" applyBorder="1" applyAlignment="1">
      <alignment horizontal="center" vertical="center"/>
    </xf>
    <xf numFmtId="3" fontId="2" fillId="19" borderId="80" xfId="0" applyNumberFormat="1" applyFont="1" applyFill="1" applyBorder="1" applyAlignment="1">
      <alignment horizontal="center" vertical="center"/>
    </xf>
    <xf numFmtId="0" fontId="11" fillId="19" borderId="81" xfId="0" applyFont="1" applyFill="1" applyBorder="1" applyAlignment="1">
      <alignment vertical="center"/>
    </xf>
    <xf numFmtId="0" fontId="11" fillId="19" borderId="63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/>
    </xf>
    <xf numFmtId="3" fontId="2" fillId="19" borderId="26" xfId="0" applyNumberFormat="1" applyFont="1" applyFill="1" applyBorder="1" applyAlignment="1">
      <alignment horizontal="left"/>
    </xf>
    <xf numFmtId="3" fontId="2" fillId="19" borderId="70" xfId="0" applyNumberFormat="1" applyFont="1" applyFill="1" applyBorder="1" applyAlignment="1">
      <alignment horizontal="left"/>
    </xf>
    <xf numFmtId="3" fontId="2" fillId="19" borderId="62" xfId="0" applyNumberFormat="1" applyFont="1" applyFill="1" applyBorder="1" applyAlignment="1">
      <alignment horizontal="left"/>
    </xf>
    <xf numFmtId="0" fontId="9" fillId="19" borderId="8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6" fillId="19" borderId="46" xfId="0" applyNumberFormat="1" applyFont="1" applyFill="1" applyBorder="1" applyAlignment="1">
      <alignment vertical="center"/>
    </xf>
    <xf numFmtId="164" fontId="6" fillId="19" borderId="71" xfId="0" applyNumberFormat="1" applyFont="1" applyFill="1" applyBorder="1" applyAlignment="1">
      <alignment vertical="center"/>
    </xf>
    <xf numFmtId="164" fontId="6" fillId="19" borderId="76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164" fontId="2" fillId="19" borderId="33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164" fontId="2" fillId="19" borderId="48" xfId="0" applyNumberFormat="1" applyFont="1" applyFill="1" applyBorder="1" applyAlignment="1">
      <alignment horizontal="center" vertical="center" wrapText="1"/>
    </xf>
    <xf numFmtId="164" fontId="2" fillId="19" borderId="49" xfId="0" applyNumberFormat="1" applyFont="1" applyFill="1" applyBorder="1" applyAlignment="1">
      <alignment horizontal="center" vertical="center" wrapText="1"/>
    </xf>
    <xf numFmtId="0" fontId="4" fillId="19" borderId="83" xfId="0" applyFont="1" applyFill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75" xfId="0" applyNumberFormat="1" applyFont="1" applyFill="1" applyBorder="1" applyAlignment="1">
      <alignment/>
    </xf>
    <xf numFmtId="0" fontId="12" fillId="0" borderId="75" xfId="0" applyFont="1" applyFill="1" applyBorder="1" applyAlignment="1">
      <alignment/>
    </xf>
    <xf numFmtId="0" fontId="12" fillId="0" borderId="73" xfId="0" applyFont="1" applyFill="1" applyBorder="1" applyAlignment="1">
      <alignment/>
    </xf>
    <xf numFmtId="3" fontId="2" fillId="19" borderId="86" xfId="0" applyNumberFormat="1" applyFont="1" applyFill="1" applyBorder="1" applyAlignment="1">
      <alignment horizontal="center" vertical="center"/>
    </xf>
    <xf numFmtId="0" fontId="4" fillId="19" borderId="5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" fillId="19" borderId="82" xfId="0" applyFont="1" applyFill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2" fillId="19" borderId="33" xfId="0" applyFont="1" applyFill="1" applyBorder="1" applyAlignment="1">
      <alignment horizontal="center" vertic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2" fillId="19" borderId="37" xfId="0" applyFont="1" applyFill="1" applyBorder="1" applyAlignment="1">
      <alignment horizontal="center" vertical="center"/>
    </xf>
    <xf numFmtId="0" fontId="2" fillId="19" borderId="80" xfId="0" applyFont="1" applyFill="1" applyBorder="1" applyAlignment="1">
      <alignment horizontal="center" vertical="center"/>
    </xf>
    <xf numFmtId="0" fontId="12" fillId="0" borderId="70" xfId="0" applyFont="1" applyBorder="1" applyAlignment="1">
      <alignment/>
    </xf>
    <xf numFmtId="0" fontId="11" fillId="0" borderId="33" xfId="0" applyFont="1" applyFill="1" applyBorder="1" applyAlignment="1">
      <alignment wrapText="1"/>
    </xf>
    <xf numFmtId="0" fontId="3" fillId="0" borderId="48" xfId="0" applyFont="1" applyBorder="1" applyAlignment="1">
      <alignment/>
    </xf>
    <xf numFmtId="3" fontId="2" fillId="19" borderId="82" xfId="0" applyNumberFormat="1" applyFont="1" applyFill="1" applyBorder="1" applyAlignment="1">
      <alignment horizontal="center" vertical="center"/>
    </xf>
    <xf numFmtId="0" fontId="4" fillId="19" borderId="83" xfId="0" applyFont="1" applyFill="1" applyBorder="1" applyAlignment="1">
      <alignment horizontal="center"/>
    </xf>
    <xf numFmtId="0" fontId="4" fillId="19" borderId="88" xfId="0" applyFont="1" applyFill="1" applyBorder="1" applyAlignment="1">
      <alignment horizontal="center"/>
    </xf>
    <xf numFmtId="0" fontId="4" fillId="19" borderId="67" xfId="0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4" fillId="19" borderId="50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3" fontId="6" fillId="0" borderId="70" xfId="0" applyNumberFormat="1" applyFont="1" applyBorder="1" applyAlignment="1">
      <alignment horizontal="left"/>
    </xf>
    <xf numFmtId="3" fontId="6" fillId="0" borderId="62" xfId="0" applyNumberFormat="1" applyFont="1" applyBorder="1" applyAlignment="1">
      <alignment horizontal="left"/>
    </xf>
    <xf numFmtId="3" fontId="6" fillId="0" borderId="26" xfId="0" applyNumberFormat="1" applyFont="1" applyFill="1" applyBorder="1" applyAlignment="1">
      <alignment horizontal="left"/>
    </xf>
    <xf numFmtId="3" fontId="6" fillId="0" borderId="70" xfId="0" applyNumberFormat="1" applyFont="1" applyFill="1" applyBorder="1" applyAlignment="1">
      <alignment horizontal="left"/>
    </xf>
    <xf numFmtId="3" fontId="6" fillId="0" borderId="62" xfId="0" applyNumberFormat="1" applyFont="1" applyFill="1" applyBorder="1" applyAlignment="1">
      <alignment horizontal="left"/>
    </xf>
    <xf numFmtId="0" fontId="12" fillId="0" borderId="70" xfId="0" applyFont="1" applyBorder="1" applyAlignment="1">
      <alignment/>
    </xf>
    <xf numFmtId="0" fontId="12" fillId="0" borderId="6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64" xfId="0" applyFont="1" applyBorder="1" applyAlignment="1">
      <alignment/>
    </xf>
    <xf numFmtId="3" fontId="6" fillId="0" borderId="21" xfId="0" applyNumberFormat="1" applyFont="1" applyFill="1" applyBorder="1" applyAlignment="1">
      <alignment horizontal="left"/>
    </xf>
    <xf numFmtId="3" fontId="6" fillId="0" borderId="74" xfId="0" applyNumberFormat="1" applyFont="1" applyFill="1" applyBorder="1" applyAlignment="1">
      <alignment horizontal="left"/>
    </xf>
    <xf numFmtId="3" fontId="6" fillId="0" borderId="64" xfId="0" applyNumberFormat="1" applyFont="1" applyFill="1" applyBorder="1" applyAlignment="1">
      <alignment horizontal="left"/>
    </xf>
    <xf numFmtId="0" fontId="12" fillId="0" borderId="75" xfId="0" applyFont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horizontal="left"/>
    </xf>
    <xf numFmtId="3" fontId="6" fillId="0" borderId="70" xfId="0" applyNumberFormat="1" applyFont="1" applyFill="1" applyBorder="1" applyAlignment="1">
      <alignment horizontal="left"/>
    </xf>
    <xf numFmtId="3" fontId="6" fillId="0" borderId="62" xfId="0" applyNumberFormat="1" applyFont="1" applyFill="1" applyBorder="1" applyAlignment="1">
      <alignment horizontal="left"/>
    </xf>
    <xf numFmtId="3" fontId="6" fillId="0" borderId="74" xfId="0" applyNumberFormat="1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3" fontId="6" fillId="0" borderId="56" xfId="0" applyNumberFormat="1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3" fontId="6" fillId="0" borderId="89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64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 horizontal="left"/>
    </xf>
    <xf numFmtId="3" fontId="6" fillId="0" borderId="70" xfId="0" applyNumberFormat="1" applyFont="1" applyBorder="1" applyAlignment="1">
      <alignment horizontal="left"/>
    </xf>
    <xf numFmtId="3" fontId="6" fillId="0" borderId="62" xfId="0" applyNumberFormat="1" applyFont="1" applyBorder="1" applyAlignment="1">
      <alignment horizontal="left"/>
    </xf>
    <xf numFmtId="3" fontId="9" fillId="19" borderId="82" xfId="0" applyNumberFormat="1" applyFont="1" applyFill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3" fontId="2" fillId="19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164" fontId="11" fillId="0" borderId="30" xfId="0" applyNumberFormat="1" applyFont="1" applyBorder="1" applyAlignment="1">
      <alignment horizontal="right"/>
    </xf>
    <xf numFmtId="164" fontId="11" fillId="0" borderId="40" xfId="0" applyNumberFormat="1" applyFont="1" applyBorder="1" applyAlignment="1">
      <alignment horizontal="right"/>
    </xf>
    <xf numFmtId="164" fontId="11" fillId="19" borderId="42" xfId="0" applyNumberFormat="1" applyFont="1" applyFill="1" applyBorder="1" applyAlignment="1">
      <alignment horizontal="right" vertical="center"/>
    </xf>
    <xf numFmtId="164" fontId="11" fillId="19" borderId="91" xfId="0" applyNumberFormat="1" applyFont="1" applyFill="1" applyBorder="1" applyAlignment="1">
      <alignment horizontal="right" vertical="center"/>
    </xf>
    <xf numFmtId="164" fontId="11" fillId="0" borderId="46" xfId="0" applyNumberFormat="1" applyFont="1" applyBorder="1" applyAlignment="1">
      <alignment horizontal="right"/>
    </xf>
    <xf numFmtId="164" fontId="11" fillId="0" borderId="76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left"/>
    </xf>
    <xf numFmtId="3" fontId="2" fillId="0" borderId="71" xfId="0" applyNumberFormat="1" applyFont="1" applyBorder="1" applyAlignment="1">
      <alignment horizontal="left"/>
    </xf>
    <xf numFmtId="3" fontId="2" fillId="0" borderId="44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right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11" fillId="0" borderId="70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3" fontId="2" fillId="0" borderId="82" xfId="0" applyNumberFormat="1" applyFont="1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88" xfId="0" applyBorder="1" applyAlignment="1">
      <alignment horizontal="left"/>
    </xf>
    <xf numFmtId="164" fontId="11" fillId="0" borderId="92" xfId="0" applyNumberFormat="1" applyFont="1" applyBorder="1" applyAlignment="1">
      <alignment horizontal="right"/>
    </xf>
    <xf numFmtId="164" fontId="0" fillId="0" borderId="83" xfId="0" applyNumberFormat="1" applyFont="1" applyBorder="1" applyAlignment="1">
      <alignment/>
    </xf>
    <xf numFmtId="164" fontId="0" fillId="0" borderId="84" xfId="0" applyNumberFormat="1" applyFont="1" applyBorder="1" applyAlignment="1">
      <alignment/>
    </xf>
    <xf numFmtId="164" fontId="11" fillId="0" borderId="79" xfId="0" applyNumberFormat="1" applyFont="1" applyBorder="1" applyAlignment="1">
      <alignment horizontal="right"/>
    </xf>
    <xf numFmtId="164" fontId="11" fillId="0" borderId="80" xfId="0" applyNumberFormat="1" applyFont="1" applyBorder="1" applyAlignment="1">
      <alignment horizontal="right"/>
    </xf>
    <xf numFmtId="164" fontId="2" fillId="0" borderId="45" xfId="0" applyNumberFormat="1" applyFont="1" applyBorder="1" applyAlignment="1">
      <alignment horizontal="right"/>
    </xf>
    <xf numFmtId="164" fontId="0" fillId="0" borderId="45" xfId="0" applyNumberFormat="1" applyBorder="1" applyAlignment="1">
      <alignment/>
    </xf>
    <xf numFmtId="164" fontId="0" fillId="0" borderId="61" xfId="0" applyNumberFormat="1" applyBorder="1" applyAlignment="1">
      <alignment/>
    </xf>
    <xf numFmtId="3" fontId="2" fillId="0" borderId="93" xfId="0" applyNumberFormat="1" applyFont="1" applyBorder="1" applyAlignment="1">
      <alignment horizontal="left"/>
    </xf>
    <xf numFmtId="0" fontId="0" fillId="0" borderId="45" xfId="0" applyBorder="1" applyAlignment="1">
      <alignment horizontal="left"/>
    </xf>
    <xf numFmtId="0" fontId="9" fillId="19" borderId="81" xfId="46" applyFont="1" applyFill="1" applyBorder="1" applyAlignment="1">
      <alignment horizontal="center" vertical="center" wrapText="1"/>
      <protection/>
    </xf>
    <xf numFmtId="0" fontId="7" fillId="0" borderId="9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3" fontId="2" fillId="19" borderId="26" xfId="0" applyNumberFormat="1" applyFont="1" applyFill="1" applyBorder="1" applyAlignment="1">
      <alignment/>
    </xf>
    <xf numFmtId="3" fontId="2" fillId="19" borderId="70" xfId="0" applyNumberFormat="1" applyFont="1" applyFill="1" applyBorder="1" applyAlignment="1">
      <alignment/>
    </xf>
    <xf numFmtId="3" fontId="2" fillId="19" borderId="62" xfId="0" applyNumberFormat="1" applyFont="1" applyFill="1" applyBorder="1" applyAlignment="1">
      <alignment/>
    </xf>
    <xf numFmtId="0" fontId="2" fillId="19" borderId="82" xfId="46" applyFont="1" applyFill="1" applyBorder="1" applyAlignment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" fillId="19" borderId="95" xfId="46" applyFont="1" applyFill="1" applyBorder="1" applyAlignment="1">
      <alignment horizontal="center" vertical="center" wrapText="1"/>
      <protection/>
    </xf>
    <xf numFmtId="0" fontId="3" fillId="0" borderId="5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1" fillId="19" borderId="85" xfId="46" applyFont="1" applyFill="1" applyBorder="1" applyAlignment="1">
      <alignment horizontal="center" vertical="center"/>
      <protection/>
    </xf>
    <xf numFmtId="0" fontId="11" fillId="19" borderId="79" xfId="46" applyFont="1" applyFill="1" applyBorder="1" applyAlignment="1">
      <alignment horizontal="center" vertical="center"/>
      <protection/>
    </xf>
    <xf numFmtId="0" fontId="11" fillId="19" borderId="80" xfId="46" applyFont="1" applyFill="1" applyBorder="1" applyAlignment="1">
      <alignment horizontal="center" vertical="center"/>
      <protection/>
    </xf>
    <xf numFmtId="0" fontId="2" fillId="19" borderId="30" xfId="46" applyFont="1" applyFill="1" applyBorder="1" applyAlignment="1">
      <alignment horizontal="center" vertical="center"/>
      <protection/>
    </xf>
    <xf numFmtId="0" fontId="2" fillId="19" borderId="70" xfId="46" applyFont="1" applyFill="1" applyBorder="1" applyAlignment="1">
      <alignment horizontal="center" vertical="center"/>
      <protection/>
    </xf>
    <xf numFmtId="0" fontId="2" fillId="19" borderId="40" xfId="46" applyFont="1" applyFill="1" applyBorder="1" applyAlignment="1">
      <alignment horizontal="center" vertical="center"/>
      <protection/>
    </xf>
    <xf numFmtId="0" fontId="2" fillId="19" borderId="75" xfId="46" applyFont="1" applyFill="1" applyBorder="1" applyAlignment="1">
      <alignment horizontal="center" vertical="center"/>
      <protection/>
    </xf>
    <xf numFmtId="0" fontId="3" fillId="0" borderId="42" xfId="0" applyFont="1" applyBorder="1" applyAlignment="1">
      <alignment horizontal="center" vertical="center"/>
    </xf>
    <xf numFmtId="0" fontId="3" fillId="19" borderId="67" xfId="0" applyFont="1" applyFill="1" applyBorder="1" applyAlignment="1">
      <alignment vertical="center"/>
    </xf>
    <xf numFmtId="0" fontId="0" fillId="19" borderId="42" xfId="0" applyFill="1" applyBorder="1" applyAlignment="1">
      <alignment vertical="center"/>
    </xf>
    <xf numFmtId="0" fontId="0" fillId="19" borderId="50" xfId="0" applyFill="1" applyBorder="1" applyAlignment="1">
      <alignment vertical="center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 Odpisový plán na rok 200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tabSelected="1" zoomScalePageLayoutView="0" workbookViewId="0" topLeftCell="A1">
      <selection activeCell="L100" sqref="L100"/>
    </sheetView>
  </sheetViews>
  <sheetFormatPr defaultColWidth="9.140625" defaultRowHeight="12.75"/>
  <cols>
    <col min="1" max="1" width="26.00390625" style="3" customWidth="1"/>
    <col min="2" max="2" width="8.8515625" style="69" customWidth="1"/>
    <col min="3" max="3" width="8.00390625" style="69" customWidth="1"/>
    <col min="4" max="4" width="9.00390625" style="69" customWidth="1"/>
    <col min="5" max="5" width="8.8515625" style="69" customWidth="1"/>
    <col min="6" max="6" width="8.00390625" style="69" customWidth="1"/>
    <col min="7" max="7" width="9.00390625" style="69" customWidth="1"/>
    <col min="8" max="8" width="8.00390625" style="69" customWidth="1"/>
    <col min="9" max="9" width="8.00390625" style="3" customWidth="1"/>
    <col min="10" max="10" width="9.00390625" style="3" customWidth="1"/>
    <col min="11" max="11" width="8.00390625" style="3" customWidth="1"/>
    <col min="12" max="12" width="9.140625" style="3" customWidth="1"/>
    <col min="13" max="13" width="8.421875" style="3" customWidth="1"/>
    <col min="14" max="14" width="8.00390625" style="3" customWidth="1"/>
    <col min="15" max="15" width="10.421875" style="3" customWidth="1"/>
    <col min="16" max="16" width="16.140625" style="3" customWidth="1"/>
    <col min="17" max="17" width="4.8515625" style="0" bestFit="1" customWidth="1"/>
    <col min="18" max="18" width="9.140625" style="4" customWidth="1"/>
  </cols>
  <sheetData>
    <row r="1" ht="12.75">
      <c r="K1" s="247" t="s">
        <v>167</v>
      </c>
    </row>
    <row r="2" spans="1:8" ht="7.5" customHeight="1" thickBot="1">
      <c r="A2" s="1"/>
      <c r="B2" s="2"/>
      <c r="C2" s="2"/>
      <c r="D2" s="2"/>
      <c r="E2" s="2"/>
      <c r="F2" s="2"/>
      <c r="G2" s="2"/>
      <c r="H2" s="2"/>
    </row>
    <row r="3" spans="1:14" ht="19.5" customHeight="1" thickBot="1">
      <c r="A3" s="395" t="s">
        <v>0</v>
      </c>
      <c r="B3" s="398" t="s">
        <v>84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400"/>
    </row>
    <row r="4" spans="1:14" ht="12.75">
      <c r="A4" s="396"/>
      <c r="B4" s="5" t="s">
        <v>93</v>
      </c>
      <c r="C4" s="7"/>
      <c r="D4" s="6"/>
      <c r="E4" s="5" t="s">
        <v>108</v>
      </c>
      <c r="F4" s="7"/>
      <c r="G4" s="6"/>
      <c r="H4" s="401" t="s">
        <v>88</v>
      </c>
      <c r="I4" s="314"/>
      <c r="J4" s="5" t="s">
        <v>94</v>
      </c>
      <c r="K4" s="7"/>
      <c r="L4" s="6"/>
      <c r="M4" s="401" t="s">
        <v>155</v>
      </c>
      <c r="N4" s="402"/>
    </row>
    <row r="5" spans="1:14" ht="12.75">
      <c r="A5" s="396"/>
      <c r="B5" s="10" t="s">
        <v>1</v>
      </c>
      <c r="C5" s="8" t="s">
        <v>2</v>
      </c>
      <c r="D5" s="9" t="s">
        <v>3</v>
      </c>
      <c r="E5" s="10" t="s">
        <v>1</v>
      </c>
      <c r="F5" s="8" t="s">
        <v>2</v>
      </c>
      <c r="G5" s="9" t="s">
        <v>3</v>
      </c>
      <c r="H5" s="11" t="s">
        <v>3</v>
      </c>
      <c r="I5" s="11" t="s">
        <v>4</v>
      </c>
      <c r="J5" s="10" t="s">
        <v>1</v>
      </c>
      <c r="K5" s="8" t="s">
        <v>2</v>
      </c>
      <c r="L5" s="9" t="s">
        <v>3</v>
      </c>
      <c r="M5" s="11" t="s">
        <v>3</v>
      </c>
      <c r="N5" s="9" t="s">
        <v>4</v>
      </c>
    </row>
    <row r="6" spans="1:14" ht="13.5" thickBot="1">
      <c r="A6" s="397"/>
      <c r="B6" s="14" t="s">
        <v>5</v>
      </c>
      <c r="C6" s="12" t="s">
        <v>5</v>
      </c>
      <c r="D6" s="13"/>
      <c r="E6" s="14" t="s">
        <v>5</v>
      </c>
      <c r="F6" s="12" t="s">
        <v>5</v>
      </c>
      <c r="G6" s="13"/>
      <c r="H6" s="15" t="s">
        <v>6</v>
      </c>
      <c r="I6" s="16" t="s">
        <v>7</v>
      </c>
      <c r="J6" s="14" t="s">
        <v>5</v>
      </c>
      <c r="K6" s="12" t="s">
        <v>5</v>
      </c>
      <c r="L6" s="13"/>
      <c r="M6" s="15" t="s">
        <v>6</v>
      </c>
      <c r="N6" s="13" t="s">
        <v>7</v>
      </c>
    </row>
    <row r="7" spans="1:14" ht="13.5" customHeight="1" thickTop="1">
      <c r="A7" s="17" t="s">
        <v>8</v>
      </c>
      <c r="B7" s="18"/>
      <c r="C7" s="19"/>
      <c r="D7" s="20"/>
      <c r="E7" s="18"/>
      <c r="F7" s="19"/>
      <c r="G7" s="20"/>
      <c r="H7" s="21"/>
      <c r="I7" s="22"/>
      <c r="J7" s="18"/>
      <c r="K7" s="19"/>
      <c r="L7" s="20"/>
      <c r="M7" s="21"/>
      <c r="N7" s="23"/>
    </row>
    <row r="8" spans="1:14" ht="13.5" customHeight="1">
      <c r="A8" s="24" t="s">
        <v>9</v>
      </c>
      <c r="B8" s="25">
        <v>17</v>
      </c>
      <c r="C8" s="26">
        <v>85148</v>
      </c>
      <c r="D8" s="27">
        <f>SUM(B8:C8)</f>
        <v>85165</v>
      </c>
      <c r="E8" s="25">
        <v>1</v>
      </c>
      <c r="F8" s="26">
        <v>110485</v>
      </c>
      <c r="G8" s="27">
        <f>SUM(E8:F8)</f>
        <v>110486</v>
      </c>
      <c r="H8" s="28">
        <f>+G8-D8</f>
        <v>25321</v>
      </c>
      <c r="I8" s="29">
        <f>+G8/D8</f>
        <v>1.297316972934891</v>
      </c>
      <c r="J8" s="25"/>
      <c r="K8" s="26">
        <v>115000</v>
      </c>
      <c r="L8" s="27">
        <f>SUM(J8:K8)</f>
        <v>115000</v>
      </c>
      <c r="M8" s="30">
        <f>+L8-G8</f>
        <v>4514</v>
      </c>
      <c r="N8" s="31">
        <f>+L8/G8</f>
        <v>1.0408558550404576</v>
      </c>
    </row>
    <row r="9" spans="1:14" ht="13.5" customHeight="1">
      <c r="A9" s="24" t="s">
        <v>10</v>
      </c>
      <c r="B9" s="25"/>
      <c r="C9" s="26"/>
      <c r="D9" s="27">
        <f aca="true" t="shared" si="0" ref="D9:D15">SUM(B9:C9)</f>
        <v>0</v>
      </c>
      <c r="E9" s="25"/>
      <c r="F9" s="26"/>
      <c r="G9" s="27">
        <f aca="true" t="shared" si="1" ref="G9:G15">SUM(E9:F9)</f>
        <v>0</v>
      </c>
      <c r="H9" s="28"/>
      <c r="I9" s="29"/>
      <c r="J9" s="25"/>
      <c r="K9" s="26"/>
      <c r="L9" s="27">
        <f aca="true" t="shared" si="2" ref="L9:L15">SUM(J9:K9)</f>
        <v>0</v>
      </c>
      <c r="M9" s="30">
        <f aca="true" t="shared" si="3" ref="M9:M35">+L9-G9</f>
        <v>0</v>
      </c>
      <c r="N9" s="31"/>
    </row>
    <row r="10" spans="1:14" ht="13.5" customHeight="1">
      <c r="A10" s="24" t="s">
        <v>11</v>
      </c>
      <c r="B10" s="25">
        <v>15711</v>
      </c>
      <c r="C10" s="26"/>
      <c r="D10" s="27">
        <f t="shared" si="0"/>
        <v>15711</v>
      </c>
      <c r="E10" s="25">
        <v>14930</v>
      </c>
      <c r="F10" s="26"/>
      <c r="G10" s="27">
        <f t="shared" si="1"/>
        <v>14930</v>
      </c>
      <c r="H10" s="28">
        <f aca="true" t="shared" si="4" ref="H10:H36">+G10-D10</f>
        <v>-781</v>
      </c>
      <c r="I10" s="29">
        <f aca="true" t="shared" si="5" ref="I10:I36">+G10/D10</f>
        <v>0.9502896060085291</v>
      </c>
      <c r="J10" s="25">
        <v>15000</v>
      </c>
      <c r="K10" s="26"/>
      <c r="L10" s="27">
        <f t="shared" si="2"/>
        <v>15000</v>
      </c>
      <c r="M10" s="30">
        <f t="shared" si="3"/>
        <v>70</v>
      </c>
      <c r="N10" s="31">
        <f aca="true" t="shared" si="6" ref="N10:N35">+L10/G10</f>
        <v>1.0046885465505693</v>
      </c>
    </row>
    <row r="11" spans="1:14" ht="13.5" customHeight="1">
      <c r="A11" s="24" t="s">
        <v>12</v>
      </c>
      <c r="B11" s="25">
        <v>9580</v>
      </c>
      <c r="C11" s="26">
        <v>3</v>
      </c>
      <c r="D11" s="27">
        <f t="shared" si="0"/>
        <v>9583</v>
      </c>
      <c r="E11" s="25">
        <v>13029</v>
      </c>
      <c r="F11" s="26">
        <v>14</v>
      </c>
      <c r="G11" s="27">
        <f t="shared" si="1"/>
        <v>13043</v>
      </c>
      <c r="H11" s="28">
        <f t="shared" si="4"/>
        <v>3460</v>
      </c>
      <c r="I11" s="29">
        <f t="shared" si="5"/>
        <v>1.3610560367317124</v>
      </c>
      <c r="J11" s="25">
        <v>13500</v>
      </c>
      <c r="K11" s="26"/>
      <c r="L11" s="27">
        <f t="shared" si="2"/>
        <v>13500</v>
      </c>
      <c r="M11" s="30">
        <f t="shared" si="3"/>
        <v>457</v>
      </c>
      <c r="N11" s="31">
        <f t="shared" si="6"/>
        <v>1.035037951391551</v>
      </c>
    </row>
    <row r="12" spans="1:14" ht="13.5" customHeight="1">
      <c r="A12" s="32" t="s">
        <v>13</v>
      </c>
      <c r="B12" s="25">
        <v>1436</v>
      </c>
      <c r="C12" s="26"/>
      <c r="D12" s="27">
        <f t="shared" si="0"/>
        <v>1436</v>
      </c>
      <c r="E12" s="25">
        <v>2491</v>
      </c>
      <c r="F12" s="26"/>
      <c r="G12" s="27">
        <f t="shared" si="1"/>
        <v>2491</v>
      </c>
      <c r="H12" s="28">
        <f t="shared" si="4"/>
        <v>1055</v>
      </c>
      <c r="I12" s="29">
        <f t="shared" si="5"/>
        <v>1.7346796657381616</v>
      </c>
      <c r="J12" s="25">
        <v>2500</v>
      </c>
      <c r="K12" s="26"/>
      <c r="L12" s="27">
        <f t="shared" si="2"/>
        <v>2500</v>
      </c>
      <c r="M12" s="30">
        <f t="shared" si="3"/>
        <v>9</v>
      </c>
      <c r="N12" s="31">
        <f t="shared" si="6"/>
        <v>1.0036130068245686</v>
      </c>
    </row>
    <row r="13" spans="1:14" ht="13.5" customHeight="1">
      <c r="A13" s="32" t="s">
        <v>14</v>
      </c>
      <c r="B13" s="25">
        <v>272</v>
      </c>
      <c r="C13" s="26">
        <v>5</v>
      </c>
      <c r="D13" s="27">
        <f t="shared" si="0"/>
        <v>277</v>
      </c>
      <c r="E13" s="25">
        <v>7</v>
      </c>
      <c r="F13" s="26">
        <v>17</v>
      </c>
      <c r="G13" s="27">
        <f t="shared" si="1"/>
        <v>24</v>
      </c>
      <c r="H13" s="28">
        <f t="shared" si="4"/>
        <v>-253</v>
      </c>
      <c r="I13" s="29">
        <f t="shared" si="5"/>
        <v>0.08664259927797834</v>
      </c>
      <c r="J13" s="25">
        <v>25</v>
      </c>
      <c r="K13" s="26"/>
      <c r="L13" s="27">
        <f t="shared" si="2"/>
        <v>25</v>
      </c>
      <c r="M13" s="30">
        <f t="shared" si="3"/>
        <v>1</v>
      </c>
      <c r="N13" s="31">
        <f t="shared" si="6"/>
        <v>1.0416666666666667</v>
      </c>
    </row>
    <row r="14" spans="1:14" ht="13.5" customHeight="1">
      <c r="A14" s="32" t="s">
        <v>15</v>
      </c>
      <c r="B14" s="25"/>
      <c r="C14" s="26"/>
      <c r="D14" s="27">
        <f t="shared" si="0"/>
        <v>0</v>
      </c>
      <c r="E14" s="25"/>
      <c r="F14" s="26"/>
      <c r="G14" s="27">
        <f t="shared" si="1"/>
        <v>0</v>
      </c>
      <c r="H14" s="28">
        <f t="shared" si="4"/>
        <v>0</v>
      </c>
      <c r="I14" s="29"/>
      <c r="J14" s="25"/>
      <c r="K14" s="26"/>
      <c r="L14" s="27">
        <f t="shared" si="2"/>
        <v>0</v>
      </c>
      <c r="M14" s="30">
        <f t="shared" si="3"/>
        <v>0</v>
      </c>
      <c r="N14" s="31"/>
    </row>
    <row r="15" spans="1:14" ht="13.5" customHeight="1" thickBot="1">
      <c r="A15" s="33" t="s">
        <v>16</v>
      </c>
      <c r="B15" s="34">
        <v>1211186</v>
      </c>
      <c r="C15" s="35"/>
      <c r="D15" s="27">
        <f t="shared" si="0"/>
        <v>1211186</v>
      </c>
      <c r="E15" s="34">
        <v>802439</v>
      </c>
      <c r="F15" s="35"/>
      <c r="G15" s="27">
        <f t="shared" si="1"/>
        <v>802439</v>
      </c>
      <c r="H15" s="36">
        <f t="shared" si="4"/>
        <v>-408747</v>
      </c>
      <c r="I15" s="37">
        <f t="shared" si="5"/>
        <v>0.6625233448867474</v>
      </c>
      <c r="J15" s="34">
        <v>823100</v>
      </c>
      <c r="K15" s="35"/>
      <c r="L15" s="27">
        <f t="shared" si="2"/>
        <v>823100</v>
      </c>
      <c r="M15" s="38">
        <f t="shared" si="3"/>
        <v>20661</v>
      </c>
      <c r="N15" s="39">
        <f t="shared" si="6"/>
        <v>1.0257477515424849</v>
      </c>
    </row>
    <row r="16" spans="1:14" ht="13.5" customHeight="1" thickBot="1">
      <c r="A16" s="40" t="s">
        <v>17</v>
      </c>
      <c r="B16" s="44">
        <f aca="true" t="shared" si="7" ref="B16:G16">SUM(B7+B8+B9+B10+B11+B13+B15)</f>
        <v>1236766</v>
      </c>
      <c r="C16" s="42">
        <f t="shared" si="7"/>
        <v>85156</v>
      </c>
      <c r="D16" s="43">
        <f t="shared" si="7"/>
        <v>1321922</v>
      </c>
      <c r="E16" s="44">
        <f t="shared" si="7"/>
        <v>830406</v>
      </c>
      <c r="F16" s="42">
        <f t="shared" si="7"/>
        <v>110516</v>
      </c>
      <c r="G16" s="43">
        <f t="shared" si="7"/>
        <v>940922</v>
      </c>
      <c r="H16" s="45">
        <f t="shared" si="4"/>
        <v>-381000</v>
      </c>
      <c r="I16" s="46">
        <f t="shared" si="5"/>
        <v>0.7117832973503732</v>
      </c>
      <c r="J16" s="44">
        <f>SUM(J7+J8+J9+J10+J11+J13+J15)</f>
        <v>851625</v>
      </c>
      <c r="K16" s="42">
        <f>SUM(K7+K8+K9+K10+K11+K13+K15)</f>
        <v>115000</v>
      </c>
      <c r="L16" s="43">
        <f>SUM(L7+L8+L9+L10+L11+L13+L15)</f>
        <v>966625</v>
      </c>
      <c r="M16" s="47">
        <f t="shared" si="3"/>
        <v>25703</v>
      </c>
      <c r="N16" s="48">
        <f t="shared" si="6"/>
        <v>1.027316823286096</v>
      </c>
    </row>
    <row r="17" spans="1:14" ht="13.5" customHeight="1">
      <c r="A17" s="49" t="s">
        <v>18</v>
      </c>
      <c r="B17" s="52">
        <v>199715</v>
      </c>
      <c r="C17" s="53">
        <v>31768</v>
      </c>
      <c r="D17" s="50">
        <f>SUM(B17:C17)</f>
        <v>231483</v>
      </c>
      <c r="E17" s="52">
        <v>215540</v>
      </c>
      <c r="F17" s="53">
        <v>35172</v>
      </c>
      <c r="G17" s="50">
        <f>SUM(E17:F17)</f>
        <v>250712</v>
      </c>
      <c r="H17" s="21">
        <f t="shared" si="4"/>
        <v>19229</v>
      </c>
      <c r="I17" s="51">
        <f t="shared" si="5"/>
        <v>1.083068735069098</v>
      </c>
      <c r="J17" s="52">
        <v>223250</v>
      </c>
      <c r="K17" s="53">
        <v>37000</v>
      </c>
      <c r="L17" s="50">
        <f>SUM(J17:K17)</f>
        <v>260250</v>
      </c>
      <c r="M17" s="54">
        <f t="shared" si="3"/>
        <v>9538</v>
      </c>
      <c r="N17" s="55">
        <f t="shared" si="6"/>
        <v>1.0380436516800153</v>
      </c>
    </row>
    <row r="18" spans="1:14" ht="13.5" customHeight="1">
      <c r="A18" s="56" t="s">
        <v>19</v>
      </c>
      <c r="B18" s="52">
        <v>4670</v>
      </c>
      <c r="C18" s="53">
        <v>504</v>
      </c>
      <c r="D18" s="50">
        <f aca="true" t="shared" si="8" ref="D18:D34">SUM(B18:C18)</f>
        <v>5174</v>
      </c>
      <c r="E18" s="52">
        <v>4198</v>
      </c>
      <c r="F18" s="53">
        <v>593</v>
      </c>
      <c r="G18" s="50">
        <f aca="true" t="shared" si="9" ref="G18:G34">SUM(E18:F18)</f>
        <v>4791</v>
      </c>
      <c r="H18" s="28">
        <f t="shared" si="4"/>
        <v>-383</v>
      </c>
      <c r="I18" s="29">
        <f t="shared" si="5"/>
        <v>0.9259760340162351</v>
      </c>
      <c r="J18" s="52">
        <v>4650</v>
      </c>
      <c r="K18" s="53">
        <v>750</v>
      </c>
      <c r="L18" s="50">
        <f aca="true" t="shared" si="10" ref="L18:L34">SUM(J18:K18)</f>
        <v>5400</v>
      </c>
      <c r="M18" s="30">
        <f t="shared" si="3"/>
        <v>609</v>
      </c>
      <c r="N18" s="31">
        <f t="shared" si="6"/>
        <v>1.1271133375078273</v>
      </c>
    </row>
    <row r="19" spans="1:14" ht="13.5" customHeight="1">
      <c r="A19" s="24" t="s">
        <v>20</v>
      </c>
      <c r="B19" s="57">
        <v>8920</v>
      </c>
      <c r="C19" s="58">
        <v>1086</v>
      </c>
      <c r="D19" s="50">
        <f t="shared" si="8"/>
        <v>10006</v>
      </c>
      <c r="E19" s="57">
        <v>9924</v>
      </c>
      <c r="F19" s="58">
        <v>1410</v>
      </c>
      <c r="G19" s="50">
        <f t="shared" si="9"/>
        <v>11334</v>
      </c>
      <c r="H19" s="28">
        <f t="shared" si="4"/>
        <v>1328</v>
      </c>
      <c r="I19" s="29">
        <f t="shared" si="5"/>
        <v>1.1327203677793325</v>
      </c>
      <c r="J19" s="57">
        <v>10300</v>
      </c>
      <c r="K19" s="58">
        <v>1530</v>
      </c>
      <c r="L19" s="50">
        <f t="shared" si="10"/>
        <v>11830</v>
      </c>
      <c r="M19" s="30">
        <f t="shared" si="3"/>
        <v>496</v>
      </c>
      <c r="N19" s="31">
        <f t="shared" si="6"/>
        <v>1.0437621316393153</v>
      </c>
    </row>
    <row r="20" spans="1:14" ht="13.5" customHeight="1">
      <c r="A20" s="32" t="s">
        <v>21</v>
      </c>
      <c r="B20" s="57"/>
      <c r="C20" s="58"/>
      <c r="D20" s="50">
        <f t="shared" si="8"/>
        <v>0</v>
      </c>
      <c r="E20" s="57"/>
      <c r="F20" s="58"/>
      <c r="G20" s="50">
        <f t="shared" si="9"/>
        <v>0</v>
      </c>
      <c r="H20" s="28">
        <f t="shared" si="4"/>
        <v>0</v>
      </c>
      <c r="I20" s="29"/>
      <c r="J20" s="57"/>
      <c r="K20" s="58"/>
      <c r="L20" s="50">
        <f t="shared" si="10"/>
        <v>0</v>
      </c>
      <c r="M20" s="30">
        <f t="shared" si="3"/>
        <v>0</v>
      </c>
      <c r="N20" s="31"/>
    </row>
    <row r="21" spans="1:14" ht="13.5" customHeight="1">
      <c r="A21" s="24" t="s">
        <v>22</v>
      </c>
      <c r="B21" s="57"/>
      <c r="C21" s="58"/>
      <c r="D21" s="50">
        <f t="shared" si="8"/>
        <v>0</v>
      </c>
      <c r="E21" s="57"/>
      <c r="F21" s="58"/>
      <c r="G21" s="50">
        <f t="shared" si="9"/>
        <v>0</v>
      </c>
      <c r="H21" s="28">
        <f t="shared" si="4"/>
        <v>0</v>
      </c>
      <c r="I21" s="29"/>
      <c r="J21" s="57"/>
      <c r="K21" s="58"/>
      <c r="L21" s="50">
        <f t="shared" si="10"/>
        <v>0</v>
      </c>
      <c r="M21" s="30">
        <f t="shared" si="3"/>
        <v>0</v>
      </c>
      <c r="N21" s="31"/>
    </row>
    <row r="22" spans="1:14" ht="13.5" customHeight="1">
      <c r="A22" s="24" t="s">
        <v>23</v>
      </c>
      <c r="B22" s="57">
        <v>739792</v>
      </c>
      <c r="C22" s="58">
        <v>6619</v>
      </c>
      <c r="D22" s="50">
        <f t="shared" si="8"/>
        <v>746411</v>
      </c>
      <c r="E22" s="57">
        <v>305495</v>
      </c>
      <c r="F22" s="58">
        <v>10931</v>
      </c>
      <c r="G22" s="50">
        <f t="shared" si="9"/>
        <v>316426</v>
      </c>
      <c r="H22" s="28">
        <f t="shared" si="4"/>
        <v>-429985</v>
      </c>
      <c r="I22" s="29">
        <f t="shared" si="5"/>
        <v>0.4239299795956919</v>
      </c>
      <c r="J22" s="57">
        <v>265700</v>
      </c>
      <c r="K22" s="58">
        <v>11000</v>
      </c>
      <c r="L22" s="50">
        <f t="shared" si="10"/>
        <v>276700</v>
      </c>
      <c r="M22" s="30">
        <f t="shared" si="3"/>
        <v>-39726</v>
      </c>
      <c r="N22" s="31">
        <f t="shared" si="6"/>
        <v>0.8744540587688748</v>
      </c>
    </row>
    <row r="23" spans="1:14" ht="13.5" customHeight="1">
      <c r="A23" s="32" t="s">
        <v>24</v>
      </c>
      <c r="B23" s="57">
        <v>720120</v>
      </c>
      <c r="C23" s="58">
        <v>4658</v>
      </c>
      <c r="D23" s="50">
        <f t="shared" si="8"/>
        <v>724778</v>
      </c>
      <c r="E23" s="57">
        <v>282982</v>
      </c>
      <c r="F23" s="58">
        <v>7872</v>
      </c>
      <c r="G23" s="50">
        <f t="shared" si="9"/>
        <v>290854</v>
      </c>
      <c r="H23" s="28">
        <f t="shared" si="4"/>
        <v>-433924</v>
      </c>
      <c r="I23" s="29">
        <f t="shared" si="5"/>
        <v>0.40130081211074287</v>
      </c>
      <c r="J23" s="57">
        <v>243200</v>
      </c>
      <c r="K23" s="58">
        <v>7900</v>
      </c>
      <c r="L23" s="50">
        <f t="shared" si="10"/>
        <v>251100</v>
      </c>
      <c r="M23" s="30">
        <f t="shared" si="3"/>
        <v>-39754</v>
      </c>
      <c r="N23" s="31">
        <f t="shared" si="6"/>
        <v>0.8633197411759852</v>
      </c>
    </row>
    <row r="24" spans="1:14" ht="13.5" customHeight="1">
      <c r="A24" s="24" t="s">
        <v>25</v>
      </c>
      <c r="B24" s="57">
        <v>16093</v>
      </c>
      <c r="C24" s="58">
        <v>1579</v>
      </c>
      <c r="D24" s="50">
        <f t="shared" si="8"/>
        <v>17672</v>
      </c>
      <c r="E24" s="57">
        <v>17985</v>
      </c>
      <c r="F24" s="58">
        <v>2428</v>
      </c>
      <c r="G24" s="50">
        <f t="shared" si="9"/>
        <v>20413</v>
      </c>
      <c r="H24" s="28">
        <f t="shared" si="4"/>
        <v>2741</v>
      </c>
      <c r="I24" s="29">
        <f t="shared" si="5"/>
        <v>1.155104119511091</v>
      </c>
      <c r="J24" s="57">
        <v>18000</v>
      </c>
      <c r="K24" s="58">
        <v>2500</v>
      </c>
      <c r="L24" s="50">
        <f t="shared" si="10"/>
        <v>20500</v>
      </c>
      <c r="M24" s="30">
        <f t="shared" si="3"/>
        <v>87</v>
      </c>
      <c r="N24" s="31">
        <f t="shared" si="6"/>
        <v>1.0042619899083918</v>
      </c>
    </row>
    <row r="25" spans="1:14" ht="13.5" customHeight="1">
      <c r="A25" s="59" t="s">
        <v>26</v>
      </c>
      <c r="B25" s="60">
        <f>B26+B29</f>
        <v>222078</v>
      </c>
      <c r="C25" s="58">
        <f>C26+C29</f>
        <v>23097</v>
      </c>
      <c r="D25" s="50">
        <f t="shared" si="8"/>
        <v>245175</v>
      </c>
      <c r="E25" s="60">
        <f>E26+E29</f>
        <v>232793</v>
      </c>
      <c r="F25" s="58">
        <f>F26+F29</f>
        <v>31896</v>
      </c>
      <c r="G25" s="50">
        <f t="shared" si="9"/>
        <v>264689</v>
      </c>
      <c r="H25" s="28">
        <f t="shared" si="4"/>
        <v>19514</v>
      </c>
      <c r="I25" s="29">
        <f t="shared" si="5"/>
        <v>1.0795921280717855</v>
      </c>
      <c r="J25" s="60">
        <f>J26+J29</f>
        <v>245000</v>
      </c>
      <c r="K25" s="58">
        <f>K26+K29</f>
        <v>31850</v>
      </c>
      <c r="L25" s="50">
        <f t="shared" si="10"/>
        <v>276850</v>
      </c>
      <c r="M25" s="30">
        <f t="shared" si="3"/>
        <v>12161</v>
      </c>
      <c r="N25" s="31">
        <f t="shared" si="6"/>
        <v>1.0459444857927607</v>
      </c>
    </row>
    <row r="26" spans="1:14" ht="13.5" customHeight="1">
      <c r="A26" s="32" t="s">
        <v>27</v>
      </c>
      <c r="B26" s="60">
        <f>B27+B28</f>
        <v>160265</v>
      </c>
      <c r="C26" s="58">
        <f>C27+C28</f>
        <v>16903</v>
      </c>
      <c r="D26" s="50">
        <f t="shared" si="8"/>
        <v>177168</v>
      </c>
      <c r="E26" s="60">
        <f>E27+E28</f>
        <v>168773</v>
      </c>
      <c r="F26" s="58">
        <f>F27+F28</f>
        <v>23528</v>
      </c>
      <c r="G26" s="50">
        <f t="shared" si="9"/>
        <v>192301</v>
      </c>
      <c r="H26" s="28">
        <f t="shared" si="4"/>
        <v>15133</v>
      </c>
      <c r="I26" s="29">
        <f t="shared" si="5"/>
        <v>1.0854161022306512</v>
      </c>
      <c r="J26" s="60">
        <f>J27+J28</f>
        <v>178450</v>
      </c>
      <c r="K26" s="58">
        <f>K27+K28</f>
        <v>23550</v>
      </c>
      <c r="L26" s="50">
        <f t="shared" si="10"/>
        <v>202000</v>
      </c>
      <c r="M26" s="30">
        <f t="shared" si="3"/>
        <v>9699</v>
      </c>
      <c r="N26" s="31">
        <f t="shared" si="6"/>
        <v>1.0504365551921206</v>
      </c>
    </row>
    <row r="27" spans="1:14" ht="13.5" customHeight="1">
      <c r="A27" s="59" t="s">
        <v>28</v>
      </c>
      <c r="B27" s="57">
        <v>157255</v>
      </c>
      <c r="C27" s="58">
        <v>15829</v>
      </c>
      <c r="D27" s="50">
        <f t="shared" si="8"/>
        <v>173084</v>
      </c>
      <c r="E27" s="57">
        <v>164537</v>
      </c>
      <c r="F27" s="58">
        <v>22471</v>
      </c>
      <c r="G27" s="50">
        <f t="shared" si="9"/>
        <v>187008</v>
      </c>
      <c r="H27" s="28">
        <f t="shared" si="4"/>
        <v>13924</v>
      </c>
      <c r="I27" s="29">
        <f t="shared" si="5"/>
        <v>1.0804464884102516</v>
      </c>
      <c r="J27" s="229">
        <v>174000</v>
      </c>
      <c r="K27" s="58">
        <v>22450</v>
      </c>
      <c r="L27" s="50">
        <f t="shared" si="10"/>
        <v>196450</v>
      </c>
      <c r="M27" s="30">
        <f t="shared" si="3"/>
        <v>9442</v>
      </c>
      <c r="N27" s="31">
        <f>+L27/G27</f>
        <v>1.0504898186173854</v>
      </c>
    </row>
    <row r="28" spans="1:14" ht="13.5" customHeight="1">
      <c r="A28" s="32" t="s">
        <v>29</v>
      </c>
      <c r="B28" s="57">
        <v>3010</v>
      </c>
      <c r="C28" s="58">
        <v>1074</v>
      </c>
      <c r="D28" s="50">
        <f t="shared" si="8"/>
        <v>4084</v>
      </c>
      <c r="E28" s="57">
        <v>4236</v>
      </c>
      <c r="F28" s="58">
        <v>1057</v>
      </c>
      <c r="G28" s="50">
        <f t="shared" si="9"/>
        <v>5293</v>
      </c>
      <c r="H28" s="28">
        <f t="shared" si="4"/>
        <v>1209</v>
      </c>
      <c r="I28" s="29">
        <f t="shared" si="5"/>
        <v>1.2960333006856024</v>
      </c>
      <c r="J28" s="57">
        <v>4450</v>
      </c>
      <c r="K28" s="58">
        <v>1100</v>
      </c>
      <c r="L28" s="50">
        <f t="shared" si="10"/>
        <v>5550</v>
      </c>
      <c r="M28" s="30">
        <f t="shared" si="3"/>
        <v>257</v>
      </c>
      <c r="N28" s="31">
        <f t="shared" si="6"/>
        <v>1.0485546948800302</v>
      </c>
    </row>
    <row r="29" spans="1:14" ht="13.5" customHeight="1">
      <c r="A29" s="32" t="s">
        <v>30</v>
      </c>
      <c r="B29" s="57">
        <v>61813</v>
      </c>
      <c r="C29" s="58">
        <v>6194</v>
      </c>
      <c r="D29" s="50">
        <f t="shared" si="8"/>
        <v>68007</v>
      </c>
      <c r="E29" s="57">
        <v>64020</v>
      </c>
      <c r="F29" s="58">
        <v>8368</v>
      </c>
      <c r="G29" s="50">
        <f t="shared" si="9"/>
        <v>72388</v>
      </c>
      <c r="H29" s="28">
        <f t="shared" si="4"/>
        <v>4381</v>
      </c>
      <c r="I29" s="29">
        <f t="shared" si="5"/>
        <v>1.0644198391342068</v>
      </c>
      <c r="J29" s="57">
        <v>66550</v>
      </c>
      <c r="K29" s="58">
        <v>8300</v>
      </c>
      <c r="L29" s="50">
        <f t="shared" si="10"/>
        <v>74850</v>
      </c>
      <c r="M29" s="30">
        <f t="shared" si="3"/>
        <v>2462</v>
      </c>
      <c r="N29" s="31">
        <f t="shared" si="6"/>
        <v>1.0340111620710615</v>
      </c>
    </row>
    <row r="30" spans="1:14" ht="13.5" customHeight="1">
      <c r="A30" s="59" t="s">
        <v>31</v>
      </c>
      <c r="B30" s="57">
        <v>92</v>
      </c>
      <c r="C30" s="58">
        <v>76</v>
      </c>
      <c r="D30" s="50">
        <f t="shared" si="8"/>
        <v>168</v>
      </c>
      <c r="E30" s="57">
        <v>97</v>
      </c>
      <c r="F30" s="58">
        <v>107</v>
      </c>
      <c r="G30" s="50">
        <f t="shared" si="9"/>
        <v>204</v>
      </c>
      <c r="H30" s="28">
        <f t="shared" si="4"/>
        <v>36</v>
      </c>
      <c r="I30" s="29">
        <f t="shared" si="5"/>
        <v>1.2142857142857142</v>
      </c>
      <c r="J30" s="57">
        <f>100</f>
        <v>100</v>
      </c>
      <c r="K30" s="58">
        <v>120</v>
      </c>
      <c r="L30" s="50">
        <f t="shared" si="10"/>
        <v>220</v>
      </c>
      <c r="M30" s="30">
        <f t="shared" si="3"/>
        <v>16</v>
      </c>
      <c r="N30" s="31">
        <f t="shared" si="6"/>
        <v>1.0784313725490196</v>
      </c>
    </row>
    <row r="31" spans="1:14" ht="13.5" customHeight="1">
      <c r="A31" s="59" t="s">
        <v>32</v>
      </c>
      <c r="B31" s="57">
        <v>7052</v>
      </c>
      <c r="C31" s="58">
        <v>-840</v>
      </c>
      <c r="D31" s="50">
        <f t="shared" si="8"/>
        <v>6212</v>
      </c>
      <c r="E31" s="57">
        <v>7245</v>
      </c>
      <c r="F31" s="58">
        <v>-482</v>
      </c>
      <c r="G31" s="50">
        <f t="shared" si="9"/>
        <v>6763</v>
      </c>
      <c r="H31" s="28">
        <f t="shared" si="4"/>
        <v>551</v>
      </c>
      <c r="I31" s="29">
        <f t="shared" si="5"/>
        <v>1.0886992916934966</v>
      </c>
      <c r="J31" s="57">
        <f>7350+1012</f>
        <v>8362</v>
      </c>
      <c r="K31" s="58">
        <f>-500+145</f>
        <v>-355</v>
      </c>
      <c r="L31" s="50">
        <f t="shared" si="10"/>
        <v>8007</v>
      </c>
      <c r="M31" s="30">
        <f t="shared" si="3"/>
        <v>1244</v>
      </c>
      <c r="N31" s="31">
        <f t="shared" si="6"/>
        <v>1.183942037557297</v>
      </c>
    </row>
    <row r="32" spans="1:14" ht="13.5" customHeight="1">
      <c r="A32" s="32" t="s">
        <v>33</v>
      </c>
      <c r="B32" s="57">
        <v>57573</v>
      </c>
      <c r="C32" s="58">
        <v>6294</v>
      </c>
      <c r="D32" s="50">
        <f t="shared" si="8"/>
        <v>63867</v>
      </c>
      <c r="E32" s="57">
        <v>55732</v>
      </c>
      <c r="F32" s="58">
        <v>7806</v>
      </c>
      <c r="G32" s="50">
        <f t="shared" si="9"/>
        <v>63538</v>
      </c>
      <c r="H32" s="28">
        <f t="shared" si="4"/>
        <v>-329</v>
      </c>
      <c r="I32" s="29">
        <f t="shared" si="5"/>
        <v>0.9948486698921195</v>
      </c>
      <c r="J32" s="57">
        <f>98375+3079</f>
        <v>101454</v>
      </c>
      <c r="K32" s="58">
        <f>8000+440</f>
        <v>8440</v>
      </c>
      <c r="L32" s="50">
        <f t="shared" si="10"/>
        <v>109894</v>
      </c>
      <c r="M32" s="30">
        <f t="shared" si="3"/>
        <v>46356</v>
      </c>
      <c r="N32" s="31">
        <f t="shared" si="6"/>
        <v>1.7295791494853474</v>
      </c>
    </row>
    <row r="33" spans="1:14" ht="13.5" customHeight="1">
      <c r="A33" s="56" t="s">
        <v>34</v>
      </c>
      <c r="B33" s="57">
        <v>56563</v>
      </c>
      <c r="C33" s="58">
        <v>6288</v>
      </c>
      <c r="D33" s="50">
        <f t="shared" si="8"/>
        <v>62851</v>
      </c>
      <c r="E33" s="57">
        <v>54968.42</v>
      </c>
      <c r="F33" s="58">
        <v>7785</v>
      </c>
      <c r="G33" s="50">
        <f t="shared" si="9"/>
        <v>62753.42</v>
      </c>
      <c r="H33" s="28">
        <f t="shared" si="4"/>
        <v>-97.58000000000175</v>
      </c>
      <c r="I33" s="29">
        <f t="shared" si="5"/>
        <v>0.9984474391815563</v>
      </c>
      <c r="J33" s="57">
        <f>98175+3079</f>
        <v>101254</v>
      </c>
      <c r="K33" s="58">
        <f>7900+440</f>
        <v>8340</v>
      </c>
      <c r="L33" s="50">
        <f t="shared" si="10"/>
        <v>109594</v>
      </c>
      <c r="M33" s="30">
        <f t="shared" si="3"/>
        <v>46840.58</v>
      </c>
      <c r="N33" s="31">
        <f t="shared" si="6"/>
        <v>1.746422744768333</v>
      </c>
    </row>
    <row r="34" spans="1:14" ht="13.5" customHeight="1" thickBot="1">
      <c r="A34" s="61" t="s">
        <v>35</v>
      </c>
      <c r="B34" s="34">
        <v>1295</v>
      </c>
      <c r="C34" s="62">
        <v>5401</v>
      </c>
      <c r="D34" s="50">
        <f t="shared" si="8"/>
        <v>6696</v>
      </c>
      <c r="E34" s="34">
        <v>1593</v>
      </c>
      <c r="F34" s="62">
        <v>6262</v>
      </c>
      <c r="G34" s="50">
        <f t="shared" si="9"/>
        <v>7855</v>
      </c>
      <c r="H34" s="36">
        <f t="shared" si="4"/>
        <v>1159</v>
      </c>
      <c r="I34" s="37">
        <f t="shared" si="5"/>
        <v>1.1730884109916369</v>
      </c>
      <c r="J34" s="34">
        <v>1550</v>
      </c>
      <c r="K34" s="62">
        <v>6000</v>
      </c>
      <c r="L34" s="50">
        <f t="shared" si="10"/>
        <v>7550</v>
      </c>
      <c r="M34" s="38">
        <f t="shared" si="3"/>
        <v>-305</v>
      </c>
      <c r="N34" s="39">
        <f t="shared" si="6"/>
        <v>0.9611712285168682</v>
      </c>
    </row>
    <row r="35" spans="1:14" ht="13.5" customHeight="1" thickBot="1">
      <c r="A35" s="40" t="s">
        <v>36</v>
      </c>
      <c r="B35" s="44">
        <f aca="true" t="shared" si="11" ref="B35:G35">SUM(B17+B19+B20+B21+B22+B25+B30+B31+B32+B34)</f>
        <v>1236517</v>
      </c>
      <c r="C35" s="42">
        <f t="shared" si="11"/>
        <v>73501</v>
      </c>
      <c r="D35" s="43">
        <f t="shared" si="11"/>
        <v>1310018</v>
      </c>
      <c r="E35" s="44">
        <f t="shared" si="11"/>
        <v>828419</v>
      </c>
      <c r="F35" s="42">
        <f t="shared" si="11"/>
        <v>93102</v>
      </c>
      <c r="G35" s="43">
        <f t="shared" si="11"/>
        <v>921521</v>
      </c>
      <c r="H35" s="45">
        <f t="shared" si="4"/>
        <v>-388497</v>
      </c>
      <c r="I35" s="46">
        <f t="shared" si="5"/>
        <v>0.7034414794300536</v>
      </c>
      <c r="J35" s="44">
        <f>SUM(J17+J19+J20+J21+J22+J25+J30+J31+J32+J34)</f>
        <v>855716</v>
      </c>
      <c r="K35" s="42">
        <f>SUM(K17+K19+K20+K21+K22+K25+K30+K31+K32+K34)</f>
        <v>95585</v>
      </c>
      <c r="L35" s="43">
        <f>SUM(L17+L19+L20+L21+L22+L25+L30+L31+L32+L34)</f>
        <v>951301</v>
      </c>
      <c r="M35" s="47">
        <f t="shared" si="3"/>
        <v>29780</v>
      </c>
      <c r="N35" s="48">
        <f t="shared" si="6"/>
        <v>1.0323161382106323</v>
      </c>
    </row>
    <row r="36" spans="1:14" ht="13.5" customHeight="1" thickBot="1">
      <c r="A36" s="40" t="s">
        <v>37</v>
      </c>
      <c r="B36" s="41">
        <f aca="true" t="shared" si="12" ref="B36:G36">B16-B35</f>
        <v>249</v>
      </c>
      <c r="C36" s="63">
        <f t="shared" si="12"/>
        <v>11655</v>
      </c>
      <c r="D36" s="64">
        <f t="shared" si="12"/>
        <v>11904</v>
      </c>
      <c r="E36" s="41">
        <f t="shared" si="12"/>
        <v>1987</v>
      </c>
      <c r="F36" s="63">
        <f t="shared" si="12"/>
        <v>17414</v>
      </c>
      <c r="G36" s="64">
        <f t="shared" si="12"/>
        <v>19401</v>
      </c>
      <c r="H36" s="45">
        <f t="shared" si="4"/>
        <v>7497</v>
      </c>
      <c r="I36" s="46">
        <f t="shared" si="5"/>
        <v>1.629788306451613</v>
      </c>
      <c r="J36" s="41">
        <f>J16-J35</f>
        <v>-4091</v>
      </c>
      <c r="K36" s="63">
        <f>K16-K35</f>
        <v>19415</v>
      </c>
      <c r="L36" s="64">
        <f>L16-L35</f>
        <v>15324</v>
      </c>
      <c r="M36" s="45">
        <f>L36-G36</f>
        <v>-4077</v>
      </c>
      <c r="N36" s="48">
        <f>L36/G36</f>
        <v>0.7898561929797433</v>
      </c>
    </row>
    <row r="37" spans="1:16" ht="20.25" customHeight="1" thickBot="1">
      <c r="A37" s="65" t="s">
        <v>38</v>
      </c>
      <c r="B37" s="377">
        <f>B36+C36</f>
        <v>11904</v>
      </c>
      <c r="C37" s="378"/>
      <c r="D37" s="379"/>
      <c r="E37" s="377">
        <f>E36+F36</f>
        <v>19401</v>
      </c>
      <c r="F37" s="380"/>
      <c r="G37" s="381"/>
      <c r="H37" s="66"/>
      <c r="I37" s="67"/>
      <c r="J37" s="369"/>
      <c r="K37" s="370"/>
      <c r="L37" s="370"/>
      <c r="M37" s="66"/>
      <c r="N37" s="67"/>
      <c r="O37" s="88"/>
      <c r="P37"/>
    </row>
    <row r="38" spans="1:16" ht="19.5" customHeight="1" thickBot="1">
      <c r="A38" s="119" t="s">
        <v>39</v>
      </c>
      <c r="B38" s="377">
        <v>0</v>
      </c>
      <c r="C38" s="378"/>
      <c r="D38" s="379"/>
      <c r="E38" s="377">
        <v>0</v>
      </c>
      <c r="F38" s="380"/>
      <c r="G38" s="381"/>
      <c r="H38" s="68"/>
      <c r="I38" s="67"/>
      <c r="J38" s="369"/>
      <c r="K38" s="370"/>
      <c r="L38" s="370"/>
      <c r="M38" s="68"/>
      <c r="N38" s="67"/>
      <c r="O38" s="88"/>
      <c r="P38"/>
    </row>
    <row r="39" spans="1:15" ht="12.75" customHeight="1" thickBot="1">
      <c r="A39" s="87"/>
      <c r="B39" s="87"/>
      <c r="C39" s="87"/>
      <c r="D39" s="108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3.5" thickBot="1">
      <c r="A40" s="404" t="s">
        <v>40</v>
      </c>
      <c r="B40" s="405"/>
      <c r="C40" s="405"/>
      <c r="D40" s="405"/>
      <c r="E40" s="405"/>
      <c r="F40" s="405"/>
      <c r="G40" s="405"/>
      <c r="H40" s="405"/>
      <c r="I40" s="405"/>
      <c r="J40" s="120"/>
      <c r="K40" s="120"/>
      <c r="L40" s="120"/>
      <c r="M40" s="120"/>
      <c r="N40" s="121"/>
      <c r="O40" s="87"/>
    </row>
    <row r="41" spans="1:16" s="4" customFormat="1" ht="11.25">
      <c r="A41" s="406" t="s">
        <v>41</v>
      </c>
      <c r="B41" s="407"/>
      <c r="C41" s="407"/>
      <c r="D41" s="407"/>
      <c r="E41" s="407"/>
      <c r="F41" s="408"/>
      <c r="G41" s="389" t="s">
        <v>42</v>
      </c>
      <c r="H41" s="355" t="s">
        <v>43</v>
      </c>
      <c r="I41" s="382"/>
      <c r="J41" s="382"/>
      <c r="K41" s="382"/>
      <c r="L41" s="382"/>
      <c r="M41" s="382"/>
      <c r="N41" s="389" t="s">
        <v>42</v>
      </c>
      <c r="O41" s="69"/>
      <c r="P41" s="69"/>
    </row>
    <row r="42" spans="1:16" s="4" customFormat="1" ht="12" thickBot="1">
      <c r="A42" s="409"/>
      <c r="B42" s="410"/>
      <c r="C42" s="410"/>
      <c r="D42" s="410"/>
      <c r="E42" s="410"/>
      <c r="F42" s="411"/>
      <c r="G42" s="390"/>
      <c r="H42" s="383"/>
      <c r="I42" s="383"/>
      <c r="J42" s="383"/>
      <c r="K42" s="383"/>
      <c r="L42" s="383"/>
      <c r="M42" s="383"/>
      <c r="N42" s="390"/>
      <c r="O42" s="69"/>
      <c r="P42" s="69"/>
    </row>
    <row r="43" spans="1:16" s="4" customFormat="1" ht="12.75" customHeight="1">
      <c r="A43" s="254" t="s">
        <v>112</v>
      </c>
      <c r="B43" s="255"/>
      <c r="C43" s="255"/>
      <c r="D43" s="255"/>
      <c r="E43" s="262"/>
      <c r="F43" s="167"/>
      <c r="G43" s="102">
        <v>150</v>
      </c>
      <c r="H43" s="392" t="s">
        <v>119</v>
      </c>
      <c r="I43" s="393"/>
      <c r="J43" s="393"/>
      <c r="K43" s="393"/>
      <c r="L43" s="394"/>
      <c r="M43" s="101" t="s">
        <v>120</v>
      </c>
      <c r="N43" s="102">
        <v>4000</v>
      </c>
      <c r="O43" s="69"/>
      <c r="P43" s="69"/>
    </row>
    <row r="44" spans="1:16" s="4" customFormat="1" ht="12.75" customHeight="1">
      <c r="A44" s="250" t="s">
        <v>113</v>
      </c>
      <c r="B44" s="253"/>
      <c r="C44" s="253"/>
      <c r="D44" s="253"/>
      <c r="E44" s="263"/>
      <c r="F44" s="167"/>
      <c r="G44" s="110">
        <v>150</v>
      </c>
      <c r="H44" s="386" t="s">
        <v>121</v>
      </c>
      <c r="I44" s="387"/>
      <c r="J44" s="387"/>
      <c r="K44" s="387"/>
      <c r="L44" s="388"/>
      <c r="M44" s="91" t="s">
        <v>120</v>
      </c>
      <c r="N44" s="92">
        <v>4300</v>
      </c>
      <c r="O44" s="69"/>
      <c r="P44" s="69"/>
    </row>
    <row r="45" spans="1:16" s="4" customFormat="1" ht="12.75" customHeight="1">
      <c r="A45" s="250" t="s">
        <v>111</v>
      </c>
      <c r="B45" s="253"/>
      <c r="C45" s="253"/>
      <c r="D45" s="253"/>
      <c r="E45" s="263"/>
      <c r="F45" s="100"/>
      <c r="G45" s="110">
        <v>150</v>
      </c>
      <c r="H45" s="364" t="s">
        <v>122</v>
      </c>
      <c r="I45" s="331"/>
      <c r="J45" s="331"/>
      <c r="K45" s="331"/>
      <c r="L45" s="349"/>
      <c r="M45" s="91" t="s">
        <v>120</v>
      </c>
      <c r="N45" s="92">
        <v>4300</v>
      </c>
      <c r="O45" s="69"/>
      <c r="P45" s="69"/>
    </row>
    <row r="46" spans="1:16" s="155" customFormat="1" ht="12.75" customHeight="1">
      <c r="A46" s="250" t="s">
        <v>114</v>
      </c>
      <c r="B46" s="253"/>
      <c r="C46" s="253"/>
      <c r="D46" s="253"/>
      <c r="E46" s="263"/>
      <c r="F46" s="90"/>
      <c r="G46" s="110">
        <v>590</v>
      </c>
      <c r="H46" s="307" t="s">
        <v>123</v>
      </c>
      <c r="I46" s="308"/>
      <c r="J46" s="308"/>
      <c r="K46" s="308"/>
      <c r="L46" s="304"/>
      <c r="M46" s="101" t="s">
        <v>124</v>
      </c>
      <c r="N46" s="102">
        <v>6600</v>
      </c>
      <c r="O46" s="154"/>
      <c r="P46" s="154"/>
    </row>
    <row r="47" spans="1:16" s="155" customFormat="1" ht="12.75" customHeight="1">
      <c r="A47" s="250" t="s">
        <v>115</v>
      </c>
      <c r="B47" s="253"/>
      <c r="C47" s="253"/>
      <c r="D47" s="253"/>
      <c r="E47" s="263"/>
      <c r="F47" s="90"/>
      <c r="G47" s="110">
        <v>2000</v>
      </c>
      <c r="H47" s="322" t="s">
        <v>125</v>
      </c>
      <c r="I47" s="324"/>
      <c r="J47" s="324"/>
      <c r="K47" s="324"/>
      <c r="L47" s="325"/>
      <c r="M47" s="101" t="s">
        <v>126</v>
      </c>
      <c r="N47" s="102">
        <v>13500</v>
      </c>
      <c r="O47" s="154"/>
      <c r="P47" s="154"/>
    </row>
    <row r="48" spans="1:21" s="4" customFormat="1" ht="12.75" customHeight="1">
      <c r="A48" s="250" t="s">
        <v>116</v>
      </c>
      <c r="B48" s="251"/>
      <c r="C48" s="251"/>
      <c r="D48" s="251"/>
      <c r="E48" s="252"/>
      <c r="F48" s="90"/>
      <c r="G48" s="169">
        <v>1900</v>
      </c>
      <c r="H48" s="326" t="s">
        <v>169</v>
      </c>
      <c r="I48" s="327"/>
      <c r="J48" s="327"/>
      <c r="K48" s="327"/>
      <c r="L48" s="328"/>
      <c r="M48" s="248" t="s">
        <v>134</v>
      </c>
      <c r="N48" s="249">
        <v>28700</v>
      </c>
      <c r="O48" s="384"/>
      <c r="P48" s="391"/>
      <c r="Q48" s="391"/>
      <c r="R48" s="385"/>
      <c r="S48" s="385"/>
      <c r="T48" s="93"/>
      <c r="U48" s="94"/>
    </row>
    <row r="49" spans="1:21" s="4" customFormat="1" ht="12.75" customHeight="1">
      <c r="A49" s="256" t="s">
        <v>117</v>
      </c>
      <c r="B49" s="257"/>
      <c r="C49" s="257"/>
      <c r="D49" s="257"/>
      <c r="E49" s="258"/>
      <c r="F49" s="90"/>
      <c r="G49" s="102">
        <v>300</v>
      </c>
      <c r="H49" s="331" t="s">
        <v>127</v>
      </c>
      <c r="I49" s="333"/>
      <c r="J49" s="333"/>
      <c r="K49" s="333"/>
      <c r="L49" s="334"/>
      <c r="M49" s="91" t="s">
        <v>120</v>
      </c>
      <c r="N49" s="92">
        <v>300</v>
      </c>
      <c r="O49" s="384"/>
      <c r="P49" s="385"/>
      <c r="Q49" s="385"/>
      <c r="R49" s="385"/>
      <c r="S49" s="385"/>
      <c r="T49" s="93"/>
      <c r="U49" s="94"/>
    </row>
    <row r="50" spans="1:21" s="4" customFormat="1" ht="12.75" customHeight="1">
      <c r="A50" s="307" t="s">
        <v>118</v>
      </c>
      <c r="B50" s="308"/>
      <c r="C50" s="308"/>
      <c r="D50" s="308"/>
      <c r="E50" s="304"/>
      <c r="F50" s="100"/>
      <c r="G50" s="107">
        <v>12200</v>
      </c>
      <c r="H50" s="331" t="s">
        <v>128</v>
      </c>
      <c r="I50" s="333"/>
      <c r="J50" s="333"/>
      <c r="K50" s="333"/>
      <c r="L50" s="334"/>
      <c r="M50" s="91" t="s">
        <v>129</v>
      </c>
      <c r="N50" s="92">
        <v>3000</v>
      </c>
      <c r="O50" s="384"/>
      <c r="P50" s="385"/>
      <c r="Q50" s="385"/>
      <c r="R50" s="385"/>
      <c r="S50" s="385"/>
      <c r="T50" s="93"/>
      <c r="U50" s="94"/>
    </row>
    <row r="51" spans="1:21" s="4" customFormat="1" ht="12.75" customHeight="1">
      <c r="A51" s="319" t="s">
        <v>154</v>
      </c>
      <c r="B51" s="320"/>
      <c r="C51" s="320"/>
      <c r="D51" s="320"/>
      <c r="E51" s="321"/>
      <c r="F51" s="280"/>
      <c r="G51" s="281">
        <v>250</v>
      </c>
      <c r="H51" s="322" t="s">
        <v>130</v>
      </c>
      <c r="I51" s="323"/>
      <c r="J51" s="323"/>
      <c r="K51" s="324"/>
      <c r="L51" s="325"/>
      <c r="M51" s="101" t="s">
        <v>120</v>
      </c>
      <c r="N51" s="102">
        <v>800</v>
      </c>
      <c r="O51" s="384"/>
      <c r="P51" s="385"/>
      <c r="Q51" s="385"/>
      <c r="R51" s="385"/>
      <c r="S51" s="385"/>
      <c r="T51" s="93"/>
      <c r="U51" s="94"/>
    </row>
    <row r="52" spans="1:19" s="4" customFormat="1" ht="12.75" customHeight="1">
      <c r="A52" s="307"/>
      <c r="B52" s="308"/>
      <c r="C52" s="308"/>
      <c r="D52" s="308"/>
      <c r="E52" s="304"/>
      <c r="F52" s="105"/>
      <c r="G52" s="106"/>
      <c r="H52" s="331" t="s">
        <v>131</v>
      </c>
      <c r="I52" s="332"/>
      <c r="J52" s="332"/>
      <c r="K52" s="333"/>
      <c r="L52" s="334"/>
      <c r="M52" s="91" t="s">
        <v>126</v>
      </c>
      <c r="N52" s="92">
        <v>1050</v>
      </c>
      <c r="O52" s="69"/>
      <c r="P52" s="72"/>
      <c r="Q52" s="73"/>
      <c r="S52" s="74"/>
    </row>
    <row r="53" spans="1:19" s="4" customFormat="1" ht="12.75" customHeight="1">
      <c r="A53" s="336"/>
      <c r="B53" s="337"/>
      <c r="C53" s="337"/>
      <c r="D53" s="337"/>
      <c r="E53" s="338"/>
      <c r="F53" s="104"/>
      <c r="G53" s="111"/>
      <c r="H53" s="331" t="s">
        <v>132</v>
      </c>
      <c r="I53" s="332"/>
      <c r="J53" s="332"/>
      <c r="K53" s="333"/>
      <c r="L53" s="334"/>
      <c r="M53" s="91" t="s">
        <v>124</v>
      </c>
      <c r="N53" s="92">
        <v>4200</v>
      </c>
      <c r="O53" s="69"/>
      <c r="P53" s="72"/>
      <c r="Q53" s="73"/>
      <c r="S53" s="74"/>
    </row>
    <row r="54" spans="1:19" s="98" customFormat="1" ht="12.75" customHeight="1">
      <c r="A54" s="329"/>
      <c r="B54" s="342"/>
      <c r="C54" s="342"/>
      <c r="D54" s="342"/>
      <c r="E54" s="343"/>
      <c r="F54" s="160"/>
      <c r="G54" s="161"/>
      <c r="H54" s="331" t="s">
        <v>133</v>
      </c>
      <c r="I54" s="332"/>
      <c r="J54" s="332"/>
      <c r="K54" s="333"/>
      <c r="L54" s="334"/>
      <c r="M54" s="91" t="s">
        <v>124</v>
      </c>
      <c r="N54" s="92">
        <v>500</v>
      </c>
      <c r="O54" s="95"/>
      <c r="P54" s="96"/>
      <c r="Q54" s="97"/>
      <c r="S54" s="99"/>
    </row>
    <row r="55" spans="1:19" s="4" customFormat="1" ht="12.75" customHeight="1">
      <c r="A55" s="329"/>
      <c r="B55" s="330"/>
      <c r="C55" s="330"/>
      <c r="D55" s="330"/>
      <c r="E55" s="330"/>
      <c r="F55" s="160"/>
      <c r="G55" s="161"/>
      <c r="H55" s="331" t="s">
        <v>135</v>
      </c>
      <c r="I55" s="332"/>
      <c r="J55" s="332"/>
      <c r="K55" s="333"/>
      <c r="L55" s="334"/>
      <c r="M55" s="91" t="s">
        <v>124</v>
      </c>
      <c r="N55" s="92">
        <v>150</v>
      </c>
      <c r="O55" s="69"/>
      <c r="P55" s="72"/>
      <c r="Q55" s="73"/>
      <c r="S55" s="74"/>
    </row>
    <row r="56" spans="1:19" s="4" customFormat="1" ht="12.75" customHeight="1">
      <c r="A56" s="336"/>
      <c r="B56" s="403"/>
      <c r="C56" s="403"/>
      <c r="D56" s="403"/>
      <c r="E56" s="403"/>
      <c r="F56" s="90"/>
      <c r="G56" s="112"/>
      <c r="H56" s="331" t="s">
        <v>136</v>
      </c>
      <c r="I56" s="332"/>
      <c r="J56" s="332"/>
      <c r="K56" s="333"/>
      <c r="L56" s="334"/>
      <c r="M56" s="91" t="s">
        <v>124</v>
      </c>
      <c r="N56" s="92">
        <v>750</v>
      </c>
      <c r="O56" s="69"/>
      <c r="P56" s="72"/>
      <c r="Q56" s="73"/>
      <c r="S56" s="74"/>
    </row>
    <row r="57" spans="1:19" s="4" customFormat="1" ht="12.75" customHeight="1">
      <c r="A57" s="339"/>
      <c r="B57" s="340"/>
      <c r="C57" s="340"/>
      <c r="D57" s="340"/>
      <c r="E57" s="341"/>
      <c r="F57" s="90"/>
      <c r="G57" s="112"/>
      <c r="H57" s="331" t="s">
        <v>137</v>
      </c>
      <c r="I57" s="332"/>
      <c r="J57" s="332"/>
      <c r="K57" s="333"/>
      <c r="L57" s="334"/>
      <c r="M57" s="91" t="s">
        <v>120</v>
      </c>
      <c r="N57" s="92">
        <v>150</v>
      </c>
      <c r="O57" s="69"/>
      <c r="P57" s="72"/>
      <c r="Q57" s="73"/>
      <c r="S57" s="74"/>
    </row>
    <row r="58" spans="1:19" s="4" customFormat="1" ht="12.75" customHeight="1">
      <c r="A58" s="326"/>
      <c r="B58" s="327"/>
      <c r="C58" s="327"/>
      <c r="D58" s="327"/>
      <c r="E58" s="328"/>
      <c r="F58" s="248"/>
      <c r="G58" s="249"/>
      <c r="H58" s="331" t="s">
        <v>138</v>
      </c>
      <c r="I58" s="332"/>
      <c r="J58" s="332"/>
      <c r="K58" s="333"/>
      <c r="L58" s="334"/>
      <c r="M58" s="91" t="s">
        <v>168</v>
      </c>
      <c r="N58" s="92">
        <v>1200</v>
      </c>
      <c r="O58" s="69"/>
      <c r="P58" s="72"/>
      <c r="Q58" s="73"/>
      <c r="S58" s="74"/>
    </row>
    <row r="59" spans="1:19" s="4" customFormat="1" ht="12.75" customHeight="1">
      <c r="A59" s="329"/>
      <c r="B59" s="330"/>
      <c r="C59" s="330"/>
      <c r="D59" s="330"/>
      <c r="E59" s="335"/>
      <c r="F59" s="100"/>
      <c r="G59" s="118"/>
      <c r="H59" s="307" t="s">
        <v>139</v>
      </c>
      <c r="I59" s="308"/>
      <c r="J59" s="308"/>
      <c r="K59" s="308"/>
      <c r="L59" s="304"/>
      <c r="M59" s="101" t="s">
        <v>120</v>
      </c>
      <c r="N59" s="102">
        <v>200</v>
      </c>
      <c r="O59" s="69"/>
      <c r="P59" s="72"/>
      <c r="Q59" s="73"/>
      <c r="S59" s="74"/>
    </row>
    <row r="60" spans="1:19" s="4" customFormat="1" ht="12.75" customHeight="1">
      <c r="A60" s="329"/>
      <c r="B60" s="330"/>
      <c r="C60" s="330"/>
      <c r="D60" s="330"/>
      <c r="E60" s="330"/>
      <c r="F60" s="100"/>
      <c r="G60" s="118"/>
      <c r="H60" s="322" t="s">
        <v>141</v>
      </c>
      <c r="I60" s="323"/>
      <c r="J60" s="323"/>
      <c r="K60" s="324"/>
      <c r="L60" s="325"/>
      <c r="M60" s="101" t="s">
        <v>120</v>
      </c>
      <c r="N60" s="102">
        <v>1100</v>
      </c>
      <c r="O60" s="69"/>
      <c r="P60" s="72"/>
      <c r="Q60" s="73"/>
      <c r="S60" s="74"/>
    </row>
    <row r="61" spans="1:19" s="4" customFormat="1" ht="12.75" customHeight="1">
      <c r="A61" s="311"/>
      <c r="B61" s="312"/>
      <c r="C61" s="312"/>
      <c r="D61" s="312"/>
      <c r="E61" s="306"/>
      <c r="F61" s="70"/>
      <c r="G61" s="77"/>
      <c r="H61" s="349" t="s">
        <v>142</v>
      </c>
      <c r="I61" s="350"/>
      <c r="J61" s="350"/>
      <c r="K61" s="351"/>
      <c r="L61" s="351"/>
      <c r="M61" s="105" t="s">
        <v>120</v>
      </c>
      <c r="N61" s="92">
        <v>1350</v>
      </c>
      <c r="O61" s="69"/>
      <c r="P61" s="72"/>
      <c r="Q61" s="73"/>
      <c r="S61" s="74"/>
    </row>
    <row r="62" spans="1:19" s="165" customFormat="1" ht="12.75" customHeight="1">
      <c r="A62" s="364"/>
      <c r="B62" s="331"/>
      <c r="C62" s="331"/>
      <c r="D62" s="331"/>
      <c r="E62" s="349"/>
      <c r="F62" s="179"/>
      <c r="G62" s="92"/>
      <c r="H62" s="308" t="s">
        <v>143</v>
      </c>
      <c r="I62" s="333"/>
      <c r="J62" s="333"/>
      <c r="K62" s="333"/>
      <c r="L62" s="333"/>
      <c r="M62" s="105"/>
      <c r="N62" s="106">
        <v>5000</v>
      </c>
      <c r="O62" s="162"/>
      <c r="P62" s="163"/>
      <c r="Q62" s="164"/>
      <c r="S62" s="166"/>
    </row>
    <row r="63" spans="1:19" s="4" customFormat="1" ht="12.75" customHeight="1">
      <c r="A63" s="352"/>
      <c r="B63" s="353"/>
      <c r="C63" s="353"/>
      <c r="D63" s="353"/>
      <c r="E63" s="354"/>
      <c r="F63" s="70"/>
      <c r="G63" s="77"/>
      <c r="H63" s="308" t="s">
        <v>144</v>
      </c>
      <c r="I63" s="333"/>
      <c r="J63" s="333"/>
      <c r="K63" s="333"/>
      <c r="L63" s="333"/>
      <c r="M63" s="105"/>
      <c r="N63" s="106">
        <v>1000</v>
      </c>
      <c r="O63" s="69"/>
      <c r="P63" s="72"/>
      <c r="Q63" s="73"/>
      <c r="S63" s="74"/>
    </row>
    <row r="64" spans="1:19" s="4" customFormat="1" ht="12.75" customHeight="1">
      <c r="A64" s="412"/>
      <c r="B64" s="322"/>
      <c r="C64" s="322"/>
      <c r="D64" s="322"/>
      <c r="E64" s="413"/>
      <c r="F64" s="103"/>
      <c r="G64" s="102"/>
      <c r="H64" s="305" t="s">
        <v>145</v>
      </c>
      <c r="I64" s="324"/>
      <c r="J64" s="324"/>
      <c r="K64" s="324"/>
      <c r="L64" s="324"/>
      <c r="M64" s="103"/>
      <c r="N64" s="107">
        <v>4000</v>
      </c>
      <c r="O64" s="69"/>
      <c r="P64" s="72"/>
      <c r="Q64" s="73"/>
      <c r="S64" s="74"/>
    </row>
    <row r="65" spans="1:19" s="4" customFormat="1" ht="12.75" customHeight="1">
      <c r="A65" s="497" t="s">
        <v>173</v>
      </c>
      <c r="B65" s="498"/>
      <c r="C65" s="498"/>
      <c r="D65" s="498"/>
      <c r="E65" s="499"/>
      <c r="F65" s="264"/>
      <c r="G65" s="265">
        <f>SUM(G43:G64)</f>
        <v>17690</v>
      </c>
      <c r="H65" s="365" t="s">
        <v>170</v>
      </c>
      <c r="I65" s="366"/>
      <c r="J65" s="366"/>
      <c r="K65" s="366"/>
      <c r="L65" s="367"/>
      <c r="M65" s="268"/>
      <c r="N65" s="269">
        <f>SUM(N43:N64)</f>
        <v>86150</v>
      </c>
      <c r="O65" s="69"/>
      <c r="P65" s="72"/>
      <c r="Q65" s="73"/>
      <c r="S65" s="74"/>
    </row>
    <row r="66" spans="1:19" s="4" customFormat="1" ht="12.75" customHeight="1">
      <c r="A66" s="311"/>
      <c r="B66" s="414"/>
      <c r="C66" s="414"/>
      <c r="D66" s="414"/>
      <c r="E66" s="415"/>
      <c r="F66" s="70"/>
      <c r="G66" s="77"/>
      <c r="H66" s="307"/>
      <c r="I66" s="308"/>
      <c r="J66" s="308"/>
      <c r="K66" s="308"/>
      <c r="L66" s="304"/>
      <c r="M66" s="105"/>
      <c r="N66" s="106"/>
      <c r="O66" s="69"/>
      <c r="P66" s="72"/>
      <c r="Q66" s="73"/>
      <c r="S66" s="74"/>
    </row>
    <row r="67" spans="1:19" s="4" customFormat="1" ht="12.75" customHeight="1">
      <c r="A67" s="421" t="s">
        <v>105</v>
      </c>
      <c r="B67" s="422"/>
      <c r="C67" s="422"/>
      <c r="D67" s="422"/>
      <c r="E67" s="423"/>
      <c r="F67" s="105"/>
      <c r="G67" s="168">
        <v>43000</v>
      </c>
      <c r="H67" s="307"/>
      <c r="I67" s="308"/>
      <c r="J67" s="308"/>
      <c r="K67" s="308"/>
      <c r="L67" s="304"/>
      <c r="M67" s="103"/>
      <c r="N67" s="107"/>
      <c r="O67" s="69"/>
      <c r="P67" s="72"/>
      <c r="Q67" s="73"/>
      <c r="S67" s="74"/>
    </row>
    <row r="68" spans="1:19" s="4" customFormat="1" ht="12.75" customHeight="1">
      <c r="A68" s="421" t="s">
        <v>110</v>
      </c>
      <c r="B68" s="422"/>
      <c r="C68" s="422"/>
      <c r="D68" s="422"/>
      <c r="E68" s="423"/>
      <c r="F68" s="159"/>
      <c r="G68" s="168">
        <v>500</v>
      </c>
      <c r="H68" s="319"/>
      <c r="I68" s="427"/>
      <c r="J68" s="427"/>
      <c r="K68" s="427"/>
      <c r="L68" s="427"/>
      <c r="M68" s="272"/>
      <c r="N68" s="273"/>
      <c r="O68" s="69"/>
      <c r="P68" s="72"/>
      <c r="Q68" s="73"/>
      <c r="S68" s="74"/>
    </row>
    <row r="69" spans="1:19" s="4" customFormat="1" ht="12.75" customHeight="1">
      <c r="A69" s="274" t="s">
        <v>171</v>
      </c>
      <c r="B69" s="275"/>
      <c r="C69" s="275"/>
      <c r="D69" s="275"/>
      <c r="E69" s="276"/>
      <c r="F69" s="264"/>
      <c r="G69" s="277">
        <f>SUM(G67:G68)</f>
        <v>43500</v>
      </c>
      <c r="H69" s="266" t="s">
        <v>172</v>
      </c>
      <c r="I69" s="278"/>
      <c r="J69" s="278"/>
      <c r="K69" s="278"/>
      <c r="L69" s="278"/>
      <c r="M69" s="127"/>
      <c r="N69" s="279">
        <v>9383</v>
      </c>
      <c r="O69" s="69"/>
      <c r="P69" s="72"/>
      <c r="Q69" s="73"/>
      <c r="S69" s="74"/>
    </row>
    <row r="70" spans="1:19" s="4" customFormat="1" ht="12.75" customHeight="1">
      <c r="A70" s="259"/>
      <c r="B70" s="260"/>
      <c r="C70" s="260"/>
      <c r="D70" s="260"/>
      <c r="E70" s="261"/>
      <c r="F70" s="159"/>
      <c r="G70" s="168"/>
      <c r="H70" s="270"/>
      <c r="I70" s="271"/>
      <c r="J70" s="271"/>
      <c r="K70" s="271"/>
      <c r="L70" s="271"/>
      <c r="M70" s="272"/>
      <c r="N70" s="273"/>
      <c r="O70" s="69"/>
      <c r="P70" s="72"/>
      <c r="Q70" s="73"/>
      <c r="S70" s="74"/>
    </row>
    <row r="71" spans="1:19" s="4" customFormat="1" ht="12.75" customHeight="1">
      <c r="A71" s="274" t="s">
        <v>174</v>
      </c>
      <c r="B71" s="275"/>
      <c r="C71" s="275"/>
      <c r="D71" s="275"/>
      <c r="E71" s="276"/>
      <c r="F71" s="264"/>
      <c r="G71" s="284"/>
      <c r="H71" s="267"/>
      <c r="I71" s="282"/>
      <c r="J71" s="282"/>
      <c r="K71" s="282"/>
      <c r="L71" s="282"/>
      <c r="M71" s="285"/>
      <c r="N71" s="283">
        <f>SUM(G65+N65+G69+N69)</f>
        <v>156723</v>
      </c>
      <c r="O71" s="69"/>
      <c r="P71" s="72"/>
      <c r="Q71" s="73"/>
      <c r="S71" s="74"/>
    </row>
    <row r="72" spans="1:19" s="4" customFormat="1" ht="12.75" customHeight="1">
      <c r="A72" s="259"/>
      <c r="B72" s="260"/>
      <c r="C72" s="260"/>
      <c r="D72" s="260"/>
      <c r="E72" s="261"/>
      <c r="F72" s="159"/>
      <c r="G72" s="168"/>
      <c r="H72" s="270"/>
      <c r="I72" s="271"/>
      <c r="J72" s="271"/>
      <c r="K72" s="271"/>
      <c r="L72" s="271"/>
      <c r="M72" s="272"/>
      <c r="N72" s="273"/>
      <c r="O72" s="69"/>
      <c r="P72" s="72"/>
      <c r="Q72" s="73"/>
      <c r="S72" s="74"/>
    </row>
    <row r="73" spans="1:19" s="4" customFormat="1" ht="12.75" customHeight="1">
      <c r="A73" s="336" t="s">
        <v>177</v>
      </c>
      <c r="B73" s="419"/>
      <c r="C73" s="419"/>
      <c r="D73" s="419"/>
      <c r="E73" s="420"/>
      <c r="F73" s="90" t="s">
        <v>176</v>
      </c>
      <c r="G73" s="110">
        <v>56300</v>
      </c>
      <c r="H73" s="307" t="s">
        <v>166</v>
      </c>
      <c r="I73" s="308"/>
      <c r="J73" s="308"/>
      <c r="K73" s="308"/>
      <c r="L73" s="304"/>
      <c r="M73" s="105"/>
      <c r="N73" s="106"/>
      <c r="O73" s="69"/>
      <c r="P73" s="72"/>
      <c r="Q73" s="73"/>
      <c r="S73" s="74"/>
    </row>
    <row r="74" spans="1:19" s="4" customFormat="1" ht="12.75" customHeight="1">
      <c r="A74" s="329"/>
      <c r="B74" s="330"/>
      <c r="C74" s="330"/>
      <c r="D74" s="330"/>
      <c r="E74" s="335"/>
      <c r="F74" s="70"/>
      <c r="G74" s="77"/>
      <c r="H74" s="424" t="s">
        <v>146</v>
      </c>
      <c r="I74" s="425"/>
      <c r="J74" s="425"/>
      <c r="K74" s="425"/>
      <c r="L74" s="426"/>
      <c r="M74" s="225"/>
      <c r="N74" s="226">
        <f>150+100+150+100+100</f>
        <v>600</v>
      </c>
      <c r="O74" s="69"/>
      <c r="P74" s="72"/>
      <c r="Q74" s="73"/>
      <c r="S74" s="74"/>
    </row>
    <row r="75" spans="1:19" s="4" customFormat="1" ht="12.75" customHeight="1">
      <c r="A75" s="311"/>
      <c r="B75" s="312"/>
      <c r="C75" s="312"/>
      <c r="D75" s="312"/>
      <c r="E75" s="306"/>
      <c r="F75" s="70"/>
      <c r="G75" s="77"/>
      <c r="H75" s="416" t="s">
        <v>147</v>
      </c>
      <c r="I75" s="417"/>
      <c r="J75" s="417"/>
      <c r="K75" s="417"/>
      <c r="L75" s="418"/>
      <c r="M75" s="227" t="s">
        <v>120</v>
      </c>
      <c r="N75" s="228" t="s">
        <v>148</v>
      </c>
      <c r="O75" s="69"/>
      <c r="P75" s="72"/>
      <c r="Q75" s="73"/>
      <c r="S75" s="74"/>
    </row>
    <row r="76" spans="1:19" s="4" customFormat="1" ht="12.75" customHeight="1">
      <c r="A76" s="329"/>
      <c r="B76" s="330"/>
      <c r="C76" s="330"/>
      <c r="D76" s="330"/>
      <c r="E76" s="335"/>
      <c r="F76" s="100"/>
      <c r="G76" s="118"/>
      <c r="H76" s="416" t="s">
        <v>149</v>
      </c>
      <c r="I76" s="417"/>
      <c r="J76" s="417"/>
      <c r="K76" s="417"/>
      <c r="L76" s="418"/>
      <c r="M76" s="227" t="s">
        <v>150</v>
      </c>
      <c r="N76" s="228">
        <v>250</v>
      </c>
      <c r="O76" s="69"/>
      <c r="P76" s="72"/>
      <c r="Q76" s="73"/>
      <c r="S76" s="74"/>
    </row>
    <row r="77" spans="1:19" s="4" customFormat="1" ht="12.75" customHeight="1">
      <c r="A77" s="311"/>
      <c r="B77" s="312"/>
      <c r="C77" s="312"/>
      <c r="D77" s="312"/>
      <c r="E77" s="306"/>
      <c r="F77" s="70"/>
      <c r="G77" s="77"/>
      <c r="H77" s="416" t="s">
        <v>151</v>
      </c>
      <c r="I77" s="417"/>
      <c r="J77" s="417"/>
      <c r="K77" s="417"/>
      <c r="L77" s="418"/>
      <c r="M77" s="227" t="s">
        <v>120</v>
      </c>
      <c r="N77" s="228">
        <v>1000</v>
      </c>
      <c r="O77" s="69"/>
      <c r="P77" s="72"/>
      <c r="Q77" s="73"/>
      <c r="S77" s="74"/>
    </row>
    <row r="78" spans="1:19" s="4" customFormat="1" ht="12.75" customHeight="1">
      <c r="A78" s="311"/>
      <c r="B78" s="312"/>
      <c r="C78" s="312"/>
      <c r="D78" s="312"/>
      <c r="E78" s="306"/>
      <c r="F78" s="70"/>
      <c r="G78" s="77"/>
      <c r="H78" s="416" t="s">
        <v>152</v>
      </c>
      <c r="I78" s="417"/>
      <c r="J78" s="417"/>
      <c r="K78" s="417"/>
      <c r="L78" s="418"/>
      <c r="M78" s="227" t="s">
        <v>120</v>
      </c>
      <c r="N78" s="228">
        <v>1350</v>
      </c>
      <c r="O78" s="69"/>
      <c r="P78" s="72"/>
      <c r="Q78" s="73"/>
      <c r="S78" s="74"/>
    </row>
    <row r="79" spans="1:19" s="4" customFormat="1" ht="12.75" customHeight="1">
      <c r="A79" s="311"/>
      <c r="B79" s="312"/>
      <c r="C79" s="312"/>
      <c r="D79" s="312"/>
      <c r="E79" s="306"/>
      <c r="F79" s="70"/>
      <c r="G79" s="77"/>
      <c r="H79" s="416" t="s">
        <v>153</v>
      </c>
      <c r="I79" s="417"/>
      <c r="J79" s="417"/>
      <c r="K79" s="417"/>
      <c r="L79" s="418"/>
      <c r="M79" s="227" t="s">
        <v>120</v>
      </c>
      <c r="N79" s="228">
        <v>600</v>
      </c>
      <c r="O79" s="69"/>
      <c r="P79" s="72"/>
      <c r="Q79" s="73"/>
      <c r="S79" s="74"/>
    </row>
    <row r="80" spans="1:19" s="4" customFormat="1" ht="12.75" customHeight="1">
      <c r="A80" s="311"/>
      <c r="B80" s="312"/>
      <c r="C80" s="312"/>
      <c r="D80" s="312"/>
      <c r="E80" s="306"/>
      <c r="F80" s="70"/>
      <c r="G80" s="77"/>
      <c r="H80" s="433" t="s">
        <v>158</v>
      </c>
      <c r="I80" s="434"/>
      <c r="J80" s="434"/>
      <c r="K80" s="434"/>
      <c r="L80" s="435"/>
      <c r="M80" s="159" t="s">
        <v>124</v>
      </c>
      <c r="N80" s="230">
        <v>1600</v>
      </c>
      <c r="O80" s="69"/>
      <c r="P80" s="72"/>
      <c r="Q80" s="73"/>
      <c r="S80" s="74"/>
    </row>
    <row r="81" spans="1:19" s="4" customFormat="1" ht="12.75" customHeight="1">
      <c r="A81" s="374"/>
      <c r="B81" s="375"/>
      <c r="C81" s="375"/>
      <c r="D81" s="375"/>
      <c r="E81" s="376"/>
      <c r="F81" s="70"/>
      <c r="G81" s="77"/>
      <c r="H81" s="433" t="s">
        <v>159</v>
      </c>
      <c r="I81" s="434"/>
      <c r="J81" s="434"/>
      <c r="K81" s="434"/>
      <c r="L81" s="435"/>
      <c r="M81" s="159" t="s">
        <v>120</v>
      </c>
      <c r="N81" s="230">
        <v>500</v>
      </c>
      <c r="O81" s="69"/>
      <c r="P81" s="72"/>
      <c r="Q81" s="73"/>
      <c r="S81" s="74"/>
    </row>
    <row r="82" spans="1:19" s="4" customFormat="1" ht="12.75" customHeight="1">
      <c r="A82" s="364"/>
      <c r="B82" s="331"/>
      <c r="C82" s="331"/>
      <c r="D82" s="331"/>
      <c r="E82" s="349"/>
      <c r="F82" s="105"/>
      <c r="G82" s="92"/>
      <c r="H82" s="433" t="s">
        <v>140</v>
      </c>
      <c r="I82" s="434"/>
      <c r="J82" s="434"/>
      <c r="K82" s="434"/>
      <c r="L82" s="435"/>
      <c r="M82" s="159" t="s">
        <v>120</v>
      </c>
      <c r="N82" s="230">
        <v>250</v>
      </c>
      <c r="O82" s="69"/>
      <c r="P82" s="72"/>
      <c r="Q82" s="73"/>
      <c r="S82" s="74"/>
    </row>
    <row r="83" spans="1:19" s="4" customFormat="1" ht="12.75" customHeight="1">
      <c r="A83" s="428"/>
      <c r="B83" s="429"/>
      <c r="C83" s="429"/>
      <c r="D83" s="429"/>
      <c r="E83" s="430"/>
      <c r="F83" s="159"/>
      <c r="G83" s="71"/>
      <c r="H83" s="436" t="s">
        <v>160</v>
      </c>
      <c r="I83" s="437"/>
      <c r="J83" s="437"/>
      <c r="K83" s="438"/>
      <c r="L83" s="439"/>
      <c r="M83" s="231" t="s">
        <v>120</v>
      </c>
      <c r="N83" s="232">
        <v>50</v>
      </c>
      <c r="O83" s="69"/>
      <c r="P83" s="72"/>
      <c r="Q83" s="73"/>
      <c r="S83" s="74"/>
    </row>
    <row r="84" spans="1:19" s="4" customFormat="1" ht="12.75" customHeight="1">
      <c r="A84" s="329"/>
      <c r="B84" s="330"/>
      <c r="C84" s="330"/>
      <c r="D84" s="330"/>
      <c r="E84" s="330"/>
      <c r="F84" s="160"/>
      <c r="G84" s="161"/>
      <c r="H84" s="428" t="s">
        <v>161</v>
      </c>
      <c r="I84" s="431"/>
      <c r="J84" s="431"/>
      <c r="K84" s="431"/>
      <c r="L84" s="432"/>
      <c r="M84" s="233" t="s">
        <v>120</v>
      </c>
      <c r="N84" s="71">
        <v>50</v>
      </c>
      <c r="O84" s="69"/>
      <c r="P84" s="72"/>
      <c r="Q84" s="73"/>
      <c r="S84" s="74"/>
    </row>
    <row r="85" spans="1:19" s="4" customFormat="1" ht="12.75" customHeight="1">
      <c r="A85" s="336"/>
      <c r="B85" s="403"/>
      <c r="C85" s="403"/>
      <c r="D85" s="403"/>
      <c r="E85" s="403"/>
      <c r="F85" s="104"/>
      <c r="G85" s="111"/>
      <c r="H85" s="446" t="s">
        <v>162</v>
      </c>
      <c r="I85" s="447"/>
      <c r="J85" s="447"/>
      <c r="K85" s="447"/>
      <c r="L85" s="448"/>
      <c r="M85" s="234" t="s">
        <v>120</v>
      </c>
      <c r="N85" s="235">
        <v>500</v>
      </c>
      <c r="O85" s="69"/>
      <c r="P85" s="72"/>
      <c r="Q85" s="73"/>
      <c r="S85" s="74"/>
    </row>
    <row r="86" spans="1:19" s="4" customFormat="1" ht="12.75" customHeight="1">
      <c r="A86" s="336"/>
      <c r="B86" s="403"/>
      <c r="C86" s="403"/>
      <c r="D86" s="403"/>
      <c r="E86" s="403"/>
      <c r="F86" s="90"/>
      <c r="G86" s="112"/>
      <c r="H86" s="444" t="s">
        <v>163</v>
      </c>
      <c r="I86" s="436"/>
      <c r="J86" s="436"/>
      <c r="K86" s="436"/>
      <c r="L86" s="445"/>
      <c r="M86" s="236" t="s">
        <v>124</v>
      </c>
      <c r="N86" s="232">
        <v>400</v>
      </c>
      <c r="O86" s="69"/>
      <c r="P86" s="72"/>
      <c r="Q86" s="73"/>
      <c r="S86" s="74"/>
    </row>
    <row r="87" spans="1:19" s="4" customFormat="1" ht="12.75" customHeight="1">
      <c r="A87" s="311"/>
      <c r="B87" s="312"/>
      <c r="C87" s="312"/>
      <c r="D87" s="312"/>
      <c r="E87" s="312"/>
      <c r="F87" s="76"/>
      <c r="G87" s="113"/>
      <c r="H87" s="428" t="s">
        <v>164</v>
      </c>
      <c r="I87" s="429"/>
      <c r="J87" s="429"/>
      <c r="K87" s="429"/>
      <c r="L87" s="430"/>
      <c r="M87" s="159" t="s">
        <v>124</v>
      </c>
      <c r="N87" s="71">
        <v>500</v>
      </c>
      <c r="O87" s="69"/>
      <c r="P87" s="72"/>
      <c r="Q87" s="73"/>
      <c r="S87" s="74"/>
    </row>
    <row r="88" spans="1:17" s="4" customFormat="1" ht="12.75" customHeight="1" thickBot="1">
      <c r="A88" s="440"/>
      <c r="B88" s="441"/>
      <c r="C88" s="441"/>
      <c r="D88" s="441"/>
      <c r="E88" s="442"/>
      <c r="F88" s="156"/>
      <c r="G88" s="157"/>
      <c r="H88" s="443" t="s">
        <v>165</v>
      </c>
      <c r="I88" s="441"/>
      <c r="J88" s="441"/>
      <c r="K88" s="441"/>
      <c r="L88" s="442"/>
      <c r="M88" s="158" t="s">
        <v>120</v>
      </c>
      <c r="N88" s="157">
        <v>600</v>
      </c>
      <c r="O88" s="69"/>
      <c r="P88" s="72"/>
      <c r="Q88" s="73"/>
    </row>
    <row r="89" spans="1:18" s="4" customFormat="1" ht="15" customHeight="1" thickBot="1" thickTop="1">
      <c r="A89" s="286"/>
      <c r="B89" s="287"/>
      <c r="C89" s="287"/>
      <c r="D89" s="289"/>
      <c r="E89" s="290"/>
      <c r="F89" s="291"/>
      <c r="G89" s="288"/>
      <c r="H89" s="115" t="s">
        <v>55</v>
      </c>
      <c r="I89" s="109"/>
      <c r="J89" s="109"/>
      <c r="K89" s="114"/>
      <c r="L89" s="371">
        <f>SUM(N74:N88)</f>
        <v>8250</v>
      </c>
      <c r="M89" s="372"/>
      <c r="N89" s="373"/>
      <c r="O89" s="69"/>
      <c r="P89" s="72"/>
      <c r="Q89" s="72"/>
      <c r="R89" s="73"/>
    </row>
    <row r="90" spans="1:14" ht="10.5" customHeight="1">
      <c r="A90" s="78"/>
      <c r="B90" s="79"/>
      <c r="C90" s="79"/>
      <c r="D90" s="79"/>
      <c r="E90" s="80"/>
      <c r="F90" s="81"/>
      <c r="G90" s="81"/>
      <c r="H90" s="82"/>
      <c r="I90" s="79"/>
      <c r="J90" s="79"/>
      <c r="K90" s="79"/>
      <c r="L90" s="80"/>
      <c r="M90" s="81"/>
      <c r="N90" s="81"/>
    </row>
    <row r="91" spans="1:18" ht="13.5" thickBot="1">
      <c r="A91" s="83" t="s">
        <v>89</v>
      </c>
      <c r="B91" s="3"/>
      <c r="C91" s="3"/>
      <c r="D91" s="3"/>
      <c r="E91" s="3"/>
      <c r="F91" s="3"/>
      <c r="G91" s="3"/>
      <c r="H91" s="3"/>
      <c r="R91"/>
    </row>
    <row r="92" spans="1:18" ht="11.25" customHeight="1">
      <c r="A92" s="449" t="s">
        <v>44</v>
      </c>
      <c r="B92" s="450"/>
      <c r="C92" s="450"/>
      <c r="D92" s="451"/>
      <c r="E92" s="359" t="s">
        <v>42</v>
      </c>
      <c r="F92" s="360"/>
      <c r="G92" s="361"/>
      <c r="H92" s="449" t="s">
        <v>45</v>
      </c>
      <c r="I92" s="450"/>
      <c r="J92" s="450"/>
      <c r="K92" s="451"/>
      <c r="L92" s="455" t="s">
        <v>42</v>
      </c>
      <c r="M92" s="456"/>
      <c r="N92" s="457"/>
      <c r="O92"/>
      <c r="P92"/>
      <c r="R92"/>
    </row>
    <row r="93" spans="1:18" ht="9.75" customHeight="1" thickBot="1">
      <c r="A93" s="452"/>
      <c r="B93" s="453"/>
      <c r="C93" s="453"/>
      <c r="D93" s="454"/>
      <c r="E93" s="216" t="s">
        <v>95</v>
      </c>
      <c r="F93" s="461" t="s">
        <v>96</v>
      </c>
      <c r="G93" s="462"/>
      <c r="H93" s="452"/>
      <c r="I93" s="453"/>
      <c r="J93" s="453"/>
      <c r="K93" s="454"/>
      <c r="L93" s="458"/>
      <c r="M93" s="459"/>
      <c r="N93" s="460"/>
      <c r="O93"/>
      <c r="P93"/>
      <c r="R93"/>
    </row>
    <row r="94" spans="1:18" ht="12.75">
      <c r="A94" s="479" t="s">
        <v>46</v>
      </c>
      <c r="B94" s="480"/>
      <c r="C94" s="480"/>
      <c r="D94" s="480"/>
      <c r="E94" s="217">
        <v>70000</v>
      </c>
      <c r="F94" s="487">
        <v>170000</v>
      </c>
      <c r="G94" s="488"/>
      <c r="H94" s="481" t="s">
        <v>47</v>
      </c>
      <c r="I94" s="482"/>
      <c r="J94" s="482"/>
      <c r="K94" s="483"/>
      <c r="L94" s="484">
        <v>14500</v>
      </c>
      <c r="M94" s="485"/>
      <c r="N94" s="486"/>
      <c r="O94"/>
      <c r="P94"/>
      <c r="R94"/>
    </row>
    <row r="95" spans="1:18" ht="12.75">
      <c r="A95" s="463" t="s">
        <v>48</v>
      </c>
      <c r="B95" s="464"/>
      <c r="C95" s="464"/>
      <c r="D95" s="464"/>
      <c r="E95" s="219">
        <v>2500</v>
      </c>
      <c r="F95" s="477">
        <v>33200</v>
      </c>
      <c r="G95" s="478"/>
      <c r="H95" s="463"/>
      <c r="I95" s="464"/>
      <c r="J95" s="464"/>
      <c r="K95" s="464"/>
      <c r="L95" s="474"/>
      <c r="M95" s="475"/>
      <c r="N95" s="476"/>
      <c r="O95"/>
      <c r="P95"/>
      <c r="R95"/>
    </row>
    <row r="96" spans="1:18" ht="12.75">
      <c r="A96" s="463" t="s">
        <v>106</v>
      </c>
      <c r="B96" s="464"/>
      <c r="C96" s="464"/>
      <c r="D96" s="464"/>
      <c r="E96" s="219"/>
      <c r="F96" s="477">
        <v>2000</v>
      </c>
      <c r="G96" s="478"/>
      <c r="H96" s="463"/>
      <c r="I96" s="464"/>
      <c r="J96" s="464"/>
      <c r="K96" s="464"/>
      <c r="L96" s="474"/>
      <c r="M96" s="475"/>
      <c r="N96" s="476"/>
      <c r="O96"/>
      <c r="P96"/>
      <c r="R96"/>
    </row>
    <row r="97" spans="1:18" ht="12.75">
      <c r="A97" s="463" t="s">
        <v>49</v>
      </c>
      <c r="B97" s="464"/>
      <c r="C97" s="464"/>
      <c r="D97" s="464"/>
      <c r="E97" s="219"/>
      <c r="F97" s="477">
        <v>6000</v>
      </c>
      <c r="G97" s="478"/>
      <c r="H97" s="463"/>
      <c r="I97" s="464"/>
      <c r="J97" s="464"/>
      <c r="K97" s="464"/>
      <c r="L97" s="474"/>
      <c r="M97" s="475"/>
      <c r="N97" s="476"/>
      <c r="O97"/>
      <c r="P97"/>
      <c r="R97"/>
    </row>
    <row r="98" spans="1:18" ht="12.75">
      <c r="A98" s="336" t="s">
        <v>50</v>
      </c>
      <c r="B98" s="337"/>
      <c r="C98" s="337"/>
      <c r="D98" s="338"/>
      <c r="E98" s="220"/>
      <c r="F98" s="465">
        <v>19550</v>
      </c>
      <c r="G98" s="466"/>
      <c r="H98" s="463"/>
      <c r="I98" s="464"/>
      <c r="J98" s="464"/>
      <c r="K98" s="464"/>
      <c r="L98" s="474"/>
      <c r="M98" s="475"/>
      <c r="N98" s="476"/>
      <c r="O98"/>
      <c r="P98"/>
      <c r="R98"/>
    </row>
    <row r="99" spans="1:18" ht="13.5" thickBot="1">
      <c r="A99" s="471" t="s">
        <v>109</v>
      </c>
      <c r="B99" s="472"/>
      <c r="C99" s="472"/>
      <c r="D99" s="473"/>
      <c r="E99" s="224"/>
      <c r="F99" s="469">
        <v>5850</v>
      </c>
      <c r="G99" s="470"/>
      <c r="H99" s="492"/>
      <c r="I99" s="493"/>
      <c r="J99" s="493"/>
      <c r="K99" s="493"/>
      <c r="L99" s="489"/>
      <c r="M99" s="490"/>
      <c r="N99" s="491"/>
      <c r="O99"/>
      <c r="P99"/>
      <c r="R99"/>
    </row>
    <row r="100" spans="1:14" s="85" customFormat="1" ht="16.5" customHeight="1" thickBot="1">
      <c r="A100" s="514" t="s">
        <v>51</v>
      </c>
      <c r="B100" s="515"/>
      <c r="C100" s="515"/>
      <c r="D100" s="516"/>
      <c r="E100" s="218">
        <f>SUM(E94:E99)</f>
        <v>72500</v>
      </c>
      <c r="F100" s="467">
        <f>SUM(F94:G99,L94:N99)</f>
        <v>251100</v>
      </c>
      <c r="G100" s="468"/>
      <c r="H100" s="84"/>
      <c r="I100" s="84"/>
      <c r="J100" s="84"/>
      <c r="K100" s="84"/>
      <c r="L100" s="84"/>
      <c r="M100" s="84"/>
      <c r="N100" s="84"/>
    </row>
    <row r="101" spans="1:14" s="85" customFormat="1" ht="8.25" customHeight="1">
      <c r="A101" s="173"/>
      <c r="B101" s="174"/>
      <c r="C101" s="174"/>
      <c r="D101" s="174"/>
      <c r="E101" s="175"/>
      <c r="F101" s="175"/>
      <c r="G101" s="175"/>
      <c r="H101" s="84"/>
      <c r="I101" s="84"/>
      <c r="J101" s="84"/>
      <c r="K101" s="84"/>
      <c r="L101" s="84"/>
      <c r="M101" s="84"/>
      <c r="N101" s="84"/>
    </row>
    <row r="102" spans="8:18" ht="10.5" customHeight="1" thickBot="1">
      <c r="H102" s="3"/>
      <c r="J102" s="69" t="s">
        <v>54</v>
      </c>
      <c r="O102"/>
      <c r="P102"/>
      <c r="R102"/>
    </row>
    <row r="103" spans="1:14" s="86" customFormat="1" ht="13.5" customHeight="1">
      <c r="A103" s="500" t="s">
        <v>52</v>
      </c>
      <c r="B103" s="503" t="s">
        <v>98</v>
      </c>
      <c r="C103" s="506" t="s">
        <v>97</v>
      </c>
      <c r="D103" s="507"/>
      <c r="E103" s="507"/>
      <c r="F103" s="507"/>
      <c r="G103" s="507"/>
      <c r="H103" s="507"/>
      <c r="I103" s="508"/>
      <c r="J103" s="494" t="s">
        <v>99</v>
      </c>
      <c r="K103" s="3"/>
      <c r="L103" s="3"/>
      <c r="M103" s="3"/>
      <c r="N103"/>
    </row>
    <row r="104" spans="1:14" s="86" customFormat="1" ht="15.75" customHeight="1">
      <c r="A104" s="501"/>
      <c r="B104" s="504"/>
      <c r="C104" s="512" t="s">
        <v>53</v>
      </c>
      <c r="D104" s="509" t="s">
        <v>86</v>
      </c>
      <c r="E104" s="510"/>
      <c r="F104" s="510"/>
      <c r="G104" s="510"/>
      <c r="H104" s="510"/>
      <c r="I104" s="511"/>
      <c r="J104" s="495"/>
      <c r="K104" s="3"/>
      <c r="L104" s="3"/>
      <c r="M104" s="75"/>
      <c r="N104"/>
    </row>
    <row r="105" spans="1:14" s="86" customFormat="1" ht="9" customHeight="1" thickBot="1">
      <c r="A105" s="502"/>
      <c r="B105" s="505"/>
      <c r="C105" s="513"/>
      <c r="D105" s="116">
        <v>1</v>
      </c>
      <c r="E105" s="116">
        <v>2</v>
      </c>
      <c r="F105" s="116">
        <v>3</v>
      </c>
      <c r="G105" s="116">
        <v>4</v>
      </c>
      <c r="H105" s="116">
        <v>5</v>
      </c>
      <c r="I105" s="117">
        <v>6</v>
      </c>
      <c r="J105" s="496"/>
      <c r="K105" s="84"/>
      <c r="L105" s="84"/>
      <c r="M105" s="84"/>
      <c r="N105"/>
    </row>
    <row r="106" spans="1:14" s="86" customFormat="1" ht="15" customHeight="1" thickBot="1">
      <c r="A106" s="206">
        <v>7726031</v>
      </c>
      <c r="B106" s="207">
        <v>1305622</v>
      </c>
      <c r="C106" s="208">
        <f>SUM(D106:I106)</f>
        <v>109594</v>
      </c>
      <c r="D106" s="207">
        <v>5120</v>
      </c>
      <c r="E106" s="207">
        <f>52035+(7038/2)</f>
        <v>55554</v>
      </c>
      <c r="F106" s="207">
        <v>630</v>
      </c>
      <c r="G106" s="207">
        <v>450</v>
      </c>
      <c r="H106" s="207">
        <v>4840</v>
      </c>
      <c r="I106" s="209">
        <v>43000</v>
      </c>
      <c r="J106" s="210">
        <f>SUM(A106-B106-C106)</f>
        <v>6310815</v>
      </c>
      <c r="K106" s="3"/>
      <c r="L106" s="3"/>
      <c r="M106" s="3"/>
      <c r="N106"/>
    </row>
    <row r="107" spans="12:18" ht="12.75" customHeight="1" thickBot="1">
      <c r="L107" s="69" t="s">
        <v>54</v>
      </c>
      <c r="N107"/>
      <c r="R107"/>
    </row>
    <row r="108" spans="1:18" s="88" customFormat="1" ht="12.75">
      <c r="A108" s="357" t="s">
        <v>56</v>
      </c>
      <c r="B108" s="368" t="s">
        <v>100</v>
      </c>
      <c r="C108" s="314" t="s">
        <v>108</v>
      </c>
      <c r="D108" s="309"/>
      <c r="E108" s="309"/>
      <c r="F108" s="310"/>
      <c r="G108" s="368" t="s">
        <v>101</v>
      </c>
      <c r="H108" s="316" t="s">
        <v>57</v>
      </c>
      <c r="I108" s="314" t="s">
        <v>107</v>
      </c>
      <c r="J108" s="309"/>
      <c r="K108" s="309"/>
      <c r="L108" s="310"/>
      <c r="M108" s="3"/>
      <c r="N108" s="87"/>
      <c r="O108" s="87"/>
      <c r="P108" s="87"/>
      <c r="R108" s="89"/>
    </row>
    <row r="109" spans="1:18" s="88" customFormat="1" ht="18.75" thickBot="1">
      <c r="A109" s="358"/>
      <c r="B109" s="313"/>
      <c r="C109" s="122" t="s">
        <v>90</v>
      </c>
      <c r="D109" s="122" t="s">
        <v>58</v>
      </c>
      <c r="E109" s="122" t="s">
        <v>59</v>
      </c>
      <c r="F109" s="123" t="s">
        <v>91</v>
      </c>
      <c r="G109" s="313"/>
      <c r="H109" s="313"/>
      <c r="I109" s="124" t="s">
        <v>102</v>
      </c>
      <c r="J109" s="124" t="s">
        <v>58</v>
      </c>
      <c r="K109" s="124" t="s">
        <v>59</v>
      </c>
      <c r="L109" s="125" t="s">
        <v>103</v>
      </c>
      <c r="M109" s="3"/>
      <c r="N109" s="87"/>
      <c r="O109" s="87"/>
      <c r="P109" s="87"/>
      <c r="R109" s="89"/>
    </row>
    <row r="110" spans="1:18" s="88" customFormat="1" ht="12.75">
      <c r="A110" s="183" t="s">
        <v>60</v>
      </c>
      <c r="B110" s="184">
        <v>62236</v>
      </c>
      <c r="C110" s="185" t="s">
        <v>61</v>
      </c>
      <c r="D110" s="179" t="s">
        <v>61</v>
      </c>
      <c r="E110" s="179" t="s">
        <v>61</v>
      </c>
      <c r="F110" s="186" t="s">
        <v>61</v>
      </c>
      <c r="G110" s="187">
        <f>SUM(G111:G115)</f>
        <v>154736</v>
      </c>
      <c r="H110" s="188" t="s">
        <v>61</v>
      </c>
      <c r="I110" s="176" t="s">
        <v>61</v>
      </c>
      <c r="J110" s="179" t="s">
        <v>61</v>
      </c>
      <c r="K110" s="179" t="s">
        <v>61</v>
      </c>
      <c r="L110" s="189" t="s">
        <v>61</v>
      </c>
      <c r="M110" s="3"/>
      <c r="N110" s="87"/>
      <c r="O110" s="87"/>
      <c r="P110" s="87"/>
      <c r="R110" s="89"/>
    </row>
    <row r="111" spans="1:18" s="88" customFormat="1" ht="12.75">
      <c r="A111" s="190" t="s">
        <v>62</v>
      </c>
      <c r="B111" s="191">
        <v>8624</v>
      </c>
      <c r="C111" s="192">
        <v>8462</v>
      </c>
      <c r="D111" s="193">
        <v>4129</v>
      </c>
      <c r="E111" s="193">
        <v>2496</v>
      </c>
      <c r="F111" s="193">
        <f>C111+D111-E111</f>
        <v>10095</v>
      </c>
      <c r="G111" s="194">
        <v>9554</v>
      </c>
      <c r="H111" s="191">
        <f>G111-F111</f>
        <v>-541</v>
      </c>
      <c r="I111" s="192">
        <f>F111</f>
        <v>10095</v>
      </c>
      <c r="J111" s="193">
        <v>1940</v>
      </c>
      <c r="K111" s="193">
        <v>2500</v>
      </c>
      <c r="L111" s="195">
        <f>I111+J111-K111</f>
        <v>9535</v>
      </c>
      <c r="M111" s="3"/>
      <c r="N111" s="87"/>
      <c r="O111" s="87"/>
      <c r="P111" s="87"/>
      <c r="R111" s="89"/>
    </row>
    <row r="112" spans="1:18" s="88" customFormat="1" ht="12.75">
      <c r="A112" s="190" t="s">
        <v>63</v>
      </c>
      <c r="B112" s="191">
        <v>1618</v>
      </c>
      <c r="C112" s="192">
        <v>1505</v>
      </c>
      <c r="D112" s="193">
        <v>7775</v>
      </c>
      <c r="E112" s="193">
        <v>7775</v>
      </c>
      <c r="F112" s="193">
        <f>C112+D112-E112</f>
        <v>1505</v>
      </c>
      <c r="G112" s="194">
        <v>1555</v>
      </c>
      <c r="H112" s="191">
        <f>G112-F112</f>
        <v>50</v>
      </c>
      <c r="I112" s="192">
        <f>F112</f>
        <v>1505</v>
      </c>
      <c r="J112" s="193">
        <v>17461</v>
      </c>
      <c r="K112" s="193">
        <v>17460</v>
      </c>
      <c r="L112" s="195">
        <f>I112+J112-K112</f>
        <v>1506</v>
      </c>
      <c r="M112" s="3"/>
      <c r="N112" s="87"/>
      <c r="O112" s="87"/>
      <c r="P112" s="87"/>
      <c r="R112" s="89"/>
    </row>
    <row r="113" spans="1:18" s="88" customFormat="1" ht="12.75">
      <c r="A113" s="190" t="s">
        <v>64</v>
      </c>
      <c r="B113" s="191">
        <v>42458</v>
      </c>
      <c r="C113" s="176" t="s">
        <v>61</v>
      </c>
      <c r="D113" s="179" t="s">
        <v>61</v>
      </c>
      <c r="E113" s="179" t="s">
        <v>61</v>
      </c>
      <c r="F113" s="179" t="s">
        <v>61</v>
      </c>
      <c r="G113" s="194">
        <v>80691</v>
      </c>
      <c r="H113" s="188" t="s">
        <v>61</v>
      </c>
      <c r="I113" s="176" t="s">
        <v>61</v>
      </c>
      <c r="J113" s="179" t="s">
        <v>61</v>
      </c>
      <c r="K113" s="179" t="s">
        <v>61</v>
      </c>
      <c r="L113" s="189" t="s">
        <v>61</v>
      </c>
      <c r="M113" s="3"/>
      <c r="N113" s="87"/>
      <c r="O113" s="87"/>
      <c r="P113" s="87"/>
      <c r="R113" s="89"/>
    </row>
    <row r="114" spans="1:18" s="88" customFormat="1" ht="12.75">
      <c r="A114" s="190" t="s">
        <v>180</v>
      </c>
      <c r="B114" s="191">
        <v>9536</v>
      </c>
      <c r="C114" s="192">
        <v>10606</v>
      </c>
      <c r="D114" s="215">
        <v>116916</v>
      </c>
      <c r="E114" s="215">
        <v>101732</v>
      </c>
      <c r="F114" s="193">
        <f>C114+D114-E114</f>
        <v>25790</v>
      </c>
      <c r="G114" s="195">
        <v>31468</v>
      </c>
      <c r="H114" s="191">
        <f>G114-F114</f>
        <v>5678</v>
      </c>
      <c r="I114" s="192">
        <f>F114</f>
        <v>25790</v>
      </c>
      <c r="J114" s="215">
        <f>SUM(J115+J118)</f>
        <v>192094</v>
      </c>
      <c r="K114" s="303">
        <f>SUM(K115+K118)</f>
        <v>213023</v>
      </c>
      <c r="L114" s="302">
        <f>SUM(L115+L118)</f>
        <v>4861</v>
      </c>
      <c r="M114" s="3"/>
      <c r="N114" s="87"/>
      <c r="O114" s="87"/>
      <c r="P114" s="87"/>
      <c r="R114" s="89"/>
    </row>
    <row r="115" spans="1:18" s="88" customFormat="1" ht="12.75">
      <c r="A115" s="190" t="s">
        <v>181</v>
      </c>
      <c r="B115" s="191">
        <v>9536</v>
      </c>
      <c r="C115" s="192">
        <v>10606</v>
      </c>
      <c r="D115" s="215">
        <v>116916</v>
      </c>
      <c r="E115" s="215">
        <v>101732</v>
      </c>
      <c r="F115" s="193">
        <f>C115+D115-E115</f>
        <v>25790</v>
      </c>
      <c r="G115" s="195">
        <v>31468</v>
      </c>
      <c r="H115" s="191">
        <f>G115-F115</f>
        <v>5678</v>
      </c>
      <c r="I115" s="192">
        <f>F115</f>
        <v>25790</v>
      </c>
      <c r="J115" s="215">
        <v>135794</v>
      </c>
      <c r="K115" s="215">
        <v>156723</v>
      </c>
      <c r="L115" s="195">
        <f>I115+J115-K115</f>
        <v>4861</v>
      </c>
      <c r="M115" s="3"/>
      <c r="N115" s="87"/>
      <c r="O115" s="87"/>
      <c r="P115" s="87"/>
      <c r="R115" s="89"/>
    </row>
    <row r="116" spans="1:18" s="88" customFormat="1" ht="12.75">
      <c r="A116" s="237" t="s">
        <v>178</v>
      </c>
      <c r="B116" s="238">
        <v>0</v>
      </c>
      <c r="C116" s="239">
        <v>0</v>
      </c>
      <c r="D116" s="240">
        <v>46695</v>
      </c>
      <c r="E116" s="240">
        <v>34495</v>
      </c>
      <c r="F116" s="241">
        <f>C116+D116-E116</f>
        <v>12200</v>
      </c>
      <c r="G116" s="242">
        <v>12200</v>
      </c>
      <c r="H116" s="243">
        <v>0</v>
      </c>
      <c r="I116" s="244">
        <f>F116</f>
        <v>12200</v>
      </c>
      <c r="J116" s="245">
        <v>14000</v>
      </c>
      <c r="K116" s="245">
        <v>26200</v>
      </c>
      <c r="L116" s="246">
        <f>I116+J116-K116</f>
        <v>0</v>
      </c>
      <c r="M116" s="3"/>
      <c r="N116" s="87"/>
      <c r="O116" s="87"/>
      <c r="P116" s="87"/>
      <c r="R116" s="89"/>
    </row>
    <row r="117" spans="1:18" s="88" customFormat="1" ht="12.75">
      <c r="A117" s="237" t="s">
        <v>179</v>
      </c>
      <c r="B117" s="238"/>
      <c r="C117" s="239"/>
      <c r="D117" s="240"/>
      <c r="E117" s="240"/>
      <c r="F117" s="292"/>
      <c r="G117" s="242"/>
      <c r="H117" s="243"/>
      <c r="I117" s="293">
        <v>0</v>
      </c>
      <c r="J117" s="245">
        <v>0</v>
      </c>
      <c r="K117" s="245">
        <v>43500</v>
      </c>
      <c r="L117" s="242">
        <v>0</v>
      </c>
      <c r="M117" s="3"/>
      <c r="N117" s="87"/>
      <c r="O117" s="87"/>
      <c r="P117" s="87"/>
      <c r="R117" s="89"/>
    </row>
    <row r="118" spans="1:18" s="88" customFormat="1" ht="12.75">
      <c r="A118" s="237" t="s">
        <v>175</v>
      </c>
      <c r="B118" s="294">
        <v>0</v>
      </c>
      <c r="C118" s="295">
        <v>0</v>
      </c>
      <c r="D118" s="296">
        <v>0</v>
      </c>
      <c r="E118" s="296">
        <v>0</v>
      </c>
      <c r="F118" s="297">
        <v>0</v>
      </c>
      <c r="G118" s="298">
        <v>0</v>
      </c>
      <c r="H118" s="299">
        <v>0</v>
      </c>
      <c r="I118" s="300">
        <v>0</v>
      </c>
      <c r="J118" s="301">
        <v>56300</v>
      </c>
      <c r="K118" s="301">
        <v>56300</v>
      </c>
      <c r="L118" s="298">
        <f>SUM(J118-K118)</f>
        <v>0</v>
      </c>
      <c r="M118" s="3"/>
      <c r="N118" s="87"/>
      <c r="O118" s="87"/>
      <c r="P118" s="87"/>
      <c r="R118" s="89"/>
    </row>
    <row r="119" spans="1:18" s="88" customFormat="1" ht="12.75">
      <c r="A119" s="237" t="s">
        <v>172</v>
      </c>
      <c r="B119" s="294">
        <v>0</v>
      </c>
      <c r="C119" s="295">
        <v>0</v>
      </c>
      <c r="D119" s="296">
        <v>0</v>
      </c>
      <c r="E119" s="296">
        <v>0</v>
      </c>
      <c r="F119" s="297">
        <v>0</v>
      </c>
      <c r="G119" s="298">
        <v>0</v>
      </c>
      <c r="H119" s="299">
        <v>0</v>
      </c>
      <c r="I119" s="300">
        <v>0</v>
      </c>
      <c r="J119" s="301">
        <v>0</v>
      </c>
      <c r="K119" s="301">
        <v>9383</v>
      </c>
      <c r="L119" s="298">
        <f>SUM(K119)</f>
        <v>9383</v>
      </c>
      <c r="M119" s="3"/>
      <c r="N119" s="87"/>
      <c r="O119" s="87"/>
      <c r="P119" s="87"/>
      <c r="R119" s="89"/>
    </row>
    <row r="120" spans="1:18" s="88" customFormat="1" ht="12.75">
      <c r="A120" s="237" t="s">
        <v>182</v>
      </c>
      <c r="B120" s="294">
        <v>0</v>
      </c>
      <c r="C120" s="295">
        <v>0</v>
      </c>
      <c r="D120" s="296">
        <v>0</v>
      </c>
      <c r="E120" s="296">
        <v>0</v>
      </c>
      <c r="F120" s="297">
        <v>0</v>
      </c>
      <c r="G120" s="298">
        <v>0</v>
      </c>
      <c r="H120" s="299">
        <v>0</v>
      </c>
      <c r="I120" s="300">
        <v>0</v>
      </c>
      <c r="J120" s="301">
        <v>0</v>
      </c>
      <c r="K120" s="301">
        <v>0</v>
      </c>
      <c r="L120" s="298">
        <f>SUM(K118-L119)</f>
        <v>46917</v>
      </c>
      <c r="M120" s="3"/>
      <c r="N120" s="87"/>
      <c r="O120" s="87"/>
      <c r="P120" s="87"/>
      <c r="R120" s="89"/>
    </row>
    <row r="121" spans="1:18" s="88" customFormat="1" ht="13.5" thickBot="1">
      <c r="A121" s="196" t="s">
        <v>65</v>
      </c>
      <c r="B121" s="197">
        <v>2125</v>
      </c>
      <c r="C121" s="198">
        <v>2540</v>
      </c>
      <c r="D121" s="201">
        <v>4236</v>
      </c>
      <c r="E121" s="201">
        <v>3609</v>
      </c>
      <c r="F121" s="199">
        <f>C121+D121-E121</f>
        <v>3167</v>
      </c>
      <c r="G121" s="200">
        <v>2364</v>
      </c>
      <c r="H121" s="197">
        <f>G121-F121</f>
        <v>-803</v>
      </c>
      <c r="I121" s="198">
        <f>F121</f>
        <v>3167</v>
      </c>
      <c r="J121" s="201">
        <v>4005</v>
      </c>
      <c r="K121" s="201">
        <v>4937</v>
      </c>
      <c r="L121" s="202">
        <f>I121-K121+J121</f>
        <v>2235</v>
      </c>
      <c r="M121" s="3"/>
      <c r="N121" s="87"/>
      <c r="O121" s="87"/>
      <c r="P121" s="87"/>
      <c r="R121" s="89"/>
    </row>
    <row r="122" spans="1:18" s="88" customFormat="1" ht="12.75">
      <c r="A122" s="180"/>
      <c r="B122" s="181"/>
      <c r="C122" s="181"/>
      <c r="D122" s="181"/>
      <c r="E122" s="181"/>
      <c r="F122" s="181"/>
      <c r="G122" s="181"/>
      <c r="H122" s="181"/>
      <c r="I122" s="181"/>
      <c r="J122" s="182"/>
      <c r="K122" s="182"/>
      <c r="L122" s="182"/>
      <c r="M122" s="3"/>
      <c r="N122" s="87"/>
      <c r="O122" s="87"/>
      <c r="P122" s="87"/>
      <c r="R122" s="89"/>
    </row>
    <row r="123" spans="1:18" s="88" customFormat="1" ht="13.5" thickBot="1">
      <c r="A123" s="180"/>
      <c r="B123" s="181"/>
      <c r="C123" s="181"/>
      <c r="D123" s="181"/>
      <c r="E123" s="181"/>
      <c r="F123" s="181"/>
      <c r="G123" s="181"/>
      <c r="H123" s="181"/>
      <c r="I123" s="181"/>
      <c r="J123" s="182"/>
      <c r="K123" s="182"/>
      <c r="L123" s="182"/>
      <c r="M123" s="3"/>
      <c r="N123" s="87"/>
      <c r="O123" s="87"/>
      <c r="P123" s="87"/>
      <c r="R123" s="89"/>
    </row>
    <row r="124" spans="1:18" s="88" customFormat="1" ht="12.75">
      <c r="A124" s="362" t="s">
        <v>104</v>
      </c>
      <c r="B124" s="355" t="s">
        <v>3</v>
      </c>
      <c r="C124" s="359" t="s">
        <v>87</v>
      </c>
      <c r="D124" s="360"/>
      <c r="E124" s="360"/>
      <c r="F124" s="360"/>
      <c r="G124" s="360"/>
      <c r="H124" s="361"/>
      <c r="I124" s="126"/>
      <c r="J124" s="3"/>
      <c r="K124" s="3"/>
      <c r="L124" s="3"/>
      <c r="M124" s="3"/>
      <c r="N124" s="87"/>
      <c r="O124" s="87"/>
      <c r="P124" s="87"/>
      <c r="R124" s="89"/>
    </row>
    <row r="125" spans="1:9" ht="12.75">
      <c r="A125" s="363"/>
      <c r="B125" s="356"/>
      <c r="C125" s="127" t="s">
        <v>66</v>
      </c>
      <c r="D125" s="128" t="s">
        <v>67</v>
      </c>
      <c r="E125" s="128" t="s">
        <v>68</v>
      </c>
      <c r="F125" s="128" t="s">
        <v>69</v>
      </c>
      <c r="G125" s="129" t="s">
        <v>70</v>
      </c>
      <c r="H125" s="130" t="s">
        <v>53</v>
      </c>
      <c r="I125" s="126"/>
    </row>
    <row r="126" spans="1:9" ht="12.75">
      <c r="A126" s="204" t="s">
        <v>71</v>
      </c>
      <c r="B126" s="211">
        <v>11868</v>
      </c>
      <c r="C126" s="193">
        <v>493</v>
      </c>
      <c r="D126" s="193">
        <v>1586</v>
      </c>
      <c r="E126" s="193">
        <v>662</v>
      </c>
      <c r="F126" s="193">
        <v>378</v>
      </c>
      <c r="G126" s="212">
        <v>357</v>
      </c>
      <c r="H126" s="195">
        <f>SUM(C126:G126)</f>
        <v>3476</v>
      </c>
      <c r="I126" s="126"/>
    </row>
    <row r="127" spans="1:9" ht="13.5" thickBot="1">
      <c r="A127" s="205" t="s">
        <v>72</v>
      </c>
      <c r="B127" s="213">
        <v>36118</v>
      </c>
      <c r="C127" s="199">
        <v>719</v>
      </c>
      <c r="D127" s="199">
        <v>11</v>
      </c>
      <c r="E127" s="199">
        <v>0</v>
      </c>
      <c r="F127" s="199">
        <v>-21</v>
      </c>
      <c r="G127" s="214">
        <v>0</v>
      </c>
      <c r="H127" s="200">
        <f>SUM(C127:G127)</f>
        <v>709</v>
      </c>
      <c r="I127" s="126"/>
    </row>
    <row r="128" ht="13.5" thickBot="1"/>
    <row r="129" spans="1:13" ht="24" customHeight="1">
      <c r="A129" s="344" t="s">
        <v>73</v>
      </c>
      <c r="B129" s="317" t="s">
        <v>74</v>
      </c>
      <c r="C129" s="318"/>
      <c r="D129" s="318"/>
      <c r="E129" s="315"/>
      <c r="F129" s="317" t="s">
        <v>75</v>
      </c>
      <c r="G129" s="318"/>
      <c r="H129" s="318"/>
      <c r="I129" s="315"/>
      <c r="J129" s="317" t="s">
        <v>85</v>
      </c>
      <c r="K129" s="318"/>
      <c r="L129" s="318"/>
      <c r="M129" s="315"/>
    </row>
    <row r="130" spans="1:13" ht="13.5" thickBot="1">
      <c r="A130" s="345"/>
      <c r="B130" s="170">
        <v>2007</v>
      </c>
      <c r="C130" s="170">
        <v>2008</v>
      </c>
      <c r="D130" s="170">
        <v>2009</v>
      </c>
      <c r="E130" s="171" t="s">
        <v>156</v>
      </c>
      <c r="F130" s="170">
        <v>2007</v>
      </c>
      <c r="G130" s="170">
        <v>2008</v>
      </c>
      <c r="H130" s="170">
        <v>2009</v>
      </c>
      <c r="I130" s="172" t="s">
        <v>156</v>
      </c>
      <c r="J130" s="170">
        <v>2007</v>
      </c>
      <c r="K130" s="170">
        <v>2008</v>
      </c>
      <c r="L130" s="170">
        <v>2009</v>
      </c>
      <c r="M130" s="172" t="s">
        <v>156</v>
      </c>
    </row>
    <row r="131" spans="1:13" ht="12.75">
      <c r="A131" s="131"/>
      <c r="B131" s="132"/>
      <c r="C131" s="132"/>
      <c r="D131" s="132"/>
      <c r="E131" s="133"/>
      <c r="F131" s="132"/>
      <c r="G131" s="177"/>
      <c r="H131" s="177"/>
      <c r="I131" s="134"/>
      <c r="J131" s="135"/>
      <c r="K131" s="178"/>
      <c r="L131" s="178"/>
      <c r="M131" s="134"/>
    </row>
    <row r="132" spans="1:18" ht="12.75">
      <c r="A132" s="136" t="s">
        <v>76</v>
      </c>
      <c r="B132" s="137">
        <v>164</v>
      </c>
      <c r="C132" s="137">
        <v>166</v>
      </c>
      <c r="D132" s="137">
        <v>170</v>
      </c>
      <c r="E132" s="138">
        <f>D132-C132</f>
        <v>4</v>
      </c>
      <c r="F132" s="137">
        <v>163</v>
      </c>
      <c r="G132" s="137">
        <v>167</v>
      </c>
      <c r="H132" s="137">
        <v>170</v>
      </c>
      <c r="I132" s="138">
        <f>H132-G132</f>
        <v>3</v>
      </c>
      <c r="J132" s="139">
        <v>25433</v>
      </c>
      <c r="K132" s="139">
        <v>27941</v>
      </c>
      <c r="L132" s="139">
        <v>28848</v>
      </c>
      <c r="M132" s="138">
        <f>L132-K132</f>
        <v>907</v>
      </c>
      <c r="O132" s="152"/>
      <c r="P132" s="152"/>
      <c r="R132" s="73"/>
    </row>
    <row r="133" spans="1:18" ht="12.75">
      <c r="A133" s="136" t="s">
        <v>77</v>
      </c>
      <c r="B133" s="137">
        <v>547</v>
      </c>
      <c r="C133" s="137">
        <v>539</v>
      </c>
      <c r="D133" s="137">
        <v>542</v>
      </c>
      <c r="E133" s="138">
        <f>D133-C133</f>
        <v>3</v>
      </c>
      <c r="F133" s="137">
        <v>551</v>
      </c>
      <c r="G133" s="137">
        <v>541</v>
      </c>
      <c r="H133" s="137">
        <v>542</v>
      </c>
      <c r="I133" s="138">
        <f>H133-G133</f>
        <v>1</v>
      </c>
      <c r="J133" s="139">
        <v>18116</v>
      </c>
      <c r="K133" s="139">
        <v>19739</v>
      </c>
      <c r="L133" s="139">
        <v>20613</v>
      </c>
      <c r="M133" s="138">
        <f>L133-K133</f>
        <v>874</v>
      </c>
      <c r="O133" s="152"/>
      <c r="P133" s="152"/>
      <c r="R133" s="73"/>
    </row>
    <row r="134" spans="1:18" ht="13.5" thickBot="1">
      <c r="A134" s="140" t="s">
        <v>78</v>
      </c>
      <c r="B134" s="141">
        <v>30</v>
      </c>
      <c r="C134" s="141">
        <v>27</v>
      </c>
      <c r="D134" s="141">
        <v>24</v>
      </c>
      <c r="E134" s="142">
        <f>D134-C134</f>
        <v>-3</v>
      </c>
      <c r="F134" s="141">
        <v>30</v>
      </c>
      <c r="G134" s="141">
        <v>30</v>
      </c>
      <c r="H134" s="141">
        <v>25</v>
      </c>
      <c r="I134" s="142">
        <f>H134-G134</f>
        <v>-5</v>
      </c>
      <c r="J134" s="143">
        <v>11663</v>
      </c>
      <c r="K134" s="143">
        <v>11741</v>
      </c>
      <c r="L134" s="143">
        <v>12257</v>
      </c>
      <c r="M134" s="142">
        <f>L134-K134</f>
        <v>516</v>
      </c>
      <c r="O134" s="152"/>
      <c r="P134" s="152"/>
      <c r="R134" s="73"/>
    </row>
    <row r="135" spans="1:18" ht="14.25" thickBot="1" thickTop="1">
      <c r="A135" s="144" t="s">
        <v>3</v>
      </c>
      <c r="B135" s="145">
        <f>SUM(B132:B134)</f>
        <v>741</v>
      </c>
      <c r="C135" s="145">
        <f>SUM(C132:C134)</f>
        <v>732</v>
      </c>
      <c r="D135" s="145">
        <f aca="true" t="shared" si="13" ref="D135:I135">SUM(D132:D134)</f>
        <v>736</v>
      </c>
      <c r="E135" s="145">
        <f t="shared" si="13"/>
        <v>4</v>
      </c>
      <c r="F135" s="145">
        <f>SUM(F132:F134)</f>
        <v>744</v>
      </c>
      <c r="G135" s="145">
        <f>SUM(G132:G134)</f>
        <v>738</v>
      </c>
      <c r="H135" s="145">
        <f t="shared" si="13"/>
        <v>737</v>
      </c>
      <c r="I135" s="145">
        <f t="shared" si="13"/>
        <v>-1</v>
      </c>
      <c r="J135" s="146">
        <v>19473</v>
      </c>
      <c r="K135" s="146">
        <v>21298</v>
      </c>
      <c r="L135" s="146">
        <v>22243</v>
      </c>
      <c r="M135" s="147">
        <f>L135-K135</f>
        <v>945</v>
      </c>
      <c r="O135" s="152"/>
      <c r="P135" s="152"/>
      <c r="R135" s="73"/>
    </row>
    <row r="136" ht="13.5" thickBot="1">
      <c r="M136" s="69" t="s">
        <v>54</v>
      </c>
    </row>
    <row r="137" spans="1:13" ht="12.75" customHeight="1">
      <c r="A137" s="344" t="s">
        <v>73</v>
      </c>
      <c r="B137" s="346" t="s">
        <v>79</v>
      </c>
      <c r="C137" s="347"/>
      <c r="D137" s="347"/>
      <c r="E137" s="348"/>
      <c r="F137" s="317" t="s">
        <v>80</v>
      </c>
      <c r="G137" s="318"/>
      <c r="H137" s="318"/>
      <c r="I137" s="315"/>
      <c r="J137" s="317" t="s">
        <v>81</v>
      </c>
      <c r="K137" s="318"/>
      <c r="L137" s="318"/>
      <c r="M137" s="315"/>
    </row>
    <row r="138" spans="1:13" ht="13.5" thickBot="1">
      <c r="A138" s="345"/>
      <c r="B138" s="170">
        <v>2007</v>
      </c>
      <c r="C138" s="170">
        <v>2008</v>
      </c>
      <c r="D138" s="170">
        <v>2009</v>
      </c>
      <c r="E138" s="172" t="s">
        <v>157</v>
      </c>
      <c r="F138" s="170">
        <v>2007</v>
      </c>
      <c r="G138" s="170">
        <v>2008</v>
      </c>
      <c r="H138" s="170">
        <v>2009</v>
      </c>
      <c r="I138" s="172" t="s">
        <v>157</v>
      </c>
      <c r="J138" s="170">
        <v>2007</v>
      </c>
      <c r="K138" s="170">
        <v>2008</v>
      </c>
      <c r="L138" s="170">
        <v>2009</v>
      </c>
      <c r="M138" s="172" t="s">
        <v>157</v>
      </c>
    </row>
    <row r="139" spans="1:13" ht="12.75">
      <c r="A139" s="131"/>
      <c r="B139" s="132"/>
      <c r="C139" s="132"/>
      <c r="D139" s="132"/>
      <c r="E139" s="133"/>
      <c r="F139" s="132"/>
      <c r="G139" s="132"/>
      <c r="H139" s="132"/>
      <c r="I139" s="134"/>
      <c r="J139" s="135"/>
      <c r="K139" s="135"/>
      <c r="L139" s="135"/>
      <c r="M139" s="134"/>
    </row>
    <row r="140" spans="1:13" ht="12.75">
      <c r="A140" s="136" t="s">
        <v>76</v>
      </c>
      <c r="B140" s="139">
        <v>25295</v>
      </c>
      <c r="C140" s="139">
        <f>25996-44</f>
        <v>25952</v>
      </c>
      <c r="D140" s="139">
        <v>27500</v>
      </c>
      <c r="E140" s="148">
        <f>D140/C140*100</f>
        <v>105.9648581997534</v>
      </c>
      <c r="F140" s="139">
        <v>9609</v>
      </c>
      <c r="G140" s="139">
        <v>10884</v>
      </c>
      <c r="H140" s="139">
        <v>11750</v>
      </c>
      <c r="I140" s="148">
        <f>H140/G140*100</f>
        <v>107.9566335905917</v>
      </c>
      <c r="J140" s="139">
        <v>15193</v>
      </c>
      <c r="K140" s="139">
        <v>18456</v>
      </c>
      <c r="L140" s="139">
        <v>19600</v>
      </c>
      <c r="M140" s="148">
        <f>L140/K140*100</f>
        <v>106.19852622453404</v>
      </c>
    </row>
    <row r="141" spans="1:13" ht="12.75">
      <c r="A141" s="136" t="s">
        <v>77</v>
      </c>
      <c r="B141" s="139">
        <v>73847</v>
      </c>
      <c r="C141" s="139">
        <v>74251</v>
      </c>
      <c r="D141" s="139">
        <v>77200</v>
      </c>
      <c r="E141" s="148">
        <f>D141/C141*100</f>
        <v>103.97166368129722</v>
      </c>
      <c r="F141" s="139">
        <v>24204</v>
      </c>
      <c r="G141" s="139">
        <v>26930</v>
      </c>
      <c r="H141" s="139">
        <v>28500</v>
      </c>
      <c r="I141" s="148">
        <f>H141/G141*100</f>
        <v>105.8299294467137</v>
      </c>
      <c r="J141" s="139">
        <v>20720</v>
      </c>
      <c r="K141" s="139">
        <v>26806</v>
      </c>
      <c r="L141" s="139">
        <v>28370</v>
      </c>
      <c r="M141" s="148">
        <f>L141/K141*100</f>
        <v>105.83451466089682</v>
      </c>
    </row>
    <row r="142" spans="1:13" ht="13.5" thickBot="1">
      <c r="A142" s="140" t="s">
        <v>78</v>
      </c>
      <c r="B142" s="143">
        <v>2832</v>
      </c>
      <c r="C142" s="143">
        <v>2378</v>
      </c>
      <c r="D142" s="143">
        <v>2250</v>
      </c>
      <c r="E142" s="149">
        <f>D142/C142*100</f>
        <v>94.61732548359967</v>
      </c>
      <c r="F142" s="143">
        <v>1078</v>
      </c>
      <c r="G142" s="143">
        <v>1064</v>
      </c>
      <c r="H142" s="143">
        <v>1020</v>
      </c>
      <c r="I142" s="149">
        <f>H142/G142*100</f>
        <v>95.86466165413535</v>
      </c>
      <c r="J142" s="143">
        <v>306</v>
      </c>
      <c r="K142" s="143">
        <v>287</v>
      </c>
      <c r="L142" s="143">
        <v>260</v>
      </c>
      <c r="M142" s="149">
        <f>L142/K142*100</f>
        <v>90.59233449477352</v>
      </c>
    </row>
    <row r="143" spans="1:16" ht="14.25" thickBot="1" thickTop="1">
      <c r="A143" s="144" t="s">
        <v>3</v>
      </c>
      <c r="B143" s="146">
        <f>SUM(B140:B142)</f>
        <v>101974</v>
      </c>
      <c r="C143" s="146">
        <f>SUM(C140:C142)</f>
        <v>102581</v>
      </c>
      <c r="D143" s="146">
        <f>SUM(D140:D142)</f>
        <v>106950</v>
      </c>
      <c r="E143" s="150">
        <f>D143/C143*100</f>
        <v>104.2590733176709</v>
      </c>
      <c r="F143" s="146">
        <f>SUM(F140:F142)</f>
        <v>34891</v>
      </c>
      <c r="G143" s="146">
        <f>SUM(G140:G142)</f>
        <v>38878</v>
      </c>
      <c r="H143" s="146">
        <f>SUM(H140:H142)</f>
        <v>41270</v>
      </c>
      <c r="I143" s="150">
        <f>H143/G143*100</f>
        <v>106.1525798652194</v>
      </c>
      <c r="J143" s="146">
        <f>SUM(J140:J142)</f>
        <v>36219</v>
      </c>
      <c r="K143" s="146">
        <f>SUM(K140:K142)</f>
        <v>45549</v>
      </c>
      <c r="L143" s="146">
        <f>SUM(L140:L142)</f>
        <v>48230</v>
      </c>
      <c r="M143" s="151">
        <f>L143/K143*100</f>
        <v>105.88596895650836</v>
      </c>
      <c r="O143" s="152"/>
      <c r="P143" s="152"/>
    </row>
    <row r="144" spans="11:16" ht="12.75">
      <c r="K144" s="152"/>
      <c r="L144" s="152"/>
      <c r="M144" s="72"/>
      <c r="P144" s="152"/>
    </row>
    <row r="145" spans="1:16" ht="12.75">
      <c r="A145" s="153" t="s">
        <v>82</v>
      </c>
      <c r="K145" s="152"/>
      <c r="L145" s="152"/>
      <c r="M145" s="72"/>
      <c r="P145" s="152"/>
    </row>
    <row r="146" spans="1:13" ht="12.75">
      <c r="A146" s="153" t="s">
        <v>92</v>
      </c>
      <c r="K146" s="152"/>
      <c r="L146" s="152"/>
      <c r="M146" s="152"/>
    </row>
    <row r="147" spans="1:13" ht="12.75">
      <c r="A147" s="153" t="s">
        <v>83</v>
      </c>
      <c r="K147" s="152"/>
      <c r="L147" s="152"/>
      <c r="M147" s="152"/>
    </row>
    <row r="148" spans="11:13" ht="12.75">
      <c r="K148" s="152"/>
      <c r="L148" s="152"/>
      <c r="M148" s="152"/>
    </row>
    <row r="149" spans="10:13" ht="12.75">
      <c r="J149" s="152"/>
      <c r="K149" s="203"/>
      <c r="L149" s="203"/>
      <c r="M149" s="152"/>
    </row>
    <row r="150" spans="10:12" ht="12.75">
      <c r="J150" s="152"/>
      <c r="K150" s="203"/>
      <c r="L150" s="203"/>
    </row>
    <row r="151" spans="10:13" ht="12.75">
      <c r="J151" s="222"/>
      <c r="K151" s="223"/>
      <c r="L151" s="223"/>
      <c r="M151" s="152"/>
    </row>
    <row r="152" spans="10:13" ht="12.75">
      <c r="J152" s="152"/>
      <c r="K152" s="203"/>
      <c r="L152" s="203"/>
      <c r="M152" s="221"/>
    </row>
    <row r="154" ht="12.75">
      <c r="J154" s="152"/>
    </row>
  </sheetData>
  <sheetProtection/>
  <mergeCells count="151">
    <mergeCell ref="J103:J105"/>
    <mergeCell ref="F97:G97"/>
    <mergeCell ref="A67:E67"/>
    <mergeCell ref="A65:E65"/>
    <mergeCell ref="A103:A105"/>
    <mergeCell ref="B103:B105"/>
    <mergeCell ref="C103:I103"/>
    <mergeCell ref="D104:I104"/>
    <mergeCell ref="C104:C105"/>
    <mergeCell ref="A100:D100"/>
    <mergeCell ref="L99:N99"/>
    <mergeCell ref="L97:N97"/>
    <mergeCell ref="H98:K98"/>
    <mergeCell ref="L98:N98"/>
    <mergeCell ref="H97:K97"/>
    <mergeCell ref="H99:K99"/>
    <mergeCell ref="A94:D94"/>
    <mergeCell ref="H94:K94"/>
    <mergeCell ref="L94:N94"/>
    <mergeCell ref="L95:N95"/>
    <mergeCell ref="F94:G94"/>
    <mergeCell ref="F95:G95"/>
    <mergeCell ref="A95:D95"/>
    <mergeCell ref="H95:K95"/>
    <mergeCell ref="F98:G98"/>
    <mergeCell ref="F100:G100"/>
    <mergeCell ref="F99:G99"/>
    <mergeCell ref="A98:D98"/>
    <mergeCell ref="A97:D97"/>
    <mergeCell ref="A99:D99"/>
    <mergeCell ref="F96:G96"/>
    <mergeCell ref="A96:D96"/>
    <mergeCell ref="A85:E85"/>
    <mergeCell ref="H85:L85"/>
    <mergeCell ref="A92:D93"/>
    <mergeCell ref="H92:K93"/>
    <mergeCell ref="L92:N93"/>
    <mergeCell ref="E92:G92"/>
    <mergeCell ref="F93:G93"/>
    <mergeCell ref="A88:E88"/>
    <mergeCell ref="H88:L88"/>
    <mergeCell ref="A87:E87"/>
    <mergeCell ref="H86:L86"/>
    <mergeCell ref="H87:L87"/>
    <mergeCell ref="A86:E86"/>
    <mergeCell ref="A84:E84"/>
    <mergeCell ref="H84:L84"/>
    <mergeCell ref="A79:E79"/>
    <mergeCell ref="H80:L80"/>
    <mergeCell ref="H81:L81"/>
    <mergeCell ref="A80:E80"/>
    <mergeCell ref="H82:L82"/>
    <mergeCell ref="H83:L83"/>
    <mergeCell ref="A76:E76"/>
    <mergeCell ref="A77:E77"/>
    <mergeCell ref="H77:L77"/>
    <mergeCell ref="A83:E83"/>
    <mergeCell ref="A66:E66"/>
    <mergeCell ref="H78:L78"/>
    <mergeCell ref="A73:E73"/>
    <mergeCell ref="A68:E68"/>
    <mergeCell ref="A74:E74"/>
    <mergeCell ref="H73:L73"/>
    <mergeCell ref="H74:L74"/>
    <mergeCell ref="H76:L76"/>
    <mergeCell ref="A78:E78"/>
    <mergeCell ref="H68:L68"/>
    <mergeCell ref="B37:D37"/>
    <mergeCell ref="E37:G37"/>
    <mergeCell ref="A64:E64"/>
    <mergeCell ref="A62:E62"/>
    <mergeCell ref="O48:S48"/>
    <mergeCell ref="O49:S49"/>
    <mergeCell ref="H43:L43"/>
    <mergeCell ref="A3:A6"/>
    <mergeCell ref="B3:N3"/>
    <mergeCell ref="H4:I4"/>
    <mergeCell ref="M4:N4"/>
    <mergeCell ref="J37:L37"/>
    <mergeCell ref="A40:I40"/>
    <mergeCell ref="A41:F42"/>
    <mergeCell ref="B108:B109"/>
    <mergeCell ref="O51:S51"/>
    <mergeCell ref="H44:L44"/>
    <mergeCell ref="H45:L45"/>
    <mergeCell ref="H47:L47"/>
    <mergeCell ref="H46:L46"/>
    <mergeCell ref="H49:L49"/>
    <mergeCell ref="O50:S50"/>
    <mergeCell ref="H48:L48"/>
    <mergeCell ref="H50:L50"/>
    <mergeCell ref="A81:E81"/>
    <mergeCell ref="B38:D38"/>
    <mergeCell ref="E38:G38"/>
    <mergeCell ref="H41:M42"/>
    <mergeCell ref="H58:L58"/>
    <mergeCell ref="H52:L52"/>
    <mergeCell ref="A56:E56"/>
    <mergeCell ref="H53:L53"/>
    <mergeCell ref="G41:G42"/>
    <mergeCell ref="H62:L62"/>
    <mergeCell ref="G108:G109"/>
    <mergeCell ref="J38:L38"/>
    <mergeCell ref="L89:N89"/>
    <mergeCell ref="H59:L59"/>
    <mergeCell ref="N41:N42"/>
    <mergeCell ref="H63:L63"/>
    <mergeCell ref="H75:L75"/>
    <mergeCell ref="H79:L79"/>
    <mergeCell ref="L96:N96"/>
    <mergeCell ref="H96:K96"/>
    <mergeCell ref="B124:B125"/>
    <mergeCell ref="A108:A109"/>
    <mergeCell ref="A50:E50"/>
    <mergeCell ref="A52:E52"/>
    <mergeCell ref="A60:E60"/>
    <mergeCell ref="C124:H124"/>
    <mergeCell ref="A124:A125"/>
    <mergeCell ref="A82:E82"/>
    <mergeCell ref="H65:L65"/>
    <mergeCell ref="A61:E61"/>
    <mergeCell ref="H60:L60"/>
    <mergeCell ref="H108:H109"/>
    <mergeCell ref="I108:L108"/>
    <mergeCell ref="A75:E75"/>
    <mergeCell ref="H67:L67"/>
    <mergeCell ref="H64:L64"/>
    <mergeCell ref="H66:L66"/>
    <mergeCell ref="H61:L61"/>
    <mergeCell ref="A63:E63"/>
    <mergeCell ref="C108:F108"/>
    <mergeCell ref="A137:A138"/>
    <mergeCell ref="B137:E137"/>
    <mergeCell ref="J137:M137"/>
    <mergeCell ref="A129:A130"/>
    <mergeCell ref="B129:E129"/>
    <mergeCell ref="J129:M129"/>
    <mergeCell ref="F129:I129"/>
    <mergeCell ref="F137:I137"/>
    <mergeCell ref="A59:E59"/>
    <mergeCell ref="H56:L56"/>
    <mergeCell ref="A53:E53"/>
    <mergeCell ref="A57:E57"/>
    <mergeCell ref="A54:E54"/>
    <mergeCell ref="H57:L57"/>
    <mergeCell ref="A51:E51"/>
    <mergeCell ref="H51:L51"/>
    <mergeCell ref="A58:E58"/>
    <mergeCell ref="A55:E55"/>
    <mergeCell ref="H55:L55"/>
    <mergeCell ref="H54:L54"/>
  </mergeCells>
  <printOptions/>
  <pageMargins left="0.5118110236220472" right="0.5118110236220472" top="0.6692913385826772" bottom="0.2755905511811024" header="0.15748031496062992" footer="0.1968503937007874"/>
  <pageSetup horizontalDpi="600" verticalDpi="600" orientation="landscape" paperSize="9" r:id="rId2"/>
  <headerFooter alignWithMargins="0">
    <oddHeader>&amp;L&amp;G
&amp;8Kosovská 16, 586 01 JIHLAVA&amp;R&amp;"Arial,tučné"&amp;11RK-11-2009-44, př. 1
počet stran: 4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jakoubkova</cp:lastModifiedBy>
  <cp:lastPrinted>2009-03-20T12:54:59Z</cp:lastPrinted>
  <dcterms:created xsi:type="dcterms:W3CDTF">2007-02-02T12:16:02Z</dcterms:created>
  <dcterms:modified xsi:type="dcterms:W3CDTF">2009-03-25T06:54:12Z</dcterms:modified>
  <cp:category/>
  <cp:version/>
  <cp:contentType/>
  <cp:contentStatus/>
</cp:coreProperties>
</file>