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330" windowHeight="4530" activeTab="0"/>
  </bookViews>
  <sheets>
    <sheet name="sumar" sheetId="1" r:id="rId1"/>
    <sheet name="HBrod" sheetId="2" r:id="rId2"/>
    <sheet name="Pelhřimov" sheetId="3" r:id="rId3"/>
    <sheet name="NMesto" sheetId="4" r:id="rId4"/>
    <sheet name="Třebíč" sheetId="5" r:id="rId5"/>
  </sheets>
  <definedNames>
    <definedName name="_Toc191458340" localSheetId="1">'HBrod'!$A$3</definedName>
    <definedName name="_Toc191458341" localSheetId="1">'HBrod'!$A$11</definedName>
    <definedName name="_Toc191458342" localSheetId="1">'HBrod'!$A$17</definedName>
    <definedName name="_Toc191701725" localSheetId="2">'Pelhřimov'!$A$3</definedName>
    <definedName name="_Toc191701726" localSheetId="2">'Pelhřimov'!$A$25</definedName>
    <definedName name="_Toc191782719" localSheetId="3">'NMesto'!$A$2</definedName>
    <definedName name="_Toc191782720" localSheetId="3">'NMesto'!$A$19</definedName>
    <definedName name="_Toc204049778" localSheetId="4">'Třebíč'!$A$4</definedName>
    <definedName name="_Toc204049779" localSheetId="4">'Třebíč'!$A$21</definedName>
    <definedName name="_xlnm.Print_Area" localSheetId="0">'sumar'!$A$1:$J$70</definedName>
  </definedNames>
  <calcPr fullCalcOnLoad="1"/>
</workbook>
</file>

<file path=xl/sharedStrings.xml><?xml version="1.0" encoding="utf-8"?>
<sst xmlns="http://schemas.openxmlformats.org/spreadsheetml/2006/main" count="303" uniqueCount="197">
  <si>
    <t>Nemocnice</t>
  </si>
  <si>
    <t>EU - žádost ROP</t>
  </si>
  <si>
    <t>stát 7,5% spoluúčast</t>
  </si>
  <si>
    <t>kraj 7,5% spoluúčast</t>
  </si>
  <si>
    <t>Nové Město</t>
  </si>
  <si>
    <t>Pelhřimov</t>
  </si>
  <si>
    <t>Třebíč</t>
  </si>
  <si>
    <t>Havlíčkův Brod</t>
  </si>
  <si>
    <t>celkem v mil. Kč</t>
  </si>
  <si>
    <t>v %</t>
  </si>
  <si>
    <t>Z celkové ceny stavební náklady původní (dle dokumentace)</t>
  </si>
  <si>
    <t>Tabulka 23 Stavební objekty</t>
  </si>
  <si>
    <t>Objekt</t>
  </si>
  <si>
    <t>Základní náklady</t>
  </si>
  <si>
    <t>Vedlejší náklady</t>
  </si>
  <si>
    <t>DPH</t>
  </si>
  <si>
    <t>Celkem</t>
  </si>
  <si>
    <t>SO 01,SO 02,SO 03 - Stavební část</t>
  </si>
  <si>
    <t>Uvolnění prostor pro stavbu</t>
  </si>
  <si>
    <t>SO 04 - Venkovní osvětlení</t>
  </si>
  <si>
    <t>SO 05 - Přípojka a přeložky NN</t>
  </si>
  <si>
    <t>SO 06 - Přípojka a přel. slaboproudů</t>
  </si>
  <si>
    <t>SO 07 - Přípojka ÚT</t>
  </si>
  <si>
    <t>SO 07 - Přípojka ÚT - zemní práce</t>
  </si>
  <si>
    <t>SO 10 - Komunikace a chodníky</t>
  </si>
  <si>
    <t>SO 11 - Kanalizace</t>
  </si>
  <si>
    <t>SO 12 - Přípojka vodovodu</t>
  </si>
  <si>
    <t>SO 13 - Terénní a sadové úpravy</t>
  </si>
  <si>
    <t>SO 15 - Bazénová technologie</t>
  </si>
  <si>
    <t>SO 16 - Přeložka VN</t>
  </si>
  <si>
    <t>Stavební objekty celkem</t>
  </si>
  <si>
    <t>Tabulka 24 Provozní soubory</t>
  </si>
  <si>
    <t>Soubor</t>
  </si>
  <si>
    <t xml:space="preserve">PS 201 - Lékařská technologie  </t>
  </si>
  <si>
    <t>PS 202 - Vzduchotechnika</t>
  </si>
  <si>
    <t>PS 202 - Chlazení</t>
  </si>
  <si>
    <t>PS 203 - Měření a regulace</t>
  </si>
  <si>
    <r>
      <t>PS 204 - EPS -</t>
    </r>
    <r>
      <rPr>
        <i/>
        <sz val="10"/>
        <rFont val="Arial"/>
        <family val="2"/>
      </rPr>
      <t xml:space="preserve"> platí pro všechny etapy</t>
    </r>
  </si>
  <si>
    <t>PS 205 - Dorozumívací zařízení</t>
  </si>
  <si>
    <t>PS 206 - Medicinální plyny</t>
  </si>
  <si>
    <t>PS 207 - NIS</t>
  </si>
  <si>
    <t>PS 208 - Záskokové zdroje</t>
  </si>
  <si>
    <t>PS 209 - Vyvolávací systém</t>
  </si>
  <si>
    <t>PS 210 - Evakuační rozhlas</t>
  </si>
  <si>
    <t>PS 211 - Úpravy předávacích stanic</t>
  </si>
  <si>
    <t>Provozní soubory celkem</t>
  </si>
  <si>
    <t>Stavba</t>
  </si>
  <si>
    <t>technologie</t>
  </si>
  <si>
    <t>Tabulka 24 Stavební objekty (v tis. Kč)</t>
  </si>
  <si>
    <t>Základní</t>
  </si>
  <si>
    <t>Vedlejší</t>
  </si>
  <si>
    <t>náklady</t>
  </si>
  <si>
    <t>SO 01 - Rekonstr. hlavní lůžkové budovy - západní část</t>
  </si>
  <si>
    <t>SO 02 - Rekonstr. hlavní lůžkové budovy - jižní a východní část</t>
  </si>
  <si>
    <t>SO 03 - Rekonstr. hlavní lůžkové budovy-severní část</t>
  </si>
  <si>
    <t>SO 05 - Přípojky a přeložky NN</t>
  </si>
  <si>
    <t xml:space="preserve">SO 06 - Přípojky a přeložky slaboproudu </t>
  </si>
  <si>
    <t>SO 07 - Rozšíření kabelovodu</t>
  </si>
  <si>
    <t>SO 08 - Úpravy v trafostanici  a rozvodně NN</t>
  </si>
  <si>
    <t>SO 09 - Úpravy v kotelně</t>
  </si>
  <si>
    <t>SO 10 - Komunikace</t>
  </si>
  <si>
    <t>SO 11 - Kanalizace a přípojky</t>
  </si>
  <si>
    <t>SO 12  - Vodovod a přípojky</t>
  </si>
  <si>
    <t>SO 13 - Sadové úpravy</t>
  </si>
  <si>
    <t>SO 13a - Terénní úpravy</t>
  </si>
  <si>
    <t>SO 14 - Kácení zeleně a bourací práce</t>
  </si>
  <si>
    <t>SO 15 - Přemístění čekárny, přístřešek nad venk. schod.</t>
  </si>
  <si>
    <t>SO 16 – Oplocení</t>
  </si>
  <si>
    <t>Tabulka 25 Provozní soubory (v tis. Kč)</t>
  </si>
  <si>
    <t xml:space="preserve">PS 201 - Zdravotnická technologie </t>
  </si>
  <si>
    <t>PS 201 – Interiér – zdravotnická technologie celkem</t>
  </si>
  <si>
    <t>PS 202 - Vzduchotechnika a chlazení</t>
  </si>
  <si>
    <t>PS 203 - Měření a regulace celkem</t>
  </si>
  <si>
    <t xml:space="preserve">PS 204 - EPS </t>
  </si>
  <si>
    <t>PS 206 - Rozvody medicinálních plynů</t>
  </si>
  <si>
    <t>PS 207 - Nemocniční informační systém</t>
  </si>
  <si>
    <t>PS 208 - Záložní zdroj UPS</t>
  </si>
  <si>
    <t>PS 209 - EZS</t>
  </si>
  <si>
    <t>PS 211 - Předávací stanice tepla celkem</t>
  </si>
  <si>
    <t>Stavba celkem</t>
  </si>
  <si>
    <t>Přístrojová technika</t>
  </si>
  <si>
    <t>Stavební objekt</t>
  </si>
  <si>
    <t>Náklady bez DPH</t>
  </si>
  <si>
    <t>Náklady s DPH</t>
  </si>
  <si>
    <t>Zařízení staveniště</t>
  </si>
  <si>
    <t>SO 01</t>
  </si>
  <si>
    <t>SO 02 – Parkoviště</t>
  </si>
  <si>
    <t>Vybavení interiérů</t>
  </si>
  <si>
    <t>Interiér interny</t>
  </si>
  <si>
    <t>Přístrojové vybavení</t>
  </si>
  <si>
    <t>Laboratorní přístroje</t>
  </si>
  <si>
    <t>Přístroje pro ARO, JIP a jiné</t>
  </si>
  <si>
    <t>Přístroje pro operační obory</t>
  </si>
  <si>
    <t>Vyšetřovací přístroje</t>
  </si>
  <si>
    <t>Investiční náklady na stavební objekty (v Kč)</t>
  </si>
  <si>
    <t>Investiční náklady na vybavení interiérů interního oddělení</t>
  </si>
  <si>
    <t>Investiční náklady na přístrojové vybavení (v Kč)</t>
  </si>
  <si>
    <t>hodnota projektu konečná</t>
  </si>
  <si>
    <t>celkem</t>
  </si>
  <si>
    <t>v mil. Kč</t>
  </si>
  <si>
    <t>v % z celkem</t>
  </si>
  <si>
    <t>+ / -</t>
  </si>
  <si>
    <t>navýšení</t>
  </si>
  <si>
    <t>Stavební objekty celkem:</t>
  </si>
  <si>
    <t>Provozní soubory celkem:</t>
  </si>
  <si>
    <t>kraj celkem</t>
  </si>
  <si>
    <t>původní - scháleno usnesením č. 0508/07/2007/ZK</t>
  </si>
  <si>
    <t>Rekonstrukce budovy interny v Nemocnici Havlíčkův Brod</t>
  </si>
  <si>
    <t>Interní pavilon v Nemocnici Nové Město na Moravě</t>
  </si>
  <si>
    <t>Hlavní lůžková budova v Nemocnici Pelhřimov</t>
  </si>
  <si>
    <t>Pavilon pro matku a dítě v Nemocnici Třebíč</t>
  </si>
  <si>
    <t>Projekt</t>
  </si>
  <si>
    <t>scháleno usnesením č. 0508/07/2007/ZK</t>
  </si>
  <si>
    <t>z toho navýšení</t>
  </si>
  <si>
    <t>předpokládané náklady kraje před VŘ 60%</t>
  </si>
  <si>
    <t>předpokládaná dotace 40%</t>
  </si>
  <si>
    <t>nutno ješte navýšit</t>
  </si>
  <si>
    <r>
      <t xml:space="preserve">přístrojová technika po výběrovém řízení </t>
    </r>
    <r>
      <rPr>
        <b/>
        <sz val="10"/>
        <color indexed="10"/>
        <rFont val="Arial CE"/>
        <family val="2"/>
      </rPr>
      <t>(výběrové řízení prozatím neproběhlo u všech)</t>
    </r>
  </si>
  <si>
    <t>I. Rozpočet dle dokumentace - před VŘ</t>
  </si>
  <si>
    <t>reálné náklady kraje celkem po VŘ (bez prostředků EÚ)</t>
  </si>
  <si>
    <t>hodnota projektu před změnami - stav předložený ÚRR - stav před VŘ</t>
  </si>
  <si>
    <t>z toho stavba</t>
  </si>
  <si>
    <t>z toto přístrojová technika</t>
  </si>
  <si>
    <t xml:space="preserve">Pozn: výběrové řízení na přístrojovou techniku prozatím proběhlo pouze v Pelhřimově a v H. Brodě pouze 1. část. </t>
  </si>
  <si>
    <t>Kraj ostatní</t>
  </si>
  <si>
    <t>1=2+4</t>
  </si>
  <si>
    <t>9=7+8</t>
  </si>
  <si>
    <t>Projekt předložený do ÚRR - Havlíčkův Brod</t>
  </si>
  <si>
    <t>Projekt předložený do ÚRR - rozpočet pro Nemocnici Pelhřimov</t>
  </si>
  <si>
    <t>Projekt předložený do ÚRR - rozpočet dle dokumentace pro Nové Město na Moravě</t>
  </si>
  <si>
    <t>Pouze stavební náklady po VŘ</t>
  </si>
  <si>
    <t>11 = 10 - 2</t>
  </si>
  <si>
    <t>12 - 4</t>
  </si>
  <si>
    <t>12 / 4</t>
  </si>
  <si>
    <t>11 / 2</t>
  </si>
  <si>
    <t>13 - 9</t>
  </si>
  <si>
    <t>13 / 9</t>
  </si>
  <si>
    <t>Stavební objekty:</t>
  </si>
  <si>
    <t xml:space="preserve">Základní </t>
  </si>
  <si>
    <t xml:space="preserve">Vedlejší </t>
  </si>
  <si>
    <t xml:space="preserve">DPH </t>
  </si>
  <si>
    <t xml:space="preserve">Celkem </t>
  </si>
  <si>
    <t xml:space="preserve">náklady </t>
  </si>
  <si>
    <t>SO   01   Lůžkový pavilon   +</t>
  </si>
  <si>
    <t>SO   02   Vodoléčebný pavilon</t>
  </si>
  <si>
    <t xml:space="preserve">SO   03   Demolice kulturního domu     </t>
  </si>
  <si>
    <t>SO 101   Přípojka kanalizace</t>
  </si>
  <si>
    <t>SO 102   Vodovod</t>
  </si>
  <si>
    <t>SO 103   Komunikace a chodníky</t>
  </si>
  <si>
    <t xml:space="preserve">SO 104   Terénní a sadové úpravy </t>
  </si>
  <si>
    <t>SO 105   Úprava kolektoru</t>
  </si>
  <si>
    <t xml:space="preserve">SO 106   Přípojka a přeložky NN </t>
  </si>
  <si>
    <t>SO 107   Přípojky a přeložky slaboproudu</t>
  </si>
  <si>
    <t xml:space="preserve">SO 108   Venkovní osvětlení </t>
  </si>
  <si>
    <t>SO 109   Přeložka VN - viz PD EON</t>
  </si>
  <si>
    <t xml:space="preserve">SO 110   Přípojka ÚT  </t>
  </si>
  <si>
    <t>SO 110   Přípojka ZTI</t>
  </si>
  <si>
    <t>Provozní soubory:</t>
  </si>
  <si>
    <t>PS 201   Lékařská technologie</t>
  </si>
  <si>
    <t xml:space="preserve">PS 202   Vzduchotechnika </t>
  </si>
  <si>
    <t>                Chlazení</t>
  </si>
  <si>
    <t>PS 203   Měření a regulace</t>
  </si>
  <si>
    <t xml:space="preserve">PS 204   Strukturovaná kabeláž </t>
  </si>
  <si>
    <t>PS 205   Dorozumívací zařízení</t>
  </si>
  <si>
    <t xml:space="preserve">PS 206   Záložní zdroj, UPS </t>
  </si>
  <si>
    <t>PS 207   EPS</t>
  </si>
  <si>
    <t>PS 208   EZS</t>
  </si>
  <si>
    <t xml:space="preserve">PS 209   Medicinální plyny </t>
  </si>
  <si>
    <t>PS 210   Bazénová technologie</t>
  </si>
  <si>
    <t>SO 211   Předávací stanice tepla</t>
  </si>
  <si>
    <t>Stavba celkem:</t>
  </si>
  <si>
    <t>Projekt předložený do ÚRR - rozpočet dle dokumentace pro Třebíč</t>
  </si>
  <si>
    <t>SO   01   Lůžkový pavilon   +</t>
  </si>
  <si>
    <t xml:space="preserve">SO 109   Přeložka VN  /projekt e.on/ </t>
  </si>
  <si>
    <t>1 171</t>
  </si>
  <si>
    <t>4 895</t>
  </si>
  <si>
    <t>SO 211   Předávací stanice tepla</t>
  </si>
  <si>
    <t>Rozpočet dle dokumentace pro výběr zhotovitele (zapracované změny avizované již ve studii proveditelnosti)</t>
  </si>
  <si>
    <t>Stavební objekty (v tis. Kč)</t>
  </si>
  <si>
    <t>Provozní soubory (v tis. Kč)</t>
  </si>
  <si>
    <t>Rozpočet projektů celkem</t>
  </si>
  <si>
    <t>II. Rozpočet po výběrovém řízení (VŘ)  dle stavu k 23.12.2008</t>
  </si>
  <si>
    <t>III. Rekapitulace navýšení projektů k 23.12.2008</t>
  </si>
  <si>
    <t>IV. Rekapitulace rozpočtu - schváleno usnesením zastupitelstva</t>
  </si>
  <si>
    <t>U Třebíče již započten rozpočet dle dokumentace pro výběr zhotovitele stavby, která je podkladem VŘ - zakázka předložena radě kraje dne 23.12.2008</t>
  </si>
  <si>
    <t xml:space="preserve">Rozpočet pro rekonstrukce nemocnic z ROP </t>
  </si>
  <si>
    <t>Celkem z EU</t>
  </si>
  <si>
    <t>Nové Město NM</t>
  </si>
  <si>
    <t>kolaudace</t>
  </si>
  <si>
    <t>Harmonogram žádostí o platbu z EU v mil. Kč</t>
  </si>
  <si>
    <t>Počet stran: 6</t>
  </si>
  <si>
    <t>rozpočet po poslední změně 0266/04/2008/ZK</t>
  </si>
  <si>
    <t>žádost o změnu termínu</t>
  </si>
  <si>
    <t>reálné náklady kraje - po veřejných zakázkách</t>
  </si>
  <si>
    <t>schválené prostředky z EU</t>
  </si>
  <si>
    <t xml:space="preserve">rozpočet po dosavadních změnách - (bez vazby na finannčí krytí) </t>
  </si>
  <si>
    <t>RK-08-2009-71, př. 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</si>
</sst>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%"/>
    <numFmt numFmtId="170" formatCode="dd/mm/yy"/>
    <numFmt numFmtId="171" formatCode="mmmm\ yy"/>
    <numFmt numFmtId="172" formatCode="mmm\-yy"/>
  </numFmts>
  <fonts count="20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trike/>
      <sz val="12"/>
      <color indexed="10"/>
      <name val="Arial"/>
      <family val="2"/>
    </font>
    <font>
      <b/>
      <strike/>
      <sz val="10"/>
      <color indexed="10"/>
      <name val="Arial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7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>
        <color indexed="22"/>
      </left>
      <right style="thin"/>
      <top style="thick"/>
      <bottom>
        <color indexed="63"/>
      </bottom>
    </border>
    <border>
      <left style="thin">
        <color indexed="22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ck"/>
      <top style="thin">
        <color indexed="22"/>
      </top>
      <bottom style="thin"/>
    </border>
    <border>
      <left style="thick"/>
      <right style="thin"/>
      <top style="thin">
        <color indexed="22"/>
      </top>
      <bottom style="thick"/>
    </border>
    <border>
      <left style="thin">
        <color indexed="22"/>
      </left>
      <right style="thin"/>
      <top style="thin">
        <color indexed="22"/>
      </top>
      <bottom style="thick"/>
    </border>
    <border>
      <left style="thin">
        <color indexed="22"/>
      </left>
      <right style="thick"/>
      <top style="thin">
        <color indexed="22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164" fontId="1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vertical="center"/>
    </xf>
    <xf numFmtId="165" fontId="1" fillId="2" borderId="4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2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wrapText="1"/>
    </xf>
    <xf numFmtId="0" fontId="7" fillId="0" borderId="9" xfId="0" applyFont="1" applyBorder="1" applyAlignment="1">
      <alignment wrapText="1"/>
    </xf>
    <xf numFmtId="3" fontId="7" fillId="0" borderId="10" xfId="0" applyNumberFormat="1" applyFont="1" applyBorder="1" applyAlignment="1">
      <alignment horizontal="right" wrapText="1"/>
    </xf>
    <xf numFmtId="0" fontId="7" fillId="0" borderId="11" xfId="0" applyFont="1" applyBorder="1" applyAlignment="1">
      <alignment wrapText="1"/>
    </xf>
    <xf numFmtId="3" fontId="7" fillId="0" borderId="12" xfId="0" applyNumberFormat="1" applyFont="1" applyBorder="1" applyAlignment="1">
      <alignment horizontal="right" wrapText="1"/>
    </xf>
    <xf numFmtId="0" fontId="6" fillId="0" borderId="13" xfId="0" applyFont="1" applyBorder="1" applyAlignment="1">
      <alignment wrapText="1"/>
    </xf>
    <xf numFmtId="3" fontId="6" fillId="0" borderId="12" xfId="0" applyNumberFormat="1" applyFont="1" applyBorder="1" applyAlignment="1">
      <alignment horizontal="right" wrapText="1"/>
    </xf>
    <xf numFmtId="0" fontId="8" fillId="0" borderId="0" xfId="0" applyFont="1" applyAlignment="1">
      <alignment horizontal="justify"/>
    </xf>
    <xf numFmtId="0" fontId="5" fillId="0" borderId="10" xfId="0" applyFont="1" applyBorder="1" applyAlignment="1">
      <alignment horizontal="right" wrapText="1"/>
    </xf>
    <xf numFmtId="3" fontId="7" fillId="0" borderId="14" xfId="0" applyNumberFormat="1" applyFont="1" applyBorder="1" applyAlignment="1">
      <alignment horizontal="right" wrapText="1"/>
    </xf>
    <xf numFmtId="3" fontId="6" fillId="0" borderId="15" xfId="0" applyNumberFormat="1" applyFont="1" applyBorder="1" applyAlignment="1">
      <alignment horizontal="right" wrapText="1"/>
    </xf>
    <xf numFmtId="3" fontId="6" fillId="0" borderId="6" xfId="0" applyNumberFormat="1" applyFont="1" applyBorder="1" applyAlignment="1">
      <alignment horizontal="right" wrapText="1"/>
    </xf>
    <xf numFmtId="0" fontId="1" fillId="0" borderId="16" xfId="0" applyFont="1" applyBorder="1" applyAlignment="1">
      <alignment/>
    </xf>
    <xf numFmtId="0" fontId="6" fillId="0" borderId="17" xfId="0" applyFont="1" applyFill="1" applyBorder="1" applyAlignment="1">
      <alignment wrapText="1"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6" fillId="0" borderId="20" xfId="0" applyFont="1" applyFill="1" applyBorder="1" applyAlignment="1">
      <alignment wrapText="1"/>
    </xf>
    <xf numFmtId="3" fontId="1" fillId="0" borderId="21" xfId="0" applyNumberFormat="1" applyFont="1" applyBorder="1" applyAlignment="1">
      <alignment/>
    </xf>
    <xf numFmtId="0" fontId="6" fillId="0" borderId="22" xfId="0" applyFont="1" applyFill="1" applyBorder="1" applyAlignment="1">
      <alignment wrapText="1"/>
    </xf>
    <xf numFmtId="0" fontId="1" fillId="0" borderId="23" xfId="0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3" fontId="7" fillId="0" borderId="16" xfId="0" applyNumberFormat="1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6" fillId="2" borderId="17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right"/>
    </xf>
    <xf numFmtId="0" fontId="7" fillId="0" borderId="20" xfId="0" applyFont="1" applyBorder="1" applyAlignment="1">
      <alignment/>
    </xf>
    <xf numFmtId="3" fontId="7" fillId="0" borderId="21" xfId="0" applyNumberFormat="1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6" fillId="2" borderId="22" xfId="0" applyFont="1" applyFill="1" applyBorder="1" applyAlignment="1">
      <alignment/>
    </xf>
    <xf numFmtId="3" fontId="6" fillId="2" borderId="23" xfId="0" applyNumberFormat="1" applyFont="1" applyFill="1" applyBorder="1" applyAlignment="1">
      <alignment horizontal="right"/>
    </xf>
    <xf numFmtId="3" fontId="6" fillId="2" borderId="24" xfId="0" applyNumberFormat="1" applyFont="1" applyFill="1" applyBorder="1" applyAlignment="1">
      <alignment horizontal="right"/>
    </xf>
    <xf numFmtId="0" fontId="7" fillId="0" borderId="25" xfId="0" applyFont="1" applyBorder="1" applyAlignment="1">
      <alignment/>
    </xf>
    <xf numFmtId="3" fontId="7" fillId="0" borderId="9" xfId="0" applyNumberFormat="1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0" fontId="6" fillId="2" borderId="23" xfId="0" applyFont="1" applyFill="1" applyBorder="1" applyAlignment="1">
      <alignment horizontal="right"/>
    </xf>
    <xf numFmtId="0" fontId="5" fillId="2" borderId="23" xfId="0" applyFont="1" applyFill="1" applyBorder="1" applyAlignment="1">
      <alignment horizontal="right"/>
    </xf>
    <xf numFmtId="0" fontId="5" fillId="2" borderId="24" xfId="0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3" fontId="0" fillId="0" borderId="18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/>
    </xf>
    <xf numFmtId="0" fontId="6" fillId="2" borderId="10" xfId="0" applyFont="1" applyFill="1" applyBorder="1" applyAlignment="1">
      <alignment horizontal="center" vertical="top" wrapText="1"/>
    </xf>
    <xf numFmtId="3" fontId="6" fillId="2" borderId="10" xfId="0" applyNumberFormat="1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justify" vertical="top" wrapText="1"/>
    </xf>
    <xf numFmtId="0" fontId="7" fillId="0" borderId="9" xfId="0" applyFont="1" applyBorder="1" applyAlignment="1">
      <alignment horizontal="justify" vertical="top" wrapText="1"/>
    </xf>
    <xf numFmtId="0" fontId="6" fillId="2" borderId="9" xfId="0" applyFont="1" applyFill="1" applyBorder="1" applyAlignment="1">
      <alignment horizontal="justify" vertical="top" wrapText="1"/>
    </xf>
    <xf numFmtId="3" fontId="7" fillId="0" borderId="10" xfId="0" applyNumberFormat="1" applyFont="1" applyBorder="1" applyAlignment="1">
      <alignment horizontal="center" vertical="top" wrapText="1"/>
    </xf>
    <xf numFmtId="3" fontId="7" fillId="2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2" borderId="9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3" fontId="6" fillId="2" borderId="10" xfId="0" applyNumberFormat="1" applyFont="1" applyFill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" fillId="2" borderId="17" xfId="0" applyFont="1" applyFill="1" applyBorder="1" applyAlignment="1">
      <alignment horizontal="justify" vertical="top" wrapText="1"/>
    </xf>
    <xf numFmtId="0" fontId="6" fillId="2" borderId="26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justify" vertical="center" wrapText="1"/>
    </xf>
    <xf numFmtId="3" fontId="7" fillId="0" borderId="27" xfId="0" applyNumberFormat="1" applyFont="1" applyBorder="1" applyAlignment="1">
      <alignment horizontal="right" vertical="center" wrapText="1"/>
    </xf>
    <xf numFmtId="0" fontId="6" fillId="2" borderId="28" xfId="0" applyFont="1" applyFill="1" applyBorder="1" applyAlignment="1">
      <alignment horizontal="justify" vertical="center" wrapText="1"/>
    </xf>
    <xf numFmtId="3" fontId="6" fillId="2" borderId="12" xfId="0" applyNumberFormat="1" applyFont="1" applyFill="1" applyBorder="1" applyAlignment="1">
      <alignment horizontal="right" vertical="center" wrapText="1"/>
    </xf>
    <xf numFmtId="3" fontId="6" fillId="2" borderId="29" xfId="0" applyNumberFormat="1" applyFont="1" applyFill="1" applyBorder="1" applyAlignment="1">
      <alignment horizontal="right" vertical="center" wrapText="1"/>
    </xf>
    <xf numFmtId="3" fontId="6" fillId="2" borderId="30" xfId="0" applyNumberFormat="1" applyFont="1" applyFill="1" applyBorder="1" applyAlignment="1">
      <alignment horizontal="center" vertical="top" wrapText="1"/>
    </xf>
    <xf numFmtId="3" fontId="6" fillId="2" borderId="3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 horizontal="right"/>
    </xf>
    <xf numFmtId="3" fontId="6" fillId="2" borderId="31" xfId="0" applyNumberFormat="1" applyFont="1" applyFill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9" fontId="1" fillId="0" borderId="32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164" fontId="2" fillId="2" borderId="33" xfId="0" applyNumberFormat="1" applyFont="1" applyFill="1" applyBorder="1" applyAlignment="1">
      <alignment vertical="center"/>
    </xf>
    <xf numFmtId="164" fontId="1" fillId="0" borderId="34" xfId="0" applyNumberFormat="1" applyFont="1" applyBorder="1" applyAlignment="1">
      <alignment vertical="center"/>
    </xf>
    <xf numFmtId="10" fontId="1" fillId="0" borderId="32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10" fontId="1" fillId="0" borderId="35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2" borderId="33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center"/>
    </xf>
    <xf numFmtId="1" fontId="1" fillId="2" borderId="36" xfId="0" applyNumberFormat="1" applyFont="1" applyFill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1" fillId="2" borderId="3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164" fontId="14" fillId="0" borderId="3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" fontId="1" fillId="0" borderId="16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3" fontId="13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69" fontId="1" fillId="2" borderId="37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3" borderId="34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34" xfId="0" applyNumberFormat="1" applyFont="1" applyFill="1" applyBorder="1" applyAlignment="1">
      <alignment horizontal="center" vertical="center"/>
    </xf>
    <xf numFmtId="3" fontId="1" fillId="3" borderId="33" xfId="0" applyNumberFormat="1" applyFont="1" applyFill="1" applyBorder="1" applyAlignment="1">
      <alignment horizontal="center" vertical="center"/>
    </xf>
    <xf numFmtId="3" fontId="15" fillId="3" borderId="41" xfId="0" applyNumberFormat="1" applyFont="1" applyFill="1" applyBorder="1" applyAlignment="1">
      <alignment horizontal="center" vertical="center"/>
    </xf>
    <xf numFmtId="1" fontId="15" fillId="0" borderId="42" xfId="0" applyNumberFormat="1" applyFont="1" applyBorder="1" applyAlignment="1" quotePrefix="1">
      <alignment horizontal="center" vertical="center"/>
    </xf>
    <xf numFmtId="1" fontId="15" fillId="0" borderId="43" xfId="0" applyNumberFormat="1" applyFont="1" applyBorder="1" applyAlignment="1" quotePrefix="1">
      <alignment horizontal="center" vertical="center"/>
    </xf>
    <xf numFmtId="1" fontId="15" fillId="3" borderId="41" xfId="0" applyNumberFormat="1" applyFont="1" applyFill="1" applyBorder="1" applyAlignment="1">
      <alignment horizontal="center" vertical="center"/>
    </xf>
    <xf numFmtId="1" fontId="15" fillId="0" borderId="44" xfId="0" applyNumberFormat="1" applyFont="1" applyBorder="1" applyAlignment="1" quotePrefix="1">
      <alignment horizontal="center" vertical="center"/>
    </xf>
    <xf numFmtId="1" fontId="15" fillId="0" borderId="41" xfId="0" applyNumberFormat="1" applyFont="1" applyBorder="1" applyAlignment="1">
      <alignment horizontal="center" vertical="center"/>
    </xf>
    <xf numFmtId="0" fontId="1" fillId="2" borderId="32" xfId="0" applyFont="1" applyFill="1" applyBorder="1" applyAlignment="1" quotePrefix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3" fontId="15" fillId="0" borderId="45" xfId="0" applyNumberFormat="1" applyFont="1" applyBorder="1" applyAlignment="1">
      <alignment horizontal="center" vertical="center"/>
    </xf>
    <xf numFmtId="1" fontId="15" fillId="0" borderId="46" xfId="0" applyNumberFormat="1" applyFont="1" applyBorder="1" applyAlignment="1">
      <alignment horizontal="center" vertical="center"/>
    </xf>
    <xf numFmtId="1" fontId="15" fillId="0" borderId="43" xfId="0" applyNumberFormat="1" applyFont="1" applyBorder="1" applyAlignment="1">
      <alignment horizontal="center" vertical="center"/>
    </xf>
    <xf numFmtId="1" fontId="15" fillId="0" borderId="44" xfId="0" applyNumberFormat="1" applyFont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2" fontId="1" fillId="0" borderId="48" xfId="0" applyNumberFormat="1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center" vertical="center"/>
    </xf>
    <xf numFmtId="9" fontId="1" fillId="0" borderId="5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2" borderId="51" xfId="0" applyFont="1" applyFill="1" applyBorder="1" applyAlignment="1">
      <alignment horizontal="center" wrapText="1"/>
    </xf>
    <xf numFmtId="0" fontId="1" fillId="2" borderId="52" xfId="0" applyFont="1" applyFill="1" applyBorder="1" applyAlignment="1">
      <alignment horizontal="center" wrapText="1"/>
    </xf>
    <xf numFmtId="0" fontId="1" fillId="2" borderId="53" xfId="0" applyFont="1" applyFill="1" applyBorder="1" applyAlignment="1">
      <alignment horizontal="center" wrapText="1"/>
    </xf>
    <xf numFmtId="0" fontId="1" fillId="2" borderId="54" xfId="0" applyFont="1" applyFill="1" applyBorder="1" applyAlignment="1">
      <alignment horizontal="center" wrapText="1"/>
    </xf>
    <xf numFmtId="0" fontId="1" fillId="2" borderId="55" xfId="0" applyFont="1" applyFill="1" applyBorder="1" applyAlignment="1">
      <alignment horizontal="center" wrapText="1"/>
    </xf>
    <xf numFmtId="0" fontId="1" fillId="2" borderId="56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6" fillId="4" borderId="57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4" fillId="0" borderId="59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3" fontId="14" fillId="0" borderId="10" xfId="0" applyNumberFormat="1" applyFont="1" applyBorder="1" applyAlignment="1">
      <alignment wrapText="1"/>
    </xf>
    <xf numFmtId="3" fontId="14" fillId="0" borderId="38" xfId="0" applyNumberFormat="1" applyFont="1" applyBorder="1" applyAlignment="1">
      <alignment wrapText="1"/>
    </xf>
    <xf numFmtId="3" fontId="14" fillId="0" borderId="2" xfId="0" applyNumberFormat="1" applyFont="1" applyBorder="1" applyAlignment="1">
      <alignment wrapText="1"/>
    </xf>
    <xf numFmtId="3" fontId="14" fillId="0" borderId="48" xfId="0" applyNumberFormat="1" applyFont="1" applyBorder="1" applyAlignment="1">
      <alignment wrapText="1"/>
    </xf>
    <xf numFmtId="3" fontId="14" fillId="0" borderId="60" xfId="0" applyNumberFormat="1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60" xfId="0" applyFont="1" applyBorder="1" applyAlignment="1">
      <alignment wrapText="1"/>
    </xf>
    <xf numFmtId="3" fontId="14" fillId="0" borderId="14" xfId="0" applyNumberFormat="1" applyFont="1" applyBorder="1" applyAlignment="1">
      <alignment wrapText="1"/>
    </xf>
    <xf numFmtId="0" fontId="14" fillId="0" borderId="61" xfId="0" applyFont="1" applyBorder="1" applyAlignment="1">
      <alignment wrapText="1"/>
    </xf>
    <xf numFmtId="3" fontId="14" fillId="0" borderId="62" xfId="0" applyNumberFormat="1" applyFont="1" applyBorder="1" applyAlignment="1">
      <alignment wrapText="1"/>
    </xf>
    <xf numFmtId="0" fontId="13" fillId="0" borderId="63" xfId="0" applyFont="1" applyBorder="1" applyAlignment="1">
      <alignment wrapText="1"/>
    </xf>
    <xf numFmtId="3" fontId="13" fillId="0" borderId="64" xfId="0" applyNumberFormat="1" applyFont="1" applyBorder="1" applyAlignment="1">
      <alignment wrapText="1"/>
    </xf>
    <xf numFmtId="3" fontId="13" fillId="0" borderId="65" xfId="0" applyNumberFormat="1" applyFont="1" applyBorder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2" borderId="51" xfId="0" applyFont="1" applyFill="1" applyBorder="1" applyAlignment="1">
      <alignment horizontal="center" wrapText="1"/>
    </xf>
    <xf numFmtId="0" fontId="13" fillId="2" borderId="52" xfId="0" applyFont="1" applyFill="1" applyBorder="1" applyAlignment="1">
      <alignment horizontal="center" wrapText="1"/>
    </xf>
    <xf numFmtId="0" fontId="13" fillId="2" borderId="53" xfId="0" applyFont="1" applyFill="1" applyBorder="1" applyAlignment="1">
      <alignment horizontal="center" wrapText="1"/>
    </xf>
    <xf numFmtId="0" fontId="13" fillId="2" borderId="54" xfId="0" applyFont="1" applyFill="1" applyBorder="1" applyAlignment="1">
      <alignment horizontal="center" wrapText="1"/>
    </xf>
    <xf numFmtId="0" fontId="13" fillId="2" borderId="55" xfId="0" applyFont="1" applyFill="1" applyBorder="1" applyAlignment="1">
      <alignment horizontal="center" wrapText="1"/>
    </xf>
    <xf numFmtId="0" fontId="13" fillId="2" borderId="56" xfId="0" applyFont="1" applyFill="1" applyBorder="1" applyAlignment="1">
      <alignment horizontal="center" wrapText="1"/>
    </xf>
    <xf numFmtId="3" fontId="14" fillId="0" borderId="0" xfId="0" applyNumberFormat="1" applyFont="1" applyBorder="1" applyAlignment="1">
      <alignment wrapText="1"/>
    </xf>
    <xf numFmtId="3" fontId="14" fillId="0" borderId="11" xfId="0" applyNumberFormat="1" applyFont="1" applyBorder="1" applyAlignment="1">
      <alignment wrapText="1"/>
    </xf>
    <xf numFmtId="3" fontId="14" fillId="0" borderId="66" xfId="0" applyNumberFormat="1" applyFont="1" applyBorder="1" applyAlignment="1">
      <alignment wrapText="1"/>
    </xf>
    <xf numFmtId="3" fontId="14" fillId="0" borderId="67" xfId="0" applyNumberFormat="1" applyFont="1" applyBorder="1" applyAlignment="1">
      <alignment wrapText="1"/>
    </xf>
    <xf numFmtId="3" fontId="14" fillId="0" borderId="9" xfId="0" applyNumberFormat="1" applyFont="1" applyBorder="1" applyAlignment="1">
      <alignment wrapText="1"/>
    </xf>
    <xf numFmtId="3" fontId="14" fillId="0" borderId="27" xfId="0" applyNumberFormat="1" applyFont="1" applyBorder="1" applyAlignment="1">
      <alignment wrapText="1"/>
    </xf>
    <xf numFmtId="3" fontId="13" fillId="0" borderId="64" xfId="0" applyNumberFormat="1" applyFont="1" applyBorder="1" applyAlignment="1">
      <alignment horizontal="right" wrapText="1"/>
    </xf>
    <xf numFmtId="3" fontId="13" fillId="0" borderId="65" xfId="0" applyNumberFormat="1" applyFont="1" applyBorder="1" applyAlignment="1">
      <alignment horizontal="right" wrapText="1"/>
    </xf>
    <xf numFmtId="0" fontId="13" fillId="0" borderId="13" xfId="0" applyFont="1" applyBorder="1" applyAlignment="1">
      <alignment wrapText="1"/>
    </xf>
    <xf numFmtId="3" fontId="13" fillId="0" borderId="15" xfId="0" applyNumberFormat="1" applyFont="1" applyBorder="1" applyAlignment="1">
      <alignment horizontal="right" wrapText="1"/>
    </xf>
    <xf numFmtId="0" fontId="0" fillId="0" borderId="0" xfId="0" applyFont="1" applyAlignment="1">
      <alignment vertical="center"/>
    </xf>
    <xf numFmtId="0" fontId="17" fillId="0" borderId="68" xfId="0" applyFont="1" applyBorder="1" applyAlignment="1">
      <alignment/>
    </xf>
    <xf numFmtId="0" fontId="17" fillId="0" borderId="69" xfId="0" applyFont="1" applyBorder="1" applyAlignment="1">
      <alignment horizontal="right"/>
    </xf>
    <xf numFmtId="0" fontId="17" fillId="0" borderId="70" xfId="0" applyFont="1" applyBorder="1" applyAlignment="1">
      <alignment horizontal="right"/>
    </xf>
    <xf numFmtId="3" fontId="17" fillId="0" borderId="69" xfId="0" applyNumberFormat="1" applyFont="1" applyBorder="1" applyAlignment="1">
      <alignment horizontal="right"/>
    </xf>
    <xf numFmtId="3" fontId="17" fillId="0" borderId="70" xfId="0" applyNumberFormat="1" applyFont="1" applyBorder="1" applyAlignment="1">
      <alignment horizontal="right"/>
    </xf>
    <xf numFmtId="0" fontId="18" fillId="4" borderId="71" xfId="0" applyFont="1" applyFill="1" applyBorder="1" applyAlignment="1">
      <alignment/>
    </xf>
    <xf numFmtId="3" fontId="18" fillId="4" borderId="72" xfId="0" applyNumberFormat="1" applyFont="1" applyFill="1" applyBorder="1" applyAlignment="1">
      <alignment horizontal="right"/>
    </xf>
    <xf numFmtId="3" fontId="18" fillId="4" borderId="73" xfId="0" applyNumberFormat="1" applyFont="1" applyFill="1" applyBorder="1" applyAlignment="1">
      <alignment horizontal="right"/>
    </xf>
    <xf numFmtId="0" fontId="17" fillId="0" borderId="68" xfId="0" applyFont="1" applyBorder="1" applyAlignment="1">
      <alignment wrapText="1"/>
    </xf>
    <xf numFmtId="0" fontId="18" fillId="4" borderId="72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18" fillId="2" borderId="33" xfId="0" applyFont="1" applyFill="1" applyBorder="1" applyAlignment="1">
      <alignment vertical="center"/>
    </xf>
    <xf numFmtId="0" fontId="13" fillId="2" borderId="74" xfId="0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3" fontId="13" fillId="0" borderId="6" xfId="0" applyNumberFormat="1" applyFont="1" applyBorder="1" applyAlignment="1">
      <alignment horizontal="right" wrapText="1"/>
    </xf>
    <xf numFmtId="1" fontId="1" fillId="0" borderId="59" xfId="0" applyNumberFormat="1" applyFont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10" fontId="1" fillId="0" borderId="50" xfId="0" applyNumberFormat="1" applyFont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10" fontId="1" fillId="0" borderId="21" xfId="0" applyNumberFormat="1" applyFont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top" wrapText="1"/>
    </xf>
    <xf numFmtId="3" fontId="1" fillId="2" borderId="36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3" fillId="0" borderId="16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7" fontId="13" fillId="2" borderId="16" xfId="0" applyNumberFormat="1" applyFont="1" applyFill="1" applyBorder="1" applyAlignment="1">
      <alignment/>
    </xf>
    <xf numFmtId="0" fontId="13" fillId="2" borderId="17" xfId="0" applyFont="1" applyFill="1" applyBorder="1" applyAlignment="1">
      <alignment/>
    </xf>
    <xf numFmtId="0" fontId="13" fillId="0" borderId="20" xfId="0" applyFont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34" xfId="0" applyFont="1" applyBorder="1" applyAlignment="1">
      <alignment/>
    </xf>
    <xf numFmtId="0" fontId="13" fillId="2" borderId="20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13" fillId="0" borderId="22" xfId="0" applyFont="1" applyBorder="1" applyAlignment="1">
      <alignment/>
    </xf>
    <xf numFmtId="3" fontId="13" fillId="0" borderId="23" xfId="0" applyNumberFormat="1" applyFont="1" applyBorder="1" applyAlignment="1">
      <alignment/>
    </xf>
    <xf numFmtId="0" fontId="13" fillId="2" borderId="75" xfId="0" applyFont="1" applyFill="1" applyBorder="1" applyAlignment="1">
      <alignment/>
    </xf>
    <xf numFmtId="3" fontId="13" fillId="0" borderId="50" xfId="0" applyNumberFormat="1" applyFont="1" applyBorder="1" applyAlignment="1">
      <alignment/>
    </xf>
    <xf numFmtId="0" fontId="13" fillId="2" borderId="50" xfId="0" applyFont="1" applyFill="1" applyBorder="1" applyAlignment="1">
      <alignment/>
    </xf>
    <xf numFmtId="17" fontId="13" fillId="2" borderId="50" xfId="0" applyNumberFormat="1" applyFont="1" applyFill="1" applyBorder="1" applyAlignment="1">
      <alignment/>
    </xf>
    <xf numFmtId="3" fontId="13" fillId="0" borderId="76" xfId="0" applyNumberFormat="1" applyFont="1" applyBorder="1" applyAlignment="1">
      <alignment/>
    </xf>
    <xf numFmtId="170" fontId="13" fillId="0" borderId="21" xfId="0" applyNumberFormat="1" applyFont="1" applyBorder="1" applyAlignment="1">
      <alignment/>
    </xf>
    <xf numFmtId="0" fontId="13" fillId="2" borderId="19" xfId="0" applyFont="1" applyFill="1" applyBorder="1" applyAlignment="1">
      <alignment horizontal="right"/>
    </xf>
    <xf numFmtId="0" fontId="13" fillId="2" borderId="2" xfId="0" applyFont="1" applyFill="1" applyBorder="1" applyAlignment="1">
      <alignment horizontal="right"/>
    </xf>
    <xf numFmtId="0" fontId="0" fillId="0" borderId="21" xfId="0" applyBorder="1" applyAlignment="1">
      <alignment/>
    </xf>
    <xf numFmtId="170" fontId="13" fillId="0" borderId="24" xfId="0" applyNumberFormat="1" applyFont="1" applyBorder="1" applyAlignment="1">
      <alignment/>
    </xf>
    <xf numFmtId="171" fontId="13" fillId="2" borderId="16" xfId="0" applyNumberFormat="1" applyFont="1" applyFill="1" applyBorder="1" applyAlignment="1">
      <alignment/>
    </xf>
    <xf numFmtId="171" fontId="13" fillId="2" borderId="18" xfId="0" applyNumberFormat="1" applyFont="1" applyFill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164" fontId="1" fillId="0" borderId="67" xfId="0" applyNumberFormat="1" applyFont="1" applyFill="1" applyBorder="1" applyAlignment="1">
      <alignment horizontal="center" vertical="center"/>
    </xf>
    <xf numFmtId="0" fontId="0" fillId="0" borderId="77" xfId="0" applyBorder="1" applyAlignment="1">
      <alignment/>
    </xf>
    <xf numFmtId="164" fontId="1" fillId="2" borderId="36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3" fontId="1" fillId="0" borderId="67" xfId="0" applyNumberFormat="1" applyFont="1" applyFill="1" applyBorder="1" applyAlignment="1">
      <alignment horizontal="center" vertical="center"/>
    </xf>
    <xf numFmtId="3" fontId="0" fillId="0" borderId="78" xfId="0" applyNumberFormat="1" applyBorder="1" applyAlignment="1">
      <alignment/>
    </xf>
    <xf numFmtId="3" fontId="1" fillId="2" borderId="36" xfId="0" applyNumberFormat="1" applyFont="1" applyFill="1" applyBorder="1" applyAlignment="1">
      <alignment horizontal="center" vertical="center"/>
    </xf>
    <xf numFmtId="3" fontId="0" fillId="2" borderId="37" xfId="0" applyNumberFormat="1" applyFill="1" applyBorder="1" applyAlignment="1">
      <alignment/>
    </xf>
    <xf numFmtId="164" fontId="1" fillId="0" borderId="61" xfId="0" applyNumberFormat="1" applyFont="1" applyBorder="1" applyAlignment="1">
      <alignment vertical="center" wrapText="1"/>
    </xf>
    <xf numFmtId="0" fontId="0" fillId="0" borderId="67" xfId="0" applyBorder="1" applyAlignment="1">
      <alignment vertical="center" wrapText="1"/>
    </xf>
    <xf numFmtId="164" fontId="2" fillId="2" borderId="33" xfId="0" applyNumberFormat="1" applyFont="1" applyFill="1" applyBorder="1" applyAlignment="1">
      <alignment vertical="center"/>
    </xf>
    <xf numFmtId="0" fontId="0" fillId="0" borderId="74" xfId="0" applyBorder="1" applyAlignment="1">
      <alignment/>
    </xf>
    <xf numFmtId="0" fontId="0" fillId="0" borderId="15" xfId="0" applyBorder="1" applyAlignment="1">
      <alignment/>
    </xf>
    <xf numFmtId="164" fontId="0" fillId="0" borderId="67" xfId="0" applyNumberFormat="1" applyBorder="1" applyAlignment="1">
      <alignment/>
    </xf>
    <xf numFmtId="164" fontId="0" fillId="2" borderId="36" xfId="0" applyNumberFormat="1" applyFill="1" applyBorder="1" applyAlignment="1">
      <alignment/>
    </xf>
    <xf numFmtId="3" fontId="1" fillId="5" borderId="25" xfId="0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/>
    </xf>
    <xf numFmtId="164" fontId="1" fillId="0" borderId="9" xfId="0" applyNumberFormat="1" applyFont="1" applyFill="1" applyBorder="1" applyAlignment="1">
      <alignment horizontal="center" vertical="center"/>
    </xf>
    <xf numFmtId="164" fontId="0" fillId="0" borderId="9" xfId="0" applyNumberFormat="1" applyBorder="1" applyAlignment="1">
      <alignment/>
    </xf>
    <xf numFmtId="164" fontId="1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Border="1" applyAlignment="1">
      <alignment/>
    </xf>
    <xf numFmtId="0" fontId="1" fillId="2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75" xfId="0" applyBorder="1" applyAlignment="1">
      <alignment/>
    </xf>
    <xf numFmtId="0" fontId="0" fillId="0" borderId="50" xfId="0" applyBorder="1" applyAlignment="1">
      <alignment/>
    </xf>
    <xf numFmtId="0" fontId="0" fillId="0" borderId="76" xfId="0" applyBorder="1" applyAlignment="1">
      <alignment/>
    </xf>
    <xf numFmtId="3" fontId="1" fillId="0" borderId="9" xfId="0" applyNumberFormat="1" applyFont="1" applyFill="1" applyBorder="1" applyAlignment="1">
      <alignment horizontal="center" vertical="center"/>
    </xf>
    <xf numFmtId="3" fontId="0" fillId="0" borderId="32" xfId="0" applyNumberFormat="1" applyBorder="1" applyAlignment="1">
      <alignment/>
    </xf>
    <xf numFmtId="3" fontId="1" fillId="0" borderId="16" xfId="0" applyNumberFormat="1" applyFont="1" applyFill="1" applyBorder="1" applyAlignment="1">
      <alignment horizontal="center" vertical="center"/>
    </xf>
    <xf numFmtId="3" fontId="0" fillId="0" borderId="5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2" xfId="0" applyBorder="1" applyAlignment="1">
      <alignment/>
    </xf>
    <xf numFmtId="0" fontId="1" fillId="2" borderId="79" xfId="0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164" fontId="1" fillId="0" borderId="20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2" borderId="81" xfId="0" applyFont="1" applyFill="1" applyBorder="1" applyAlignment="1">
      <alignment vertical="center" wrapText="1"/>
    </xf>
    <xf numFmtId="0" fontId="0" fillId="0" borderId="82" xfId="0" applyBorder="1" applyAlignment="1">
      <alignment/>
    </xf>
    <xf numFmtId="0" fontId="0" fillId="0" borderId="52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0" fontId="0" fillId="0" borderId="12" xfId="0" applyBorder="1" applyAlignment="1">
      <alignment/>
    </xf>
    <xf numFmtId="164" fontId="1" fillId="0" borderId="34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3" fontId="1" fillId="5" borderId="13" xfId="0" applyNumberFormat="1" applyFont="1" applyFill="1" applyBorder="1" applyAlignment="1">
      <alignment horizontal="center" vertical="center"/>
    </xf>
    <xf numFmtId="3" fontId="0" fillId="5" borderId="4" xfId="0" applyNumberFormat="1" applyFill="1" applyBorder="1" applyAlignment="1">
      <alignment/>
    </xf>
    <xf numFmtId="0" fontId="1" fillId="3" borderId="83" xfId="0" applyFont="1" applyFill="1" applyBorder="1" applyAlignment="1" quotePrefix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0" borderId="80" xfId="0" applyBorder="1" applyAlignment="1">
      <alignment/>
    </xf>
    <xf numFmtId="0" fontId="0" fillId="0" borderId="31" xfId="0" applyBorder="1" applyAlignment="1">
      <alignment/>
    </xf>
    <xf numFmtId="0" fontId="1" fillId="2" borderId="50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3" fontId="1" fillId="2" borderId="33" xfId="0" applyNumberFormat="1" applyFon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" fontId="1" fillId="2" borderId="52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3" fontId="1" fillId="2" borderId="84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2" borderId="78" xfId="0" applyFont="1" applyFill="1" applyBorder="1" applyAlignment="1" quotePrefix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2" borderId="85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2" xfId="0" applyBorder="1" applyAlignment="1">
      <alignment vertical="center"/>
    </xf>
    <xf numFmtId="164" fontId="2" fillId="2" borderId="86" xfId="0" applyNumberFormat="1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3" fontId="1" fillId="2" borderId="86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10" fontId="1" fillId="2" borderId="87" xfId="0" applyNumberFormat="1" applyFont="1" applyFill="1" applyBorder="1" applyAlignment="1">
      <alignment horizontal="center" vertical="center"/>
    </xf>
    <xf numFmtId="10" fontId="0" fillId="0" borderId="42" xfId="0" applyNumberFormat="1" applyBorder="1" applyAlignment="1">
      <alignment horizontal="center" vertical="center"/>
    </xf>
    <xf numFmtId="0" fontId="1" fillId="2" borderId="8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vertical="center" wrapText="1"/>
    </xf>
    <xf numFmtId="0" fontId="1" fillId="2" borderId="45" xfId="0" applyFont="1" applyFill="1" applyBorder="1" applyAlignment="1">
      <alignment vertical="center" wrapText="1"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0" fontId="1" fillId="2" borderId="2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81" xfId="0" applyFont="1" applyFill="1" applyBorder="1" applyAlignment="1">
      <alignment horizontal="center" vertical="center" wrapText="1"/>
    </xf>
    <xf numFmtId="0" fontId="0" fillId="2" borderId="53" xfId="0" applyFill="1" applyBorder="1" applyAlignment="1">
      <alignment/>
    </xf>
    <xf numFmtId="0" fontId="0" fillId="2" borderId="34" xfId="0" applyFill="1" applyBorder="1" applyAlignment="1">
      <alignment horizontal="center" vertical="center"/>
    </xf>
    <xf numFmtId="0" fontId="0" fillId="2" borderId="48" xfId="0" applyFill="1" applyBorder="1" applyAlignment="1">
      <alignment/>
    </xf>
    <xf numFmtId="0" fontId="0" fillId="2" borderId="41" xfId="0" applyFill="1" applyBorder="1" applyAlignment="1">
      <alignment horizontal="center" vertical="center"/>
    </xf>
    <xf numFmtId="0" fontId="0" fillId="2" borderId="29" xfId="0" applyFill="1" applyBorder="1" applyAlignment="1">
      <alignment/>
    </xf>
    <xf numFmtId="0" fontId="0" fillId="0" borderId="82" xfId="0" applyBorder="1" applyAlignment="1">
      <alignment horizontal="center" vertical="center" wrapText="1"/>
    </xf>
    <xf numFmtId="0" fontId="0" fillId="0" borderId="53" xfId="0" applyBorder="1" applyAlignment="1">
      <alignment/>
    </xf>
    <xf numFmtId="0" fontId="1" fillId="2" borderId="6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3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79" xfId="0" applyFont="1" applyFill="1" applyBorder="1" applyAlignment="1">
      <alignment vertical="center" wrapText="1"/>
    </xf>
    <xf numFmtId="0" fontId="1" fillId="2" borderId="34" xfId="0" applyFont="1" applyFill="1" applyBorder="1" applyAlignment="1">
      <alignment vertical="center" wrapText="1"/>
    </xf>
    <xf numFmtId="0" fontId="0" fillId="0" borderId="88" xfId="0" applyBorder="1" applyAlignment="1">
      <alignment/>
    </xf>
    <xf numFmtId="0" fontId="1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/>
    </xf>
    <xf numFmtId="3" fontId="0" fillId="0" borderId="16" xfId="0" applyNumberFormat="1" applyBorder="1" applyAlignment="1">
      <alignment/>
    </xf>
    <xf numFmtId="3" fontId="1" fillId="0" borderId="25" xfId="0" applyNumberFormat="1" applyFont="1" applyFill="1" applyBorder="1" applyAlignment="1">
      <alignment horizontal="center" vertical="center"/>
    </xf>
    <xf numFmtId="3" fontId="0" fillId="0" borderId="9" xfId="0" applyNumberFormat="1" applyBorder="1" applyAlignment="1">
      <alignment/>
    </xf>
    <xf numFmtId="3" fontId="1" fillId="0" borderId="61" xfId="0" applyNumberFormat="1" applyFont="1" applyFill="1" applyBorder="1" applyAlignment="1">
      <alignment horizontal="center" vertical="center"/>
    </xf>
    <xf numFmtId="3" fontId="0" fillId="0" borderId="67" xfId="0" applyNumberFormat="1" applyBorder="1" applyAlignment="1">
      <alignment/>
    </xf>
    <xf numFmtId="0" fontId="13" fillId="2" borderId="16" xfId="0" applyFont="1" applyFill="1" applyBorder="1" applyAlignment="1">
      <alignment horizontal="center" vertical="center" wrapText="1"/>
    </xf>
    <xf numFmtId="0" fontId="14" fillId="0" borderId="50" xfId="0" applyFont="1" applyBorder="1" applyAlignment="1">
      <alignment/>
    </xf>
    <xf numFmtId="0" fontId="14" fillId="0" borderId="23" xfId="0" applyFont="1" applyBorder="1" applyAlignment="1">
      <alignment horizontal="center" vertical="center" wrapText="1"/>
    </xf>
    <xf numFmtId="0" fontId="14" fillId="0" borderId="76" xfId="0" applyFont="1" applyBorder="1" applyAlignment="1">
      <alignment/>
    </xf>
    <xf numFmtId="0" fontId="1" fillId="2" borderId="86" xfId="0" applyFont="1" applyFill="1" applyBorder="1" applyAlignment="1">
      <alignment vertical="center" wrapText="1"/>
    </xf>
    <xf numFmtId="3" fontId="1" fillId="2" borderId="13" xfId="0" applyNumberFormat="1" applyFont="1" applyFill="1" applyBorder="1" applyAlignment="1">
      <alignment horizontal="center" vertical="center"/>
    </xf>
    <xf numFmtId="3" fontId="0" fillId="2" borderId="36" xfId="0" applyNumberFormat="1" applyFill="1" applyBorder="1" applyAlignment="1">
      <alignment/>
    </xf>
    <xf numFmtId="0" fontId="4" fillId="0" borderId="0" xfId="0" applyFont="1" applyBorder="1" applyAlignment="1">
      <alignment horizontal="justify"/>
    </xf>
    <xf numFmtId="0" fontId="4" fillId="0" borderId="38" xfId="0" applyFont="1" applyBorder="1" applyAlignment="1">
      <alignment horizontal="justify" wrapText="1"/>
    </xf>
    <xf numFmtId="0" fontId="0" fillId="0" borderId="38" xfId="0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4" borderId="89" xfId="0" applyFont="1" applyFill="1" applyBorder="1" applyAlignment="1">
      <alignment horizontal="center"/>
    </xf>
    <xf numFmtId="0" fontId="6" fillId="4" borderId="90" xfId="0" applyFont="1" applyFill="1" applyBorder="1" applyAlignment="1">
      <alignment horizontal="center"/>
    </xf>
    <xf numFmtId="0" fontId="6" fillId="4" borderId="9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92" xfId="0" applyFont="1" applyFill="1" applyBorder="1" applyAlignment="1">
      <alignment horizontal="center"/>
    </xf>
    <xf numFmtId="0" fontId="6" fillId="4" borderId="93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70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14.75390625" style="0" bestFit="1" customWidth="1"/>
    <col min="2" max="5" width="10.25390625" style="0" customWidth="1"/>
    <col min="6" max="9" width="11.25390625" style="0" customWidth="1"/>
    <col min="10" max="10" width="13.125" style="0" customWidth="1"/>
    <col min="11" max="11" width="13.75390625" style="0" customWidth="1"/>
    <col min="12" max="12" width="13.00390625" style="0" customWidth="1"/>
  </cols>
  <sheetData>
    <row r="1" ht="15" customHeight="1">
      <c r="I1" s="8" t="s">
        <v>196</v>
      </c>
    </row>
    <row r="2" ht="18.75" customHeight="1">
      <c r="I2" s="8" t="s">
        <v>190</v>
      </c>
    </row>
    <row r="3" ht="15.75">
      <c r="A3" s="12" t="s">
        <v>185</v>
      </c>
    </row>
    <row r="4" ht="15.75">
      <c r="A4" s="12"/>
    </row>
    <row r="5" spans="1:10" ht="16.5" thickBot="1">
      <c r="A5" s="12" t="s">
        <v>118</v>
      </c>
      <c r="J5" s="121" t="s">
        <v>99</v>
      </c>
    </row>
    <row r="6" spans="1:14" ht="28.5" customHeight="1">
      <c r="A6" s="375" t="s">
        <v>0</v>
      </c>
      <c r="B6" s="291" t="s">
        <v>120</v>
      </c>
      <c r="C6" s="292"/>
      <c r="D6" s="292"/>
      <c r="E6" s="293"/>
      <c r="F6" s="291" t="s">
        <v>115</v>
      </c>
      <c r="G6" s="293"/>
      <c r="H6" s="348" t="s">
        <v>114</v>
      </c>
      <c r="I6" s="354"/>
      <c r="J6" s="355"/>
      <c r="M6" s="337" t="s">
        <v>97</v>
      </c>
      <c r="N6" s="337" t="s">
        <v>10</v>
      </c>
    </row>
    <row r="7" spans="1:14" ht="12.75">
      <c r="A7" s="338"/>
      <c r="B7" s="326" t="s">
        <v>98</v>
      </c>
      <c r="C7" s="333" t="s">
        <v>121</v>
      </c>
      <c r="D7" s="334"/>
      <c r="E7" s="294" t="s">
        <v>122</v>
      </c>
      <c r="F7" s="358" t="s">
        <v>1</v>
      </c>
      <c r="G7" s="294" t="s">
        <v>2</v>
      </c>
      <c r="H7" s="343" t="s">
        <v>3</v>
      </c>
      <c r="I7" s="294" t="s">
        <v>124</v>
      </c>
      <c r="J7" s="294" t="s">
        <v>105</v>
      </c>
      <c r="M7" s="340"/>
      <c r="N7" s="338"/>
    </row>
    <row r="8" spans="1:14" ht="51" customHeight="1" thickBot="1">
      <c r="A8" s="340"/>
      <c r="B8" s="327"/>
      <c r="C8" s="152" t="s">
        <v>99</v>
      </c>
      <c r="D8" s="147" t="s">
        <v>100</v>
      </c>
      <c r="E8" s="328"/>
      <c r="F8" s="359"/>
      <c r="G8" s="290"/>
      <c r="H8" s="344"/>
      <c r="I8" s="328"/>
      <c r="J8" s="328"/>
      <c r="M8" s="341"/>
      <c r="N8" s="339"/>
    </row>
    <row r="9" spans="1:14" s="132" customFormat="1" ht="12" thickBot="1">
      <c r="A9" s="341"/>
      <c r="B9" s="148" t="s">
        <v>125</v>
      </c>
      <c r="C9" s="149">
        <v>2</v>
      </c>
      <c r="D9" s="150">
        <v>3</v>
      </c>
      <c r="E9" s="151">
        <v>4</v>
      </c>
      <c r="F9" s="145">
        <v>5</v>
      </c>
      <c r="G9" s="151">
        <v>6</v>
      </c>
      <c r="H9" s="145">
        <v>7</v>
      </c>
      <c r="I9" s="151">
        <v>8</v>
      </c>
      <c r="J9" s="151" t="s">
        <v>126</v>
      </c>
      <c r="M9" s="130"/>
      <c r="N9" s="131"/>
    </row>
    <row r="10" spans="1:14" ht="16.5" customHeight="1">
      <c r="A10" s="1" t="s">
        <v>4</v>
      </c>
      <c r="B10" s="127">
        <v>355</v>
      </c>
      <c r="C10" s="125">
        <f>+(259193.601+95787.947-41968)/1000</f>
        <v>313.013548</v>
      </c>
      <c r="D10" s="97">
        <f>+C10/B10</f>
        <v>0.8817283042253522</v>
      </c>
      <c r="E10" s="2">
        <f>+B10-C10</f>
        <v>41.986451999999986</v>
      </c>
      <c r="F10" s="93">
        <v>130.4864864864865</v>
      </c>
      <c r="G10" s="2">
        <v>11.513513513513514</v>
      </c>
      <c r="H10" s="93">
        <v>11.513513513513514</v>
      </c>
      <c r="I10" s="2">
        <f>147+55</f>
        <v>202</v>
      </c>
      <c r="J10" s="2">
        <f>+H10+I10</f>
        <v>213.51351351351352</v>
      </c>
      <c r="M10" s="2">
        <f>+F10+G10+H27</f>
        <v>397.48407051351353</v>
      </c>
      <c r="N10" s="9">
        <f>+(259193.601+95787.947-41968)/1000</f>
        <v>313.013548</v>
      </c>
    </row>
    <row r="11" spans="1:14" s="123" customFormat="1" ht="16.5" customHeight="1">
      <c r="A11" s="3" t="s">
        <v>5</v>
      </c>
      <c r="B11" s="128">
        <v>380</v>
      </c>
      <c r="C11" s="125">
        <f>(233387+146573-109582-5316)/1000</f>
        <v>265.062</v>
      </c>
      <c r="D11" s="97">
        <f>+C11/B11</f>
        <v>0.6975315789473685</v>
      </c>
      <c r="E11" s="2">
        <f>+B11-C11</f>
        <v>114.93799999999999</v>
      </c>
      <c r="F11" s="93">
        <v>139.67567567567568</v>
      </c>
      <c r="G11" s="2">
        <v>12.324324324324325</v>
      </c>
      <c r="H11" s="94">
        <v>12.324324324324325</v>
      </c>
      <c r="I11" s="109">
        <f>157+58</f>
        <v>215</v>
      </c>
      <c r="J11" s="2">
        <f>+H11+I11</f>
        <v>227.32432432432432</v>
      </c>
      <c r="M11" s="2">
        <f>+F11+G11+H28</f>
        <v>469.2717623243243</v>
      </c>
      <c r="N11" s="9">
        <f>(233387+146573-109582-5316)/1000</f>
        <v>265.062</v>
      </c>
    </row>
    <row r="12" spans="1:14" ht="16.5" customHeight="1">
      <c r="A12" s="3" t="s">
        <v>7</v>
      </c>
      <c r="B12" s="128">
        <v>160</v>
      </c>
      <c r="C12" s="155">
        <v>83.583428</v>
      </c>
      <c r="D12" s="156">
        <f>+C12/B12</f>
        <v>0.5223964249999999</v>
      </c>
      <c r="E12" s="109">
        <f>+B12-C12</f>
        <v>76.416572</v>
      </c>
      <c r="F12" s="94">
        <v>58.81081081081082</v>
      </c>
      <c r="G12" s="109">
        <v>5.1891891891891895</v>
      </c>
      <c r="H12" s="94">
        <v>5.1891891891891895</v>
      </c>
      <c r="I12" s="109">
        <f>66+25</f>
        <v>91</v>
      </c>
      <c r="J12" s="109">
        <f>+H12+I12</f>
        <v>96.1891891891892</v>
      </c>
      <c r="M12" s="2">
        <f>+F12+G12+H29</f>
        <v>165.0685421891892</v>
      </c>
      <c r="N12" s="10">
        <v>83.583428</v>
      </c>
    </row>
    <row r="13" spans="1:14" ht="16.5" customHeight="1" thickBot="1">
      <c r="A13" s="100" t="s">
        <v>6</v>
      </c>
      <c r="B13" s="153">
        <f>+Třebíč!E38/1000</f>
        <v>306.534</v>
      </c>
      <c r="C13" s="126">
        <f>+(Třebíč!E19+Třebíč!E36-Třebíč!E24)/1000</f>
        <v>266.621</v>
      </c>
      <c r="D13" s="97">
        <f>+C13/B13</f>
        <v>0.8697925841831574</v>
      </c>
      <c r="E13" s="95">
        <f>+Třebíč!E24/1000</f>
        <v>39.913</v>
      </c>
      <c r="F13" s="118">
        <f>+B13*0.3676</f>
        <v>112.6818984</v>
      </c>
      <c r="G13" s="95">
        <f>+B13*0.0324</f>
        <v>9.931701599999998</v>
      </c>
      <c r="H13" s="118">
        <f>+G13</f>
        <v>9.931701599999998</v>
      </c>
      <c r="I13" s="95">
        <f>+B13*0.6-H13</f>
        <v>173.9886984</v>
      </c>
      <c r="J13" s="95">
        <f>SUM(H13:I13)</f>
        <v>183.9204</v>
      </c>
      <c r="M13" s="95"/>
      <c r="N13" s="154"/>
    </row>
    <row r="14" spans="1:14" ht="13.5" thickBot="1">
      <c r="A14" s="329" t="s">
        <v>8</v>
      </c>
      <c r="B14" s="331">
        <f>SUM(B10:B13)</f>
        <v>1201.534</v>
      </c>
      <c r="C14" s="319">
        <f>SUM(C10:C13)</f>
        <v>928.279976</v>
      </c>
      <c r="D14" s="335">
        <f>+C14/B14</f>
        <v>0.7725790331359744</v>
      </c>
      <c r="E14" s="321">
        <f aca="true" t="shared" si="0" ref="E14:J14">SUM(E10:E13)</f>
        <v>273.25402399999996</v>
      </c>
      <c r="F14" s="110">
        <f t="shared" si="0"/>
        <v>441.65487137297305</v>
      </c>
      <c r="G14" s="111">
        <f t="shared" si="0"/>
        <v>38.95872862702703</v>
      </c>
      <c r="H14" s="110">
        <f t="shared" si="0"/>
        <v>38.95872862702703</v>
      </c>
      <c r="I14" s="111">
        <f t="shared" si="0"/>
        <v>681.9886984</v>
      </c>
      <c r="J14" s="111">
        <f t="shared" si="0"/>
        <v>720.947427027027</v>
      </c>
      <c r="M14" s="4">
        <f>SUM(M10:M12)</f>
        <v>1031.8243750270271</v>
      </c>
      <c r="N14" s="11"/>
    </row>
    <row r="15" spans="1:11" ht="13.5" thickBot="1">
      <c r="A15" s="330"/>
      <c r="B15" s="332"/>
      <c r="C15" s="320"/>
      <c r="D15" s="336"/>
      <c r="E15" s="322"/>
      <c r="F15" s="317">
        <f>+F14+G14</f>
        <v>480.6136000000001</v>
      </c>
      <c r="G15" s="318"/>
      <c r="H15" s="107"/>
      <c r="I15" s="107"/>
      <c r="J15" s="108"/>
      <c r="K15" s="6"/>
    </row>
    <row r="17" spans="6:11" ht="4.5" customHeight="1">
      <c r="F17" s="7"/>
      <c r="G17" s="5"/>
      <c r="H17" s="5"/>
      <c r="I17" s="5"/>
      <c r="J17" s="5"/>
      <c r="K17" s="5"/>
    </row>
    <row r="18" spans="6:11" ht="12.75" hidden="1">
      <c r="F18" s="7"/>
      <c r="G18" s="5"/>
      <c r="H18" s="5"/>
      <c r="I18" s="5"/>
      <c r="J18" s="5"/>
      <c r="K18" s="5"/>
    </row>
    <row r="19" spans="6:11" ht="12.75" hidden="1">
      <c r="F19" s="7"/>
      <c r="G19" s="5"/>
      <c r="H19" s="5"/>
      <c r="I19" s="5"/>
      <c r="J19" s="5"/>
      <c r="K19" s="5"/>
    </row>
    <row r="20" spans="6:11" ht="12.75" hidden="1">
      <c r="F20" s="7"/>
      <c r="G20" s="5"/>
      <c r="H20" s="5"/>
      <c r="I20" s="5"/>
      <c r="J20" s="5"/>
      <c r="K20" s="5"/>
    </row>
    <row r="21" spans="6:11" ht="12.75" hidden="1">
      <c r="F21" s="7"/>
      <c r="G21" s="5"/>
      <c r="H21" s="5"/>
      <c r="I21" s="5"/>
      <c r="J21" s="5"/>
      <c r="K21" s="5"/>
    </row>
    <row r="22" spans="1:10" ht="16.5" thickBot="1">
      <c r="A22" s="12" t="s">
        <v>181</v>
      </c>
      <c r="J22" s="121" t="s">
        <v>99</v>
      </c>
    </row>
    <row r="23" spans="1:10" ht="43.5" customHeight="1">
      <c r="A23" s="375" t="s">
        <v>0</v>
      </c>
      <c r="B23" s="291" t="s">
        <v>130</v>
      </c>
      <c r="C23" s="313"/>
      <c r="D23" s="313"/>
      <c r="E23" s="291" t="s">
        <v>117</v>
      </c>
      <c r="F23" s="313"/>
      <c r="G23" s="314"/>
      <c r="H23" s="347" t="s">
        <v>119</v>
      </c>
      <c r="I23" s="277"/>
      <c r="J23" s="288"/>
    </row>
    <row r="24" spans="1:10" ht="15" customHeight="1">
      <c r="A24" s="338"/>
      <c r="B24" s="311" t="s">
        <v>98</v>
      </c>
      <c r="C24" s="315" t="s">
        <v>102</v>
      </c>
      <c r="D24" s="316"/>
      <c r="E24" s="311" t="s">
        <v>98</v>
      </c>
      <c r="F24" s="323" t="s">
        <v>101</v>
      </c>
      <c r="G24" s="294" t="s">
        <v>9</v>
      </c>
      <c r="H24" s="342" t="s">
        <v>98</v>
      </c>
      <c r="I24" s="356" t="s">
        <v>113</v>
      </c>
      <c r="J24" s="345" t="s">
        <v>9</v>
      </c>
    </row>
    <row r="25" spans="1:10" ht="17.25" customHeight="1">
      <c r="A25" s="340"/>
      <c r="B25" s="312"/>
      <c r="C25" s="146" t="s">
        <v>101</v>
      </c>
      <c r="D25" s="147" t="s">
        <v>9</v>
      </c>
      <c r="E25" s="312"/>
      <c r="F25" s="324"/>
      <c r="G25" s="325"/>
      <c r="H25" s="342"/>
      <c r="I25" s="357"/>
      <c r="J25" s="346"/>
    </row>
    <row r="26" spans="1:10" ht="9.75" customHeight="1" thickBot="1">
      <c r="A26" s="341"/>
      <c r="B26" s="140">
        <v>10</v>
      </c>
      <c r="C26" s="141" t="s">
        <v>131</v>
      </c>
      <c r="D26" s="142" t="s">
        <v>134</v>
      </c>
      <c r="E26" s="143">
        <v>12</v>
      </c>
      <c r="F26" s="141" t="s">
        <v>132</v>
      </c>
      <c r="G26" s="144" t="s">
        <v>133</v>
      </c>
      <c r="H26" s="145">
        <v>13</v>
      </c>
      <c r="I26" s="142" t="s">
        <v>135</v>
      </c>
      <c r="J26" s="144" t="s">
        <v>136</v>
      </c>
    </row>
    <row r="27" spans="1:10" ht="15" customHeight="1">
      <c r="A27" s="1" t="s">
        <v>4</v>
      </c>
      <c r="B27" s="135">
        <v>354.984105</v>
      </c>
      <c r="C27" s="113">
        <f>+B27-C10</f>
        <v>41.970556999999985</v>
      </c>
      <c r="D27" s="101">
        <f>+B27/C10</f>
        <v>1.1340854326215937</v>
      </c>
      <c r="E27" s="137">
        <f>+E10+F27</f>
        <v>41.986451999999986</v>
      </c>
      <c r="F27" s="117"/>
      <c r="G27" s="98"/>
      <c r="H27" s="112">
        <f>+H10+I10+C27+F27</f>
        <v>255.4840705135135</v>
      </c>
      <c r="I27" s="113">
        <f>+H27-H10-I10</f>
        <v>41.970556999999985</v>
      </c>
      <c r="J27" s="98">
        <f>+H27/J10</f>
        <v>1.196570963164557</v>
      </c>
    </row>
    <row r="28" spans="1:10" ht="15" customHeight="1">
      <c r="A28" s="3" t="s">
        <v>5</v>
      </c>
      <c r="B28" s="135">
        <v>342.075748</v>
      </c>
      <c r="C28" s="113">
        <f>+B28-C11</f>
        <v>77.01374799999996</v>
      </c>
      <c r="D28" s="101">
        <f>+B28/C11</f>
        <v>1.290549939259494</v>
      </c>
      <c r="E28" s="137">
        <f>+E11+F28</f>
        <v>127.87168999999999</v>
      </c>
      <c r="F28" s="117">
        <v>12.93369</v>
      </c>
      <c r="G28" s="98"/>
      <c r="H28" s="114">
        <f>+H11+I11+C28+F28</f>
        <v>317.2717623243243</v>
      </c>
      <c r="I28" s="124">
        <f>+H28-H11-I11</f>
        <v>89.94743799999998</v>
      </c>
      <c r="J28" s="98">
        <f>+H28/J11</f>
        <v>1.3956788973962666</v>
      </c>
    </row>
    <row r="29" spans="1:10" ht="15" customHeight="1">
      <c r="A29" s="3" t="s">
        <v>7</v>
      </c>
      <c r="B29" s="222">
        <v>88.462781</v>
      </c>
      <c r="C29" s="124">
        <f>+B29-C12</f>
        <v>4.879353000000009</v>
      </c>
      <c r="D29" s="223">
        <f>+B29/C12</f>
        <v>1.0583770385679803</v>
      </c>
      <c r="E29" s="224">
        <f>+E12+F29</f>
        <v>76.416572</v>
      </c>
      <c r="F29" s="225"/>
      <c r="G29" s="226"/>
      <c r="H29" s="114">
        <f>+H12+I12+C29+F29</f>
        <v>101.0685421891892</v>
      </c>
      <c r="I29" s="124">
        <f>+H29-H12-I12</f>
        <v>4.879353000000009</v>
      </c>
      <c r="J29" s="226">
        <f>+H29/J12</f>
        <v>1.050726625737567</v>
      </c>
    </row>
    <row r="30" spans="1:10" ht="15" customHeight="1" thickBot="1">
      <c r="A30" s="100" t="s">
        <v>6</v>
      </c>
      <c r="B30" s="136">
        <f>+(Třebíč!E84-Třebíč!E69)/1000000+1</f>
        <v>254.16895</v>
      </c>
      <c r="C30" s="133"/>
      <c r="D30" s="106"/>
      <c r="E30" s="138">
        <f>+Třebíč!E69/1000000</f>
        <v>55.267</v>
      </c>
      <c r="F30" s="119"/>
      <c r="G30" s="105"/>
      <c r="H30" s="221">
        <f>+H13+I13+2</f>
        <v>185.9204</v>
      </c>
      <c r="I30" s="133"/>
      <c r="J30" s="105"/>
    </row>
    <row r="31" spans="1:10" ht="15" customHeight="1" thickBot="1">
      <c r="A31" s="99" t="s">
        <v>8</v>
      </c>
      <c r="B31" s="139">
        <f>SUM(B27:B30)</f>
        <v>1039.691584</v>
      </c>
      <c r="C31" s="116">
        <f>SUM(C27:C29)</f>
        <v>123.86365799999996</v>
      </c>
      <c r="D31" s="134">
        <f>+B31/C14</f>
        <v>1.1200194024221846</v>
      </c>
      <c r="E31" s="139">
        <f>SUM(E27:E30)</f>
        <v>301.541714</v>
      </c>
      <c r="F31" s="120">
        <f>SUM(F27:F29)</f>
        <v>12.93369</v>
      </c>
      <c r="G31" s="96">
        <f>+E31/E14</f>
        <v>1.1035215861999532</v>
      </c>
      <c r="H31" s="115">
        <f>SUM(H27:H30)</f>
        <v>859.744775027027</v>
      </c>
      <c r="I31" s="116">
        <f>SUM(I27:I30)</f>
        <v>136.79734799999997</v>
      </c>
      <c r="J31" s="96">
        <f>+H31/J14</f>
        <v>1.1925207619817149</v>
      </c>
    </row>
    <row r="32" ht="15" customHeight="1">
      <c r="A32" s="122" t="s">
        <v>123</v>
      </c>
    </row>
    <row r="33" ht="13.5" customHeight="1">
      <c r="A33" s="129" t="s">
        <v>184</v>
      </c>
    </row>
    <row r="34" ht="14.25" customHeight="1"/>
    <row r="35" spans="1:9" ht="6" customHeight="1">
      <c r="A35" s="102"/>
      <c r="B35" s="103"/>
      <c r="C35" s="103"/>
      <c r="D35" s="103"/>
      <c r="E35" s="103"/>
      <c r="F35" s="103"/>
      <c r="G35" s="104"/>
      <c r="H35" s="103"/>
      <c r="I35" s="103"/>
    </row>
    <row r="36" spans="1:9" ht="12" customHeight="1">
      <c r="A36" s="102"/>
      <c r="B36" s="103"/>
      <c r="C36" s="103"/>
      <c r="D36" s="103"/>
      <c r="E36" s="103"/>
      <c r="F36" s="103"/>
      <c r="G36" s="104"/>
      <c r="H36" s="103"/>
      <c r="I36" s="103"/>
    </row>
    <row r="37" spans="1:10" ht="16.5" thickBot="1">
      <c r="A37" s="12" t="s">
        <v>182</v>
      </c>
      <c r="I37" s="121" t="s">
        <v>99</v>
      </c>
      <c r="J37" s="121"/>
    </row>
    <row r="38" spans="1:9" ht="12.75">
      <c r="A38" s="360" t="s">
        <v>0</v>
      </c>
      <c r="B38" s="291" t="s">
        <v>180</v>
      </c>
      <c r="C38" s="313"/>
      <c r="D38" s="313"/>
      <c r="E38" s="313"/>
      <c r="F38" s="348" t="s">
        <v>193</v>
      </c>
      <c r="G38" s="349"/>
      <c r="H38" s="348" t="s">
        <v>194</v>
      </c>
      <c r="I38" s="349"/>
    </row>
    <row r="39" spans="1:9" ht="12.75" customHeight="1">
      <c r="A39" s="361"/>
      <c r="B39" s="363" t="s">
        <v>106</v>
      </c>
      <c r="C39" s="278"/>
      <c r="D39" s="371" t="s">
        <v>195</v>
      </c>
      <c r="E39" s="372"/>
      <c r="F39" s="350"/>
      <c r="G39" s="351"/>
      <c r="H39" s="350"/>
      <c r="I39" s="351"/>
    </row>
    <row r="40" spans="1:9" ht="25.5" customHeight="1" thickBot="1">
      <c r="A40" s="362"/>
      <c r="B40" s="364"/>
      <c r="C40" s="279"/>
      <c r="D40" s="373"/>
      <c r="E40" s="374"/>
      <c r="F40" s="352"/>
      <c r="G40" s="353"/>
      <c r="H40" s="352"/>
      <c r="I40" s="353"/>
    </row>
    <row r="41" spans="1:9" ht="19.5" customHeight="1">
      <c r="A41" s="1" t="s">
        <v>4</v>
      </c>
      <c r="B41" s="367">
        <f>+B10</f>
        <v>355</v>
      </c>
      <c r="C41" s="368"/>
      <c r="D41" s="283">
        <f>+B41+I27</f>
        <v>396.970557</v>
      </c>
      <c r="E41" s="284"/>
      <c r="F41" s="270">
        <f>+H27</f>
        <v>255.4840705135135</v>
      </c>
      <c r="G41" s="271"/>
      <c r="H41" s="270">
        <f>+F10+G10</f>
        <v>142.00000000000003</v>
      </c>
      <c r="I41" s="271"/>
    </row>
    <row r="42" spans="1:9" ht="19.5" customHeight="1">
      <c r="A42" s="3" t="s">
        <v>5</v>
      </c>
      <c r="B42" s="365">
        <f>+B11</f>
        <v>380</v>
      </c>
      <c r="C42" s="366"/>
      <c r="D42" s="283">
        <f>+B42+I28</f>
        <v>469.947438</v>
      </c>
      <c r="E42" s="284"/>
      <c r="F42" s="270">
        <f>+H28</f>
        <v>317.2717623243243</v>
      </c>
      <c r="G42" s="271"/>
      <c r="H42" s="270">
        <f>+F11+G11</f>
        <v>152</v>
      </c>
      <c r="I42" s="271"/>
    </row>
    <row r="43" spans="1:9" ht="19.5" customHeight="1">
      <c r="A43" s="3" t="s">
        <v>7</v>
      </c>
      <c r="B43" s="365">
        <f>+B12</f>
        <v>160</v>
      </c>
      <c r="C43" s="366"/>
      <c r="D43" s="283">
        <f>+B43+I29</f>
        <v>164.879353</v>
      </c>
      <c r="E43" s="284"/>
      <c r="F43" s="270">
        <f>+H29</f>
        <v>101.0685421891892</v>
      </c>
      <c r="G43" s="271"/>
      <c r="H43" s="270">
        <f>+F12+G12</f>
        <v>64.00000000000001</v>
      </c>
      <c r="I43" s="271"/>
    </row>
    <row r="44" spans="1:9" ht="19.5" customHeight="1" thickBot="1">
      <c r="A44" s="100" t="s">
        <v>6</v>
      </c>
      <c r="B44" s="369">
        <v>260</v>
      </c>
      <c r="C44" s="370"/>
      <c r="D44" s="283">
        <f>+G55</f>
        <v>309</v>
      </c>
      <c r="E44" s="284"/>
      <c r="F44" s="270">
        <f>+J13+2</f>
        <v>185.9204</v>
      </c>
      <c r="G44" s="271"/>
      <c r="H44" s="270">
        <f>+F13+G13</f>
        <v>122.61359999999999</v>
      </c>
      <c r="I44" s="271"/>
    </row>
    <row r="45" spans="1:9" ht="14.25" customHeight="1" thickBot="1">
      <c r="A45" s="99" t="s">
        <v>8</v>
      </c>
      <c r="B45" s="376">
        <f>SUM(B41:B44)</f>
        <v>1155</v>
      </c>
      <c r="C45" s="377"/>
      <c r="D45" s="261">
        <f>SUM(D41:D44)</f>
        <v>1340.797348</v>
      </c>
      <c r="E45" s="262"/>
      <c r="F45" s="309">
        <f>SUM(F41:F44)</f>
        <v>859.744775027027</v>
      </c>
      <c r="G45" s="310"/>
      <c r="H45" s="309">
        <f>SUM(H41:I44)</f>
        <v>480.6136</v>
      </c>
      <c r="I45" s="310"/>
    </row>
    <row r="48" spans="1:10" ht="16.5" thickBot="1">
      <c r="A48" s="12" t="s">
        <v>183</v>
      </c>
      <c r="J48" s="121" t="s">
        <v>99</v>
      </c>
    </row>
    <row r="49" spans="1:10" ht="12.75" customHeight="1">
      <c r="A49" s="297" t="s">
        <v>111</v>
      </c>
      <c r="B49" s="298"/>
      <c r="C49" s="298"/>
      <c r="D49" s="299"/>
      <c r="E49" s="276" t="s">
        <v>112</v>
      </c>
      <c r="F49" s="277"/>
      <c r="G49" s="276" t="s">
        <v>191</v>
      </c>
      <c r="H49" s="280"/>
      <c r="I49" s="276" t="s">
        <v>116</v>
      </c>
      <c r="J49" s="288"/>
    </row>
    <row r="50" spans="1:10" ht="12.75" customHeight="1">
      <c r="A50" s="300"/>
      <c r="B50" s="301"/>
      <c r="C50" s="301"/>
      <c r="D50" s="302"/>
      <c r="E50" s="278"/>
      <c r="F50" s="278"/>
      <c r="G50" s="278"/>
      <c r="H50" s="281"/>
      <c r="I50" s="278"/>
      <c r="J50" s="287"/>
    </row>
    <row r="51" spans="1:10" ht="13.5" thickBot="1">
      <c r="A51" s="303"/>
      <c r="B51" s="304"/>
      <c r="C51" s="304"/>
      <c r="D51" s="305"/>
      <c r="E51" s="279"/>
      <c r="F51" s="279"/>
      <c r="G51" s="279"/>
      <c r="H51" s="282"/>
      <c r="I51" s="279"/>
      <c r="J51" s="289"/>
    </row>
    <row r="52" spans="1:10" ht="26.25" customHeight="1">
      <c r="A52" s="306" t="s">
        <v>108</v>
      </c>
      <c r="B52" s="307"/>
      <c r="C52" s="307"/>
      <c r="D52" s="308"/>
      <c r="E52" s="272">
        <f>+B41</f>
        <v>355</v>
      </c>
      <c r="F52" s="273"/>
      <c r="G52" s="283">
        <v>396.970557</v>
      </c>
      <c r="H52" s="284"/>
      <c r="I52" s="272"/>
      <c r="J52" s="290"/>
    </row>
    <row r="53" spans="1:10" ht="26.25" customHeight="1">
      <c r="A53" s="295" t="s">
        <v>109</v>
      </c>
      <c r="B53" s="296"/>
      <c r="C53" s="296"/>
      <c r="D53" s="296"/>
      <c r="E53" s="274">
        <f>+B42</f>
        <v>380</v>
      </c>
      <c r="F53" s="275"/>
      <c r="G53" s="285">
        <v>457</v>
      </c>
      <c r="H53" s="286"/>
      <c r="I53" s="274">
        <f>+D42-G53</f>
        <v>12.947437999999977</v>
      </c>
      <c r="J53" s="287"/>
    </row>
    <row r="54" spans="1:10" ht="26.25" customHeight="1">
      <c r="A54" s="295" t="s">
        <v>107</v>
      </c>
      <c r="B54" s="296"/>
      <c r="C54" s="296"/>
      <c r="D54" s="296"/>
      <c r="E54" s="274">
        <f>+B43</f>
        <v>160</v>
      </c>
      <c r="F54" s="275"/>
      <c r="G54" s="259">
        <v>165</v>
      </c>
      <c r="H54" s="260"/>
      <c r="I54" s="274"/>
      <c r="J54" s="287"/>
    </row>
    <row r="55" spans="1:10" ht="26.25" customHeight="1" thickBot="1">
      <c r="A55" s="263" t="s">
        <v>110</v>
      </c>
      <c r="B55" s="264"/>
      <c r="C55" s="264"/>
      <c r="D55" s="264"/>
      <c r="E55" s="255">
        <f>+B44</f>
        <v>260</v>
      </c>
      <c r="F55" s="268"/>
      <c r="G55" s="259">
        <v>309</v>
      </c>
      <c r="H55" s="260"/>
      <c r="I55" s="255"/>
      <c r="J55" s="256"/>
    </row>
    <row r="56" spans="1:10" ht="16.5" customHeight="1" thickBot="1">
      <c r="A56" s="265" t="s">
        <v>8</v>
      </c>
      <c r="B56" s="266"/>
      <c r="C56" s="266"/>
      <c r="D56" s="267"/>
      <c r="E56" s="257">
        <f>SUM(E52:E55)</f>
        <v>1155</v>
      </c>
      <c r="F56" s="269"/>
      <c r="G56" s="261">
        <v>1327.970557</v>
      </c>
      <c r="H56" s="262"/>
      <c r="I56" s="257"/>
      <c r="J56" s="258"/>
    </row>
    <row r="57" ht="4.5" customHeight="1"/>
    <row r="59" ht="13.5" thickBot="1">
      <c r="A59" s="8" t="s">
        <v>189</v>
      </c>
    </row>
    <row r="60" spans="1:6" ht="12.75">
      <c r="A60" s="233"/>
      <c r="B60" s="253">
        <v>39904</v>
      </c>
      <c r="C60" s="253">
        <v>40179</v>
      </c>
      <c r="D60" s="253">
        <v>40452</v>
      </c>
      <c r="E60" s="242" t="s">
        <v>186</v>
      </c>
      <c r="F60" s="248" t="s">
        <v>188</v>
      </c>
    </row>
    <row r="61" spans="1:6" ht="12.75">
      <c r="A61" s="234" t="s">
        <v>7</v>
      </c>
      <c r="B61" s="230">
        <v>26.773</v>
      </c>
      <c r="C61" s="230">
        <v>21.84</v>
      </c>
      <c r="D61" s="230">
        <v>15.385</v>
      </c>
      <c r="E61" s="243">
        <f>SUM(B61:D61)</f>
        <v>63.998</v>
      </c>
      <c r="F61" s="247">
        <v>40390</v>
      </c>
    </row>
    <row r="62" spans="1:6" ht="5.25" customHeight="1">
      <c r="A62" s="236"/>
      <c r="B62" s="231"/>
      <c r="C62" s="231"/>
      <c r="D62" s="231"/>
      <c r="E62" s="231"/>
      <c r="F62" s="235"/>
    </row>
    <row r="63" spans="1:6" ht="12.75">
      <c r="A63" s="237"/>
      <c r="B63" s="252">
        <v>39995</v>
      </c>
      <c r="C63" s="252">
        <v>40360</v>
      </c>
      <c r="D63" s="252">
        <v>40878</v>
      </c>
      <c r="E63" s="244" t="str">
        <f>+E60</f>
        <v>Celkem z EU</v>
      </c>
      <c r="F63" s="249" t="s">
        <v>188</v>
      </c>
    </row>
    <row r="64" spans="1:6" ht="12.75">
      <c r="A64" s="234" t="s">
        <v>187</v>
      </c>
      <c r="B64" s="230">
        <v>41.712</v>
      </c>
      <c r="C64" s="230">
        <v>46.594</v>
      </c>
      <c r="D64" s="230">
        <v>53.693819</v>
      </c>
      <c r="E64" s="243">
        <f>SUM(B64:D64)</f>
        <v>141.999819</v>
      </c>
      <c r="F64" s="247">
        <v>40908</v>
      </c>
    </row>
    <row r="65" spans="1:6" ht="6.75" customHeight="1">
      <c r="A65" s="238"/>
      <c r="B65" s="239"/>
      <c r="C65" s="239"/>
      <c r="D65" s="239"/>
      <c r="E65" s="239"/>
      <c r="F65" s="250"/>
    </row>
    <row r="66" spans="1:6" ht="12.75">
      <c r="A66" s="237"/>
      <c r="B66" s="252">
        <v>39904</v>
      </c>
      <c r="C66" s="252">
        <v>40210</v>
      </c>
      <c r="D66" s="252">
        <v>40664</v>
      </c>
      <c r="E66" s="245" t="str">
        <f>+E63</f>
        <v>Celkem z EU</v>
      </c>
      <c r="F66" s="249" t="s">
        <v>188</v>
      </c>
    </row>
    <row r="67" spans="1:6" ht="12.75">
      <c r="A67" s="234" t="s">
        <v>5</v>
      </c>
      <c r="B67" s="230">
        <v>38.406</v>
      </c>
      <c r="C67" s="230">
        <v>58.8</v>
      </c>
      <c r="D67" s="230">
        <v>54.786</v>
      </c>
      <c r="E67" s="243">
        <f>SUM(B67:D67)</f>
        <v>151.992</v>
      </c>
      <c r="F67" s="247">
        <v>40512</v>
      </c>
    </row>
    <row r="68" spans="1:6" ht="21" customHeight="1">
      <c r="A68" s="238"/>
      <c r="B68" s="254" t="s">
        <v>192</v>
      </c>
      <c r="C68" s="239"/>
      <c r="D68" s="239"/>
      <c r="E68" s="239"/>
      <c r="F68" s="250"/>
    </row>
    <row r="69" spans="1:6" ht="12.75">
      <c r="A69" s="237"/>
      <c r="B69" s="232"/>
      <c r="C69" s="232"/>
      <c r="D69" s="232"/>
      <c r="E69" s="245"/>
      <c r="F69" s="249" t="s">
        <v>188</v>
      </c>
    </row>
    <row r="70" spans="1:6" ht="13.5" thickBot="1">
      <c r="A70" s="240" t="s">
        <v>6</v>
      </c>
      <c r="B70" s="241"/>
      <c r="C70" s="241"/>
      <c r="D70" s="241"/>
      <c r="E70" s="246"/>
      <c r="F70" s="251"/>
    </row>
  </sheetData>
  <mergeCells count="82">
    <mergeCell ref="H45:I45"/>
    <mergeCell ref="A6:A9"/>
    <mergeCell ref="A23:A26"/>
    <mergeCell ref="B38:E38"/>
    <mergeCell ref="F41:G41"/>
    <mergeCell ref="F42:G42"/>
    <mergeCell ref="F43:G43"/>
    <mergeCell ref="F44:G44"/>
    <mergeCell ref="H43:I43"/>
    <mergeCell ref="B45:C45"/>
    <mergeCell ref="D39:E40"/>
    <mergeCell ref="D41:E41"/>
    <mergeCell ref="D42:E42"/>
    <mergeCell ref="D43:E43"/>
    <mergeCell ref="D44:E44"/>
    <mergeCell ref="D45:E45"/>
    <mergeCell ref="B41:C41"/>
    <mergeCell ref="B44:C44"/>
    <mergeCell ref="A38:A40"/>
    <mergeCell ref="B39:C40"/>
    <mergeCell ref="B42:C42"/>
    <mergeCell ref="B43:C43"/>
    <mergeCell ref="F38:G40"/>
    <mergeCell ref="H6:J6"/>
    <mergeCell ref="J7:J8"/>
    <mergeCell ref="I24:I25"/>
    <mergeCell ref="F6:G6"/>
    <mergeCell ref="H38:I40"/>
    <mergeCell ref="F7:F8"/>
    <mergeCell ref="N6:N8"/>
    <mergeCell ref="M6:M8"/>
    <mergeCell ref="H24:H25"/>
    <mergeCell ref="H7:H8"/>
    <mergeCell ref="I7:I8"/>
    <mergeCell ref="J24:J25"/>
    <mergeCell ref="H23:J23"/>
    <mergeCell ref="B7:B8"/>
    <mergeCell ref="E7:E8"/>
    <mergeCell ref="A14:A15"/>
    <mergeCell ref="B14:B15"/>
    <mergeCell ref="C7:D7"/>
    <mergeCell ref="D14:D15"/>
    <mergeCell ref="C24:D24"/>
    <mergeCell ref="F15:G15"/>
    <mergeCell ref="C14:C15"/>
    <mergeCell ref="E14:E15"/>
    <mergeCell ref="F24:F25"/>
    <mergeCell ref="G24:G25"/>
    <mergeCell ref="E24:E25"/>
    <mergeCell ref="B6:E6"/>
    <mergeCell ref="G7:G8"/>
    <mergeCell ref="A54:D54"/>
    <mergeCell ref="A49:D51"/>
    <mergeCell ref="A52:D52"/>
    <mergeCell ref="A53:D53"/>
    <mergeCell ref="F45:G45"/>
    <mergeCell ref="B24:B25"/>
    <mergeCell ref="B23:D23"/>
    <mergeCell ref="E23:G23"/>
    <mergeCell ref="G54:H54"/>
    <mergeCell ref="E54:F54"/>
    <mergeCell ref="I49:J51"/>
    <mergeCell ref="I52:J52"/>
    <mergeCell ref="I54:J54"/>
    <mergeCell ref="H41:I41"/>
    <mergeCell ref="H44:I44"/>
    <mergeCell ref="E52:F52"/>
    <mergeCell ref="E53:F53"/>
    <mergeCell ref="E49:F51"/>
    <mergeCell ref="G49:H51"/>
    <mergeCell ref="G52:H52"/>
    <mergeCell ref="G53:H53"/>
    <mergeCell ref="I53:J53"/>
    <mergeCell ref="H42:I42"/>
    <mergeCell ref="A55:D55"/>
    <mergeCell ref="A56:D56"/>
    <mergeCell ref="E55:F55"/>
    <mergeCell ref="E56:F56"/>
    <mergeCell ref="I55:J55"/>
    <mergeCell ref="I56:J56"/>
    <mergeCell ref="G55:H55"/>
    <mergeCell ref="G56:H56"/>
  </mergeCells>
  <printOptions horizontalCentered="1"/>
  <pageMargins left="0.3937007874015748" right="0.31496062992125984" top="0.4724409448818898" bottom="0.45" header="0.2755905511811024" footer="0.26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33" sqref="A33"/>
    </sheetView>
  </sheetViews>
  <sheetFormatPr defaultColWidth="9.00390625" defaultRowHeight="12.75"/>
  <cols>
    <col min="1" max="1" width="45.00390625" style="0" customWidth="1"/>
    <col min="2" max="2" width="14.25390625" style="0" customWidth="1"/>
    <col min="3" max="3" width="16.625" style="91" customWidth="1"/>
  </cols>
  <sheetData>
    <row r="1" ht="15.75">
      <c r="A1" s="12" t="s">
        <v>127</v>
      </c>
    </row>
    <row r="3" spans="1:3" ht="21" customHeight="1" thickBot="1">
      <c r="A3" s="378" t="s">
        <v>94</v>
      </c>
      <c r="B3" s="301"/>
      <c r="C3" s="301"/>
    </row>
    <row r="4" spans="1:3" ht="25.5">
      <c r="A4" s="82" t="s">
        <v>81</v>
      </c>
      <c r="B4" s="83" t="s">
        <v>82</v>
      </c>
      <c r="C4" s="92" t="s">
        <v>83</v>
      </c>
    </row>
    <row r="5" spans="1:3" s="81" customFormat="1" ht="23.25" customHeight="1">
      <c r="A5" s="84" t="s">
        <v>84</v>
      </c>
      <c r="B5" s="80">
        <v>1454496</v>
      </c>
      <c r="C5" s="85">
        <v>1730850</v>
      </c>
    </row>
    <row r="6" spans="1:3" s="81" customFormat="1" ht="23.25" customHeight="1">
      <c r="A6" s="84" t="s">
        <v>85</v>
      </c>
      <c r="B6" s="80">
        <v>66262904</v>
      </c>
      <c r="C6" s="85">
        <v>78852856</v>
      </c>
    </row>
    <row r="7" spans="1:3" s="81" customFormat="1" ht="23.25" customHeight="1">
      <c r="A7" s="84" t="s">
        <v>86</v>
      </c>
      <c r="B7" s="80">
        <v>2520775</v>
      </c>
      <c r="C7" s="85">
        <v>2999722</v>
      </c>
    </row>
    <row r="8" spans="1:3" s="81" customFormat="1" ht="23.25" customHeight="1" thickBot="1">
      <c r="A8" s="86" t="s">
        <v>16</v>
      </c>
      <c r="B8" s="87">
        <f>SUM(B5:B7)</f>
        <v>70238175</v>
      </c>
      <c r="C8" s="88">
        <f>SUM(C5:C7)</f>
        <v>83583428</v>
      </c>
    </row>
    <row r="9" ht="15">
      <c r="A9" s="66"/>
    </row>
    <row r="10" ht="3" customHeight="1">
      <c r="A10" s="37"/>
    </row>
    <row r="11" spans="1:3" ht="27" customHeight="1">
      <c r="A11" s="379" t="s">
        <v>95</v>
      </c>
      <c r="B11" s="380"/>
      <c r="C11" s="380"/>
    </row>
    <row r="12" spans="1:3" ht="25.5">
      <c r="A12" s="70" t="s">
        <v>87</v>
      </c>
      <c r="B12" s="89" t="s">
        <v>82</v>
      </c>
      <c r="C12" s="90" t="s">
        <v>83</v>
      </c>
    </row>
    <row r="13" spans="1:3" ht="12.75">
      <c r="A13" s="71" t="s">
        <v>88</v>
      </c>
      <c r="B13" s="73">
        <v>12610660</v>
      </c>
      <c r="C13" s="79">
        <v>15006685</v>
      </c>
    </row>
    <row r="14" spans="1:3" ht="20.25" customHeight="1">
      <c r="A14" s="72" t="s">
        <v>16</v>
      </c>
      <c r="B14" s="74">
        <v>12610660</v>
      </c>
      <c r="C14" s="78">
        <v>15006685</v>
      </c>
    </row>
    <row r="15" ht="12.75">
      <c r="A15" s="67"/>
    </row>
    <row r="16" ht="15">
      <c r="A16" s="22"/>
    </row>
    <row r="17" spans="1:3" ht="27.75" customHeight="1">
      <c r="A17" s="379" t="s">
        <v>96</v>
      </c>
      <c r="B17" s="380"/>
      <c r="C17" s="380"/>
    </row>
    <row r="18" spans="1:3" s="75" customFormat="1" ht="32.25" customHeight="1">
      <c r="A18" s="76" t="s">
        <v>89</v>
      </c>
      <c r="B18" s="68" t="s">
        <v>82</v>
      </c>
      <c r="C18" s="78" t="s">
        <v>83</v>
      </c>
    </row>
    <row r="19" spans="1:3" s="75" customFormat="1" ht="21" customHeight="1">
      <c r="A19" s="77" t="s">
        <v>90</v>
      </c>
      <c r="B19" s="73">
        <v>4015851</v>
      </c>
      <c r="C19" s="79">
        <v>4216643</v>
      </c>
    </row>
    <row r="20" spans="1:3" s="75" customFormat="1" ht="21" customHeight="1">
      <c r="A20" s="77" t="s">
        <v>91</v>
      </c>
      <c r="B20" s="73">
        <v>25527000</v>
      </c>
      <c r="C20" s="79">
        <v>26803350</v>
      </c>
    </row>
    <row r="21" spans="1:3" s="75" customFormat="1" ht="21" customHeight="1">
      <c r="A21" s="77" t="s">
        <v>92</v>
      </c>
      <c r="B21" s="73">
        <v>17373150</v>
      </c>
      <c r="C21" s="79">
        <v>18241808</v>
      </c>
    </row>
    <row r="22" spans="1:3" s="75" customFormat="1" ht="21" customHeight="1">
      <c r="A22" s="77" t="s">
        <v>93</v>
      </c>
      <c r="B22" s="73">
        <v>11545000</v>
      </c>
      <c r="C22" s="79">
        <v>12122250</v>
      </c>
    </row>
    <row r="23" spans="1:3" s="75" customFormat="1" ht="21" customHeight="1">
      <c r="A23" s="76" t="s">
        <v>16</v>
      </c>
      <c r="B23" s="69">
        <v>58461001</v>
      </c>
      <c r="C23" s="78">
        <f>SUM(C19:C22)</f>
        <v>61384051</v>
      </c>
    </row>
    <row r="24" ht="5.25" customHeight="1" thickBot="1">
      <c r="A24" s="13"/>
    </row>
    <row r="25" spans="1:3" ht="21" customHeight="1" thickBot="1">
      <c r="A25" s="227" t="s">
        <v>16</v>
      </c>
      <c r="B25" s="228">
        <f>+B23+B14+B8</f>
        <v>141309836</v>
      </c>
      <c r="C25" s="229">
        <f>+C23+C14+C8</f>
        <v>159974164</v>
      </c>
    </row>
  </sheetData>
  <mergeCells count="3">
    <mergeCell ref="A3:C3"/>
    <mergeCell ref="A11:C11"/>
    <mergeCell ref="A17:C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1" sqref="A1"/>
    </sheetView>
  </sheetViews>
  <sheetFormatPr defaultColWidth="9.00390625" defaultRowHeight="12.75"/>
  <cols>
    <col min="1" max="1" width="54.00390625" style="0" bestFit="1" customWidth="1"/>
    <col min="2" max="5" width="11.375" style="38" customWidth="1"/>
  </cols>
  <sheetData>
    <row r="1" ht="15.75">
      <c r="A1" s="12" t="s">
        <v>128</v>
      </c>
    </row>
    <row r="3" ht="16.5" thickBot="1">
      <c r="A3" s="13" t="s">
        <v>48</v>
      </c>
    </row>
    <row r="4" spans="1:5" ht="12.75">
      <c r="A4" s="41" t="s">
        <v>12</v>
      </c>
      <c r="B4" s="42" t="s">
        <v>49</v>
      </c>
      <c r="C4" s="42" t="s">
        <v>50</v>
      </c>
      <c r="D4" s="42" t="s">
        <v>15</v>
      </c>
      <c r="E4" s="43" t="s">
        <v>16</v>
      </c>
    </row>
    <row r="5" spans="1:5" ht="16.5" thickBot="1">
      <c r="A5" s="47"/>
      <c r="B5" s="54" t="s">
        <v>51</v>
      </c>
      <c r="C5" s="54" t="s">
        <v>51</v>
      </c>
      <c r="D5" s="55"/>
      <c r="E5" s="56"/>
    </row>
    <row r="6" spans="1:5" ht="12.75">
      <c r="A6" s="50" t="s">
        <v>52</v>
      </c>
      <c r="B6" s="51">
        <v>42125</v>
      </c>
      <c r="C6" s="52">
        <v>632</v>
      </c>
      <c r="D6" s="51">
        <v>8124</v>
      </c>
      <c r="E6" s="53">
        <v>50881</v>
      </c>
    </row>
    <row r="7" spans="1:5" ht="12.75">
      <c r="A7" s="44" t="s">
        <v>53</v>
      </c>
      <c r="B7" s="39">
        <v>53860</v>
      </c>
      <c r="C7" s="40">
        <v>808</v>
      </c>
      <c r="D7" s="39">
        <v>10387</v>
      </c>
      <c r="E7" s="45">
        <v>65055</v>
      </c>
    </row>
    <row r="8" spans="1:5" ht="12.75">
      <c r="A8" s="44" t="s">
        <v>54</v>
      </c>
      <c r="B8" s="39">
        <v>68645</v>
      </c>
      <c r="C8" s="39">
        <v>1012</v>
      </c>
      <c r="D8" s="39">
        <v>13235</v>
      </c>
      <c r="E8" s="45">
        <v>82892</v>
      </c>
    </row>
    <row r="9" spans="1:5" ht="12.75">
      <c r="A9" s="44" t="s">
        <v>19</v>
      </c>
      <c r="B9" s="40">
        <v>430</v>
      </c>
      <c r="C9" s="40">
        <v>9</v>
      </c>
      <c r="D9" s="40">
        <v>83</v>
      </c>
      <c r="E9" s="46">
        <v>522</v>
      </c>
    </row>
    <row r="10" spans="1:5" ht="12.75">
      <c r="A10" s="44" t="s">
        <v>55</v>
      </c>
      <c r="B10" s="40">
        <v>954</v>
      </c>
      <c r="C10" s="40">
        <v>19</v>
      </c>
      <c r="D10" s="40">
        <v>185</v>
      </c>
      <c r="E10" s="45">
        <v>1158</v>
      </c>
    </row>
    <row r="11" spans="1:5" ht="12.75">
      <c r="A11" s="44" t="s">
        <v>56</v>
      </c>
      <c r="B11" s="40">
        <v>570</v>
      </c>
      <c r="C11" s="40">
        <v>11</v>
      </c>
      <c r="D11" s="40">
        <v>110</v>
      </c>
      <c r="E11" s="46">
        <v>692</v>
      </c>
    </row>
    <row r="12" spans="1:5" ht="12.75">
      <c r="A12" s="44" t="s">
        <v>57</v>
      </c>
      <c r="B12" s="39">
        <v>1695</v>
      </c>
      <c r="C12" s="40">
        <v>34</v>
      </c>
      <c r="D12" s="40">
        <v>328</v>
      </c>
      <c r="E12" s="45">
        <v>2057</v>
      </c>
    </row>
    <row r="13" spans="1:5" ht="12.75">
      <c r="A13" s="44" t="s">
        <v>58</v>
      </c>
      <c r="B13" s="39">
        <v>1768</v>
      </c>
      <c r="C13" s="40">
        <v>35</v>
      </c>
      <c r="D13" s="40">
        <v>343</v>
      </c>
      <c r="E13" s="45">
        <v>2146</v>
      </c>
    </row>
    <row r="14" spans="1:5" ht="12.75">
      <c r="A14" s="44" t="s">
        <v>59</v>
      </c>
      <c r="B14" s="39">
        <v>5138</v>
      </c>
      <c r="C14" s="40">
        <v>103</v>
      </c>
      <c r="D14" s="40">
        <v>996</v>
      </c>
      <c r="E14" s="45">
        <v>6237</v>
      </c>
    </row>
    <row r="15" spans="1:5" ht="12.75">
      <c r="A15" s="44" t="s">
        <v>60</v>
      </c>
      <c r="B15" s="39">
        <v>9479</v>
      </c>
      <c r="C15" s="40">
        <v>190</v>
      </c>
      <c r="D15" s="39">
        <v>1837</v>
      </c>
      <c r="E15" s="45">
        <v>11506</v>
      </c>
    </row>
    <row r="16" spans="1:5" ht="12.75">
      <c r="A16" s="44" t="s">
        <v>61</v>
      </c>
      <c r="B16" s="39">
        <v>2783</v>
      </c>
      <c r="C16" s="40">
        <v>56</v>
      </c>
      <c r="D16" s="40">
        <v>539</v>
      </c>
      <c r="E16" s="45">
        <v>3378</v>
      </c>
    </row>
    <row r="17" spans="1:5" ht="12.75">
      <c r="A17" s="44" t="s">
        <v>62</v>
      </c>
      <c r="B17" s="40">
        <v>728</v>
      </c>
      <c r="C17" s="40">
        <v>15</v>
      </c>
      <c r="D17" s="40">
        <v>141</v>
      </c>
      <c r="E17" s="46">
        <v>884</v>
      </c>
    </row>
    <row r="18" spans="1:5" ht="12.75">
      <c r="A18" s="44" t="s">
        <v>63</v>
      </c>
      <c r="B18" s="40">
        <v>746</v>
      </c>
      <c r="C18" s="40">
        <v>14</v>
      </c>
      <c r="D18" s="40">
        <v>144</v>
      </c>
      <c r="E18" s="46">
        <v>904</v>
      </c>
    </row>
    <row r="19" spans="1:5" ht="12.75">
      <c r="A19" s="44" t="s">
        <v>64</v>
      </c>
      <c r="B19" s="40">
        <v>130</v>
      </c>
      <c r="C19" s="40">
        <v>3</v>
      </c>
      <c r="D19" s="40">
        <v>25</v>
      </c>
      <c r="E19" s="46">
        <v>158</v>
      </c>
    </row>
    <row r="20" spans="1:5" ht="12.75">
      <c r="A20" s="44" t="s">
        <v>65</v>
      </c>
      <c r="B20" s="39">
        <v>1965</v>
      </c>
      <c r="C20" s="40">
        <v>39</v>
      </c>
      <c r="D20" s="40">
        <v>381</v>
      </c>
      <c r="E20" s="45">
        <v>2385</v>
      </c>
    </row>
    <row r="21" spans="1:5" ht="12.75">
      <c r="A21" s="44" t="s">
        <v>66</v>
      </c>
      <c r="B21" s="39">
        <v>1010</v>
      </c>
      <c r="C21" s="40">
        <v>20</v>
      </c>
      <c r="D21" s="40">
        <v>196</v>
      </c>
      <c r="E21" s="45">
        <v>1226</v>
      </c>
    </row>
    <row r="22" spans="1:5" ht="12.75">
      <c r="A22" s="44" t="s">
        <v>67</v>
      </c>
      <c r="B22" s="39">
        <v>1076</v>
      </c>
      <c r="C22" s="40">
        <v>22</v>
      </c>
      <c r="D22" s="40">
        <v>209</v>
      </c>
      <c r="E22" s="45">
        <v>1306</v>
      </c>
    </row>
    <row r="23" spans="1:5" ht="13.5" thickBot="1">
      <c r="A23" s="47" t="s">
        <v>30</v>
      </c>
      <c r="B23" s="48">
        <v>193102</v>
      </c>
      <c r="C23" s="48">
        <v>3022</v>
      </c>
      <c r="D23" s="48">
        <v>37263</v>
      </c>
      <c r="E23" s="49">
        <v>233387</v>
      </c>
    </row>
    <row r="24" ht="12.75">
      <c r="A24" s="36"/>
    </row>
    <row r="25" ht="16.5" thickBot="1">
      <c r="A25" s="13" t="s">
        <v>68</v>
      </c>
    </row>
    <row r="26" spans="1:5" ht="12.75">
      <c r="A26" s="41" t="s">
        <v>32</v>
      </c>
      <c r="B26" s="42" t="s">
        <v>49</v>
      </c>
      <c r="C26" s="42" t="s">
        <v>50</v>
      </c>
      <c r="D26" s="42" t="s">
        <v>15</v>
      </c>
      <c r="E26" s="43" t="s">
        <v>16</v>
      </c>
    </row>
    <row r="27" spans="1:5" ht="16.5" thickBot="1">
      <c r="A27" s="47"/>
      <c r="B27" s="54" t="s">
        <v>51</v>
      </c>
      <c r="C27" s="54" t="s">
        <v>51</v>
      </c>
      <c r="D27" s="55"/>
      <c r="E27" s="56"/>
    </row>
    <row r="28" spans="1:5" ht="12.75">
      <c r="A28" s="50" t="s">
        <v>69</v>
      </c>
      <c r="B28" s="51">
        <v>100090</v>
      </c>
      <c r="C28" s="52">
        <v>0</v>
      </c>
      <c r="D28" s="51">
        <v>9492</v>
      </c>
      <c r="E28" s="53">
        <v>109582</v>
      </c>
    </row>
    <row r="29" spans="1:5" ht="12.75">
      <c r="A29" s="44" t="s">
        <v>70</v>
      </c>
      <c r="B29" s="39">
        <v>4467</v>
      </c>
      <c r="C29" s="40">
        <v>0</v>
      </c>
      <c r="D29" s="40">
        <v>849</v>
      </c>
      <c r="E29" s="45">
        <v>5316</v>
      </c>
    </row>
    <row r="30" spans="1:5" ht="12.75">
      <c r="A30" s="44" t="s">
        <v>71</v>
      </c>
      <c r="B30" s="39">
        <v>6678</v>
      </c>
      <c r="C30" s="40">
        <v>0</v>
      </c>
      <c r="D30" s="39">
        <v>1269</v>
      </c>
      <c r="E30" s="45">
        <v>7947</v>
      </c>
    </row>
    <row r="31" spans="1:5" ht="12.75">
      <c r="A31" s="44" t="s">
        <v>72</v>
      </c>
      <c r="B31" s="39">
        <v>5599</v>
      </c>
      <c r="C31" s="40">
        <v>0</v>
      </c>
      <c r="D31" s="39">
        <v>1064</v>
      </c>
      <c r="E31" s="45">
        <v>6663</v>
      </c>
    </row>
    <row r="32" spans="1:5" ht="12.75">
      <c r="A32" s="44" t="s">
        <v>73</v>
      </c>
      <c r="B32" s="39">
        <v>2666</v>
      </c>
      <c r="C32" s="40">
        <v>0</v>
      </c>
      <c r="D32" s="40">
        <v>507</v>
      </c>
      <c r="E32" s="45">
        <v>3173</v>
      </c>
    </row>
    <row r="33" spans="1:5" ht="12.75">
      <c r="A33" s="44" t="s">
        <v>38</v>
      </c>
      <c r="B33" s="39">
        <v>2480</v>
      </c>
      <c r="C33" s="40">
        <v>0</v>
      </c>
      <c r="D33" s="40">
        <v>471</v>
      </c>
      <c r="E33" s="45">
        <v>2951</v>
      </c>
    </row>
    <row r="34" spans="1:5" ht="12.75">
      <c r="A34" s="44" t="s">
        <v>74</v>
      </c>
      <c r="B34" s="39">
        <v>4441</v>
      </c>
      <c r="C34" s="40">
        <v>0</v>
      </c>
      <c r="D34" s="40">
        <v>844</v>
      </c>
      <c r="E34" s="45">
        <v>5285</v>
      </c>
    </row>
    <row r="35" spans="1:5" ht="12.75">
      <c r="A35" s="44" t="s">
        <v>75</v>
      </c>
      <c r="B35" s="39">
        <v>2571</v>
      </c>
      <c r="C35" s="40">
        <v>0</v>
      </c>
      <c r="D35" s="40">
        <v>488</v>
      </c>
      <c r="E35" s="45">
        <v>3059</v>
      </c>
    </row>
    <row r="36" spans="1:5" ht="12.75">
      <c r="A36" s="44" t="s">
        <v>76</v>
      </c>
      <c r="B36" s="40">
        <v>347</v>
      </c>
      <c r="C36" s="40">
        <v>0</v>
      </c>
      <c r="D36" s="40">
        <v>66</v>
      </c>
      <c r="E36" s="46">
        <v>413</v>
      </c>
    </row>
    <row r="37" spans="1:5" ht="12.75">
      <c r="A37" s="44" t="s">
        <v>77</v>
      </c>
      <c r="B37" s="40">
        <v>70</v>
      </c>
      <c r="C37" s="40">
        <v>0</v>
      </c>
      <c r="D37" s="40">
        <v>13</v>
      </c>
      <c r="E37" s="46">
        <v>83</v>
      </c>
    </row>
    <row r="38" spans="1:5" ht="12.75">
      <c r="A38" s="44" t="s">
        <v>43</v>
      </c>
      <c r="B38" s="39">
        <v>1090</v>
      </c>
      <c r="C38" s="40">
        <v>0</v>
      </c>
      <c r="D38" s="40">
        <v>207</v>
      </c>
      <c r="E38" s="45">
        <v>1297</v>
      </c>
    </row>
    <row r="39" spans="1:5" ht="12.75">
      <c r="A39" s="44" t="s">
        <v>78</v>
      </c>
      <c r="B39" s="40">
        <v>676</v>
      </c>
      <c r="C39" s="40">
        <v>0</v>
      </c>
      <c r="D39" s="40">
        <v>128</v>
      </c>
      <c r="E39" s="46">
        <v>804</v>
      </c>
    </row>
    <row r="40" spans="1:5" ht="13.5" thickBot="1">
      <c r="A40" s="47" t="s">
        <v>45</v>
      </c>
      <c r="B40" s="48">
        <f>SUM(B28:B39)</f>
        <v>131175</v>
      </c>
      <c r="C40" s="54">
        <v>0</v>
      </c>
      <c r="D40" s="48">
        <f>SUM(D28:D39)</f>
        <v>15398</v>
      </c>
      <c r="E40" s="49">
        <f>SUM(E28:E39)</f>
        <v>146573</v>
      </c>
    </row>
    <row r="41" ht="15.75" thickBot="1">
      <c r="A41" s="37"/>
    </row>
    <row r="42" spans="1:5" ht="12.75">
      <c r="A42" s="57" t="s">
        <v>79</v>
      </c>
      <c r="B42" s="60">
        <f>+B40+B23-B28-B29</f>
        <v>219720</v>
      </c>
      <c r="C42" s="60">
        <f>+C40+C23-C28-C29</f>
        <v>3022</v>
      </c>
      <c r="D42" s="60">
        <f>+D40+D23-D28-D29</f>
        <v>42320</v>
      </c>
      <c r="E42" s="63">
        <f>+E40+E23-E28-E29</f>
        <v>265062</v>
      </c>
    </row>
    <row r="43" spans="1:5" ht="12.75">
      <c r="A43" s="58" t="s">
        <v>80</v>
      </c>
      <c r="B43" s="61">
        <f>+B28+B29</f>
        <v>104557</v>
      </c>
      <c r="C43" s="61">
        <f>+C28+C29</f>
        <v>0</v>
      </c>
      <c r="D43" s="61">
        <f>+D28+D29</f>
        <v>10341</v>
      </c>
      <c r="E43" s="64">
        <f>+E28+E29</f>
        <v>114898</v>
      </c>
    </row>
    <row r="44" spans="1:5" ht="13.5" thickBot="1">
      <c r="A44" s="59" t="s">
        <v>16</v>
      </c>
      <c r="B44" s="62">
        <f>SUM(B42:B43)</f>
        <v>324277</v>
      </c>
      <c r="C44" s="62">
        <f>SUM(C42:C43)</f>
        <v>3022</v>
      </c>
      <c r="D44" s="62">
        <f>SUM(D42:D43)</f>
        <v>52661</v>
      </c>
      <c r="E44" s="65">
        <f>SUM(E42:E43)</f>
        <v>379960</v>
      </c>
    </row>
  </sheetData>
  <printOptions horizontalCentered="1"/>
  <pageMargins left="0.28" right="0.29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"/>
    </sheetView>
  </sheetViews>
  <sheetFormatPr defaultColWidth="9.00390625" defaultRowHeight="12.75"/>
  <cols>
    <col min="1" max="1" width="34.125" style="0" bestFit="1" customWidth="1"/>
    <col min="2" max="5" width="15.375" style="0" customWidth="1"/>
  </cols>
  <sheetData>
    <row r="1" ht="20.25" customHeight="1">
      <c r="A1" s="12" t="s">
        <v>129</v>
      </c>
    </row>
    <row r="2" ht="28.5" customHeight="1">
      <c r="A2" s="13" t="s">
        <v>11</v>
      </c>
    </row>
    <row r="3" spans="1:5" ht="30" customHeight="1" thickBot="1">
      <c r="A3" s="14" t="s">
        <v>12</v>
      </c>
      <c r="B3" s="15" t="s">
        <v>13</v>
      </c>
      <c r="C3" s="15" t="s">
        <v>14</v>
      </c>
      <c r="D3" s="15" t="s">
        <v>15</v>
      </c>
      <c r="E3" s="15" t="s">
        <v>16</v>
      </c>
    </row>
    <row r="4" spans="1:5" ht="18" customHeight="1" thickTop="1">
      <c r="A4" s="16" t="s">
        <v>17</v>
      </c>
      <c r="B4" s="17">
        <v>188437595</v>
      </c>
      <c r="C4" s="17">
        <v>1884376</v>
      </c>
      <c r="D4" s="17">
        <v>36161175</v>
      </c>
      <c r="E4" s="17">
        <v>226483146</v>
      </c>
    </row>
    <row r="5" spans="1:5" ht="18" customHeight="1">
      <c r="A5" s="16" t="s">
        <v>18</v>
      </c>
      <c r="B5" s="17">
        <v>1244284</v>
      </c>
      <c r="C5" s="17">
        <v>12443</v>
      </c>
      <c r="D5" s="17">
        <v>238778</v>
      </c>
      <c r="E5" s="17">
        <v>1495505</v>
      </c>
    </row>
    <row r="6" spans="1:5" ht="18" customHeight="1">
      <c r="A6" s="16" t="s">
        <v>19</v>
      </c>
      <c r="B6" s="17">
        <v>530388</v>
      </c>
      <c r="C6" s="17">
        <v>5304</v>
      </c>
      <c r="D6" s="17">
        <v>101781</v>
      </c>
      <c r="E6" s="17">
        <v>637473</v>
      </c>
    </row>
    <row r="7" spans="1:5" ht="18" customHeight="1">
      <c r="A7" s="16" t="s">
        <v>20</v>
      </c>
      <c r="B7" s="17">
        <v>2299392</v>
      </c>
      <c r="C7" s="17">
        <v>22994</v>
      </c>
      <c r="D7" s="17">
        <v>441253</v>
      </c>
      <c r="E7" s="17">
        <v>2763639</v>
      </c>
    </row>
    <row r="8" spans="1:5" ht="18" customHeight="1">
      <c r="A8" s="16" t="s">
        <v>21</v>
      </c>
      <c r="B8" s="17">
        <v>856641</v>
      </c>
      <c r="C8" s="17">
        <v>8566</v>
      </c>
      <c r="D8" s="17">
        <v>164389</v>
      </c>
      <c r="E8" s="17">
        <v>1029597</v>
      </c>
    </row>
    <row r="9" spans="1:5" ht="18" customHeight="1">
      <c r="A9" s="16" t="s">
        <v>22</v>
      </c>
      <c r="B9" s="17">
        <v>1029517</v>
      </c>
      <c r="C9" s="17">
        <v>10295</v>
      </c>
      <c r="D9" s="17">
        <v>197564</v>
      </c>
      <c r="E9" s="17">
        <v>1237376</v>
      </c>
    </row>
    <row r="10" spans="1:5" ht="18" customHeight="1">
      <c r="A10" s="16" t="s">
        <v>23</v>
      </c>
      <c r="B10" s="17">
        <v>163522</v>
      </c>
      <c r="C10" s="17">
        <v>1635</v>
      </c>
      <c r="D10" s="17">
        <v>31380</v>
      </c>
      <c r="E10" s="17">
        <v>196537</v>
      </c>
    </row>
    <row r="11" spans="1:5" ht="18" customHeight="1">
      <c r="A11" s="16" t="s">
        <v>24</v>
      </c>
      <c r="B11" s="17">
        <v>6944703</v>
      </c>
      <c r="C11" s="17">
        <v>69447</v>
      </c>
      <c r="D11" s="17">
        <v>1332689</v>
      </c>
      <c r="E11" s="17">
        <v>8346839</v>
      </c>
    </row>
    <row r="12" spans="1:5" ht="18" customHeight="1">
      <c r="A12" s="16" t="s">
        <v>25</v>
      </c>
      <c r="B12" s="17">
        <v>5422335</v>
      </c>
      <c r="C12" s="17">
        <v>54223</v>
      </c>
      <c r="D12" s="17">
        <v>1040546</v>
      </c>
      <c r="E12" s="17">
        <v>6517104</v>
      </c>
    </row>
    <row r="13" spans="1:5" ht="18" customHeight="1">
      <c r="A13" s="16" t="s">
        <v>26</v>
      </c>
      <c r="B13" s="17">
        <v>287353</v>
      </c>
      <c r="C13" s="17">
        <v>2874</v>
      </c>
      <c r="D13" s="17">
        <v>55143</v>
      </c>
      <c r="E13" s="17">
        <v>345370</v>
      </c>
    </row>
    <row r="14" spans="1:5" ht="18" customHeight="1">
      <c r="A14" s="16" t="s">
        <v>27</v>
      </c>
      <c r="B14" s="17">
        <v>2003325</v>
      </c>
      <c r="C14" s="17">
        <v>20033</v>
      </c>
      <c r="D14" s="17">
        <v>384438</v>
      </c>
      <c r="E14" s="17">
        <v>2407796</v>
      </c>
    </row>
    <row r="15" spans="1:5" ht="18" customHeight="1">
      <c r="A15" s="16" t="s">
        <v>28</v>
      </c>
      <c r="B15" s="17">
        <v>6218871</v>
      </c>
      <c r="C15" s="17">
        <v>62189</v>
      </c>
      <c r="D15" s="17">
        <v>1193401</v>
      </c>
      <c r="E15" s="17">
        <v>7474461</v>
      </c>
    </row>
    <row r="16" spans="1:5" ht="18" customHeight="1" thickBot="1">
      <c r="A16" s="18" t="s">
        <v>29</v>
      </c>
      <c r="B16" s="19">
        <v>215291</v>
      </c>
      <c r="C16" s="19">
        <v>2153</v>
      </c>
      <c r="D16" s="19">
        <v>41314</v>
      </c>
      <c r="E16" s="19">
        <v>258758</v>
      </c>
    </row>
    <row r="17" spans="1:5" ht="18" customHeight="1" thickBot="1">
      <c r="A17" s="20" t="s">
        <v>30</v>
      </c>
      <c r="B17" s="21">
        <v>215653217</v>
      </c>
      <c r="C17" s="21">
        <v>2156532</v>
      </c>
      <c r="D17" s="21">
        <v>41383852</v>
      </c>
      <c r="E17" s="21">
        <v>259193601</v>
      </c>
    </row>
    <row r="18" ht="18" customHeight="1">
      <c r="A18" s="22"/>
    </row>
    <row r="19" ht="18" customHeight="1">
      <c r="A19" s="13" t="s">
        <v>31</v>
      </c>
    </row>
    <row r="20" spans="1:5" ht="29.25" customHeight="1" thickBot="1">
      <c r="A20" s="14" t="s">
        <v>32</v>
      </c>
      <c r="B20" s="15" t="s">
        <v>13</v>
      </c>
      <c r="C20" s="15" t="s">
        <v>14</v>
      </c>
      <c r="D20" s="15" t="s">
        <v>15</v>
      </c>
      <c r="E20" s="15" t="s">
        <v>16</v>
      </c>
    </row>
    <row r="21" spans="1:5" ht="18" customHeight="1" thickTop="1">
      <c r="A21" s="16" t="s">
        <v>33</v>
      </c>
      <c r="B21" s="23"/>
      <c r="C21" s="23"/>
      <c r="D21" s="23"/>
      <c r="E21" s="17">
        <v>41968000</v>
      </c>
    </row>
    <row r="22" spans="1:5" ht="18" customHeight="1">
      <c r="A22" s="16" t="s">
        <v>34</v>
      </c>
      <c r="B22" s="17">
        <v>11565249</v>
      </c>
      <c r="C22" s="17">
        <v>115652</v>
      </c>
      <c r="D22" s="17">
        <v>2219371</v>
      </c>
      <c r="E22" s="17">
        <v>13900273</v>
      </c>
    </row>
    <row r="23" spans="1:5" ht="18" customHeight="1">
      <c r="A23" s="16" t="s">
        <v>35</v>
      </c>
      <c r="B23" s="17">
        <v>2369600</v>
      </c>
      <c r="C23" s="17">
        <v>23696</v>
      </c>
      <c r="D23" s="17">
        <v>454726</v>
      </c>
      <c r="E23" s="17">
        <v>2848022</v>
      </c>
    </row>
    <row r="24" spans="1:5" ht="18" customHeight="1">
      <c r="A24" s="16" t="s">
        <v>36</v>
      </c>
      <c r="B24" s="17">
        <v>10755812</v>
      </c>
      <c r="C24" s="17">
        <v>107558</v>
      </c>
      <c r="D24" s="17">
        <v>2064040</v>
      </c>
      <c r="E24" s="17">
        <v>12927410</v>
      </c>
    </row>
    <row r="25" spans="1:5" ht="18" customHeight="1">
      <c r="A25" s="16" t="s">
        <v>37</v>
      </c>
      <c r="B25" s="17">
        <v>2257904</v>
      </c>
      <c r="C25" s="17">
        <v>22579</v>
      </c>
      <c r="D25" s="17">
        <v>433292</v>
      </c>
      <c r="E25" s="17">
        <v>2713775</v>
      </c>
    </row>
    <row r="26" spans="1:5" ht="18" customHeight="1">
      <c r="A26" s="16" t="s">
        <v>38</v>
      </c>
      <c r="B26" s="17">
        <v>3305431</v>
      </c>
      <c r="C26" s="17">
        <v>33054</v>
      </c>
      <c r="D26" s="17">
        <v>634312</v>
      </c>
      <c r="E26" s="17">
        <v>3972798</v>
      </c>
    </row>
    <row r="27" spans="1:5" ht="18" customHeight="1">
      <c r="A27" s="16" t="s">
        <v>39</v>
      </c>
      <c r="B27" s="17">
        <v>5782717</v>
      </c>
      <c r="C27" s="17">
        <v>57827</v>
      </c>
      <c r="D27" s="17">
        <v>1109703</v>
      </c>
      <c r="E27" s="17">
        <v>6950248</v>
      </c>
    </row>
    <row r="28" spans="1:5" ht="18" customHeight="1">
      <c r="A28" s="16" t="s">
        <v>40</v>
      </c>
      <c r="B28" s="17">
        <v>1586528</v>
      </c>
      <c r="C28" s="17">
        <v>15865</v>
      </c>
      <c r="D28" s="17">
        <v>304455</v>
      </c>
      <c r="E28" s="17">
        <v>1906848</v>
      </c>
    </row>
    <row r="29" spans="1:5" ht="18" customHeight="1">
      <c r="A29" s="16" t="s">
        <v>41</v>
      </c>
      <c r="B29" s="17">
        <v>403337</v>
      </c>
      <c r="C29" s="17">
        <v>4033</v>
      </c>
      <c r="D29" s="17">
        <v>77400</v>
      </c>
      <c r="E29" s="17">
        <v>484771</v>
      </c>
    </row>
    <row r="30" spans="1:5" ht="18" customHeight="1">
      <c r="A30" s="16" t="s">
        <v>42</v>
      </c>
      <c r="B30" s="17">
        <v>651644</v>
      </c>
      <c r="C30" s="17">
        <v>6516</v>
      </c>
      <c r="D30" s="17">
        <v>125050</v>
      </c>
      <c r="E30" s="17">
        <v>783211</v>
      </c>
    </row>
    <row r="31" spans="1:5" ht="18" customHeight="1">
      <c r="A31" s="16" t="s">
        <v>43</v>
      </c>
      <c r="B31" s="17">
        <v>1436028</v>
      </c>
      <c r="C31" s="17">
        <v>14360</v>
      </c>
      <c r="D31" s="17">
        <v>275574</v>
      </c>
      <c r="E31" s="17">
        <v>1725962</v>
      </c>
    </row>
    <row r="32" spans="1:5" ht="18" customHeight="1" thickBot="1">
      <c r="A32" s="18" t="s">
        <v>44</v>
      </c>
      <c r="B32" s="24">
        <v>4664806</v>
      </c>
      <c r="C32" s="24">
        <v>46648</v>
      </c>
      <c r="D32" s="24">
        <v>895176</v>
      </c>
      <c r="E32" s="24">
        <v>5606630</v>
      </c>
    </row>
    <row r="33" spans="1:5" ht="18" customHeight="1" thickBot="1">
      <c r="A33" s="20" t="s">
        <v>45</v>
      </c>
      <c r="B33" s="25">
        <v>44779056</v>
      </c>
      <c r="C33" s="25">
        <v>447791</v>
      </c>
      <c r="D33" s="25">
        <v>8593101</v>
      </c>
      <c r="E33" s="26">
        <v>95787947</v>
      </c>
    </row>
    <row r="34" ht="13.5" thickBot="1"/>
    <row r="35" spans="1:5" ht="12.75">
      <c r="A35" s="28" t="s">
        <v>46</v>
      </c>
      <c r="B35" s="29">
        <f>+B33+B17-B21</f>
        <v>260432273</v>
      </c>
      <c r="C35" s="29">
        <f>+C33+C17-C21</f>
        <v>2604323</v>
      </c>
      <c r="D35" s="29">
        <f>+D33+D17-D21</f>
        <v>49976953</v>
      </c>
      <c r="E35" s="30">
        <f>+E33+E17-E21</f>
        <v>313013548</v>
      </c>
    </row>
    <row r="36" spans="1:5" ht="12.75">
      <c r="A36" s="31" t="s">
        <v>47</v>
      </c>
      <c r="B36" s="27"/>
      <c r="C36" s="27"/>
      <c r="D36" s="27"/>
      <c r="E36" s="32">
        <f>+E21</f>
        <v>41968000</v>
      </c>
    </row>
    <row r="37" spans="1:5" ht="13.5" thickBot="1">
      <c r="A37" s="33" t="s">
        <v>16</v>
      </c>
      <c r="B37" s="34"/>
      <c r="C37" s="34"/>
      <c r="D37" s="34"/>
      <c r="E37" s="35">
        <f>SUM(E35:E36)</f>
        <v>354981548</v>
      </c>
    </row>
  </sheetData>
  <printOptions/>
  <pageMargins left="0.46" right="0.31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5"/>
  <sheetViews>
    <sheetView workbookViewId="0" topLeftCell="A79">
      <selection activeCell="C51" sqref="C51"/>
    </sheetView>
  </sheetViews>
  <sheetFormatPr defaultColWidth="9.00390625" defaultRowHeight="12.75"/>
  <cols>
    <col min="1" max="1" width="36.25390625" style="165" bestFit="1" customWidth="1"/>
    <col min="2" max="5" width="10.00390625" style="165" customWidth="1"/>
    <col min="6" max="16384" width="9.125" style="165" customWidth="1"/>
  </cols>
  <sheetData>
    <row r="1" ht="15.75">
      <c r="A1" s="12" t="s">
        <v>171</v>
      </c>
    </row>
    <row r="2" ht="4.5" customHeight="1"/>
    <row r="3" ht="4.5" customHeight="1"/>
    <row r="4" ht="13.5" thickBot="1">
      <c r="A4" s="164" t="s">
        <v>178</v>
      </c>
    </row>
    <row r="5" spans="1:5" ht="13.5" thickTop="1">
      <c r="A5" s="383" t="s">
        <v>12</v>
      </c>
      <c r="B5" s="166" t="s">
        <v>49</v>
      </c>
      <c r="C5" s="166" t="s">
        <v>50</v>
      </c>
      <c r="D5" s="385" t="s">
        <v>15</v>
      </c>
      <c r="E5" s="387" t="s">
        <v>16</v>
      </c>
    </row>
    <row r="6" spans="1:5" ht="12.75">
      <c r="A6" s="384"/>
      <c r="B6" s="167" t="s">
        <v>51</v>
      </c>
      <c r="C6" s="167" t="s">
        <v>51</v>
      </c>
      <c r="D6" s="386"/>
      <c r="E6" s="388"/>
    </row>
    <row r="7" spans="1:5" ht="12.75">
      <c r="A7" s="206" t="s">
        <v>172</v>
      </c>
      <c r="B7" s="207"/>
      <c r="C7" s="207"/>
      <c r="D7" s="207"/>
      <c r="E7" s="208"/>
    </row>
    <row r="8" spans="1:5" ht="12.75">
      <c r="A8" s="206" t="s">
        <v>144</v>
      </c>
      <c r="B8" s="209">
        <v>161631</v>
      </c>
      <c r="C8" s="209">
        <v>1616</v>
      </c>
      <c r="D8" s="209">
        <v>31017</v>
      </c>
      <c r="E8" s="210">
        <v>194264</v>
      </c>
    </row>
    <row r="9" spans="1:5" ht="12.75">
      <c r="A9" s="206" t="s">
        <v>145</v>
      </c>
      <c r="B9" s="209">
        <v>1689</v>
      </c>
      <c r="C9" s="207">
        <v>17</v>
      </c>
      <c r="D9" s="207">
        <v>324</v>
      </c>
      <c r="E9" s="210">
        <v>2030</v>
      </c>
    </row>
    <row r="10" spans="1:5" ht="12.75">
      <c r="A10" s="206" t="s">
        <v>146</v>
      </c>
      <c r="B10" s="209">
        <v>2398</v>
      </c>
      <c r="C10" s="207">
        <v>24</v>
      </c>
      <c r="D10" s="207">
        <v>460</v>
      </c>
      <c r="E10" s="210">
        <v>2882</v>
      </c>
    </row>
    <row r="11" spans="1:5" ht="12.75">
      <c r="A11" s="206" t="s">
        <v>147</v>
      </c>
      <c r="B11" s="207">
        <v>766</v>
      </c>
      <c r="C11" s="207">
        <v>8</v>
      </c>
      <c r="D11" s="207">
        <v>147</v>
      </c>
      <c r="E11" s="208">
        <v>921</v>
      </c>
    </row>
    <row r="12" spans="1:5" ht="12.75">
      <c r="A12" s="206" t="s">
        <v>148</v>
      </c>
      <c r="B12" s="209">
        <v>5719</v>
      </c>
      <c r="C12" s="207">
        <v>57</v>
      </c>
      <c r="D12" s="209">
        <v>1097</v>
      </c>
      <c r="E12" s="210">
        <v>6873</v>
      </c>
    </row>
    <row r="13" spans="1:5" ht="12.75">
      <c r="A13" s="206" t="s">
        <v>149</v>
      </c>
      <c r="B13" s="207">
        <v>285</v>
      </c>
      <c r="C13" s="207">
        <v>3</v>
      </c>
      <c r="D13" s="207">
        <v>55</v>
      </c>
      <c r="E13" s="208">
        <v>343</v>
      </c>
    </row>
    <row r="14" spans="1:5" ht="12.75">
      <c r="A14" s="206" t="s">
        <v>150</v>
      </c>
      <c r="B14" s="209">
        <v>3531</v>
      </c>
      <c r="C14" s="207">
        <v>35</v>
      </c>
      <c r="D14" s="207">
        <v>678</v>
      </c>
      <c r="E14" s="210">
        <v>4244</v>
      </c>
    </row>
    <row r="15" spans="1:5" ht="12.75">
      <c r="A15" s="206" t="s">
        <v>151</v>
      </c>
      <c r="B15" s="207">
        <v>244</v>
      </c>
      <c r="C15" s="207">
        <v>2</v>
      </c>
      <c r="D15" s="207">
        <v>47</v>
      </c>
      <c r="E15" s="208">
        <v>293</v>
      </c>
    </row>
    <row r="16" spans="1:5" ht="12.75">
      <c r="A16" s="206" t="s">
        <v>152</v>
      </c>
      <c r="B16" s="207">
        <v>338</v>
      </c>
      <c r="C16" s="207">
        <v>3</v>
      </c>
      <c r="D16" s="207">
        <v>65</v>
      </c>
      <c r="E16" s="208">
        <v>406</v>
      </c>
    </row>
    <row r="17" spans="1:5" ht="12.75">
      <c r="A17" s="206" t="s">
        <v>153</v>
      </c>
      <c r="B17" s="207">
        <v>204</v>
      </c>
      <c r="C17" s="207">
        <v>2</v>
      </c>
      <c r="D17" s="207">
        <v>39</v>
      </c>
      <c r="E17" s="208">
        <v>245</v>
      </c>
    </row>
    <row r="18" spans="1:5" ht="12.75">
      <c r="A18" s="206" t="s">
        <v>173</v>
      </c>
      <c r="B18" s="207">
        <v>0</v>
      </c>
      <c r="C18" s="207">
        <v>0</v>
      </c>
      <c r="D18" s="207">
        <v>0</v>
      </c>
      <c r="E18" s="208">
        <v>0</v>
      </c>
    </row>
    <row r="19" spans="1:5" ht="13.5" thickBot="1">
      <c r="A19" s="211" t="s">
        <v>103</v>
      </c>
      <c r="B19" s="212">
        <v>178421</v>
      </c>
      <c r="C19" s="212">
        <v>1783</v>
      </c>
      <c r="D19" s="212">
        <v>33929</v>
      </c>
      <c r="E19" s="213">
        <v>212501</v>
      </c>
    </row>
    <row r="20" ht="13.5" thickTop="1">
      <c r="A20" s="168"/>
    </row>
    <row r="21" ht="13.5" thickBot="1">
      <c r="A21" s="164" t="s">
        <v>179</v>
      </c>
    </row>
    <row r="22" spans="1:5" ht="13.5" thickTop="1">
      <c r="A22" s="383" t="s">
        <v>12</v>
      </c>
      <c r="B22" s="166" t="s">
        <v>49</v>
      </c>
      <c r="C22" s="166" t="s">
        <v>50</v>
      </c>
      <c r="D22" s="385" t="s">
        <v>15</v>
      </c>
      <c r="E22" s="387" t="s">
        <v>16</v>
      </c>
    </row>
    <row r="23" spans="1:5" ht="12.75">
      <c r="A23" s="384"/>
      <c r="B23" s="167" t="s">
        <v>51</v>
      </c>
      <c r="C23" s="167" t="s">
        <v>51</v>
      </c>
      <c r="D23" s="386"/>
      <c r="E23" s="388"/>
    </row>
    <row r="24" spans="1:5" ht="16.5" customHeight="1">
      <c r="A24" s="214" t="s">
        <v>158</v>
      </c>
      <c r="B24" s="209">
        <v>36552</v>
      </c>
      <c r="C24" s="207">
        <v>183</v>
      </c>
      <c r="D24" s="209">
        <v>3178</v>
      </c>
      <c r="E24" s="210">
        <v>39913</v>
      </c>
    </row>
    <row r="25" spans="1:5" ht="12.75">
      <c r="A25" s="206" t="s">
        <v>159</v>
      </c>
      <c r="B25" s="209">
        <v>14732</v>
      </c>
      <c r="C25" s="207">
        <v>147</v>
      </c>
      <c r="D25" s="209">
        <v>2827</v>
      </c>
      <c r="E25" s="210">
        <v>17706</v>
      </c>
    </row>
    <row r="26" spans="1:5" ht="12.75">
      <c r="A26" s="206" t="s">
        <v>160</v>
      </c>
      <c r="B26" s="209">
        <v>3936</v>
      </c>
      <c r="C26" s="207">
        <v>39</v>
      </c>
      <c r="D26" s="207">
        <v>755</v>
      </c>
      <c r="E26" s="210">
        <v>4731</v>
      </c>
    </row>
    <row r="27" spans="1:5" ht="12.75">
      <c r="A27" s="206" t="s">
        <v>161</v>
      </c>
      <c r="B27" s="209">
        <v>6627</v>
      </c>
      <c r="C27" s="207">
        <v>66</v>
      </c>
      <c r="D27" s="209">
        <v>1272</v>
      </c>
      <c r="E27" s="210">
        <v>7965</v>
      </c>
    </row>
    <row r="28" spans="1:5" ht="12.75">
      <c r="A28" s="206" t="s">
        <v>162</v>
      </c>
      <c r="B28" s="209">
        <v>1352</v>
      </c>
      <c r="C28" s="207">
        <v>14</v>
      </c>
      <c r="D28" s="207">
        <v>259</v>
      </c>
      <c r="E28" s="210">
        <v>1625</v>
      </c>
    </row>
    <row r="29" spans="1:5" ht="12.75">
      <c r="A29" s="206" t="s">
        <v>163</v>
      </c>
      <c r="B29" s="209">
        <v>2162</v>
      </c>
      <c r="C29" s="207">
        <v>22</v>
      </c>
      <c r="D29" s="207">
        <v>415</v>
      </c>
      <c r="E29" s="210">
        <v>2599</v>
      </c>
    </row>
    <row r="30" spans="1:5" ht="12.75">
      <c r="A30" s="206" t="s">
        <v>164</v>
      </c>
      <c r="B30" s="207" t="s">
        <v>174</v>
      </c>
      <c r="C30" s="207">
        <v>12</v>
      </c>
      <c r="D30" s="207">
        <v>225</v>
      </c>
      <c r="E30" s="210">
        <v>1407</v>
      </c>
    </row>
    <row r="31" spans="1:5" ht="12.75">
      <c r="A31" s="206" t="s">
        <v>165</v>
      </c>
      <c r="B31" s="209">
        <v>2673</v>
      </c>
      <c r="C31" s="207">
        <v>27</v>
      </c>
      <c r="D31" s="207">
        <v>513</v>
      </c>
      <c r="E31" s="210">
        <v>3213</v>
      </c>
    </row>
    <row r="32" spans="1:5" ht="12.75">
      <c r="A32" s="206" t="s">
        <v>166</v>
      </c>
      <c r="B32" s="207">
        <v>369</v>
      </c>
      <c r="C32" s="207">
        <v>4</v>
      </c>
      <c r="D32" s="207">
        <v>71</v>
      </c>
      <c r="E32" s="208">
        <v>444</v>
      </c>
    </row>
    <row r="33" spans="1:5" ht="12.75">
      <c r="A33" s="206" t="s">
        <v>167</v>
      </c>
      <c r="B33" s="209">
        <v>6626</v>
      </c>
      <c r="C33" s="207">
        <v>66</v>
      </c>
      <c r="D33" s="209">
        <v>1272</v>
      </c>
      <c r="E33" s="210">
        <v>7964</v>
      </c>
    </row>
    <row r="34" spans="1:5" ht="12.75">
      <c r="A34" s="206" t="s">
        <v>168</v>
      </c>
      <c r="B34" s="207" t="s">
        <v>175</v>
      </c>
      <c r="C34" s="207">
        <v>49</v>
      </c>
      <c r="D34" s="207">
        <v>939</v>
      </c>
      <c r="E34" s="210">
        <v>5883</v>
      </c>
    </row>
    <row r="35" spans="1:5" ht="12.75">
      <c r="A35" s="206" t="s">
        <v>176</v>
      </c>
      <c r="B35" s="207">
        <v>486</v>
      </c>
      <c r="C35" s="207">
        <v>5</v>
      </c>
      <c r="D35" s="207">
        <v>93</v>
      </c>
      <c r="E35" s="208">
        <v>584</v>
      </c>
    </row>
    <row r="36" spans="1:5" ht="13.5" thickBot="1">
      <c r="A36" s="211" t="s">
        <v>104</v>
      </c>
      <c r="B36" s="212">
        <v>81581</v>
      </c>
      <c r="C36" s="215">
        <v>633</v>
      </c>
      <c r="D36" s="212">
        <v>11819</v>
      </c>
      <c r="E36" s="213">
        <v>94033</v>
      </c>
    </row>
    <row r="37" spans="1:5" ht="14.25" thickBot="1" thickTop="1">
      <c r="A37" s="216"/>
      <c r="B37" s="216"/>
      <c r="C37" s="216"/>
      <c r="D37" s="216"/>
      <c r="E37" s="216"/>
    </row>
    <row r="38" spans="1:5" s="205" customFormat="1" ht="16.5" customHeight="1" thickBot="1">
      <c r="A38" s="217" t="s">
        <v>16</v>
      </c>
      <c r="B38" s="218"/>
      <c r="C38" s="218"/>
      <c r="D38" s="218"/>
      <c r="E38" s="219">
        <f>+E36+E19</f>
        <v>306534</v>
      </c>
    </row>
    <row r="39" ht="6.75" customHeight="1"/>
    <row r="40" ht="4.5" customHeight="1"/>
    <row r="41" ht="1.5" customHeight="1"/>
    <row r="43" spans="1:5" ht="12.75">
      <c r="A43" s="381" t="s">
        <v>177</v>
      </c>
      <c r="B43" s="382"/>
      <c r="C43" s="382"/>
      <c r="D43" s="382"/>
      <c r="E43" s="382"/>
    </row>
    <row r="44" spans="1:5" ht="18.75" customHeight="1">
      <c r="A44" s="382"/>
      <c r="B44" s="382"/>
      <c r="C44" s="382"/>
      <c r="D44" s="382"/>
      <c r="E44" s="382"/>
    </row>
    <row r="45" spans="1:5" ht="12.75">
      <c r="A45"/>
      <c r="B45"/>
      <c r="C45"/>
      <c r="D45"/>
      <c r="E45"/>
    </row>
    <row r="46" spans="1:5" ht="13.5" thickBot="1">
      <c r="A46" s="157" t="s">
        <v>137</v>
      </c>
      <c r="B46" s="157"/>
      <c r="C46" s="157"/>
      <c r="D46" s="157"/>
      <c r="E46" s="157"/>
    </row>
    <row r="47" spans="1:5" ht="12.75">
      <c r="A47" s="158" t="s">
        <v>12</v>
      </c>
      <c r="B47" s="159" t="s">
        <v>138</v>
      </c>
      <c r="C47" s="159" t="s">
        <v>139</v>
      </c>
      <c r="D47" s="159" t="s">
        <v>140</v>
      </c>
      <c r="E47" s="160" t="s">
        <v>141</v>
      </c>
    </row>
    <row r="48" spans="1:5" ht="13.5" thickBot="1">
      <c r="A48" s="161"/>
      <c r="B48" s="162" t="s">
        <v>142</v>
      </c>
      <c r="C48" s="162" t="s">
        <v>142</v>
      </c>
      <c r="D48" s="162"/>
      <c r="E48" s="163"/>
    </row>
    <row r="49" spans="1:5" ht="13.5" thickTop="1">
      <c r="A49" s="169" t="s">
        <v>143</v>
      </c>
      <c r="B49" s="170"/>
      <c r="C49" s="170"/>
      <c r="D49" s="171"/>
      <c r="E49" s="172"/>
    </row>
    <row r="50" spans="1:5" ht="12.75">
      <c r="A50" s="173" t="s">
        <v>144</v>
      </c>
      <c r="B50" s="174">
        <v>146820949</v>
      </c>
      <c r="C50" s="174">
        <v>1468209</v>
      </c>
      <c r="D50" s="175">
        <v>28174940</v>
      </c>
      <c r="E50" s="176">
        <v>176464099</v>
      </c>
    </row>
    <row r="51" spans="1:5" ht="12.75">
      <c r="A51" s="173" t="s">
        <v>145</v>
      </c>
      <c r="B51" s="174">
        <v>1596736</v>
      </c>
      <c r="C51" s="174">
        <v>15967</v>
      </c>
      <c r="D51" s="174">
        <v>306414</v>
      </c>
      <c r="E51" s="177">
        <v>1919117</v>
      </c>
    </row>
    <row r="52" spans="1:5" ht="12.75">
      <c r="A52" s="173" t="s">
        <v>146</v>
      </c>
      <c r="B52" s="174">
        <v>3254019</v>
      </c>
      <c r="C52" s="174">
        <v>32540</v>
      </c>
      <c r="D52" s="174">
        <v>624446</v>
      </c>
      <c r="E52" s="178">
        <v>3911005</v>
      </c>
    </row>
    <row r="53" spans="1:5" ht="12.75">
      <c r="A53" s="173" t="s">
        <v>147</v>
      </c>
      <c r="B53" s="174">
        <v>781234</v>
      </c>
      <c r="C53" s="174">
        <v>7812</v>
      </c>
      <c r="D53" s="174">
        <v>149919</v>
      </c>
      <c r="E53" s="178">
        <v>938965</v>
      </c>
    </row>
    <row r="54" spans="1:5" ht="12.75">
      <c r="A54" s="173" t="s">
        <v>148</v>
      </c>
      <c r="B54" s="174">
        <v>5548882</v>
      </c>
      <c r="C54" s="174">
        <v>55489</v>
      </c>
      <c r="D54" s="174">
        <v>1064830</v>
      </c>
      <c r="E54" s="178">
        <v>6669201</v>
      </c>
    </row>
    <row r="55" spans="1:5" ht="12.75">
      <c r="A55" s="173" t="s">
        <v>149</v>
      </c>
      <c r="B55" s="174">
        <v>261330</v>
      </c>
      <c r="C55" s="174">
        <v>2613</v>
      </c>
      <c r="D55" s="174">
        <v>50149</v>
      </c>
      <c r="E55" s="178">
        <v>314093</v>
      </c>
    </row>
    <row r="56" spans="1:5" ht="12.75">
      <c r="A56" s="173" t="s">
        <v>150</v>
      </c>
      <c r="B56" s="174">
        <v>2643543</v>
      </c>
      <c r="C56" s="174">
        <v>26435</v>
      </c>
      <c r="D56" s="174">
        <v>507296</v>
      </c>
      <c r="E56" s="178">
        <v>3177274</v>
      </c>
    </row>
    <row r="57" spans="1:5" ht="12.75">
      <c r="A57" s="173" t="s">
        <v>151</v>
      </c>
      <c r="B57" s="174">
        <v>174056</v>
      </c>
      <c r="C57" s="174">
        <v>1741</v>
      </c>
      <c r="D57" s="174">
        <v>33401</v>
      </c>
      <c r="E57" s="178">
        <v>209198</v>
      </c>
    </row>
    <row r="58" spans="1:5" ht="12.75">
      <c r="A58" s="173" t="s">
        <v>152</v>
      </c>
      <c r="B58" s="174">
        <v>460425</v>
      </c>
      <c r="C58" s="174">
        <v>4604</v>
      </c>
      <c r="D58" s="174">
        <v>88356</v>
      </c>
      <c r="E58" s="178">
        <v>553385</v>
      </c>
    </row>
    <row r="59" spans="1:5" ht="12.75">
      <c r="A59" s="173" t="s">
        <v>153</v>
      </c>
      <c r="B59" s="174">
        <v>227914</v>
      </c>
      <c r="C59" s="174">
        <v>2279</v>
      </c>
      <c r="D59" s="174">
        <v>43737</v>
      </c>
      <c r="E59" s="178">
        <v>273930</v>
      </c>
    </row>
    <row r="60" spans="1:5" ht="12.75">
      <c r="A60" s="173" t="s">
        <v>154</v>
      </c>
      <c r="B60" s="179">
        <v>0</v>
      </c>
      <c r="C60" s="179">
        <v>0</v>
      </c>
      <c r="D60" s="179">
        <v>0</v>
      </c>
      <c r="E60" s="180">
        <v>0</v>
      </c>
    </row>
    <row r="61" spans="1:5" ht="12.75">
      <c r="A61" s="169" t="s">
        <v>155</v>
      </c>
      <c r="B61" s="181">
        <v>526738</v>
      </c>
      <c r="C61" s="174">
        <v>5267</v>
      </c>
      <c r="D61" s="174">
        <v>101081</v>
      </c>
      <c r="E61" s="178">
        <v>633086</v>
      </c>
    </row>
    <row r="62" spans="1:5" ht="13.5" thickBot="1">
      <c r="A62" s="182" t="s">
        <v>156</v>
      </c>
      <c r="B62" s="183">
        <v>244934</v>
      </c>
      <c r="C62" s="174">
        <v>2449</v>
      </c>
      <c r="D62" s="174">
        <v>47003</v>
      </c>
      <c r="E62" s="178">
        <v>294386</v>
      </c>
    </row>
    <row r="63" spans="1:5" ht="14.25" thickBot="1" thickTop="1">
      <c r="A63" s="184" t="s">
        <v>103</v>
      </c>
      <c r="B63" s="185">
        <v>162540760</v>
      </c>
      <c r="C63" s="185">
        <v>1625408</v>
      </c>
      <c r="D63" s="185">
        <v>31191572</v>
      </c>
      <c r="E63" s="186">
        <v>195357739</v>
      </c>
    </row>
    <row r="64" spans="1:5" ht="12.75">
      <c r="A64" s="187"/>
      <c r="B64" s="187"/>
      <c r="C64" s="187"/>
      <c r="D64" s="187"/>
      <c r="E64" s="187"/>
    </row>
    <row r="65" spans="1:5" ht="12.75">
      <c r="A65" s="187"/>
      <c r="B65" s="187"/>
      <c r="C65" s="187"/>
      <c r="D65" s="187"/>
      <c r="E65" s="187"/>
    </row>
    <row r="66" spans="1:5" ht="13.5" thickBot="1">
      <c r="A66" s="188" t="s">
        <v>157</v>
      </c>
      <c r="B66" s="188"/>
      <c r="C66" s="188"/>
      <c r="D66" s="188"/>
      <c r="E66" s="188"/>
    </row>
    <row r="67" spans="1:5" ht="12.75">
      <c r="A67" s="189" t="s">
        <v>12</v>
      </c>
      <c r="B67" s="190" t="s">
        <v>138</v>
      </c>
      <c r="C67" s="190" t="s">
        <v>139</v>
      </c>
      <c r="D67" s="190" t="s">
        <v>140</v>
      </c>
      <c r="E67" s="191" t="s">
        <v>141</v>
      </c>
    </row>
    <row r="68" spans="1:5" ht="13.5" thickBot="1">
      <c r="A68" s="192"/>
      <c r="B68" s="193" t="s">
        <v>142</v>
      </c>
      <c r="C68" s="193" t="s">
        <v>142</v>
      </c>
      <c r="D68" s="193"/>
      <c r="E68" s="194"/>
    </row>
    <row r="69" spans="1:5" ht="13.5" thickTop="1">
      <c r="A69" s="169" t="s">
        <v>158</v>
      </c>
      <c r="B69" s="181">
        <v>49475480</v>
      </c>
      <c r="C69" s="195">
        <v>247377</v>
      </c>
      <c r="D69" s="196">
        <v>5544143</v>
      </c>
      <c r="E69" s="177">
        <v>55267000</v>
      </c>
    </row>
    <row r="70" spans="1:5" ht="12.75">
      <c r="A70" s="182" t="s">
        <v>159</v>
      </c>
      <c r="B70" s="197">
        <v>15489849</v>
      </c>
      <c r="C70" s="198">
        <v>154898</v>
      </c>
      <c r="D70" s="183">
        <v>2972502</v>
      </c>
      <c r="E70" s="178">
        <v>18617250</v>
      </c>
    </row>
    <row r="71" spans="1:5" ht="12.75">
      <c r="A71" s="173" t="s">
        <v>160</v>
      </c>
      <c r="B71" s="175">
        <v>3496343</v>
      </c>
      <c r="C71" s="199">
        <v>34963</v>
      </c>
      <c r="D71" s="174">
        <v>670948</v>
      </c>
      <c r="E71" s="200">
        <v>4202255</v>
      </c>
    </row>
    <row r="72" spans="1:5" ht="12.75">
      <c r="A72" s="173" t="s">
        <v>161</v>
      </c>
      <c r="B72" s="174">
        <v>6770002</v>
      </c>
      <c r="C72" s="195">
        <v>67700</v>
      </c>
      <c r="D72" s="199">
        <v>1299163</v>
      </c>
      <c r="E72" s="200">
        <v>8136865</v>
      </c>
    </row>
    <row r="73" spans="1:5" ht="12.75">
      <c r="A73" s="173" t="s">
        <v>162</v>
      </c>
      <c r="B73" s="174">
        <v>1578322</v>
      </c>
      <c r="C73" s="197">
        <v>15783</v>
      </c>
      <c r="D73" s="199">
        <v>302880</v>
      </c>
      <c r="E73" s="200">
        <v>1896985</v>
      </c>
    </row>
    <row r="74" spans="1:5" ht="12.75">
      <c r="A74" s="173" t="s">
        <v>163</v>
      </c>
      <c r="B74" s="174">
        <v>3027959</v>
      </c>
      <c r="C74" s="197">
        <v>30280</v>
      </c>
      <c r="D74" s="199">
        <v>581065</v>
      </c>
      <c r="E74" s="200">
        <v>3639304</v>
      </c>
    </row>
    <row r="75" spans="1:5" ht="12.75">
      <c r="A75" s="173" t="s">
        <v>164</v>
      </c>
      <c r="B75" s="174">
        <v>1374145</v>
      </c>
      <c r="C75" s="197">
        <v>13741</v>
      </c>
      <c r="D75" s="199">
        <v>263698</v>
      </c>
      <c r="E75" s="200">
        <v>1651585</v>
      </c>
    </row>
    <row r="76" spans="1:5" ht="12.75">
      <c r="A76" s="173" t="s">
        <v>165</v>
      </c>
      <c r="B76" s="174">
        <v>2765814</v>
      </c>
      <c r="C76" s="197">
        <v>27658</v>
      </c>
      <c r="D76" s="199">
        <v>530760</v>
      </c>
      <c r="E76" s="200">
        <v>3324232</v>
      </c>
    </row>
    <row r="77" spans="1:5" ht="12.75">
      <c r="A77" s="173" t="s">
        <v>166</v>
      </c>
      <c r="B77" s="174">
        <v>387480</v>
      </c>
      <c r="C77" s="197">
        <v>3875</v>
      </c>
      <c r="D77" s="199">
        <v>74357</v>
      </c>
      <c r="E77" s="200">
        <v>465712</v>
      </c>
    </row>
    <row r="78" spans="1:5" ht="12.75">
      <c r="A78" s="173" t="s">
        <v>167</v>
      </c>
      <c r="B78" s="174">
        <v>7692188</v>
      </c>
      <c r="C78" s="197">
        <v>76922</v>
      </c>
      <c r="D78" s="199">
        <v>1090740</v>
      </c>
      <c r="E78" s="200">
        <v>8859850</v>
      </c>
    </row>
    <row r="79" spans="1:5" ht="12.75">
      <c r="A79" s="173" t="s">
        <v>168</v>
      </c>
      <c r="B79" s="174">
        <v>5225295</v>
      </c>
      <c r="C79" s="197">
        <v>52253</v>
      </c>
      <c r="D79" s="199">
        <v>1002734</v>
      </c>
      <c r="E79" s="200">
        <v>6280282</v>
      </c>
    </row>
    <row r="80" spans="1:5" ht="13.5" thickBot="1">
      <c r="A80" s="169" t="s">
        <v>169</v>
      </c>
      <c r="B80" s="181">
        <v>613105</v>
      </c>
      <c r="C80" s="197">
        <v>6131</v>
      </c>
      <c r="D80" s="196">
        <v>117655</v>
      </c>
      <c r="E80" s="177">
        <v>736891</v>
      </c>
    </row>
    <row r="81" spans="1:5" ht="14.25" thickBot="1" thickTop="1">
      <c r="A81" s="184" t="s">
        <v>104</v>
      </c>
      <c r="B81" s="201">
        <v>97895982</v>
      </c>
      <c r="C81" s="201">
        <v>731582</v>
      </c>
      <c r="D81" s="201">
        <v>14450646</v>
      </c>
      <c r="E81" s="202">
        <v>113078211</v>
      </c>
    </row>
    <row r="82" spans="1:5" ht="4.5" customHeight="1">
      <c r="A82" s="187"/>
      <c r="B82" s="187"/>
      <c r="C82" s="187"/>
      <c r="D82" s="187"/>
      <c r="E82" s="187"/>
    </row>
    <row r="83" spans="1:5" ht="3" customHeight="1" thickBot="1">
      <c r="A83" s="187"/>
      <c r="B83" s="187"/>
      <c r="C83" s="187"/>
      <c r="D83" s="187"/>
      <c r="E83" s="187"/>
    </row>
    <row r="84" spans="1:5" ht="13.5" thickBot="1">
      <c r="A84" s="203" t="s">
        <v>170</v>
      </c>
      <c r="B84" s="204">
        <v>260436742</v>
      </c>
      <c r="C84" s="204">
        <v>2356990</v>
      </c>
      <c r="D84" s="204">
        <v>45642218</v>
      </c>
      <c r="E84" s="220">
        <v>308435950</v>
      </c>
    </row>
    <row r="85" spans="1:5" ht="12.75">
      <c r="A85" s="129"/>
      <c r="B85" s="129"/>
      <c r="C85" s="129"/>
      <c r="D85" s="129"/>
      <c r="E85" s="129"/>
    </row>
    <row r="86" spans="1:5" ht="12.75">
      <c r="A86" s="129"/>
      <c r="B86" s="129"/>
      <c r="C86" s="129"/>
      <c r="D86" s="129"/>
      <c r="E86" s="129"/>
    </row>
    <row r="87" spans="1:5" ht="12.75">
      <c r="A87" s="129"/>
      <c r="B87" s="129"/>
      <c r="C87" s="129"/>
      <c r="D87" s="129"/>
      <c r="E87" s="129"/>
    </row>
    <row r="88" spans="1:5" ht="12.75">
      <c r="A88" s="129"/>
      <c r="B88" s="129"/>
      <c r="C88" s="129"/>
      <c r="D88" s="129"/>
      <c r="E88" s="129"/>
    </row>
    <row r="89" spans="1:5" ht="12.75">
      <c r="A89" s="129"/>
      <c r="B89" s="129"/>
      <c r="C89" s="129"/>
      <c r="D89" s="129"/>
      <c r="E89" s="129"/>
    </row>
    <row r="90" spans="1:5" ht="12.75">
      <c r="A90" s="129"/>
      <c r="B90" s="129"/>
      <c r="C90" s="129"/>
      <c r="D90" s="129"/>
      <c r="E90" s="129"/>
    </row>
    <row r="91" spans="1:5" ht="12.75">
      <c r="A91" s="129"/>
      <c r="B91" s="129"/>
      <c r="C91" s="129"/>
      <c r="D91" s="129"/>
      <c r="E91" s="129"/>
    </row>
    <row r="92" spans="1:5" ht="12.75">
      <c r="A92" s="129"/>
      <c r="B92" s="129"/>
      <c r="C92" s="129"/>
      <c r="D92" s="129"/>
      <c r="E92" s="129"/>
    </row>
    <row r="93" spans="1:5" ht="12.75">
      <c r="A93" s="129"/>
      <c r="B93" s="129"/>
      <c r="C93" s="129"/>
      <c r="D93" s="129"/>
      <c r="E93" s="129"/>
    </row>
    <row r="94" spans="1:5" ht="12.75">
      <c r="A94" s="129"/>
      <c r="B94" s="129"/>
      <c r="C94" s="129"/>
      <c r="D94" s="129"/>
      <c r="E94" s="129"/>
    </row>
    <row r="95" spans="1:5" ht="12.75">
      <c r="A95" s="129"/>
      <c r="B95" s="129"/>
      <c r="C95" s="129"/>
      <c r="D95" s="129"/>
      <c r="E95" s="129"/>
    </row>
    <row r="96" spans="1:5" ht="12.75">
      <c r="A96" s="129"/>
      <c r="B96" s="129"/>
      <c r="C96" s="129"/>
      <c r="D96" s="129"/>
      <c r="E96" s="129"/>
    </row>
    <row r="97" spans="1:5" ht="12.75">
      <c r="A97" s="129"/>
      <c r="B97" s="129"/>
      <c r="C97" s="129"/>
      <c r="D97" s="129"/>
      <c r="E97" s="129"/>
    </row>
    <row r="98" spans="1:5" ht="12.75">
      <c r="A98" s="129"/>
      <c r="B98" s="129"/>
      <c r="C98" s="129"/>
      <c r="D98" s="129"/>
      <c r="E98" s="129"/>
    </row>
    <row r="99" spans="1:5" ht="12.75">
      <c r="A99" s="129"/>
      <c r="B99" s="129"/>
      <c r="C99" s="129"/>
      <c r="D99" s="129"/>
      <c r="E99" s="129"/>
    </row>
    <row r="100" spans="1:5" ht="12.75">
      <c r="A100" s="129"/>
      <c r="B100" s="129"/>
      <c r="C100" s="129"/>
      <c r="D100" s="129"/>
      <c r="E100" s="129"/>
    </row>
    <row r="101" spans="1:5" ht="12.75">
      <c r="A101" s="129"/>
      <c r="B101" s="129"/>
      <c r="C101" s="129"/>
      <c r="D101" s="129"/>
      <c r="E101" s="129"/>
    </row>
    <row r="102" spans="1:5" ht="12.75">
      <c r="A102" s="129"/>
      <c r="B102" s="129"/>
      <c r="C102" s="129"/>
      <c r="D102" s="129"/>
      <c r="E102" s="129"/>
    </row>
    <row r="103" spans="1:5" ht="12.75">
      <c r="A103" s="129"/>
      <c r="B103" s="129"/>
      <c r="C103" s="129"/>
      <c r="D103" s="129"/>
      <c r="E103" s="129"/>
    </row>
    <row r="104" spans="1:5" ht="12.75">
      <c r="A104" s="129"/>
      <c r="B104" s="129"/>
      <c r="C104" s="129"/>
      <c r="D104" s="129"/>
      <c r="E104" s="129"/>
    </row>
    <row r="105" spans="1:5" ht="12.75">
      <c r="A105" s="129"/>
      <c r="B105" s="129"/>
      <c r="C105" s="129"/>
      <c r="D105" s="129"/>
      <c r="E105" s="129"/>
    </row>
    <row r="106" spans="1:5" ht="12.75">
      <c r="A106" s="129"/>
      <c r="B106" s="129"/>
      <c r="C106" s="129"/>
      <c r="D106" s="129"/>
      <c r="E106" s="129"/>
    </row>
    <row r="107" spans="1:5" ht="12.75">
      <c r="A107" s="129"/>
      <c r="B107" s="129"/>
      <c r="C107" s="129"/>
      <c r="D107" s="129"/>
      <c r="E107" s="129"/>
    </row>
    <row r="108" spans="1:5" ht="12.75">
      <c r="A108" s="129"/>
      <c r="B108" s="129"/>
      <c r="C108" s="129"/>
      <c r="D108" s="129"/>
      <c r="E108" s="129"/>
    </row>
    <row r="109" spans="1:5" ht="12.75">
      <c r="A109" s="129"/>
      <c r="B109" s="129"/>
      <c r="C109" s="129"/>
      <c r="D109" s="129"/>
      <c r="E109" s="129"/>
    </row>
    <row r="110" spans="1:5" ht="12.75">
      <c r="A110" s="129"/>
      <c r="B110" s="129"/>
      <c r="C110" s="129"/>
      <c r="D110" s="129"/>
      <c r="E110" s="129"/>
    </row>
    <row r="111" spans="1:5" ht="12.75">
      <c r="A111" s="129"/>
      <c r="B111" s="129"/>
      <c r="C111" s="129"/>
      <c r="D111" s="129"/>
      <c r="E111" s="129"/>
    </row>
    <row r="112" spans="1:5" ht="12.75">
      <c r="A112" s="129"/>
      <c r="B112" s="129"/>
      <c r="C112" s="129"/>
      <c r="D112" s="129"/>
      <c r="E112" s="129"/>
    </row>
    <row r="113" spans="1:5" ht="12.75">
      <c r="A113" s="129"/>
      <c r="B113" s="129"/>
      <c r="C113" s="129"/>
      <c r="D113" s="129"/>
      <c r="E113" s="129"/>
    </row>
    <row r="114" spans="1:5" ht="12.75">
      <c r="A114" s="129"/>
      <c r="B114" s="129"/>
      <c r="C114" s="129"/>
      <c r="D114" s="129"/>
      <c r="E114" s="129"/>
    </row>
    <row r="115" spans="1:5" ht="12.75">
      <c r="A115" s="129"/>
      <c r="B115" s="129"/>
      <c r="C115" s="129"/>
      <c r="D115" s="129"/>
      <c r="E115" s="129"/>
    </row>
    <row r="116" spans="1:5" ht="12.75">
      <c r="A116" s="129"/>
      <c r="B116" s="129"/>
      <c r="C116" s="129"/>
      <c r="D116" s="129"/>
      <c r="E116" s="129"/>
    </row>
    <row r="117" spans="1:5" ht="12.75">
      <c r="A117" s="129"/>
      <c r="B117" s="129"/>
      <c r="C117" s="129"/>
      <c r="D117" s="129"/>
      <c r="E117" s="129"/>
    </row>
    <row r="118" spans="1:5" ht="12.75">
      <c r="A118" s="129"/>
      <c r="B118" s="129"/>
      <c r="C118" s="129"/>
      <c r="D118" s="129"/>
      <c r="E118" s="129"/>
    </row>
    <row r="119" spans="1:5" ht="12.75">
      <c r="A119" s="129"/>
      <c r="B119" s="129"/>
      <c r="C119" s="129"/>
      <c r="D119" s="129"/>
      <c r="E119" s="129"/>
    </row>
    <row r="120" spans="1:5" ht="12.75">
      <c r="A120" s="129"/>
      <c r="B120" s="129"/>
      <c r="C120" s="129"/>
      <c r="D120" s="129"/>
      <c r="E120" s="129"/>
    </row>
    <row r="121" spans="1:5" ht="12.75">
      <c r="A121" s="129"/>
      <c r="B121" s="129"/>
      <c r="C121" s="129"/>
      <c r="D121" s="129"/>
      <c r="E121" s="129"/>
    </row>
    <row r="122" spans="1:5" ht="12.75">
      <c r="A122" s="129"/>
      <c r="B122" s="129"/>
      <c r="C122" s="129"/>
      <c r="D122" s="129"/>
      <c r="E122" s="129"/>
    </row>
    <row r="123" spans="1:5" ht="12.75">
      <c r="A123" s="129"/>
      <c r="B123" s="129"/>
      <c r="C123" s="129"/>
      <c r="D123" s="129"/>
      <c r="E123" s="129"/>
    </row>
    <row r="124" spans="1:5" ht="12.75">
      <c r="A124" s="129"/>
      <c r="B124" s="129"/>
      <c r="C124" s="129"/>
      <c r="D124" s="129"/>
      <c r="E124" s="129"/>
    </row>
    <row r="125" spans="1:5" ht="12.75">
      <c r="A125" s="129"/>
      <c r="B125" s="129"/>
      <c r="C125" s="129"/>
      <c r="D125" s="129"/>
      <c r="E125" s="129"/>
    </row>
    <row r="126" spans="1:5" ht="12.75">
      <c r="A126" s="129"/>
      <c r="B126" s="129"/>
      <c r="C126" s="129"/>
      <c r="D126" s="129"/>
      <c r="E126" s="129"/>
    </row>
    <row r="127" spans="1:5" ht="12.75">
      <c r="A127" s="129"/>
      <c r="B127" s="129"/>
      <c r="C127" s="129"/>
      <c r="D127" s="129"/>
      <c r="E127" s="129"/>
    </row>
    <row r="128" spans="1:5" ht="12.75">
      <c r="A128" s="129"/>
      <c r="B128" s="129"/>
      <c r="C128" s="129"/>
      <c r="D128" s="129"/>
      <c r="E128" s="129"/>
    </row>
    <row r="129" spans="1:5" ht="12.75">
      <c r="A129" s="129"/>
      <c r="B129" s="129"/>
      <c r="C129" s="129"/>
      <c r="D129" s="129"/>
      <c r="E129" s="129"/>
    </row>
    <row r="130" spans="1:5" ht="12.75">
      <c r="A130" s="129"/>
      <c r="B130" s="129"/>
      <c r="C130" s="129"/>
      <c r="D130" s="129"/>
      <c r="E130" s="129"/>
    </row>
    <row r="131" spans="1:5" ht="12.75">
      <c r="A131" s="129"/>
      <c r="B131" s="129"/>
      <c r="C131" s="129"/>
      <c r="D131" s="129"/>
      <c r="E131" s="129"/>
    </row>
    <row r="132" spans="1:5" ht="12.75">
      <c r="A132" s="129"/>
      <c r="B132" s="129"/>
      <c r="C132" s="129"/>
      <c r="D132" s="129"/>
      <c r="E132" s="129"/>
    </row>
    <row r="133" spans="1:5" ht="12.75">
      <c r="A133" s="129"/>
      <c r="B133" s="129"/>
      <c r="C133" s="129"/>
      <c r="D133" s="129"/>
      <c r="E133" s="129"/>
    </row>
    <row r="134" spans="1:5" ht="12.75">
      <c r="A134" s="129"/>
      <c r="B134" s="129"/>
      <c r="C134" s="129"/>
      <c r="D134" s="129"/>
      <c r="E134" s="129"/>
    </row>
    <row r="135" spans="1:5" ht="12.75">
      <c r="A135" s="129"/>
      <c r="B135" s="129"/>
      <c r="C135" s="129"/>
      <c r="D135" s="129"/>
      <c r="E135" s="129"/>
    </row>
    <row r="136" spans="1:5" ht="12.75">
      <c r="A136" s="129"/>
      <c r="B136" s="129"/>
      <c r="C136" s="129"/>
      <c r="D136" s="129"/>
      <c r="E136" s="129"/>
    </row>
    <row r="137" spans="1:5" ht="12.75">
      <c r="A137" s="129"/>
      <c r="B137" s="129"/>
      <c r="C137" s="129"/>
      <c r="D137" s="129"/>
      <c r="E137" s="129"/>
    </row>
    <row r="138" spans="1:5" ht="12.75">
      <c r="A138" s="129"/>
      <c r="B138" s="129"/>
      <c r="C138" s="129"/>
      <c r="D138" s="129"/>
      <c r="E138" s="129"/>
    </row>
    <row r="139" spans="1:5" ht="12.75">
      <c r="A139" s="129"/>
      <c r="B139" s="129"/>
      <c r="C139" s="129"/>
      <c r="D139" s="129"/>
      <c r="E139" s="129"/>
    </row>
    <row r="140" spans="1:5" ht="12.75">
      <c r="A140" s="129"/>
      <c r="B140" s="129"/>
      <c r="C140" s="129"/>
      <c r="D140" s="129"/>
      <c r="E140" s="129"/>
    </row>
    <row r="141" spans="1:5" ht="12.75">
      <c r="A141" s="129"/>
      <c r="B141" s="129"/>
      <c r="C141" s="129"/>
      <c r="D141" s="129"/>
      <c r="E141" s="129"/>
    </row>
    <row r="142" spans="1:5" ht="12.75">
      <c r="A142" s="129"/>
      <c r="B142" s="129"/>
      <c r="C142" s="129"/>
      <c r="D142" s="129"/>
      <c r="E142" s="129"/>
    </row>
    <row r="143" spans="1:5" ht="12.75">
      <c r="A143" s="129"/>
      <c r="B143" s="129"/>
      <c r="C143" s="129"/>
      <c r="D143" s="129"/>
      <c r="E143" s="129"/>
    </row>
    <row r="144" spans="1:5" ht="12.75">
      <c r="A144" s="129"/>
      <c r="B144" s="129"/>
      <c r="C144" s="129"/>
      <c r="D144" s="129"/>
      <c r="E144" s="129"/>
    </row>
    <row r="145" spans="1:5" ht="12.75">
      <c r="A145" s="129"/>
      <c r="B145" s="129"/>
      <c r="C145" s="129"/>
      <c r="D145" s="129"/>
      <c r="E145" s="129"/>
    </row>
  </sheetData>
  <mergeCells count="7">
    <mergeCell ref="A43:E44"/>
    <mergeCell ref="A5:A6"/>
    <mergeCell ref="D5:D6"/>
    <mergeCell ref="E5:E6"/>
    <mergeCell ref="A22:A23"/>
    <mergeCell ref="D22:D23"/>
    <mergeCell ref="E22:E23"/>
  </mergeCells>
  <printOptions/>
  <pageMargins left="0.75" right="0.75" top="0.47" bottom="0.47" header="0.32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pospichalova</cp:lastModifiedBy>
  <cp:lastPrinted>2009-02-10T13:32:38Z</cp:lastPrinted>
  <dcterms:created xsi:type="dcterms:W3CDTF">2008-05-27T05:30:11Z</dcterms:created>
  <dcterms:modified xsi:type="dcterms:W3CDTF">2009-02-20T08:18:00Z</dcterms:modified>
  <cp:category/>
  <cp:version/>
  <cp:contentType/>
  <cp:contentStatus/>
</cp:coreProperties>
</file>