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sykora</author>
  </authors>
  <commentList>
    <comment ref="Y9" authorId="0">
      <text>
        <r>
          <rPr>
            <b/>
            <sz val="10"/>
            <rFont val="Tahoma"/>
            <family val="2"/>
          </rPr>
          <t>sykora:</t>
        </r>
        <r>
          <rPr>
            <sz val="10"/>
            <rFont val="Tahoma"/>
            <family val="2"/>
          </rPr>
          <t xml:space="preserve">
Ponížit dotaci o částku, která byla sdružení vyplacena v rámci služby Terénní program ( 40 545 Kč)</t>
        </r>
      </text>
    </comment>
  </commentList>
</comments>
</file>

<file path=xl/sharedStrings.xml><?xml version="1.0" encoding="utf-8"?>
<sst xmlns="http://schemas.openxmlformats.org/spreadsheetml/2006/main" count="143" uniqueCount="112">
  <si>
    <t>IČ</t>
  </si>
  <si>
    <t>Název poskytovatele</t>
  </si>
  <si>
    <t>právní forma</t>
  </si>
  <si>
    <t>Druh služby</t>
  </si>
  <si>
    <t>Název služby</t>
  </si>
  <si>
    <t>Číslo registrace služby</t>
  </si>
  <si>
    <t>Počet lůžek</t>
  </si>
  <si>
    <t>Počet klientů</t>
  </si>
  <si>
    <t>Klienti I stupeň</t>
  </si>
  <si>
    <t>Klienti II stupeň</t>
  </si>
  <si>
    <t>Klienti III  stupeň</t>
  </si>
  <si>
    <t>Klienti IV stupeň</t>
  </si>
  <si>
    <t>klienti ostatní</t>
  </si>
  <si>
    <t>Počet přepočtených úvazků - celkem</t>
  </si>
  <si>
    <t>Počet přepočtených pracovníků-přímá péče</t>
  </si>
  <si>
    <t>MPSV 2007</t>
  </si>
  <si>
    <t xml:space="preserve">MPSV 2008 </t>
  </si>
  <si>
    <t>MPSV 2009 požadavek</t>
  </si>
  <si>
    <t>Jiná státní správa 2007</t>
  </si>
  <si>
    <t>Jiná státní správa 2008</t>
  </si>
  <si>
    <t>Jiná státní správa 2009</t>
  </si>
  <si>
    <t>Úřad práce 2007</t>
  </si>
  <si>
    <t>Úřad práce 2008</t>
  </si>
  <si>
    <t>Kraj 2007</t>
  </si>
  <si>
    <t>Kraj 2008</t>
  </si>
  <si>
    <t>Kraj 2009 - požadavek dle žádosti</t>
  </si>
  <si>
    <t>Obec 2007</t>
  </si>
  <si>
    <t>Obec 2008</t>
  </si>
  <si>
    <t>Obec 2009</t>
  </si>
  <si>
    <t>Zřizovatel 2007</t>
  </si>
  <si>
    <t>Zřizovatel 2008</t>
  </si>
  <si>
    <t>Zřizovatel 2009</t>
  </si>
  <si>
    <t>Uživatel 2007</t>
  </si>
  <si>
    <t>Uživatel 2008</t>
  </si>
  <si>
    <t>Uživatel 2009</t>
  </si>
  <si>
    <t>Zdravotní pojišťovny 2007</t>
  </si>
  <si>
    <t>Zdravotní pojišťovny 2008</t>
  </si>
  <si>
    <t>Zdravotní pojišťovny 2009</t>
  </si>
  <si>
    <t>EU fondy 2007</t>
  </si>
  <si>
    <t>EU fondy 2008</t>
  </si>
  <si>
    <t>EU fondy 2009</t>
  </si>
  <si>
    <t>Ostatní 2007</t>
  </si>
  <si>
    <t>Ostatní 2008</t>
  </si>
  <si>
    <t>Ostatní 2009</t>
  </si>
  <si>
    <t>Příjmy celkem za rok 2007 dle vyúčtování</t>
  </si>
  <si>
    <t>Celkem náklady 2007 dle vyúčtování</t>
  </si>
  <si>
    <t>Celkem náklady 2008</t>
  </si>
  <si>
    <t>Celkem náklady 2009</t>
  </si>
  <si>
    <t>MPSV-přiznaná dotace pro rok 2008</t>
  </si>
  <si>
    <t>MPSV-přiznaná dotace pro rok 2009</t>
  </si>
  <si>
    <t>% z požadavku dotace od MPSV na rok 2008</t>
  </si>
  <si>
    <t>% z požadavku dotace od MPSV na rok 2009</t>
  </si>
  <si>
    <t>Změna výše dotace oproti roku 2007 v %</t>
  </si>
  <si>
    <t>Změna výše dotace oproti roku 2008 v %</t>
  </si>
  <si>
    <t>Předpoklad získaných prostředků na rok 2008 bez dotace kraje</t>
  </si>
  <si>
    <t>Předpoklad získaných prostředků na rok 2009 bez dotace kraje</t>
  </si>
  <si>
    <t>Porovnání se získanými prostředky roku 2007 v %</t>
  </si>
  <si>
    <t>Porovnání se získanými prostředky roku 2008 v %</t>
  </si>
  <si>
    <t>Chybějící částka do výše získanýcch příjmů roku  2007 bez dotace kraje</t>
  </si>
  <si>
    <t>Chybějící částka do výše získanýcch příjmů roku  2008 bez dotace kraje</t>
  </si>
  <si>
    <t>Porovnání s celkovými náklady roku 2008 v %</t>
  </si>
  <si>
    <t>Porovnání s celkovými náklady roku 2009 v %</t>
  </si>
  <si>
    <t>Chybějící částka do výše nákladů roku 2008</t>
  </si>
  <si>
    <t>Chybějící částka do výše nákladů roku 2009</t>
  </si>
  <si>
    <t>Chybějící částka do výše získanýcch příjmů roku  2007 při zachování dotace kraje</t>
  </si>
  <si>
    <t>Chybějící částka do výše získanýcch příjmů roku  2008 při zachování dotace kraje</t>
  </si>
  <si>
    <t>Výše dotace MPSV v roce 2008 na 1 přepočtený úvazek</t>
  </si>
  <si>
    <t>Výše dotace MPSV v roce 2009 na 1 přepočtený úvazek</t>
  </si>
  <si>
    <t>Výše dotace MPSV v roce 2008 na 1 přepočtený úvazek u  pracovníků v přímé péči</t>
  </si>
  <si>
    <t>Výše dotace MPSV v roce 2009 na 1 přepočtený úvazek u  pracovníků v přímé péči</t>
  </si>
  <si>
    <t>Návrh výše dotace od kraje Vysočina pro rok 2008</t>
  </si>
  <si>
    <t>Celkem získaných finančních prostředků na rok 2008</t>
  </si>
  <si>
    <t>Celkem získaných finančních prostředků na rok 2009</t>
  </si>
  <si>
    <t xml:space="preserve">Procento získaných prostředků z celkových nákladů na rok 2008 </t>
  </si>
  <si>
    <t xml:space="preserve">Procento získaných prostředků z celkových nákladů na rok 2009 </t>
  </si>
  <si>
    <t>Kapitola Sociální věci: § a položka</t>
  </si>
  <si>
    <t>Oblastní charita Havlíčkův Brod</t>
  </si>
  <si>
    <t>NNO</t>
  </si>
  <si>
    <t>azylové domy</t>
  </si>
  <si>
    <t>Charitní domov pro matky s dětmi v Havlíčkově Brodě</t>
  </si>
  <si>
    <t>§4374</t>
  </si>
  <si>
    <t>pol.5223</t>
  </si>
  <si>
    <t>Na počátku, o.s.</t>
  </si>
  <si>
    <t>Domov pro dětský život</t>
  </si>
  <si>
    <t>pol.5222</t>
  </si>
  <si>
    <t>Občanské sdružení Ječmínek</t>
  </si>
  <si>
    <t>Domov pro matky (otce) s dětmi ve Žďáře nad Sázavou</t>
  </si>
  <si>
    <t>Spektrum Vysočina</t>
  </si>
  <si>
    <t>Pomoc obětem domácího násilí</t>
  </si>
  <si>
    <t>Sociální služby města Žďár nad Sázavou</t>
  </si>
  <si>
    <t>obec</t>
  </si>
  <si>
    <t>Azylová ubytovna pro muže ve Žďáře nad Sázavou</t>
  </si>
  <si>
    <t>pol.5321</t>
  </si>
  <si>
    <t>Diecézní charita Brno</t>
  </si>
  <si>
    <t>Azylový dům pro muže Třebíč</t>
  </si>
  <si>
    <t>Domov pro matky Třebíč</t>
  </si>
  <si>
    <t>Středisko křesťanské pomoci</t>
  </si>
  <si>
    <t>Azylový dům pro muže</t>
  </si>
  <si>
    <t>Středisko křesťanské naděje - Naděje pro život Jihlava</t>
  </si>
  <si>
    <t>Azylový dům pro ženy a matky s dětmi v Jihlavě</t>
  </si>
  <si>
    <t>Celkem</t>
  </si>
  <si>
    <t>Rekapitulace</t>
  </si>
  <si>
    <t>§ 4374</t>
  </si>
  <si>
    <t>§ 4374  pol.5222</t>
  </si>
  <si>
    <t>§ 4374  pol.5223</t>
  </si>
  <si>
    <t>§ 4374  pol.5321</t>
  </si>
  <si>
    <t>Vyplacená 1. část dotace od kraje na rok 2009         (usnesením č. 0489/07/2008/ZK)</t>
  </si>
  <si>
    <t>Návrh na vyplacení 2. části dotace od kraje na rok 2009</t>
  </si>
  <si>
    <t>Azylové domy - návrh na vyplacení 2. části dotace od kraje na rok 2009</t>
  </si>
  <si>
    <t xml:space="preserve">Stanovení výše 2. části od kraje Vysočina na rok 2009 pro poskytovatele této sociální služby vychází z dofinancování služby do výše 80% příjmů od MPSV a kraje na jednotlivou službu v roce 2008. </t>
  </si>
  <si>
    <t>Počet stran: 1</t>
  </si>
  <si>
    <t>RK-08-2009-50, př. 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</si>
</sst>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</numFmts>
  <fonts count="9"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vertical="center" wrapText="1"/>
    </xf>
    <xf numFmtId="0" fontId="1" fillId="0" borderId="2" xfId="0" applyNumberFormat="1" applyFont="1" applyBorder="1" applyAlignment="1" quotePrefix="1">
      <alignment vertical="center" wrapText="1"/>
    </xf>
    <xf numFmtId="3" fontId="1" fillId="0" borderId="2" xfId="0" applyNumberFormat="1" applyFont="1" applyBorder="1" applyAlignment="1" quotePrefix="1">
      <alignment horizontal="center" vertical="center" wrapText="1"/>
    </xf>
    <xf numFmtId="3" fontId="1" fillId="0" borderId="3" xfId="0" applyNumberFormat="1" applyFont="1" applyBorder="1" applyAlignment="1" quotePrefix="1">
      <alignment horizontal="center" vertical="center" wrapText="1"/>
    </xf>
    <xf numFmtId="3" fontId="1" fillId="0" borderId="0" xfId="0" applyNumberFormat="1" applyFont="1" applyAlignment="1" quotePrefix="1">
      <alignment horizontal="center" vertical="center" wrapText="1"/>
    </xf>
    <xf numFmtId="3" fontId="1" fillId="0" borderId="1" xfId="0" applyNumberFormat="1" applyFont="1" applyBorder="1" applyAlignment="1" quotePrefix="1">
      <alignment horizontal="center" vertical="center" wrapText="1"/>
    </xf>
    <xf numFmtId="3" fontId="1" fillId="0" borderId="0" xfId="0" applyNumberFormat="1" applyFont="1" applyBorder="1" applyAlignment="1" quotePrefix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4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NumberFormat="1" applyFont="1" applyFill="1" applyBorder="1" applyAlignment="1" quotePrefix="1">
      <alignment vertical="center" wrapText="1"/>
    </xf>
    <xf numFmtId="0" fontId="1" fillId="0" borderId="9" xfId="0" applyNumberFormat="1" applyFont="1" applyFill="1" applyBorder="1" applyAlignment="1" quotePrefix="1">
      <alignment vertical="center" wrapText="1"/>
    </xf>
    <xf numFmtId="0" fontId="1" fillId="0" borderId="9" xfId="0" applyNumberFormat="1" applyFont="1" applyFill="1" applyBorder="1" applyAlignment="1" quotePrefix="1">
      <alignment vertical="center"/>
    </xf>
    <xf numFmtId="3" fontId="1" fillId="0" borderId="9" xfId="0" applyNumberFormat="1" applyFont="1" applyFill="1" applyBorder="1" applyAlignment="1" quotePrefix="1">
      <alignment vertical="center"/>
    </xf>
    <xf numFmtId="3" fontId="1" fillId="3" borderId="9" xfId="0" applyNumberFormat="1" applyFont="1" applyFill="1" applyBorder="1" applyAlignment="1" quotePrefix="1">
      <alignment vertical="center"/>
    </xf>
    <xf numFmtId="3" fontId="1" fillId="3" borderId="10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Alignment="1" quotePrefix="1">
      <alignment vertical="center"/>
    </xf>
    <xf numFmtId="3" fontId="1" fillId="0" borderId="8" xfId="0" applyNumberFormat="1" applyFont="1" applyFill="1" applyBorder="1" applyAlignment="1" quotePrefix="1">
      <alignment vertical="center"/>
    </xf>
    <xf numFmtId="164" fontId="1" fillId="0" borderId="9" xfId="0" applyNumberFormat="1" applyFont="1" applyFill="1" applyBorder="1" applyAlignment="1">
      <alignment vertical="center"/>
    </xf>
    <xf numFmtId="164" fontId="1" fillId="3" borderId="9" xfId="0" applyNumberFormat="1" applyFont="1" applyFill="1" applyBorder="1" applyAlignment="1">
      <alignment vertical="center"/>
    </xf>
    <xf numFmtId="164" fontId="1" fillId="3" borderId="1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1" fillId="3" borderId="11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 vertical="center"/>
    </xf>
    <xf numFmtId="164" fontId="1" fillId="3" borderId="11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3" fontId="1" fillId="3" borderId="12" xfId="0" applyNumberFormat="1" applyFont="1" applyFill="1" applyBorder="1" applyAlignment="1">
      <alignment vertical="center"/>
    </xf>
    <xf numFmtId="164" fontId="1" fillId="0" borderId="13" xfId="0" applyNumberFormat="1" applyFont="1" applyFill="1" applyBorder="1" applyAlignment="1">
      <alignment vertical="center"/>
    </xf>
    <xf numFmtId="164" fontId="1" fillId="3" borderId="13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3" fontId="1" fillId="3" borderId="14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8" xfId="0" applyNumberFormat="1" applyFont="1" applyFill="1" applyBorder="1" applyAlignment="1">
      <alignment vertical="center"/>
    </xf>
    <xf numFmtId="165" fontId="1" fillId="3" borderId="8" xfId="0" applyNumberFormat="1" applyFont="1" applyFill="1" applyBorder="1" applyAlignment="1">
      <alignment vertical="center"/>
    </xf>
    <xf numFmtId="165" fontId="1" fillId="0" borderId="15" xfId="0" applyNumberFormat="1" applyFont="1" applyFill="1" applyBorder="1" applyAlignment="1">
      <alignment vertical="center"/>
    </xf>
    <xf numFmtId="165" fontId="1" fillId="3" borderId="15" xfId="0" applyNumberFormat="1" applyFont="1" applyFill="1" applyBorder="1" applyAlignment="1">
      <alignment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vertical="center"/>
    </xf>
    <xf numFmtId="3" fontId="1" fillId="3" borderId="8" xfId="0" applyNumberFormat="1" applyFont="1" applyFill="1" applyBorder="1" applyAlignment="1">
      <alignment vertical="center"/>
    </xf>
    <xf numFmtId="164" fontId="1" fillId="0" borderId="15" xfId="0" applyNumberFormat="1" applyFont="1" applyFill="1" applyBorder="1" applyAlignment="1">
      <alignment vertical="center"/>
    </xf>
    <xf numFmtId="164" fontId="1" fillId="3" borderId="15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vertical="center" wrapText="1"/>
    </xf>
    <xf numFmtId="3" fontId="1" fillId="0" borderId="16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vertical="center"/>
    </xf>
    <xf numFmtId="3" fontId="1" fillId="3" borderId="17" xfId="0" applyNumberFormat="1" applyFont="1" applyFill="1" applyBorder="1" applyAlignment="1">
      <alignment vertical="center"/>
    </xf>
    <xf numFmtId="164" fontId="1" fillId="0" borderId="18" xfId="0" applyNumberFormat="1" applyFont="1" applyFill="1" applyBorder="1" applyAlignment="1">
      <alignment vertical="center"/>
    </xf>
    <xf numFmtId="164" fontId="1" fillId="3" borderId="18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quotePrefix="1">
      <alignment vertical="center" wrapText="1"/>
    </xf>
    <xf numFmtId="0" fontId="1" fillId="0" borderId="20" xfId="0" applyNumberFormat="1" applyFont="1" applyFill="1" applyBorder="1" applyAlignment="1" quotePrefix="1">
      <alignment vertical="center" wrapText="1"/>
    </xf>
    <xf numFmtId="0" fontId="1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 quotePrefix="1">
      <alignment vertical="center"/>
    </xf>
    <xf numFmtId="3" fontId="1" fillId="3" borderId="20" xfId="0" applyNumberFormat="1" applyFont="1" applyFill="1" applyBorder="1" applyAlignment="1" quotePrefix="1">
      <alignment vertical="center"/>
    </xf>
    <xf numFmtId="3" fontId="1" fillId="3" borderId="21" xfId="0" applyNumberFormat="1" applyFont="1" applyFill="1" applyBorder="1" applyAlignment="1" quotePrefix="1">
      <alignment vertical="center"/>
    </xf>
    <xf numFmtId="3" fontId="1" fillId="0" borderId="17" xfId="0" applyNumberFormat="1" applyFont="1" applyFill="1" applyBorder="1" applyAlignment="1" quotePrefix="1">
      <alignment vertical="center"/>
    </xf>
    <xf numFmtId="164" fontId="1" fillId="0" borderId="20" xfId="0" applyNumberFormat="1" applyFont="1" applyFill="1" applyBorder="1" applyAlignment="1">
      <alignment vertical="center"/>
    </xf>
    <xf numFmtId="164" fontId="1" fillId="3" borderId="20" xfId="0" applyNumberFormat="1" applyFont="1" applyFill="1" applyBorder="1" applyAlignment="1">
      <alignment vertical="center"/>
    </xf>
    <xf numFmtId="164" fontId="1" fillId="3" borderId="21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3" fontId="1" fillId="3" borderId="22" xfId="0" applyNumberFormat="1" applyFont="1" applyFill="1" applyBorder="1" applyAlignment="1">
      <alignment vertical="center"/>
    </xf>
    <xf numFmtId="3" fontId="1" fillId="0" borderId="19" xfId="0" applyNumberFormat="1" applyFont="1" applyFill="1" applyBorder="1" applyAlignment="1">
      <alignment vertical="center"/>
    </xf>
    <xf numFmtId="3" fontId="1" fillId="3" borderId="19" xfId="0" applyNumberFormat="1" applyFont="1" applyFill="1" applyBorder="1" applyAlignment="1">
      <alignment vertical="center"/>
    </xf>
    <xf numFmtId="165" fontId="1" fillId="0" borderId="17" xfId="0" applyNumberFormat="1" applyFont="1" applyFill="1" applyBorder="1" applyAlignment="1">
      <alignment vertical="center"/>
    </xf>
    <xf numFmtId="165" fontId="1" fillId="3" borderId="17" xfId="0" applyNumberFormat="1" applyFont="1" applyFill="1" applyBorder="1" applyAlignment="1">
      <alignment vertical="center"/>
    </xf>
    <xf numFmtId="165" fontId="1" fillId="0" borderId="18" xfId="0" applyNumberFormat="1" applyFont="1" applyFill="1" applyBorder="1" applyAlignment="1">
      <alignment vertical="center"/>
    </xf>
    <xf numFmtId="165" fontId="1" fillId="3" borderId="18" xfId="0" applyNumberFormat="1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vertical="center"/>
    </xf>
    <xf numFmtId="3" fontId="1" fillId="3" borderId="20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 quotePrefix="1">
      <alignment vertical="center" wrapText="1"/>
    </xf>
    <xf numFmtId="0" fontId="1" fillId="0" borderId="24" xfId="0" applyNumberFormat="1" applyFont="1" applyFill="1" applyBorder="1" applyAlignment="1" quotePrefix="1">
      <alignment vertical="center" wrapText="1"/>
    </xf>
    <xf numFmtId="0" fontId="1" fillId="0" borderId="24" xfId="0" applyNumberFormat="1" applyFont="1" applyFill="1" applyBorder="1" applyAlignment="1" quotePrefix="1">
      <alignment vertical="center"/>
    </xf>
    <xf numFmtId="3" fontId="1" fillId="0" borderId="24" xfId="0" applyNumberFormat="1" applyFont="1" applyFill="1" applyBorder="1" applyAlignment="1" quotePrefix="1">
      <alignment vertical="center"/>
    </xf>
    <xf numFmtId="3" fontId="1" fillId="3" borderId="24" xfId="0" applyNumberFormat="1" applyFont="1" applyFill="1" applyBorder="1" applyAlignment="1" quotePrefix="1">
      <alignment vertical="center"/>
    </xf>
    <xf numFmtId="3" fontId="1" fillId="3" borderId="25" xfId="0" applyNumberFormat="1" applyFont="1" applyFill="1" applyBorder="1" applyAlignment="1" quotePrefix="1">
      <alignment vertical="center"/>
    </xf>
    <xf numFmtId="3" fontId="1" fillId="0" borderId="23" xfId="0" applyNumberFormat="1" applyFont="1" applyFill="1" applyBorder="1" applyAlignment="1" quotePrefix="1">
      <alignment vertical="center"/>
    </xf>
    <xf numFmtId="164" fontId="1" fillId="0" borderId="24" xfId="0" applyNumberFormat="1" applyFont="1" applyFill="1" applyBorder="1" applyAlignment="1">
      <alignment vertical="center"/>
    </xf>
    <xf numFmtId="164" fontId="1" fillId="3" borderId="24" xfId="0" applyNumberFormat="1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3" fontId="1" fillId="3" borderId="26" xfId="0" applyNumberFormat="1" applyFont="1" applyFill="1" applyBorder="1" applyAlignment="1">
      <alignment vertical="center"/>
    </xf>
    <xf numFmtId="164" fontId="1" fillId="0" borderId="27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3" borderId="28" xfId="0" applyNumberFormat="1" applyFont="1" applyFill="1" applyBorder="1" applyAlignment="1">
      <alignment vertical="center"/>
    </xf>
    <xf numFmtId="164" fontId="1" fillId="3" borderId="0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3" fontId="1" fillId="3" borderId="29" xfId="0" applyNumberFormat="1" applyFont="1" applyFill="1" applyBorder="1" applyAlignment="1">
      <alignment vertical="center"/>
    </xf>
    <xf numFmtId="165" fontId="1" fillId="0" borderId="23" xfId="0" applyNumberFormat="1" applyFont="1" applyFill="1" applyBorder="1" applyAlignment="1">
      <alignment vertical="center"/>
    </xf>
    <xf numFmtId="165" fontId="1" fillId="3" borderId="23" xfId="0" applyNumberFormat="1" applyFont="1" applyFill="1" applyBorder="1" applyAlignment="1">
      <alignment vertical="center"/>
    </xf>
    <xf numFmtId="165" fontId="1" fillId="0" borderId="30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3" fontId="1" fillId="0" borderId="31" xfId="0" applyNumberFormat="1" applyFont="1" applyFill="1" applyBorder="1" applyAlignment="1">
      <alignment vertical="center"/>
    </xf>
    <xf numFmtId="3" fontId="1" fillId="2" borderId="31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vertical="center"/>
    </xf>
    <xf numFmtId="3" fontId="1" fillId="3" borderId="23" xfId="0" applyNumberFormat="1" applyFont="1" applyFill="1" applyBorder="1" applyAlignment="1">
      <alignment vertical="center"/>
    </xf>
    <xf numFmtId="164" fontId="1" fillId="0" borderId="30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 quotePrefix="1">
      <alignment vertical="center"/>
    </xf>
    <xf numFmtId="3" fontId="2" fillId="0" borderId="27" xfId="0" applyNumberFormat="1" applyFont="1" applyBorder="1" applyAlignment="1" quotePrefix="1">
      <alignment vertical="center"/>
    </xf>
    <xf numFmtId="3" fontId="2" fillId="0" borderId="32" xfId="0" applyNumberFormat="1" applyFont="1" applyBorder="1" applyAlignment="1" quotePrefix="1">
      <alignment vertical="center"/>
    </xf>
    <xf numFmtId="3" fontId="2" fillId="0" borderId="33" xfId="0" applyNumberFormat="1" applyFont="1" applyBorder="1" applyAlignment="1" quotePrefix="1">
      <alignment vertical="center"/>
    </xf>
    <xf numFmtId="3" fontId="2" fillId="0" borderId="34" xfId="0" applyNumberFormat="1" applyFont="1" applyBorder="1" applyAlignment="1" quotePrefix="1">
      <alignment vertical="center"/>
    </xf>
    <xf numFmtId="3" fontId="2" fillId="0" borderId="0" xfId="0" applyNumberFormat="1" applyFont="1" applyAlignment="1" quotePrefix="1">
      <alignment vertical="center"/>
    </xf>
    <xf numFmtId="164" fontId="2" fillId="0" borderId="32" xfId="0" applyNumberFormat="1" applyFont="1" applyBorder="1" applyAlignment="1">
      <alignment vertical="center"/>
    </xf>
    <xf numFmtId="164" fontId="2" fillId="0" borderId="33" xfId="0" applyNumberFormat="1" applyFont="1" applyFill="1" applyBorder="1" applyAlignment="1">
      <alignment vertical="center"/>
    </xf>
    <xf numFmtId="164" fontId="2" fillId="0" borderId="34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164" fontId="2" fillId="0" borderId="35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Border="1" applyAlignment="1">
      <alignment vertical="center"/>
    </xf>
    <xf numFmtId="3" fontId="2" fillId="2" borderId="32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5" fillId="0" borderId="0" xfId="0" applyFont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9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3" fontId="1" fillId="0" borderId="3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Alignment="1" quotePrefix="1">
      <alignment horizontal="righ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3"/>
  <sheetViews>
    <sheetView tabSelected="1" workbookViewId="0" topLeftCell="A1">
      <selection activeCell="CE1" sqref="CE1"/>
    </sheetView>
  </sheetViews>
  <sheetFormatPr defaultColWidth="9.00390625" defaultRowHeight="12.75"/>
  <cols>
    <col min="1" max="1" width="12.375" style="0" customWidth="1"/>
    <col min="2" max="2" width="26.125" style="0" customWidth="1"/>
    <col min="3" max="4" width="0" style="0" hidden="1" customWidth="1"/>
    <col min="5" max="5" width="24.125" style="0" customWidth="1"/>
    <col min="6" max="16" width="0" style="0" hidden="1" customWidth="1"/>
    <col min="17" max="17" width="11.625" style="0" customWidth="1"/>
    <col min="18" max="25" width="0" style="0" hidden="1" customWidth="1"/>
    <col min="27" max="51" width="0" style="0" hidden="1" customWidth="1"/>
    <col min="52" max="52" width="11.125" style="0" customWidth="1"/>
    <col min="53" max="75" width="0" style="0" hidden="1" customWidth="1"/>
    <col min="76" max="76" width="15.75390625" style="0" customWidth="1"/>
    <col min="77" max="77" width="15.25390625" style="0" customWidth="1"/>
    <col min="78" max="81" width="0" style="0" hidden="1" customWidth="1"/>
  </cols>
  <sheetData>
    <row r="1" ht="15">
      <c r="CE1" s="144" t="s">
        <v>111</v>
      </c>
    </row>
    <row r="2" ht="15">
      <c r="CE2" s="144" t="s">
        <v>110</v>
      </c>
    </row>
    <row r="3" ht="12.75">
      <c r="A3" s="142" t="s">
        <v>108</v>
      </c>
    </row>
    <row r="4" ht="12.75">
      <c r="A4" s="136"/>
    </row>
    <row r="5" spans="1:82" ht="12.75">
      <c r="A5" s="149" t="s">
        <v>109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</row>
    <row r="6" spans="1:82" ht="13.5" thickBo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</row>
    <row r="7" spans="1:83" ht="78.75" customHeight="1" thickBot="1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3" t="s">
        <v>22</v>
      </c>
      <c r="Y7" s="3" t="s">
        <v>23</v>
      </c>
      <c r="Z7" s="3" t="s">
        <v>24</v>
      </c>
      <c r="AA7" s="3" t="s">
        <v>25</v>
      </c>
      <c r="AB7" s="3" t="s">
        <v>26</v>
      </c>
      <c r="AC7" s="3" t="s">
        <v>27</v>
      </c>
      <c r="AD7" s="3" t="s">
        <v>28</v>
      </c>
      <c r="AE7" s="3" t="s">
        <v>29</v>
      </c>
      <c r="AF7" s="3" t="s">
        <v>30</v>
      </c>
      <c r="AG7" s="3" t="s">
        <v>31</v>
      </c>
      <c r="AH7" s="3" t="s">
        <v>32</v>
      </c>
      <c r="AI7" s="3" t="s">
        <v>33</v>
      </c>
      <c r="AJ7" s="3" t="s">
        <v>34</v>
      </c>
      <c r="AK7" s="3" t="s">
        <v>35</v>
      </c>
      <c r="AL7" s="3" t="s">
        <v>36</v>
      </c>
      <c r="AM7" s="3" t="s">
        <v>37</v>
      </c>
      <c r="AN7" s="3" t="s">
        <v>38</v>
      </c>
      <c r="AO7" s="3" t="s">
        <v>39</v>
      </c>
      <c r="AP7" s="3" t="s">
        <v>40</v>
      </c>
      <c r="AQ7" s="3" t="s">
        <v>41</v>
      </c>
      <c r="AR7" s="3" t="s">
        <v>42</v>
      </c>
      <c r="AS7" s="3" t="s">
        <v>43</v>
      </c>
      <c r="AT7" s="3" t="s">
        <v>44</v>
      </c>
      <c r="AU7" s="3" t="s">
        <v>45</v>
      </c>
      <c r="AV7" s="3" t="s">
        <v>46</v>
      </c>
      <c r="AW7" s="4" t="s">
        <v>47</v>
      </c>
      <c r="AX7" s="5"/>
      <c r="AY7" s="6" t="s">
        <v>48</v>
      </c>
      <c r="AZ7" s="6" t="s">
        <v>49</v>
      </c>
      <c r="BA7" s="3" t="s">
        <v>50</v>
      </c>
      <c r="BB7" s="3" t="s">
        <v>51</v>
      </c>
      <c r="BC7" s="3" t="s">
        <v>52</v>
      </c>
      <c r="BD7" s="4" t="s">
        <v>53</v>
      </c>
      <c r="BE7" s="7"/>
      <c r="BF7" s="8" t="s">
        <v>54</v>
      </c>
      <c r="BG7" s="8" t="s">
        <v>55</v>
      </c>
      <c r="BH7" s="9" t="s">
        <v>56</v>
      </c>
      <c r="BI7" s="9" t="s">
        <v>57</v>
      </c>
      <c r="BJ7" s="10" t="s">
        <v>58</v>
      </c>
      <c r="BK7" s="10" t="s">
        <v>59</v>
      </c>
      <c r="BL7" s="11" t="s">
        <v>60</v>
      </c>
      <c r="BM7" s="11" t="s">
        <v>61</v>
      </c>
      <c r="BN7" s="12" t="s">
        <v>62</v>
      </c>
      <c r="BO7" s="12" t="s">
        <v>63</v>
      </c>
      <c r="BP7" s="10" t="s">
        <v>64</v>
      </c>
      <c r="BQ7" s="10" t="s">
        <v>65</v>
      </c>
      <c r="BR7" s="13"/>
      <c r="BS7" s="14" t="s">
        <v>66</v>
      </c>
      <c r="BT7" s="14" t="s">
        <v>67</v>
      </c>
      <c r="BU7" s="15" t="s">
        <v>68</v>
      </c>
      <c r="BV7" s="15" t="s">
        <v>69</v>
      </c>
      <c r="BW7" s="16" t="s">
        <v>70</v>
      </c>
      <c r="BX7" s="137" t="s">
        <v>106</v>
      </c>
      <c r="BY7" s="17" t="s">
        <v>107</v>
      </c>
      <c r="BZ7" s="18" t="s">
        <v>71</v>
      </c>
      <c r="CA7" s="18" t="s">
        <v>72</v>
      </c>
      <c r="CB7" s="19" t="s">
        <v>73</v>
      </c>
      <c r="CC7" s="19" t="s">
        <v>74</v>
      </c>
      <c r="CD7" s="145" t="s">
        <v>75</v>
      </c>
      <c r="CE7" s="146"/>
    </row>
    <row r="8" spans="1:83" ht="156.75" thickTop="1">
      <c r="A8" s="20">
        <v>60554665</v>
      </c>
      <c r="B8" s="54" t="s">
        <v>82</v>
      </c>
      <c r="C8" s="54" t="s">
        <v>77</v>
      </c>
      <c r="D8" s="54" t="s">
        <v>78</v>
      </c>
      <c r="E8" s="54" t="s">
        <v>83</v>
      </c>
      <c r="F8" s="22">
        <v>3165111</v>
      </c>
      <c r="G8" s="22">
        <v>7</v>
      </c>
      <c r="H8" s="22">
        <v>14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6.8</v>
      </c>
      <c r="O8" s="22">
        <v>3.6</v>
      </c>
      <c r="P8" s="23">
        <v>890000</v>
      </c>
      <c r="Q8" s="23">
        <v>890000</v>
      </c>
      <c r="R8" s="24">
        <v>1897993</v>
      </c>
      <c r="S8" s="23">
        <v>0</v>
      </c>
      <c r="T8" s="23">
        <v>0</v>
      </c>
      <c r="U8" s="24"/>
      <c r="V8" s="23">
        <v>0</v>
      </c>
      <c r="W8" s="23">
        <v>0</v>
      </c>
      <c r="X8" s="24"/>
      <c r="Y8" s="23">
        <v>258547</v>
      </c>
      <c r="Z8" s="23">
        <v>573926</v>
      </c>
      <c r="AA8" s="24"/>
      <c r="AB8" s="23">
        <v>0</v>
      </c>
      <c r="AC8" s="23">
        <v>0</v>
      </c>
      <c r="AD8" s="24"/>
      <c r="AE8" s="23"/>
      <c r="AF8" s="23"/>
      <c r="AG8" s="24"/>
      <c r="AH8" s="23">
        <v>84850</v>
      </c>
      <c r="AI8" s="23">
        <v>95940</v>
      </c>
      <c r="AJ8" s="24"/>
      <c r="AK8" s="23"/>
      <c r="AL8" s="23"/>
      <c r="AM8" s="24"/>
      <c r="AN8" s="23"/>
      <c r="AO8" s="23"/>
      <c r="AP8" s="24"/>
      <c r="AQ8" s="23">
        <v>1264629</v>
      </c>
      <c r="AR8" s="23">
        <v>2486</v>
      </c>
      <c r="AS8" s="24"/>
      <c r="AT8" s="23"/>
      <c r="AU8" s="23">
        <v>2498026</v>
      </c>
      <c r="AV8" s="23">
        <v>2153350</v>
      </c>
      <c r="AW8" s="25"/>
      <c r="AX8" s="26"/>
      <c r="AY8" s="27">
        <v>890000</v>
      </c>
      <c r="AZ8" s="27">
        <v>600000</v>
      </c>
      <c r="BA8" s="28">
        <f aca="true" t="shared" si="0" ref="BA8:BB17">AY8/Q8</f>
        <v>1</v>
      </c>
      <c r="BB8" s="29">
        <f t="shared" si="0"/>
        <v>0.3161233998228655</v>
      </c>
      <c r="BC8" s="28">
        <f aca="true" t="shared" si="1" ref="BC8:BD16">-1+AY8/P8</f>
        <v>0</v>
      </c>
      <c r="BD8" s="30">
        <f t="shared" si="1"/>
        <v>-0.3258426966292135</v>
      </c>
      <c r="BE8" s="31"/>
      <c r="BF8" s="32">
        <f aca="true" t="shared" si="2" ref="BF8:BG16">T8+W8+AC8+AF8+AI8+AL8+AO8+AR8+AY8</f>
        <v>988426</v>
      </c>
      <c r="BG8" s="33">
        <f t="shared" si="2"/>
        <v>600000</v>
      </c>
      <c r="BH8" s="34">
        <f aca="true" t="shared" si="3" ref="BH8:BI17">BF8/(P8+S8+V8+Y8+AB8+AE8+AH8+AK8+AN8+AQ8)</f>
        <v>0.3956828311634867</v>
      </c>
      <c r="BI8" s="35">
        <f t="shared" si="3"/>
        <v>0.38403637592552764</v>
      </c>
      <c r="BJ8" s="36">
        <f aca="true" t="shared" si="4" ref="BJ8:BK16">IF(BH8&gt;=100%,0,(P8+S8+V8+Y8+AB8+AE8+AH8+AK8+AN8+AQ8)-(T8+W8+AC8+AF8+AI8+AL8+AO8+AR8+AY8))</f>
        <v>1509600</v>
      </c>
      <c r="BK8" s="37">
        <f t="shared" si="4"/>
        <v>962352</v>
      </c>
      <c r="BL8" s="38">
        <f aca="true" t="shared" si="5" ref="BL8:BM17">BF8/AV8</f>
        <v>0.4590178094596791</v>
      </c>
      <c r="BM8" s="39" t="e">
        <f t="shared" si="5"/>
        <v>#DIV/0!</v>
      </c>
      <c r="BN8" s="40">
        <f aca="true" t="shared" si="6" ref="BN8:BO16">IF(BF8&lt;AV8,AV8-BF8,0)</f>
        <v>1164924</v>
      </c>
      <c r="BO8" s="41">
        <f t="shared" si="6"/>
        <v>0</v>
      </c>
      <c r="BP8" s="36">
        <f aca="true" t="shared" si="7" ref="BP8:BQ16">IF(Y8&gt;BJ8,0,BJ8-Y8)</f>
        <v>1251053</v>
      </c>
      <c r="BQ8" s="37">
        <f t="shared" si="7"/>
        <v>388426</v>
      </c>
      <c r="BR8" s="42"/>
      <c r="BS8" s="43">
        <f aca="true" t="shared" si="8" ref="BS8:BT16">$AY8/N8</f>
        <v>130882.35294117648</v>
      </c>
      <c r="BT8" s="44">
        <f t="shared" si="8"/>
        <v>247222.22222222222</v>
      </c>
      <c r="BU8" s="45">
        <f aca="true" t="shared" si="9" ref="BU8:BV16">$AY8/O8</f>
        <v>247222.22222222222</v>
      </c>
      <c r="BV8" s="46">
        <f t="shared" si="9"/>
        <v>1</v>
      </c>
      <c r="BW8" s="36">
        <v>315974</v>
      </c>
      <c r="BX8" s="138">
        <v>82700</v>
      </c>
      <c r="BY8" s="47">
        <v>0</v>
      </c>
      <c r="BZ8" s="48">
        <f aca="true" t="shared" si="10" ref="BZ8:BZ16">T8+W8+AC8+AF8+AI8+AL8+AO8+AR8+AY8+BW8</f>
        <v>1304400</v>
      </c>
      <c r="CA8" s="49">
        <f aca="true" t="shared" si="11" ref="CA8:CA16">U8+X8+AD8+AG8+AJ8+AM8+AP8+AS8+AZ8+BY8</f>
        <v>600000</v>
      </c>
      <c r="CB8" s="50">
        <f aca="true" t="shared" si="12" ref="CB8:CC16">BZ8/AV8</f>
        <v>0.6057538254347876</v>
      </c>
      <c r="CC8" s="51" t="e">
        <f t="shared" si="12"/>
        <v>#DIV/0!</v>
      </c>
      <c r="CD8" s="52" t="s">
        <v>80</v>
      </c>
      <c r="CE8" s="53" t="s">
        <v>84</v>
      </c>
    </row>
    <row r="9" spans="1:83" ht="156">
      <c r="A9" s="20">
        <v>26538377</v>
      </c>
      <c r="B9" s="21" t="s">
        <v>85</v>
      </c>
      <c r="C9" s="21" t="s">
        <v>77</v>
      </c>
      <c r="D9" s="21" t="s">
        <v>78</v>
      </c>
      <c r="E9" s="21" t="s">
        <v>86</v>
      </c>
      <c r="F9" s="143">
        <v>7321373</v>
      </c>
      <c r="G9" s="22">
        <v>30</v>
      </c>
      <c r="H9" s="22">
        <v>105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8.3</v>
      </c>
      <c r="O9" s="22">
        <v>5.8</v>
      </c>
      <c r="P9" s="23">
        <v>1280000</v>
      </c>
      <c r="Q9" s="23">
        <v>1662000</v>
      </c>
      <c r="R9" s="24">
        <v>2004000</v>
      </c>
      <c r="S9" s="23">
        <v>0</v>
      </c>
      <c r="T9" s="23">
        <v>0</v>
      </c>
      <c r="U9" s="24">
        <v>0</v>
      </c>
      <c r="V9" s="23">
        <v>0</v>
      </c>
      <c r="W9" s="23">
        <v>0</v>
      </c>
      <c r="X9" s="24">
        <v>0</v>
      </c>
      <c r="Y9" s="23">
        <v>237576</v>
      </c>
      <c r="Z9" s="23">
        <v>224000</v>
      </c>
      <c r="AA9" s="24">
        <v>224000</v>
      </c>
      <c r="AB9" s="23">
        <v>80000</v>
      </c>
      <c r="AC9" s="23">
        <v>80000</v>
      </c>
      <c r="AD9" s="24">
        <v>80000</v>
      </c>
      <c r="AE9" s="23">
        <v>0</v>
      </c>
      <c r="AF9" s="23">
        <v>0</v>
      </c>
      <c r="AG9" s="24">
        <v>0</v>
      </c>
      <c r="AH9" s="23">
        <v>352969</v>
      </c>
      <c r="AI9" s="23">
        <v>320000</v>
      </c>
      <c r="AJ9" s="24">
        <v>325900</v>
      </c>
      <c r="AK9" s="23">
        <v>0</v>
      </c>
      <c r="AL9" s="23">
        <v>0</v>
      </c>
      <c r="AM9" s="24">
        <v>0</v>
      </c>
      <c r="AN9" s="23">
        <v>0</v>
      </c>
      <c r="AO9" s="23">
        <v>0</v>
      </c>
      <c r="AP9" s="24">
        <v>0</v>
      </c>
      <c r="AQ9" s="23">
        <v>27120</v>
      </c>
      <c r="AR9" s="23">
        <v>20000</v>
      </c>
      <c r="AS9" s="24">
        <v>30000</v>
      </c>
      <c r="AT9" s="23"/>
      <c r="AU9" s="23">
        <v>1979768</v>
      </c>
      <c r="AV9" s="23">
        <v>2308100</v>
      </c>
      <c r="AW9" s="25">
        <v>2666000</v>
      </c>
      <c r="AX9" s="26"/>
      <c r="AY9" s="27">
        <v>1586000</v>
      </c>
      <c r="AZ9" s="27">
        <v>1586000</v>
      </c>
      <c r="BA9" s="28">
        <f t="shared" si="0"/>
        <v>0.9542719614921781</v>
      </c>
      <c r="BB9" s="29">
        <f t="shared" si="0"/>
        <v>0.7914171656686627</v>
      </c>
      <c r="BC9" s="28">
        <f t="shared" si="1"/>
        <v>0.23906249999999996</v>
      </c>
      <c r="BD9" s="30">
        <f t="shared" si="1"/>
        <v>-0.04572803850782192</v>
      </c>
      <c r="BE9" s="31"/>
      <c r="BF9" s="32">
        <f t="shared" si="2"/>
        <v>2006000</v>
      </c>
      <c r="BG9" s="33">
        <f t="shared" si="2"/>
        <v>2021900</v>
      </c>
      <c r="BH9" s="34">
        <f t="shared" si="3"/>
        <v>1.0143275023828606</v>
      </c>
      <c r="BI9" s="35">
        <f t="shared" si="3"/>
        <v>0.8767996530789245</v>
      </c>
      <c r="BJ9" s="36">
        <f t="shared" si="4"/>
        <v>0</v>
      </c>
      <c r="BK9" s="37">
        <f t="shared" si="4"/>
        <v>284100</v>
      </c>
      <c r="BL9" s="38">
        <f t="shared" si="5"/>
        <v>0.8691131233482084</v>
      </c>
      <c r="BM9" s="39">
        <f t="shared" si="5"/>
        <v>0.7584021005251312</v>
      </c>
      <c r="BN9" s="40">
        <f t="shared" si="6"/>
        <v>302100</v>
      </c>
      <c r="BO9" s="41">
        <f t="shared" si="6"/>
        <v>644100</v>
      </c>
      <c r="BP9" s="36">
        <f t="shared" si="7"/>
        <v>0</v>
      </c>
      <c r="BQ9" s="37">
        <f t="shared" si="7"/>
        <v>60100</v>
      </c>
      <c r="BR9" s="42"/>
      <c r="BS9" s="43">
        <f t="shared" si="8"/>
        <v>191084.33734939757</v>
      </c>
      <c r="BT9" s="44">
        <f t="shared" si="8"/>
        <v>273448.275862069</v>
      </c>
      <c r="BU9" s="45">
        <f t="shared" si="9"/>
        <v>273448.275862069</v>
      </c>
      <c r="BV9" s="46">
        <f t="shared" si="9"/>
        <v>1.2390625</v>
      </c>
      <c r="BW9" s="55">
        <v>224000</v>
      </c>
      <c r="BX9" s="139">
        <v>88700</v>
      </c>
      <c r="BY9" s="56">
        <v>0</v>
      </c>
      <c r="BZ9" s="57">
        <f t="shared" si="10"/>
        <v>2230000</v>
      </c>
      <c r="CA9" s="58">
        <f t="shared" si="11"/>
        <v>2021900</v>
      </c>
      <c r="CB9" s="59">
        <f t="shared" si="12"/>
        <v>0.9661626445994541</v>
      </c>
      <c r="CC9" s="60">
        <f t="shared" si="12"/>
        <v>0.7584021005251312</v>
      </c>
      <c r="CD9" s="61" t="s">
        <v>80</v>
      </c>
      <c r="CE9" s="62" t="s">
        <v>84</v>
      </c>
    </row>
    <row r="10" spans="1:83" ht="156">
      <c r="A10" s="63">
        <v>26623242</v>
      </c>
      <c r="B10" s="64" t="s">
        <v>87</v>
      </c>
      <c r="C10" s="64" t="s">
        <v>77</v>
      </c>
      <c r="D10" s="64" t="s">
        <v>78</v>
      </c>
      <c r="E10" s="64" t="s">
        <v>88</v>
      </c>
      <c r="F10" s="65">
        <v>3109432</v>
      </c>
      <c r="G10" s="65">
        <v>18</v>
      </c>
      <c r="H10" s="65">
        <v>48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5</v>
      </c>
      <c r="O10" s="65">
        <v>4.5</v>
      </c>
      <c r="P10" s="66">
        <v>934000</v>
      </c>
      <c r="Q10" s="66">
        <v>1244000</v>
      </c>
      <c r="R10" s="67">
        <v>1499190</v>
      </c>
      <c r="S10" s="66">
        <v>0</v>
      </c>
      <c r="T10" s="66">
        <v>0</v>
      </c>
      <c r="U10" s="67">
        <v>0</v>
      </c>
      <c r="V10" s="66">
        <v>0</v>
      </c>
      <c r="W10" s="66">
        <v>0</v>
      </c>
      <c r="X10" s="67">
        <v>0</v>
      </c>
      <c r="Y10" s="66">
        <v>150000</v>
      </c>
      <c r="Z10" s="66">
        <v>150000</v>
      </c>
      <c r="AA10" s="67">
        <v>300900</v>
      </c>
      <c r="AB10" s="66">
        <v>0</v>
      </c>
      <c r="AC10" s="66">
        <v>0</v>
      </c>
      <c r="AD10" s="67">
        <v>0</v>
      </c>
      <c r="AE10" s="66">
        <v>0</v>
      </c>
      <c r="AF10" s="66">
        <v>0</v>
      </c>
      <c r="AG10" s="67">
        <v>0</v>
      </c>
      <c r="AH10" s="66">
        <v>223150</v>
      </c>
      <c r="AI10" s="66">
        <v>230000</v>
      </c>
      <c r="AJ10" s="67">
        <v>255000</v>
      </c>
      <c r="AK10" s="66">
        <v>0</v>
      </c>
      <c r="AL10" s="66">
        <v>0</v>
      </c>
      <c r="AM10" s="67">
        <v>0</v>
      </c>
      <c r="AN10" s="66">
        <v>0</v>
      </c>
      <c r="AO10" s="66">
        <v>0</v>
      </c>
      <c r="AP10" s="67">
        <v>0</v>
      </c>
      <c r="AQ10" s="66">
        <v>0</v>
      </c>
      <c r="AR10" s="66">
        <v>0</v>
      </c>
      <c r="AS10" s="67">
        <v>0</v>
      </c>
      <c r="AT10" s="66"/>
      <c r="AU10" s="66">
        <v>1307150</v>
      </c>
      <c r="AV10" s="66">
        <v>1624000</v>
      </c>
      <c r="AW10" s="68">
        <v>2055090</v>
      </c>
      <c r="AX10" s="26"/>
      <c r="AY10" s="69">
        <v>1244000</v>
      </c>
      <c r="AZ10" s="69">
        <v>1244000</v>
      </c>
      <c r="BA10" s="70">
        <f t="shared" si="0"/>
        <v>1</v>
      </c>
      <c r="BB10" s="71">
        <f t="shared" si="0"/>
        <v>0.8297814152975941</v>
      </c>
      <c r="BC10" s="70">
        <f t="shared" si="1"/>
        <v>0.3319057815845825</v>
      </c>
      <c r="BD10" s="72">
        <f t="shared" si="1"/>
        <v>0</v>
      </c>
      <c r="BE10" s="31"/>
      <c r="BF10" s="73">
        <f t="shared" si="2"/>
        <v>1474000</v>
      </c>
      <c r="BG10" s="74">
        <f t="shared" si="2"/>
        <v>1499000</v>
      </c>
      <c r="BH10" s="34">
        <f t="shared" si="3"/>
        <v>1.127644111234365</v>
      </c>
      <c r="BI10" s="35">
        <f t="shared" si="3"/>
        <v>0.9230295566502463</v>
      </c>
      <c r="BJ10" s="36">
        <f t="shared" si="4"/>
        <v>0</v>
      </c>
      <c r="BK10" s="37">
        <f t="shared" si="4"/>
        <v>125000</v>
      </c>
      <c r="BL10" s="38">
        <f t="shared" si="5"/>
        <v>0.9076354679802956</v>
      </c>
      <c r="BM10" s="39">
        <f t="shared" si="5"/>
        <v>0.7294084443990287</v>
      </c>
      <c r="BN10" s="75">
        <f t="shared" si="6"/>
        <v>150000</v>
      </c>
      <c r="BO10" s="76">
        <f t="shared" si="6"/>
        <v>556090</v>
      </c>
      <c r="BP10" s="36">
        <f t="shared" si="7"/>
        <v>0</v>
      </c>
      <c r="BQ10" s="37">
        <f t="shared" si="7"/>
        <v>0</v>
      </c>
      <c r="BR10" s="42"/>
      <c r="BS10" s="77">
        <f t="shared" si="8"/>
        <v>248800</v>
      </c>
      <c r="BT10" s="78">
        <f t="shared" si="8"/>
        <v>276444.44444444444</v>
      </c>
      <c r="BU10" s="79">
        <f t="shared" si="9"/>
        <v>276444.44444444444</v>
      </c>
      <c r="BV10" s="80">
        <f t="shared" si="9"/>
        <v>1.3319057815845825</v>
      </c>
      <c r="BW10" s="55">
        <v>150000</v>
      </c>
      <c r="BX10" s="139">
        <v>62400</v>
      </c>
      <c r="BY10" s="56">
        <v>0</v>
      </c>
      <c r="BZ10" s="57">
        <f t="shared" si="10"/>
        <v>1624000</v>
      </c>
      <c r="CA10" s="58">
        <f t="shared" si="11"/>
        <v>1499000</v>
      </c>
      <c r="CB10" s="59">
        <f t="shared" si="12"/>
        <v>1</v>
      </c>
      <c r="CC10" s="60">
        <f t="shared" si="12"/>
        <v>0.7294084443990287</v>
      </c>
      <c r="CD10" s="61" t="s">
        <v>80</v>
      </c>
      <c r="CE10" s="62" t="s">
        <v>84</v>
      </c>
    </row>
    <row r="11" spans="1:83" ht="156">
      <c r="A11" s="63">
        <v>15060233</v>
      </c>
      <c r="B11" s="64" t="s">
        <v>76</v>
      </c>
      <c r="C11" s="64" t="s">
        <v>77</v>
      </c>
      <c r="D11" s="64" t="s">
        <v>78</v>
      </c>
      <c r="E11" s="64" t="s">
        <v>79</v>
      </c>
      <c r="F11" s="65">
        <v>6897228</v>
      </c>
      <c r="G11" s="65">
        <v>18</v>
      </c>
      <c r="H11" s="65">
        <v>70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6.8</v>
      </c>
      <c r="O11" s="65">
        <v>5.5</v>
      </c>
      <c r="P11" s="66">
        <v>1176000</v>
      </c>
      <c r="Q11" s="66">
        <v>1401000</v>
      </c>
      <c r="R11" s="67">
        <v>1607650</v>
      </c>
      <c r="S11" s="66">
        <v>0</v>
      </c>
      <c r="T11" s="66">
        <v>0</v>
      </c>
      <c r="U11" s="67">
        <v>0</v>
      </c>
      <c r="V11" s="66">
        <v>0</v>
      </c>
      <c r="W11" s="66">
        <v>0</v>
      </c>
      <c r="X11" s="67">
        <v>0</v>
      </c>
      <c r="Y11" s="66">
        <v>397254</v>
      </c>
      <c r="Z11" s="66">
        <v>250917</v>
      </c>
      <c r="AA11" s="67">
        <v>338000</v>
      </c>
      <c r="AB11" s="66">
        <v>356952</v>
      </c>
      <c r="AC11" s="66">
        <v>320000</v>
      </c>
      <c r="AD11" s="67">
        <v>350000</v>
      </c>
      <c r="AE11" s="66">
        <v>0</v>
      </c>
      <c r="AF11" s="66">
        <v>0</v>
      </c>
      <c r="AG11" s="67">
        <v>0</v>
      </c>
      <c r="AH11" s="66">
        <v>267214</v>
      </c>
      <c r="AI11" s="66">
        <v>250000</v>
      </c>
      <c r="AJ11" s="67">
        <v>289675</v>
      </c>
      <c r="AK11" s="66">
        <v>0</v>
      </c>
      <c r="AL11" s="66">
        <v>0</v>
      </c>
      <c r="AM11" s="67">
        <v>0</v>
      </c>
      <c r="AN11" s="66">
        <v>0</v>
      </c>
      <c r="AO11" s="66">
        <v>0</v>
      </c>
      <c r="AP11" s="67">
        <v>0</v>
      </c>
      <c r="AQ11" s="66">
        <v>57998</v>
      </c>
      <c r="AR11" s="66">
        <v>12000</v>
      </c>
      <c r="AS11" s="67">
        <v>30000</v>
      </c>
      <c r="AT11" s="66"/>
      <c r="AU11" s="66">
        <v>2255418</v>
      </c>
      <c r="AV11" s="66">
        <v>2233917</v>
      </c>
      <c r="AW11" s="68">
        <v>2615325</v>
      </c>
      <c r="AX11" s="26"/>
      <c r="AY11" s="69">
        <v>1401000</v>
      </c>
      <c r="AZ11" s="69">
        <v>1401000</v>
      </c>
      <c r="BA11" s="70">
        <f t="shared" si="0"/>
        <v>1</v>
      </c>
      <c r="BB11" s="71">
        <f t="shared" si="0"/>
        <v>0.8714583398127702</v>
      </c>
      <c r="BC11" s="70">
        <f t="shared" si="1"/>
        <v>0.19132653061224492</v>
      </c>
      <c r="BD11" s="72">
        <f t="shared" si="1"/>
        <v>0</v>
      </c>
      <c r="BE11" s="31"/>
      <c r="BF11" s="73">
        <f t="shared" si="2"/>
        <v>1983000</v>
      </c>
      <c r="BG11" s="74">
        <f t="shared" si="2"/>
        <v>2070675</v>
      </c>
      <c r="BH11" s="34">
        <f t="shared" si="3"/>
        <v>0.879216180770039</v>
      </c>
      <c r="BI11" s="35">
        <f t="shared" si="3"/>
        <v>0.9269256646509249</v>
      </c>
      <c r="BJ11" s="36">
        <f t="shared" si="4"/>
        <v>272418</v>
      </c>
      <c r="BK11" s="37">
        <f t="shared" si="4"/>
        <v>163242</v>
      </c>
      <c r="BL11" s="38">
        <f t="shared" si="5"/>
        <v>0.8876784589579648</v>
      </c>
      <c r="BM11" s="39">
        <f t="shared" si="5"/>
        <v>0.7917467236385535</v>
      </c>
      <c r="BN11" s="75">
        <f t="shared" si="6"/>
        <v>250917</v>
      </c>
      <c r="BO11" s="76">
        <f t="shared" si="6"/>
        <v>544650</v>
      </c>
      <c r="BP11" s="36">
        <f t="shared" si="7"/>
        <v>0</v>
      </c>
      <c r="BQ11" s="37">
        <f t="shared" si="7"/>
        <v>0</v>
      </c>
      <c r="BR11" s="42"/>
      <c r="BS11" s="77">
        <f t="shared" si="8"/>
        <v>206029.41176470587</v>
      </c>
      <c r="BT11" s="78">
        <f t="shared" si="8"/>
        <v>254727.27272727274</v>
      </c>
      <c r="BU11" s="79">
        <f t="shared" si="9"/>
        <v>254727.27272727274</v>
      </c>
      <c r="BV11" s="80">
        <f t="shared" si="9"/>
        <v>1.191326530612245</v>
      </c>
      <c r="BW11" s="55">
        <v>250917</v>
      </c>
      <c r="BX11" s="139">
        <v>85800</v>
      </c>
      <c r="BY11" s="56">
        <v>0</v>
      </c>
      <c r="BZ11" s="57">
        <f t="shared" si="10"/>
        <v>2233917</v>
      </c>
      <c r="CA11" s="58">
        <f t="shared" si="11"/>
        <v>2070675</v>
      </c>
      <c r="CB11" s="59">
        <f t="shared" si="12"/>
        <v>1</v>
      </c>
      <c r="CC11" s="60">
        <f t="shared" si="12"/>
        <v>0.7917467236385535</v>
      </c>
      <c r="CD11" s="61" t="s">
        <v>80</v>
      </c>
      <c r="CE11" s="62" t="s">
        <v>81</v>
      </c>
    </row>
    <row r="12" spans="1:83" ht="156">
      <c r="A12" s="63">
        <v>44990260</v>
      </c>
      <c r="B12" s="64" t="s">
        <v>93</v>
      </c>
      <c r="C12" s="64" t="s">
        <v>77</v>
      </c>
      <c r="D12" s="64" t="s">
        <v>78</v>
      </c>
      <c r="E12" s="64" t="s">
        <v>94</v>
      </c>
      <c r="F12" s="65">
        <v>7194393</v>
      </c>
      <c r="G12" s="65">
        <v>26</v>
      </c>
      <c r="H12" s="65">
        <v>65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7.1</v>
      </c>
      <c r="O12" s="65">
        <v>5.9</v>
      </c>
      <c r="P12" s="66">
        <v>0</v>
      </c>
      <c r="Q12" s="66">
        <v>1830000</v>
      </c>
      <c r="R12" s="67">
        <v>2122000</v>
      </c>
      <c r="S12" s="66">
        <v>0</v>
      </c>
      <c r="T12" s="66">
        <v>0</v>
      </c>
      <c r="U12" s="67">
        <v>0</v>
      </c>
      <c r="V12" s="66">
        <v>0</v>
      </c>
      <c r="W12" s="66">
        <v>0</v>
      </c>
      <c r="X12" s="67">
        <v>0</v>
      </c>
      <c r="Y12" s="66">
        <v>289500</v>
      </c>
      <c r="Z12" s="66">
        <v>200000</v>
      </c>
      <c r="AA12" s="67">
        <v>240000</v>
      </c>
      <c r="AB12" s="66">
        <v>536937</v>
      </c>
      <c r="AC12" s="66">
        <v>430000</v>
      </c>
      <c r="AD12" s="67">
        <v>370000</v>
      </c>
      <c r="AE12" s="66">
        <v>0</v>
      </c>
      <c r="AF12" s="66">
        <v>0</v>
      </c>
      <c r="AG12" s="67">
        <v>0</v>
      </c>
      <c r="AH12" s="66">
        <v>358722</v>
      </c>
      <c r="AI12" s="66">
        <v>530000</v>
      </c>
      <c r="AJ12" s="67">
        <v>547000</v>
      </c>
      <c r="AK12" s="66">
        <v>0</v>
      </c>
      <c r="AL12" s="66">
        <v>0</v>
      </c>
      <c r="AM12" s="67">
        <v>0</v>
      </c>
      <c r="AN12" s="66">
        <v>2108805</v>
      </c>
      <c r="AO12" s="81">
        <v>0</v>
      </c>
      <c r="AP12" s="82">
        <v>0</v>
      </c>
      <c r="AQ12" s="66">
        <v>270327</v>
      </c>
      <c r="AR12" s="66">
        <v>282400</v>
      </c>
      <c r="AS12" s="67">
        <v>260000</v>
      </c>
      <c r="AT12" s="66"/>
      <c r="AU12" s="66">
        <v>3564291</v>
      </c>
      <c r="AV12" s="66">
        <v>3272400</v>
      </c>
      <c r="AW12" s="68">
        <v>3539000</v>
      </c>
      <c r="AX12" s="26"/>
      <c r="AY12" s="69">
        <v>1830000</v>
      </c>
      <c r="AZ12" s="69">
        <v>1830000</v>
      </c>
      <c r="BA12" s="70">
        <f t="shared" si="0"/>
        <v>1</v>
      </c>
      <c r="BB12" s="71">
        <f t="shared" si="0"/>
        <v>0.8623939679547596</v>
      </c>
      <c r="BC12" s="70"/>
      <c r="BD12" s="72">
        <f>-1+AZ12/Q12</f>
        <v>0</v>
      </c>
      <c r="BE12" s="31"/>
      <c r="BF12" s="73">
        <f t="shared" si="2"/>
        <v>3072400</v>
      </c>
      <c r="BG12" s="74">
        <f t="shared" si="2"/>
        <v>3007000</v>
      </c>
      <c r="BH12" s="34">
        <f t="shared" si="3"/>
        <v>0.8619947136751741</v>
      </c>
      <c r="BI12" s="35">
        <f t="shared" si="3"/>
        <v>0.9188974453000855</v>
      </c>
      <c r="BJ12" s="36">
        <f t="shared" si="4"/>
        <v>491891</v>
      </c>
      <c r="BK12" s="37">
        <f t="shared" si="4"/>
        <v>265400</v>
      </c>
      <c r="BL12" s="38">
        <f t="shared" si="5"/>
        <v>0.9388827771666055</v>
      </c>
      <c r="BM12" s="39">
        <f t="shared" si="5"/>
        <v>0.8496750494489969</v>
      </c>
      <c r="BN12" s="75">
        <f t="shared" si="6"/>
        <v>200000</v>
      </c>
      <c r="BO12" s="76">
        <f t="shared" si="6"/>
        <v>532000</v>
      </c>
      <c r="BP12" s="36">
        <f t="shared" si="7"/>
        <v>202391</v>
      </c>
      <c r="BQ12" s="37">
        <f t="shared" si="7"/>
        <v>65400</v>
      </c>
      <c r="BR12" s="42"/>
      <c r="BS12" s="77">
        <f t="shared" si="8"/>
        <v>257746.47887323945</v>
      </c>
      <c r="BT12" s="78">
        <f t="shared" si="8"/>
        <v>310169.4915254237</v>
      </c>
      <c r="BU12" s="79">
        <f t="shared" si="9"/>
        <v>310169.4915254237</v>
      </c>
      <c r="BV12" s="80" t="e">
        <f t="shared" si="9"/>
        <v>#DIV/0!</v>
      </c>
      <c r="BW12" s="55">
        <v>200000</v>
      </c>
      <c r="BX12" s="139">
        <v>125700</v>
      </c>
      <c r="BY12" s="56">
        <v>0</v>
      </c>
      <c r="BZ12" s="57">
        <f t="shared" si="10"/>
        <v>3272400</v>
      </c>
      <c r="CA12" s="58">
        <f t="shared" si="11"/>
        <v>3007000</v>
      </c>
      <c r="CB12" s="59">
        <f t="shared" si="12"/>
        <v>1</v>
      </c>
      <c r="CC12" s="60">
        <f t="shared" si="12"/>
        <v>0.8496750494489969</v>
      </c>
      <c r="CD12" s="61" t="s">
        <v>80</v>
      </c>
      <c r="CE12" s="62" t="s">
        <v>81</v>
      </c>
    </row>
    <row r="13" spans="1:83" ht="156">
      <c r="A13" s="63">
        <v>44990260</v>
      </c>
      <c r="B13" s="64" t="s">
        <v>93</v>
      </c>
      <c r="C13" s="64" t="s">
        <v>77</v>
      </c>
      <c r="D13" s="64" t="s">
        <v>78</v>
      </c>
      <c r="E13" s="64" t="s">
        <v>95</v>
      </c>
      <c r="F13" s="65">
        <v>3499810</v>
      </c>
      <c r="G13" s="65">
        <v>45</v>
      </c>
      <c r="H13" s="65">
        <v>117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5.7</v>
      </c>
      <c r="O13" s="65">
        <v>4.5</v>
      </c>
      <c r="P13" s="66">
        <v>1316000</v>
      </c>
      <c r="Q13" s="66">
        <v>1491000</v>
      </c>
      <c r="R13" s="67">
        <v>1819000</v>
      </c>
      <c r="S13" s="66">
        <v>0</v>
      </c>
      <c r="T13" s="66">
        <v>0</v>
      </c>
      <c r="U13" s="67">
        <v>0</v>
      </c>
      <c r="V13" s="81">
        <v>0</v>
      </c>
      <c r="W13" s="66">
        <v>0</v>
      </c>
      <c r="X13" s="67">
        <v>0</v>
      </c>
      <c r="Y13" s="66">
        <v>519223</v>
      </c>
      <c r="Z13" s="66">
        <v>435984</v>
      </c>
      <c r="AA13" s="67">
        <v>436000</v>
      </c>
      <c r="AB13" s="66">
        <v>396050</v>
      </c>
      <c r="AC13" s="66">
        <v>417400</v>
      </c>
      <c r="AD13" s="67">
        <v>390000</v>
      </c>
      <c r="AE13" s="66">
        <v>0</v>
      </c>
      <c r="AF13" s="66">
        <v>0</v>
      </c>
      <c r="AG13" s="67">
        <v>0</v>
      </c>
      <c r="AH13" s="66">
        <v>582058</v>
      </c>
      <c r="AI13" s="66">
        <v>648000</v>
      </c>
      <c r="AJ13" s="67">
        <v>690000</v>
      </c>
      <c r="AK13" s="66">
        <v>0</v>
      </c>
      <c r="AL13" s="66">
        <v>0</v>
      </c>
      <c r="AM13" s="67">
        <v>0</v>
      </c>
      <c r="AN13" s="66">
        <v>0</v>
      </c>
      <c r="AO13" s="66">
        <v>0</v>
      </c>
      <c r="AP13" s="67">
        <v>0</v>
      </c>
      <c r="AQ13" s="66">
        <v>72567</v>
      </c>
      <c r="AR13" s="66">
        <v>95916</v>
      </c>
      <c r="AS13" s="67">
        <v>31800</v>
      </c>
      <c r="AT13" s="66"/>
      <c r="AU13" s="66">
        <v>2885898</v>
      </c>
      <c r="AV13" s="66">
        <v>3088300</v>
      </c>
      <c r="AW13" s="68">
        <v>3366800</v>
      </c>
      <c r="AX13" s="26"/>
      <c r="AY13" s="69">
        <v>1491000</v>
      </c>
      <c r="AZ13" s="69">
        <v>1491000</v>
      </c>
      <c r="BA13" s="70">
        <f t="shared" si="0"/>
        <v>1</v>
      </c>
      <c r="BB13" s="71">
        <f t="shared" si="0"/>
        <v>0.8196811434854315</v>
      </c>
      <c r="BC13" s="70">
        <f>-1+AY13/P13</f>
        <v>0.13297872340425543</v>
      </c>
      <c r="BD13" s="72">
        <f>-1+AZ13/Q13</f>
        <v>0</v>
      </c>
      <c r="BE13" s="31"/>
      <c r="BF13" s="73">
        <f t="shared" si="2"/>
        <v>2652316</v>
      </c>
      <c r="BG13" s="74">
        <f t="shared" si="2"/>
        <v>2602800</v>
      </c>
      <c r="BH13" s="34">
        <f t="shared" si="3"/>
        <v>0.9190608954301226</v>
      </c>
      <c r="BI13" s="35">
        <f t="shared" si="3"/>
        <v>0.8427937700352945</v>
      </c>
      <c r="BJ13" s="36">
        <f t="shared" si="4"/>
        <v>233582</v>
      </c>
      <c r="BK13" s="37">
        <f t="shared" si="4"/>
        <v>485500</v>
      </c>
      <c r="BL13" s="38">
        <f t="shared" si="5"/>
        <v>0.8588271864779976</v>
      </c>
      <c r="BM13" s="39">
        <f t="shared" si="5"/>
        <v>0.7730782939289533</v>
      </c>
      <c r="BN13" s="75">
        <f t="shared" si="6"/>
        <v>435984</v>
      </c>
      <c r="BO13" s="76">
        <f t="shared" si="6"/>
        <v>764000</v>
      </c>
      <c r="BP13" s="36">
        <f t="shared" si="7"/>
        <v>0</v>
      </c>
      <c r="BQ13" s="37">
        <f t="shared" si="7"/>
        <v>49516</v>
      </c>
      <c r="BR13" s="42"/>
      <c r="BS13" s="77">
        <f t="shared" si="8"/>
        <v>261578.94736842104</v>
      </c>
      <c r="BT13" s="78">
        <f t="shared" si="8"/>
        <v>331333.3333333333</v>
      </c>
      <c r="BU13" s="79">
        <f t="shared" si="9"/>
        <v>331333.3333333333</v>
      </c>
      <c r="BV13" s="80">
        <f t="shared" si="9"/>
        <v>1.1329787234042554</v>
      </c>
      <c r="BW13" s="55">
        <v>435984</v>
      </c>
      <c r="BX13" s="139">
        <v>118600</v>
      </c>
      <c r="BY13" s="56">
        <v>0</v>
      </c>
      <c r="BZ13" s="57">
        <f t="shared" si="10"/>
        <v>3088300</v>
      </c>
      <c r="CA13" s="58">
        <f t="shared" si="11"/>
        <v>2602800</v>
      </c>
      <c r="CB13" s="59">
        <f t="shared" si="12"/>
        <v>1</v>
      </c>
      <c r="CC13" s="60">
        <f t="shared" si="12"/>
        <v>0.7730782939289533</v>
      </c>
      <c r="CD13" s="61" t="s">
        <v>80</v>
      </c>
      <c r="CE13" s="62" t="s">
        <v>81</v>
      </c>
    </row>
    <row r="14" spans="1:83" ht="156">
      <c r="A14" s="63">
        <v>46259830</v>
      </c>
      <c r="B14" s="64" t="s">
        <v>96</v>
      </c>
      <c r="C14" s="64" t="s">
        <v>77</v>
      </c>
      <c r="D14" s="64" t="s">
        <v>78</v>
      </c>
      <c r="E14" s="64" t="s">
        <v>97</v>
      </c>
      <c r="F14" s="65">
        <v>3813960</v>
      </c>
      <c r="G14" s="65">
        <v>23</v>
      </c>
      <c r="H14" s="65">
        <v>150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7.9</v>
      </c>
      <c r="O14" s="65">
        <v>5.9</v>
      </c>
      <c r="P14" s="66">
        <v>290000</v>
      </c>
      <c r="Q14" s="66">
        <v>2230000</v>
      </c>
      <c r="R14" s="67">
        <v>2360000</v>
      </c>
      <c r="S14" s="66">
        <v>0</v>
      </c>
      <c r="T14" s="66">
        <v>0</v>
      </c>
      <c r="U14" s="67">
        <v>0</v>
      </c>
      <c r="V14" s="66">
        <v>0</v>
      </c>
      <c r="W14" s="66">
        <v>0</v>
      </c>
      <c r="X14" s="67">
        <v>0</v>
      </c>
      <c r="Y14" s="66">
        <v>96000</v>
      </c>
      <c r="Z14" s="66">
        <v>0</v>
      </c>
      <c r="AA14" s="67">
        <v>0</v>
      </c>
      <c r="AB14" s="66">
        <v>1100000</v>
      </c>
      <c r="AC14" s="66">
        <v>1100000</v>
      </c>
      <c r="AD14" s="67">
        <v>1172000</v>
      </c>
      <c r="AE14" s="66">
        <v>0</v>
      </c>
      <c r="AF14" s="66">
        <v>0</v>
      </c>
      <c r="AG14" s="67">
        <v>0</v>
      </c>
      <c r="AH14" s="66">
        <v>586000</v>
      </c>
      <c r="AI14" s="66">
        <v>430000</v>
      </c>
      <c r="AJ14" s="67">
        <v>450000</v>
      </c>
      <c r="AK14" s="66">
        <v>0</v>
      </c>
      <c r="AL14" s="66">
        <v>0</v>
      </c>
      <c r="AM14" s="67">
        <v>0</v>
      </c>
      <c r="AN14" s="66">
        <v>1379000</v>
      </c>
      <c r="AO14" s="66">
        <v>0</v>
      </c>
      <c r="AP14" s="67">
        <v>0</v>
      </c>
      <c r="AQ14" s="66">
        <v>22500</v>
      </c>
      <c r="AR14" s="66">
        <v>10000</v>
      </c>
      <c r="AS14" s="67">
        <v>16000</v>
      </c>
      <c r="AT14" s="66"/>
      <c r="AU14" s="66">
        <v>3473500</v>
      </c>
      <c r="AV14" s="66">
        <v>3770000</v>
      </c>
      <c r="AW14" s="68">
        <v>3998000</v>
      </c>
      <c r="AX14" s="26"/>
      <c r="AY14" s="69">
        <v>2230000</v>
      </c>
      <c r="AZ14" s="69">
        <v>1850000</v>
      </c>
      <c r="BA14" s="70">
        <f t="shared" si="0"/>
        <v>1</v>
      </c>
      <c r="BB14" s="71">
        <f t="shared" si="0"/>
        <v>0.7838983050847458</v>
      </c>
      <c r="BC14" s="70">
        <f>-1+AY14/P14</f>
        <v>6.689655172413793</v>
      </c>
      <c r="BD14" s="72">
        <f>-1+AZ14/Q14</f>
        <v>-0.17040358744394624</v>
      </c>
      <c r="BE14" s="31"/>
      <c r="BF14" s="73">
        <f t="shared" si="2"/>
        <v>3770000</v>
      </c>
      <c r="BG14" s="74">
        <f t="shared" si="2"/>
        <v>3488000</v>
      </c>
      <c r="BH14" s="34">
        <f t="shared" si="3"/>
        <v>1.085360587303872</v>
      </c>
      <c r="BI14" s="35">
        <f t="shared" si="3"/>
        <v>0.9251989389920424</v>
      </c>
      <c r="BJ14" s="36">
        <f t="shared" si="4"/>
        <v>0</v>
      </c>
      <c r="BK14" s="37">
        <f t="shared" si="4"/>
        <v>282000</v>
      </c>
      <c r="BL14" s="38">
        <f t="shared" si="5"/>
        <v>1</v>
      </c>
      <c r="BM14" s="39">
        <f t="shared" si="5"/>
        <v>0.8724362181090545</v>
      </c>
      <c r="BN14" s="75">
        <f t="shared" si="6"/>
        <v>0</v>
      </c>
      <c r="BO14" s="76">
        <f t="shared" si="6"/>
        <v>510000</v>
      </c>
      <c r="BP14" s="36">
        <f t="shared" si="7"/>
        <v>0</v>
      </c>
      <c r="BQ14" s="37">
        <f t="shared" si="7"/>
        <v>282000</v>
      </c>
      <c r="BR14" s="42"/>
      <c r="BS14" s="77">
        <f t="shared" si="8"/>
        <v>282278.4810126582</v>
      </c>
      <c r="BT14" s="78">
        <f t="shared" si="8"/>
        <v>377966.1016949152</v>
      </c>
      <c r="BU14" s="79">
        <f t="shared" si="9"/>
        <v>377966.1016949152</v>
      </c>
      <c r="BV14" s="80">
        <f t="shared" si="9"/>
        <v>7.689655172413793</v>
      </c>
      <c r="BW14" s="55">
        <v>0</v>
      </c>
      <c r="BX14" s="139">
        <v>144800</v>
      </c>
      <c r="BY14" s="56">
        <v>0</v>
      </c>
      <c r="BZ14" s="57">
        <f t="shared" si="10"/>
        <v>3770000</v>
      </c>
      <c r="CA14" s="58">
        <f t="shared" si="11"/>
        <v>3488000</v>
      </c>
      <c r="CB14" s="59">
        <f t="shared" si="12"/>
        <v>1</v>
      </c>
      <c r="CC14" s="60">
        <f t="shared" si="12"/>
        <v>0.8724362181090545</v>
      </c>
      <c r="CD14" s="61" t="s">
        <v>80</v>
      </c>
      <c r="CE14" s="62" t="s">
        <v>81</v>
      </c>
    </row>
    <row r="15" spans="1:83" ht="156">
      <c r="A15" s="63">
        <v>70876339</v>
      </c>
      <c r="B15" s="64" t="s">
        <v>98</v>
      </c>
      <c r="C15" s="64" t="s">
        <v>77</v>
      </c>
      <c r="D15" s="64" t="s">
        <v>78</v>
      </c>
      <c r="E15" s="64" t="s">
        <v>99</v>
      </c>
      <c r="F15" s="65">
        <v>5917514</v>
      </c>
      <c r="G15" s="65">
        <v>14</v>
      </c>
      <c r="H15" s="65">
        <v>10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2.5</v>
      </c>
      <c r="O15" s="65">
        <v>1.9</v>
      </c>
      <c r="P15" s="66">
        <v>335000</v>
      </c>
      <c r="Q15" s="66">
        <v>335000</v>
      </c>
      <c r="R15" s="67">
        <v>365000</v>
      </c>
      <c r="S15" s="66">
        <v>0</v>
      </c>
      <c r="T15" s="66">
        <v>0</v>
      </c>
      <c r="U15" s="67">
        <v>0</v>
      </c>
      <c r="V15" s="66">
        <v>0</v>
      </c>
      <c r="W15" s="66">
        <v>0</v>
      </c>
      <c r="X15" s="67">
        <v>0</v>
      </c>
      <c r="Y15" s="66">
        <v>293710</v>
      </c>
      <c r="Z15" s="66">
        <v>293710</v>
      </c>
      <c r="AA15" s="67">
        <v>295000</v>
      </c>
      <c r="AB15" s="66">
        <v>757000</v>
      </c>
      <c r="AC15" s="66">
        <v>640000</v>
      </c>
      <c r="AD15" s="67">
        <v>720000</v>
      </c>
      <c r="AE15" s="66">
        <v>0</v>
      </c>
      <c r="AF15" s="66">
        <v>0</v>
      </c>
      <c r="AG15" s="67">
        <v>0</v>
      </c>
      <c r="AH15" s="66">
        <v>133350</v>
      </c>
      <c r="AI15" s="66">
        <v>140000</v>
      </c>
      <c r="AJ15" s="67">
        <v>155000</v>
      </c>
      <c r="AK15" s="66">
        <v>0</v>
      </c>
      <c r="AL15" s="66">
        <v>0</v>
      </c>
      <c r="AM15" s="67">
        <v>0</v>
      </c>
      <c r="AN15" s="66">
        <v>0</v>
      </c>
      <c r="AO15" s="66">
        <v>0</v>
      </c>
      <c r="AP15" s="67">
        <v>0</v>
      </c>
      <c r="AQ15" s="66">
        <v>252695</v>
      </c>
      <c r="AR15" s="66">
        <v>30000</v>
      </c>
      <c r="AS15" s="67">
        <v>18000</v>
      </c>
      <c r="AT15" s="66"/>
      <c r="AU15" s="66">
        <v>1771755</v>
      </c>
      <c r="AV15" s="66">
        <v>1438710</v>
      </c>
      <c r="AW15" s="68">
        <v>1553000</v>
      </c>
      <c r="AX15" s="26"/>
      <c r="AY15" s="69">
        <v>335000</v>
      </c>
      <c r="AZ15" s="69">
        <v>335000</v>
      </c>
      <c r="BA15" s="70">
        <f t="shared" si="0"/>
        <v>1</v>
      </c>
      <c r="BB15" s="71">
        <f t="shared" si="0"/>
        <v>0.9178082191780822</v>
      </c>
      <c r="BC15" s="70">
        <f>-1+AY15/P15</f>
        <v>0</v>
      </c>
      <c r="BD15" s="72">
        <f>-1+AZ15/Q15</f>
        <v>0</v>
      </c>
      <c r="BE15" s="31"/>
      <c r="BF15" s="73">
        <f t="shared" si="2"/>
        <v>1145000</v>
      </c>
      <c r="BG15" s="74">
        <f t="shared" si="2"/>
        <v>1228000</v>
      </c>
      <c r="BH15" s="34">
        <f t="shared" si="3"/>
        <v>0.6462518801978829</v>
      </c>
      <c r="BI15" s="35">
        <f t="shared" si="3"/>
        <v>0.8535424095196391</v>
      </c>
      <c r="BJ15" s="36">
        <f t="shared" si="4"/>
        <v>626755</v>
      </c>
      <c r="BK15" s="37">
        <f t="shared" si="4"/>
        <v>210710</v>
      </c>
      <c r="BL15" s="38">
        <f t="shared" si="5"/>
        <v>0.7958518394951033</v>
      </c>
      <c r="BM15" s="39">
        <f t="shared" si="5"/>
        <v>0.7907276239536382</v>
      </c>
      <c r="BN15" s="75">
        <f t="shared" si="6"/>
        <v>293710</v>
      </c>
      <c r="BO15" s="76">
        <f t="shared" si="6"/>
        <v>325000</v>
      </c>
      <c r="BP15" s="36">
        <f t="shared" si="7"/>
        <v>333045</v>
      </c>
      <c r="BQ15" s="37">
        <f t="shared" si="7"/>
        <v>0</v>
      </c>
      <c r="BR15" s="42"/>
      <c r="BS15" s="77">
        <f t="shared" si="8"/>
        <v>134000</v>
      </c>
      <c r="BT15" s="78">
        <f t="shared" si="8"/>
        <v>176315.7894736842</v>
      </c>
      <c r="BU15" s="79">
        <f t="shared" si="9"/>
        <v>176315.7894736842</v>
      </c>
      <c r="BV15" s="80">
        <f t="shared" si="9"/>
        <v>1</v>
      </c>
      <c r="BW15" s="55">
        <v>293710</v>
      </c>
      <c r="BX15" s="139">
        <v>55300</v>
      </c>
      <c r="BY15" s="56">
        <v>112000</v>
      </c>
      <c r="BZ15" s="57">
        <f t="shared" si="10"/>
        <v>1438710</v>
      </c>
      <c r="CA15" s="58">
        <f t="shared" si="11"/>
        <v>1340000</v>
      </c>
      <c r="CB15" s="59">
        <f t="shared" si="12"/>
        <v>1</v>
      </c>
      <c r="CC15" s="60">
        <f t="shared" si="12"/>
        <v>0.8628461043142305</v>
      </c>
      <c r="CD15" s="61" t="s">
        <v>80</v>
      </c>
      <c r="CE15" s="62" t="s">
        <v>81</v>
      </c>
    </row>
    <row r="16" spans="1:83" ht="156.75" thickBot="1">
      <c r="A16" s="83">
        <v>43379168</v>
      </c>
      <c r="B16" s="84" t="s">
        <v>89</v>
      </c>
      <c r="C16" s="84" t="s">
        <v>90</v>
      </c>
      <c r="D16" s="84" t="s">
        <v>78</v>
      </c>
      <c r="E16" s="84" t="s">
        <v>91</v>
      </c>
      <c r="F16" s="85">
        <v>9794876</v>
      </c>
      <c r="G16" s="85">
        <v>24</v>
      </c>
      <c r="H16" s="85">
        <v>24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6.2</v>
      </c>
      <c r="O16" s="85">
        <v>2</v>
      </c>
      <c r="P16" s="86">
        <v>422000</v>
      </c>
      <c r="Q16" s="86">
        <v>422000</v>
      </c>
      <c r="R16" s="87">
        <v>422000</v>
      </c>
      <c r="S16" s="86">
        <v>0</v>
      </c>
      <c r="T16" s="86">
        <v>0</v>
      </c>
      <c r="U16" s="87">
        <v>0</v>
      </c>
      <c r="V16" s="86">
        <v>0</v>
      </c>
      <c r="W16" s="86">
        <v>0</v>
      </c>
      <c r="X16" s="87">
        <v>0</v>
      </c>
      <c r="Y16" s="86">
        <v>0</v>
      </c>
      <c r="Z16" s="86">
        <v>0</v>
      </c>
      <c r="AA16" s="87">
        <v>0</v>
      </c>
      <c r="AB16" s="86">
        <v>0</v>
      </c>
      <c r="AC16" s="86">
        <v>0</v>
      </c>
      <c r="AD16" s="87">
        <v>0</v>
      </c>
      <c r="AE16" s="86">
        <v>519000</v>
      </c>
      <c r="AF16" s="86">
        <v>511000</v>
      </c>
      <c r="AG16" s="87">
        <v>594000</v>
      </c>
      <c r="AH16" s="86">
        <v>572000</v>
      </c>
      <c r="AI16" s="86">
        <v>650000</v>
      </c>
      <c r="AJ16" s="87">
        <v>650000</v>
      </c>
      <c r="AK16" s="86">
        <v>0</v>
      </c>
      <c r="AL16" s="86">
        <v>0</v>
      </c>
      <c r="AM16" s="87">
        <v>0</v>
      </c>
      <c r="AN16" s="86">
        <v>0</v>
      </c>
      <c r="AO16" s="86">
        <v>0</v>
      </c>
      <c r="AP16" s="87">
        <v>0</v>
      </c>
      <c r="AQ16" s="86">
        <v>0</v>
      </c>
      <c r="AR16" s="86">
        <v>15000</v>
      </c>
      <c r="AS16" s="87">
        <v>17000</v>
      </c>
      <c r="AT16" s="86"/>
      <c r="AU16" s="86">
        <v>1513000</v>
      </c>
      <c r="AV16" s="86">
        <v>1598000</v>
      </c>
      <c r="AW16" s="88">
        <v>1683000</v>
      </c>
      <c r="AX16" s="26"/>
      <c r="AY16" s="89">
        <v>422000</v>
      </c>
      <c r="AZ16" s="89">
        <v>422000</v>
      </c>
      <c r="BA16" s="90">
        <f t="shared" si="0"/>
        <v>1</v>
      </c>
      <c r="BB16" s="91">
        <f t="shared" si="0"/>
        <v>1</v>
      </c>
      <c r="BC16" s="90">
        <f t="shared" si="1"/>
        <v>0</v>
      </c>
      <c r="BD16" s="72">
        <f t="shared" si="1"/>
        <v>0</v>
      </c>
      <c r="BE16" s="31"/>
      <c r="BF16" s="92">
        <f t="shared" si="2"/>
        <v>1598000</v>
      </c>
      <c r="BG16" s="93">
        <f t="shared" si="2"/>
        <v>1683000</v>
      </c>
      <c r="BH16" s="94">
        <f t="shared" si="3"/>
        <v>1.0561797752808988</v>
      </c>
      <c r="BI16" s="95">
        <f t="shared" si="3"/>
        <v>1.053191489361702</v>
      </c>
      <c r="BJ16" s="96">
        <f t="shared" si="4"/>
        <v>0</v>
      </c>
      <c r="BK16" s="97">
        <f t="shared" si="4"/>
        <v>0</v>
      </c>
      <c r="BL16" s="31">
        <f t="shared" si="5"/>
        <v>1</v>
      </c>
      <c r="BM16" s="98">
        <f t="shared" si="5"/>
        <v>1</v>
      </c>
      <c r="BN16" s="99">
        <f t="shared" si="6"/>
        <v>0</v>
      </c>
      <c r="BO16" s="100">
        <f t="shared" si="6"/>
        <v>0</v>
      </c>
      <c r="BP16" s="36">
        <f t="shared" si="7"/>
        <v>0</v>
      </c>
      <c r="BQ16" s="37">
        <f t="shared" si="7"/>
        <v>0</v>
      </c>
      <c r="BR16" s="42"/>
      <c r="BS16" s="101">
        <f t="shared" si="8"/>
        <v>68064.51612903226</v>
      </c>
      <c r="BT16" s="102">
        <f t="shared" si="8"/>
        <v>211000</v>
      </c>
      <c r="BU16" s="103">
        <f t="shared" si="9"/>
        <v>211000</v>
      </c>
      <c r="BV16" s="104">
        <f t="shared" si="9"/>
        <v>1</v>
      </c>
      <c r="BW16" s="105">
        <v>0</v>
      </c>
      <c r="BX16" s="140">
        <v>61400</v>
      </c>
      <c r="BY16" s="106">
        <v>0</v>
      </c>
      <c r="BZ16" s="107">
        <f t="shared" si="10"/>
        <v>1598000</v>
      </c>
      <c r="CA16" s="108">
        <f t="shared" si="11"/>
        <v>1683000</v>
      </c>
      <c r="CB16" s="109">
        <f t="shared" si="12"/>
        <v>1</v>
      </c>
      <c r="CC16" s="110">
        <f t="shared" si="12"/>
        <v>1</v>
      </c>
      <c r="CD16" s="111" t="s">
        <v>80</v>
      </c>
      <c r="CE16" s="112" t="s">
        <v>92</v>
      </c>
    </row>
    <row r="17" spans="1:83" ht="13.5" thickBot="1">
      <c r="A17" s="147" t="s">
        <v>100</v>
      </c>
      <c r="B17" s="148"/>
      <c r="C17" s="148"/>
      <c r="D17" s="148"/>
      <c r="E17" s="148"/>
      <c r="F17" s="113"/>
      <c r="G17" s="113"/>
      <c r="H17" s="113"/>
      <c r="I17" s="113"/>
      <c r="J17" s="113"/>
      <c r="K17" s="113"/>
      <c r="L17" s="113"/>
      <c r="M17" s="113"/>
      <c r="N17" s="113">
        <f>SUM(N8:N16)</f>
        <v>56.300000000000004</v>
      </c>
      <c r="O17" s="113"/>
      <c r="P17" s="114">
        <f aca="true" t="shared" si="13" ref="P17:AW17">SUM(P8:P16)</f>
        <v>6643000</v>
      </c>
      <c r="Q17" s="115">
        <f t="shared" si="13"/>
        <v>11505000</v>
      </c>
      <c r="R17" s="115">
        <f t="shared" si="13"/>
        <v>14096833</v>
      </c>
      <c r="S17" s="115">
        <f t="shared" si="13"/>
        <v>0</v>
      </c>
      <c r="T17" s="115">
        <f t="shared" si="13"/>
        <v>0</v>
      </c>
      <c r="U17" s="115">
        <f t="shared" si="13"/>
        <v>0</v>
      </c>
      <c r="V17" s="115">
        <f t="shared" si="13"/>
        <v>0</v>
      </c>
      <c r="W17" s="115">
        <f t="shared" si="13"/>
        <v>0</v>
      </c>
      <c r="X17" s="115">
        <f t="shared" si="13"/>
        <v>0</v>
      </c>
      <c r="Y17" s="115">
        <f t="shared" si="13"/>
        <v>2241810</v>
      </c>
      <c r="Z17" s="115">
        <f t="shared" si="13"/>
        <v>2128537</v>
      </c>
      <c r="AA17" s="115">
        <f t="shared" si="13"/>
        <v>1833900</v>
      </c>
      <c r="AB17" s="115">
        <f t="shared" si="13"/>
        <v>3226939</v>
      </c>
      <c r="AC17" s="115">
        <f t="shared" si="13"/>
        <v>2987400</v>
      </c>
      <c r="AD17" s="115">
        <f t="shared" si="13"/>
        <v>3082000</v>
      </c>
      <c r="AE17" s="115">
        <f t="shared" si="13"/>
        <v>519000</v>
      </c>
      <c r="AF17" s="115">
        <f t="shared" si="13"/>
        <v>511000</v>
      </c>
      <c r="AG17" s="115">
        <f t="shared" si="13"/>
        <v>594000</v>
      </c>
      <c r="AH17" s="115">
        <f t="shared" si="13"/>
        <v>3160313</v>
      </c>
      <c r="AI17" s="115">
        <f t="shared" si="13"/>
        <v>3293940</v>
      </c>
      <c r="AJ17" s="115">
        <f t="shared" si="13"/>
        <v>3362575</v>
      </c>
      <c r="AK17" s="115">
        <f t="shared" si="13"/>
        <v>0</v>
      </c>
      <c r="AL17" s="115">
        <f t="shared" si="13"/>
        <v>0</v>
      </c>
      <c r="AM17" s="115">
        <f t="shared" si="13"/>
        <v>0</v>
      </c>
      <c r="AN17" s="115">
        <f t="shared" si="13"/>
        <v>3487805</v>
      </c>
      <c r="AO17" s="115">
        <f t="shared" si="13"/>
        <v>0</v>
      </c>
      <c r="AP17" s="115">
        <f t="shared" si="13"/>
        <v>0</v>
      </c>
      <c r="AQ17" s="115">
        <f t="shared" si="13"/>
        <v>1967836</v>
      </c>
      <c r="AR17" s="115">
        <f t="shared" si="13"/>
        <v>467802</v>
      </c>
      <c r="AS17" s="115">
        <f t="shared" si="13"/>
        <v>402800</v>
      </c>
      <c r="AT17" s="115">
        <f t="shared" si="13"/>
        <v>0</v>
      </c>
      <c r="AU17" s="115">
        <f t="shared" si="13"/>
        <v>21248806</v>
      </c>
      <c r="AV17" s="116">
        <f t="shared" si="13"/>
        <v>21486777</v>
      </c>
      <c r="AW17" s="117">
        <f t="shared" si="13"/>
        <v>21476215</v>
      </c>
      <c r="AX17" s="118"/>
      <c r="AY17" s="115">
        <f>SUM(AY8:AY16)</f>
        <v>11429000</v>
      </c>
      <c r="AZ17" s="115">
        <f>SUM(AZ8:AZ16)</f>
        <v>10759000</v>
      </c>
      <c r="BA17" s="119">
        <f t="shared" si="0"/>
        <v>0.9933941764450239</v>
      </c>
      <c r="BB17" s="119">
        <f t="shared" si="0"/>
        <v>0.7632210724210182</v>
      </c>
      <c r="BC17" s="120">
        <f>-1+AY17/P17</f>
        <v>0.7204576245672136</v>
      </c>
      <c r="BD17" s="121">
        <f>-1+AZ17/Q17</f>
        <v>-0.06484137331594964</v>
      </c>
      <c r="BE17" s="122"/>
      <c r="BF17" s="123">
        <f>SUM(BF8:BF16)</f>
        <v>18689142</v>
      </c>
      <c r="BG17" s="123">
        <f>SUM(BG8:BG16)</f>
        <v>18200375</v>
      </c>
      <c r="BH17" s="124">
        <f t="shared" si="3"/>
        <v>0.8796255117794041</v>
      </c>
      <c r="BI17" s="124">
        <f t="shared" si="3"/>
        <v>0.871094793789069</v>
      </c>
      <c r="BJ17" s="123">
        <f>SUM(BJ8:BJ16)</f>
        <v>3134246</v>
      </c>
      <c r="BK17" s="123">
        <f>SUM(BK8:BK16)</f>
        <v>2778304</v>
      </c>
      <c r="BL17" s="121">
        <f t="shared" si="5"/>
        <v>0.8697973642114869</v>
      </c>
      <c r="BM17" s="121">
        <f t="shared" si="5"/>
        <v>0.8474666043341436</v>
      </c>
      <c r="BN17" s="123">
        <f>SUM(BN8:BN16)</f>
        <v>2797635</v>
      </c>
      <c r="BO17" s="123">
        <f>SUM(BO8:BO16)</f>
        <v>3875840</v>
      </c>
      <c r="BP17" s="123">
        <f>SUM(BP8:BP16)</f>
        <v>1786489</v>
      </c>
      <c r="BQ17" s="123">
        <f>SUM(BQ8:BQ16)</f>
        <v>845442</v>
      </c>
      <c r="BR17" s="125"/>
      <c r="BS17" s="126"/>
      <c r="BT17" s="126"/>
      <c r="BU17" s="126"/>
      <c r="BV17" s="126"/>
      <c r="BW17" s="123">
        <f>SUM(BW8:BW16)</f>
        <v>1870585</v>
      </c>
      <c r="BX17" s="141">
        <f>SUM(BX8:BX16)</f>
        <v>825400</v>
      </c>
      <c r="BY17" s="127">
        <f>SUM(BY8:BY16)</f>
        <v>112000</v>
      </c>
      <c r="BZ17" s="123">
        <f>SUM(BZ8:BZ16)</f>
        <v>20559727</v>
      </c>
      <c r="CA17" s="123">
        <f>SUM(CA8:CA16)</f>
        <v>18312375</v>
      </c>
      <c r="CB17" s="125"/>
      <c r="CC17" s="125"/>
      <c r="CD17" s="128"/>
      <c r="CE17" s="128"/>
    </row>
    <row r="18" spans="1:83" ht="12.75">
      <c r="A18" s="13"/>
      <c r="B18" s="13"/>
      <c r="C18" s="13"/>
      <c r="D18" s="13"/>
      <c r="E18" s="13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29"/>
      <c r="BB18" s="129"/>
      <c r="BC18" s="129"/>
      <c r="BD18" s="129"/>
      <c r="BE18" s="129"/>
      <c r="BF18" s="130"/>
      <c r="BG18" s="130"/>
      <c r="BH18" s="129"/>
      <c r="BI18" s="129"/>
      <c r="BJ18" s="130"/>
      <c r="BK18" s="130"/>
      <c r="BL18" s="130"/>
      <c r="BM18" s="130"/>
      <c r="BN18" s="130"/>
      <c r="BO18" s="130"/>
      <c r="BP18" s="130"/>
      <c r="BQ18" s="130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31"/>
      <c r="CE18" s="131"/>
    </row>
    <row r="19" spans="1:83" ht="12.75">
      <c r="A19" s="13"/>
      <c r="B19" s="13" t="s">
        <v>101</v>
      </c>
      <c r="C19" s="13"/>
      <c r="D19" s="13">
        <v>2008</v>
      </c>
      <c r="E19" s="13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29"/>
      <c r="BB19" s="129"/>
      <c r="BC19" s="129"/>
      <c r="BD19" s="129"/>
      <c r="BE19" s="129"/>
      <c r="BF19" s="130"/>
      <c r="BG19" s="130"/>
      <c r="BH19" s="129"/>
      <c r="BI19" s="129"/>
      <c r="BJ19" s="130"/>
      <c r="BK19" s="130"/>
      <c r="BL19" s="130"/>
      <c r="BM19" s="130"/>
      <c r="BN19" s="130"/>
      <c r="BO19" s="130"/>
      <c r="BP19" s="130"/>
      <c r="BQ19" s="130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31"/>
      <c r="CE19" s="132"/>
    </row>
    <row r="20" spans="1:83" ht="12.75">
      <c r="A20" s="13"/>
      <c r="B20" s="133" t="s">
        <v>102</v>
      </c>
      <c r="C20" s="133"/>
      <c r="D20" s="134">
        <f>SUM(D21:D23)</f>
        <v>1870585</v>
      </c>
      <c r="E20" s="134">
        <f>SUM(E21:E23)</f>
        <v>112000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29"/>
      <c r="BB20" s="129"/>
      <c r="BC20" s="129"/>
      <c r="BD20" s="129"/>
      <c r="BE20" s="129"/>
      <c r="BF20" s="130"/>
      <c r="BG20" s="130"/>
      <c r="BH20" s="129"/>
      <c r="BI20" s="129"/>
      <c r="BJ20" s="130"/>
      <c r="BK20" s="130"/>
      <c r="BL20" s="130"/>
      <c r="BM20" s="130"/>
      <c r="BN20" s="130"/>
      <c r="BO20" s="130"/>
      <c r="BP20" s="130"/>
      <c r="BQ20" s="130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31"/>
      <c r="CE20" s="132"/>
    </row>
    <row r="21" spans="1:83" ht="15.75" customHeight="1">
      <c r="A21" s="13"/>
      <c r="B21" s="13" t="s">
        <v>103</v>
      </c>
      <c r="C21" s="13"/>
      <c r="D21" s="135">
        <f>BW9+BW10+BW11</f>
        <v>624917</v>
      </c>
      <c r="E21" s="135">
        <f>BY9+BY10+BY11</f>
        <v>0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29"/>
      <c r="BB21" s="129"/>
      <c r="BC21" s="129"/>
      <c r="BD21" s="129"/>
      <c r="BE21" s="129"/>
      <c r="BF21" s="130"/>
      <c r="BG21" s="130"/>
      <c r="BH21" s="129"/>
      <c r="BI21" s="129"/>
      <c r="BJ21" s="130"/>
      <c r="BK21" s="130"/>
      <c r="BL21" s="130"/>
      <c r="BM21" s="130"/>
      <c r="BN21" s="130"/>
      <c r="BO21" s="130"/>
      <c r="BP21" s="130"/>
      <c r="BQ21" s="130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32"/>
      <c r="CE21" s="132"/>
    </row>
    <row r="22" spans="1:83" ht="14.25" customHeight="1">
      <c r="A22" s="13"/>
      <c r="B22" s="13" t="s">
        <v>104</v>
      </c>
      <c r="C22" s="13"/>
      <c r="D22" s="135">
        <f>BW8+BW13+BW14+BW15+BW16</f>
        <v>1045668</v>
      </c>
      <c r="E22" s="135">
        <f>BY8+BY13+BY14+BY15+BY16</f>
        <v>112000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29"/>
      <c r="BB22" s="129"/>
      <c r="BC22" s="129"/>
      <c r="BD22" s="129"/>
      <c r="BE22" s="129"/>
      <c r="BF22" s="130"/>
      <c r="BG22" s="130"/>
      <c r="BH22" s="129"/>
      <c r="BI22" s="129"/>
      <c r="BJ22" s="130"/>
      <c r="BK22" s="130"/>
      <c r="BL22" s="130"/>
      <c r="BM22" s="130"/>
      <c r="BN22" s="130"/>
      <c r="BO22" s="130"/>
      <c r="BP22" s="130"/>
      <c r="BQ22" s="130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</row>
    <row r="23" spans="1:83" ht="16.5" customHeight="1">
      <c r="A23" s="13"/>
      <c r="B23" s="13" t="s">
        <v>105</v>
      </c>
      <c r="C23" s="13"/>
      <c r="D23" s="135">
        <f>BW12</f>
        <v>200000</v>
      </c>
      <c r="E23" s="135">
        <f>BY12</f>
        <v>0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29"/>
      <c r="BB23" s="129"/>
      <c r="BC23" s="129"/>
      <c r="BD23" s="129"/>
      <c r="BE23" s="129"/>
      <c r="BF23" s="130"/>
      <c r="BG23" s="130"/>
      <c r="BH23" s="129"/>
      <c r="BI23" s="129"/>
      <c r="BJ23" s="130"/>
      <c r="BK23" s="130"/>
      <c r="BL23" s="130"/>
      <c r="BM23" s="130"/>
      <c r="BN23" s="130"/>
      <c r="BO23" s="130"/>
      <c r="BP23" s="130"/>
      <c r="BQ23" s="130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</row>
  </sheetData>
  <mergeCells count="3">
    <mergeCell ref="CD7:CE7"/>
    <mergeCell ref="A17:E17"/>
    <mergeCell ref="A5:CD6"/>
  </mergeCells>
  <printOptions/>
  <pageMargins left="0.75" right="0.75" top="1" bottom="1" header="0.4921259845" footer="0.4921259845"/>
  <pageSetup horizontalDpi="600" verticalDpi="6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pospichalova</cp:lastModifiedBy>
  <cp:lastPrinted>2009-02-17T15:30:04Z</cp:lastPrinted>
  <dcterms:created xsi:type="dcterms:W3CDTF">2009-02-16T20:12:36Z</dcterms:created>
  <dcterms:modified xsi:type="dcterms:W3CDTF">2009-02-20T07:40:14Z</dcterms:modified>
  <cp:category/>
  <cp:version/>
  <cp:contentType/>
  <cp:contentStatus/>
</cp:coreProperties>
</file>