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tabRatio="594" activeTab="0"/>
  </bookViews>
  <sheets>
    <sheet name="D1-2008 (S+M) " sheetId="1" r:id="rId1"/>
    <sheet name="Navýšení rozpočtu - 75 m." sheetId="2" r:id="rId2"/>
    <sheet name="Další akce provozů" sheetId="3" r:id="rId3"/>
  </sheets>
  <definedNames>
    <definedName name="_xlnm.Print_Area" localSheetId="1">'Navýšení rozpočtu - 75 m.'!$A$1:$K$178</definedName>
  </definedNames>
  <calcPr fullCalcOnLoad="1"/>
</workbook>
</file>

<file path=xl/sharedStrings.xml><?xml version="1.0" encoding="utf-8"?>
<sst xmlns="http://schemas.openxmlformats.org/spreadsheetml/2006/main" count="898" uniqueCount="540">
  <si>
    <t>Číslo silnice</t>
  </si>
  <si>
    <t>Název úseku navrženého k opravě</t>
  </si>
  <si>
    <t>II/350</t>
  </si>
  <si>
    <t>II/150</t>
  </si>
  <si>
    <t>HB</t>
  </si>
  <si>
    <t>II/348</t>
  </si>
  <si>
    <t>PE</t>
  </si>
  <si>
    <t>TR</t>
  </si>
  <si>
    <t>II/401</t>
  </si>
  <si>
    <t>ZR</t>
  </si>
  <si>
    <t>JI</t>
  </si>
  <si>
    <t>Pol. č.</t>
  </si>
  <si>
    <t>III/3471</t>
  </si>
  <si>
    <t>III/3503</t>
  </si>
  <si>
    <t>III/34734</t>
  </si>
  <si>
    <t>III/01831</t>
  </si>
  <si>
    <t>II/345</t>
  </si>
  <si>
    <t>III/34529</t>
  </si>
  <si>
    <t>III/03811</t>
  </si>
  <si>
    <t>III/34738</t>
  </si>
  <si>
    <t>III/34732</t>
  </si>
  <si>
    <t>III/3509</t>
  </si>
  <si>
    <t>III/34517</t>
  </si>
  <si>
    <t>Štoky - Šlapanov</t>
  </si>
  <si>
    <t>křiž. I/38 - Tis- Zboží</t>
  </si>
  <si>
    <t>Šlapanov - Věžnice</t>
  </si>
  <si>
    <t>Šachotín - Přibyslav</t>
  </si>
  <si>
    <t>Vlkanov - Ovesná Lhota</t>
  </si>
  <si>
    <t>Ledeč n.S. - Kozlov</t>
  </si>
  <si>
    <t>Golčův Jeníkov</t>
  </si>
  <si>
    <t>Chotěboř - Příjemky</t>
  </si>
  <si>
    <t>Chotěboř - ul. Partyzánská</t>
  </si>
  <si>
    <t>Havlíčkův Brod</t>
  </si>
  <si>
    <t>ul. Žižkova</t>
  </si>
  <si>
    <t>Baštínov - Vysoká</t>
  </si>
  <si>
    <t>za lesem nad Baštínovem</t>
  </si>
  <si>
    <t>Závidkovice - Broumova Lhota</t>
  </si>
  <si>
    <t>Světlá n.S. - Benetice</t>
  </si>
  <si>
    <t>ul. Havířská</t>
  </si>
  <si>
    <t>Oudoleň, průtah</t>
  </si>
  <si>
    <t>Borek - Uhelná Příbram</t>
  </si>
  <si>
    <t>II/347</t>
  </si>
  <si>
    <t>II/351</t>
  </si>
  <si>
    <t>II/112</t>
  </si>
  <si>
    <t>II/130</t>
  </si>
  <si>
    <t>III/12924</t>
  </si>
  <si>
    <t>III/15241</t>
  </si>
  <si>
    <t>II/152</t>
  </si>
  <si>
    <t>II/399</t>
  </si>
  <si>
    <t>II/392</t>
  </si>
  <si>
    <t>II/390</t>
  </si>
  <si>
    <t>III/4102</t>
  </si>
  <si>
    <t>P/O</t>
  </si>
  <si>
    <t>CELKEM</t>
  </si>
  <si>
    <t>Poznámky, realizováno vlastními silami (rozsah), atd.</t>
  </si>
  <si>
    <t>Název akce, stavby</t>
  </si>
  <si>
    <t>II/602</t>
  </si>
  <si>
    <t>1.</t>
  </si>
  <si>
    <t>2.</t>
  </si>
  <si>
    <t>3.</t>
  </si>
  <si>
    <t>PD</t>
  </si>
  <si>
    <t>III/36210</t>
  </si>
  <si>
    <t>5.</t>
  </si>
  <si>
    <t>v květnu 2008 - výzva na PD,</t>
  </si>
  <si>
    <t>křižovatka se sil. III/3456</t>
  </si>
  <si>
    <t>III/35115</t>
  </si>
  <si>
    <t xml:space="preserve">4. </t>
  </si>
  <si>
    <t>6.</t>
  </si>
  <si>
    <t>7.</t>
  </si>
  <si>
    <t>8.</t>
  </si>
  <si>
    <t>9.</t>
  </si>
  <si>
    <t>10.</t>
  </si>
  <si>
    <t>DSP+DZS; společně s městem HB</t>
  </si>
  <si>
    <t>Podíl vlastní činnosti</t>
  </si>
  <si>
    <t>Nabídková cena včetně DPH</t>
  </si>
  <si>
    <t>II/406</t>
  </si>
  <si>
    <t>III/4063</t>
  </si>
  <si>
    <t>Vysoká</t>
  </si>
  <si>
    <t>III/4064</t>
  </si>
  <si>
    <t>Popice</t>
  </si>
  <si>
    <t>II/405</t>
  </si>
  <si>
    <t>Humpolec - průtah</t>
  </si>
  <si>
    <t>III/1328</t>
  </si>
  <si>
    <t>II/408</t>
  </si>
  <si>
    <t>III/15215</t>
  </si>
  <si>
    <t>Pálovice - Jemnice</t>
  </si>
  <si>
    <t>Valeč - Odunec</t>
  </si>
  <si>
    <t>III/38815</t>
  </si>
  <si>
    <t>III/38811</t>
  </si>
  <si>
    <t>Opravy</t>
  </si>
  <si>
    <t>III/12818</t>
  </si>
  <si>
    <t>Investice</t>
  </si>
  <si>
    <t>III/03810</t>
  </si>
  <si>
    <t>Utín</t>
  </si>
  <si>
    <t>III/34735</t>
  </si>
  <si>
    <t>Okrouhlice - 2 mosty</t>
  </si>
  <si>
    <t>III/3456</t>
  </si>
  <si>
    <t>Zvěstovice - most</t>
  </si>
  <si>
    <t>III/11271</t>
  </si>
  <si>
    <t>III/12819</t>
  </si>
  <si>
    <t>III/34311</t>
  </si>
  <si>
    <t>Štoky</t>
  </si>
  <si>
    <t>II/344</t>
  </si>
  <si>
    <t>Perknov</t>
  </si>
  <si>
    <t>III/4066</t>
  </si>
  <si>
    <t>III/35424</t>
  </si>
  <si>
    <t>III/3494</t>
  </si>
  <si>
    <t>Uhřínov - opěrná zeď</t>
  </si>
  <si>
    <t>PD na drobné stavby charakteru nebezpeč. úseků</t>
  </si>
  <si>
    <t>III/3875</t>
  </si>
  <si>
    <t>Ujčov - Lískovec</t>
  </si>
  <si>
    <t>II/391</t>
  </si>
  <si>
    <t>Heřmanov - Křižanov</t>
  </si>
  <si>
    <t>III/3752</t>
  </si>
  <si>
    <t>Sulkovec</t>
  </si>
  <si>
    <t>III/35317</t>
  </si>
  <si>
    <t>Herálec - Kadov</t>
  </si>
  <si>
    <t>III/35014</t>
  </si>
  <si>
    <t>Vepřová - Vojnův Městec</t>
  </si>
  <si>
    <t>Ledeč n. Sázavou - Kozlov</t>
  </si>
  <si>
    <t xml:space="preserve">JI </t>
  </si>
  <si>
    <t>Telč - hr. okresu JH</t>
  </si>
  <si>
    <t>Žirovnice - ul. Smetanova</t>
  </si>
  <si>
    <t>11.</t>
  </si>
  <si>
    <t>12.</t>
  </si>
  <si>
    <t>13.</t>
  </si>
  <si>
    <t>14.</t>
  </si>
  <si>
    <t>Vír - k přehradě</t>
  </si>
  <si>
    <t>Rožná - Bystřice nad Pern.</t>
  </si>
  <si>
    <t>Vackov most ev.č. 12818-2</t>
  </si>
  <si>
    <t>Jaroměřice most ev.č.401-009</t>
  </si>
  <si>
    <t>Bolešín - hr.kraje</t>
  </si>
  <si>
    <t>Dolní Krupá, na hrázi</t>
  </si>
  <si>
    <t>za Brtnicí směr Třebíč</t>
  </si>
  <si>
    <t>Úprava odvodnění</t>
  </si>
  <si>
    <t>Olešná - Pelhřimov</t>
  </si>
  <si>
    <t>Jednání s MMJ OŽP + stavební úřad</t>
  </si>
  <si>
    <t>Babice - Lesonice</t>
  </si>
  <si>
    <t>KR : 3,8 mil. Kč</t>
  </si>
  <si>
    <t>KR : 3,86 mil. Kč</t>
  </si>
  <si>
    <t>Chlumětín most</t>
  </si>
  <si>
    <t>Bude řešeno v rámci stavy II/405 Brtnice-Zašovice - bude li na silničním pozemku</t>
  </si>
  <si>
    <t>Přibyslav, ul. Žižkova</t>
  </si>
  <si>
    <t>Úsobí most 348-005</t>
  </si>
  <si>
    <t>Hotovo - provoz Ji vlastní činností</t>
  </si>
  <si>
    <t>KR : 2 510 154 Kč</t>
  </si>
  <si>
    <t>Nová Říše  most 11271-1</t>
  </si>
  <si>
    <t>Františkodol  most 34735-1</t>
  </si>
  <si>
    <t>Červená Řečice  most 112-048</t>
  </si>
  <si>
    <t>Třešť  most 4066-1</t>
  </si>
  <si>
    <t>Obyčtov - 2 mosty</t>
  </si>
  <si>
    <t>Lidmáňka  most 12819-4</t>
  </si>
  <si>
    <t xml:space="preserve">Odunec obec, oprava silnice </t>
  </si>
  <si>
    <t>Projektant je vybrán, DÚR je hotova</t>
  </si>
  <si>
    <t>Dešov - hranice Jm kraje</t>
  </si>
  <si>
    <t>prolití asf., 2x nátěr, posyp drtí</t>
  </si>
  <si>
    <t>Vlastní činnost provozu HB</t>
  </si>
  <si>
    <t>Je zařazeno do akcí ODSH pro rok 2009 (včetně PD)</t>
  </si>
  <si>
    <t>Akce probíhá, je ve větším rozsahu, řídí ODSH</t>
  </si>
  <si>
    <t>Nebude realizováno, je nutná podstatně větší investice</t>
  </si>
  <si>
    <t>III/41014</t>
  </si>
  <si>
    <t>Louka most 41014-1</t>
  </si>
  <si>
    <t xml:space="preserve">Myslibořice  </t>
  </si>
  <si>
    <t>Skorkov most 1312-1</t>
  </si>
  <si>
    <t>III/1312</t>
  </si>
  <si>
    <t>III/3508</t>
  </si>
  <si>
    <t>Jitkov most 3508-1</t>
  </si>
  <si>
    <t>III/34427</t>
  </si>
  <si>
    <t>Suchá most 34427-1</t>
  </si>
  <si>
    <t>Kunemil most 347-003</t>
  </si>
  <si>
    <t>II/352</t>
  </si>
  <si>
    <t>Jihlava, ul. Fritzova</t>
  </si>
  <si>
    <t>Původní cena 2 798 859,- Kč</t>
  </si>
  <si>
    <t>III/3515</t>
  </si>
  <si>
    <t>Nadějov, průtah</t>
  </si>
  <si>
    <t>III/1335</t>
  </si>
  <si>
    <t>Rohozná, průtah</t>
  </si>
  <si>
    <t>Kamenice u Jihlavy</t>
  </si>
  <si>
    <t>Polná, ul. Tyršova</t>
  </si>
  <si>
    <t>Telč - Vanůvek</t>
  </si>
  <si>
    <t>I. Část</t>
  </si>
  <si>
    <t>III/3532</t>
  </si>
  <si>
    <t>Kozlov průtah</t>
  </si>
  <si>
    <t>II. část</t>
  </si>
  <si>
    <t>Celkem</t>
  </si>
  <si>
    <t>II/523</t>
  </si>
  <si>
    <t>Jihlava, ul. Jiráskova</t>
  </si>
  <si>
    <t>VZ - přesun do roku 2009</t>
  </si>
  <si>
    <t>(Alternativa k akci II/348 Polná)</t>
  </si>
  <si>
    <t>III/13423</t>
  </si>
  <si>
    <t>Batelov - Švábov</t>
  </si>
  <si>
    <t>Vlastní činnost provozu (100%)</t>
  </si>
  <si>
    <t>Kamenice most 351-017</t>
  </si>
  <si>
    <t>Pouze cena dle VŘ na nutnou PD</t>
  </si>
  <si>
    <t>Dobronín most 348-009</t>
  </si>
  <si>
    <t>Cena PD - 430 542,- Kč vč. DPH</t>
  </si>
  <si>
    <t>Koberovice - křiž. Točilka</t>
  </si>
  <si>
    <t>1. část</t>
  </si>
  <si>
    <t>Zajíčkov - křiž. III/11258 (Dobrá Voda)</t>
  </si>
  <si>
    <t>2. část</t>
  </si>
  <si>
    <t>III/1297</t>
  </si>
  <si>
    <t>Pacov průtah</t>
  </si>
  <si>
    <t>III/1333</t>
  </si>
  <si>
    <t>Pelhřimov - Nový Rychnov</t>
  </si>
  <si>
    <t>III/12925</t>
  </si>
  <si>
    <t>Sedletice průtah</t>
  </si>
  <si>
    <t>III/01935</t>
  </si>
  <si>
    <t>Pelhřimov, ul. Řemenovská</t>
  </si>
  <si>
    <t>III/12935</t>
  </si>
  <si>
    <t>Humpolec - Speřice</t>
  </si>
  <si>
    <t>III/0348</t>
  </si>
  <si>
    <t>Markvarec průtah obcí + směr Myslov</t>
  </si>
  <si>
    <t>Část I. - ve znění Dodatku č.1</t>
  </si>
  <si>
    <t>III/1296</t>
  </si>
  <si>
    <t>Proseč - Leskovice</t>
  </si>
  <si>
    <t>Část II. - ve znění Dodatku č.1</t>
  </si>
  <si>
    <t>Želiv - Křelovice</t>
  </si>
  <si>
    <t>II/129</t>
  </si>
  <si>
    <t>průtah obcí Petrovice</t>
  </si>
  <si>
    <t>2  část</t>
  </si>
  <si>
    <t>III/12813</t>
  </si>
  <si>
    <t>Pacov - Hrádek - Útěchovice</t>
  </si>
  <si>
    <t>II/133</t>
  </si>
  <si>
    <t>III/13310</t>
  </si>
  <si>
    <t>Vyskytná průtah</t>
  </si>
  <si>
    <t>III/03415</t>
  </si>
  <si>
    <t>Chvojnov - Rybníček</t>
  </si>
  <si>
    <t>II/409</t>
  </si>
  <si>
    <t>Kamenice nad Lipou most 409-011</t>
  </si>
  <si>
    <t>III/1272</t>
  </si>
  <si>
    <t>Dolní Lhota most 1272-1</t>
  </si>
  <si>
    <t>KR : 2 787 705,- Kč</t>
  </si>
  <si>
    <t>Demolice mostu, zvýšený objem prací</t>
  </si>
  <si>
    <t>II/410</t>
  </si>
  <si>
    <t>Chotěbudice - hr. okresu JH</t>
  </si>
  <si>
    <t>Želetava - hr.okresu JH</t>
  </si>
  <si>
    <t>Jemnice</t>
  </si>
  <si>
    <t>III/15218</t>
  </si>
  <si>
    <t>křiž. II/152 - přejezd Lhotice</t>
  </si>
  <si>
    <t>III/36057</t>
  </si>
  <si>
    <t>Rudíkov opěrná zeď</t>
  </si>
  <si>
    <t>Náměšť nad Oslavou  opěrná zeď</t>
  </si>
  <si>
    <t>Bítovánky  průtah</t>
  </si>
  <si>
    <t>Část 1</t>
  </si>
  <si>
    <t>III/3905</t>
  </si>
  <si>
    <t>křiž. s II/390 - Klementice</t>
  </si>
  <si>
    <t>Část 2</t>
  </si>
  <si>
    <t>III/4006</t>
  </si>
  <si>
    <t>Rouchovany  průtah</t>
  </si>
  <si>
    <t>Přešovice  průtah</t>
  </si>
  <si>
    <t>III/4007</t>
  </si>
  <si>
    <t>Mohelno - průtah</t>
  </si>
  <si>
    <t>Nárameč průtah, část 1</t>
  </si>
  <si>
    <t>Litovany průtah</t>
  </si>
  <si>
    <t>III/4011</t>
  </si>
  <si>
    <t>křižovatka s II/401 Střížov - Číměř</t>
  </si>
  <si>
    <t>Skládá se ze tří částí</t>
  </si>
  <si>
    <t>III/4012</t>
  </si>
  <si>
    <t>III/35113</t>
  </si>
  <si>
    <t>Číhalín opěrná zeď</t>
  </si>
  <si>
    <t>Rokytnice průtah</t>
  </si>
  <si>
    <t>Martínkov  průtah</t>
  </si>
  <si>
    <t>III/40810</t>
  </si>
  <si>
    <t>Kdousov průtah</t>
  </si>
  <si>
    <t>křiž. s III/35114 - Sokolí</t>
  </si>
  <si>
    <t>plán</t>
  </si>
  <si>
    <t>III/15228</t>
  </si>
  <si>
    <t>Bohušice most 15228-5</t>
  </si>
  <si>
    <t>III/4103</t>
  </si>
  <si>
    <t>Stařeč most 4103-1</t>
  </si>
  <si>
    <t>II/388</t>
  </si>
  <si>
    <t>Ostrov n.Osl. - Březí</t>
  </si>
  <si>
    <t>V.Bíteš - hr.okresu TR</t>
  </si>
  <si>
    <t>II/389</t>
  </si>
  <si>
    <t>Moravec - Strážek</t>
  </si>
  <si>
    <t>II/360</t>
  </si>
  <si>
    <t>Jimramov - hranice Pardubického kraje</t>
  </si>
  <si>
    <t>III/01844</t>
  </si>
  <si>
    <t>N. Město na Mor. - nemocnice</t>
  </si>
  <si>
    <t>III/3871</t>
  </si>
  <si>
    <t>Čtyři Dvory - Prosetín</t>
  </si>
  <si>
    <t>III/35418</t>
  </si>
  <si>
    <t>křiž. I/19 - Slavkovice</t>
  </si>
  <si>
    <t>II/357</t>
  </si>
  <si>
    <t>Bystřice n.Pernštejnem průtah</t>
  </si>
  <si>
    <t>III/35425</t>
  </si>
  <si>
    <t>Radostín nad Oslavou - Kněževes</t>
  </si>
  <si>
    <t>Dodatečně přidáno k seznamu akcí</t>
  </si>
  <si>
    <t xml:space="preserve">plán je </t>
  </si>
  <si>
    <t>II/387</t>
  </si>
  <si>
    <t>Koroužné most 387-003</t>
  </si>
  <si>
    <t>III/35319</t>
  </si>
  <si>
    <t>Březiny most 35319-2</t>
  </si>
  <si>
    <t>Jabloňov most</t>
  </si>
  <si>
    <t>Další náklady na stavbu z roku 2007</t>
  </si>
  <si>
    <t>CELKEM SILNICE</t>
  </si>
  <si>
    <t>PLÁN</t>
  </si>
  <si>
    <t>CELKEM MOSTY</t>
  </si>
  <si>
    <t xml:space="preserve">SOUČET CELKEM </t>
  </si>
  <si>
    <t>Plán 2008</t>
  </si>
  <si>
    <t>Cena VŘ</t>
  </si>
  <si>
    <t>Cena skutečná</t>
  </si>
  <si>
    <t>Rozdíl</t>
  </si>
  <si>
    <t>Délka úseku - plán</t>
  </si>
  <si>
    <t>Délka úseku - skutečná</t>
  </si>
  <si>
    <t>0,000 - 7,000</t>
  </si>
  <si>
    <t>0,000 - 6,892</t>
  </si>
  <si>
    <t>0,050 - 0,300</t>
  </si>
  <si>
    <t>11,000 - 15,500</t>
  </si>
  <si>
    <t>0,000 - 2,000</t>
  </si>
  <si>
    <t>1,000 - 7,000</t>
  </si>
  <si>
    <t>0,600 - 0,800</t>
  </si>
  <si>
    <t>0,200 - 1,000</t>
  </si>
  <si>
    <t xml:space="preserve">87,350 - 89,100 </t>
  </si>
  <si>
    <t>4,700 - 4,900</t>
  </si>
  <si>
    <t>1,000 - 3,300</t>
  </si>
  <si>
    <t>0,000 - 2,300</t>
  </si>
  <si>
    <t>0,200 - 1,200</t>
  </si>
  <si>
    <t>6,200 - 6,900</t>
  </si>
  <si>
    <t>4,855 - 7,490</t>
  </si>
  <si>
    <t>0,085 - 0,741</t>
  </si>
  <si>
    <t>0,918 - 2,481</t>
  </si>
  <si>
    <t>42,998 - 43,930</t>
  </si>
  <si>
    <t>26,023 - 27,807</t>
  </si>
  <si>
    <t>90,793-94,929</t>
  </si>
  <si>
    <t>0,450 - 2,656</t>
  </si>
  <si>
    <t>1,918 - 2,940</t>
  </si>
  <si>
    <t>5,765 - 8,071</t>
  </si>
  <si>
    <t>35,5 - 37,8</t>
  </si>
  <si>
    <t>67,0 - 69,2</t>
  </si>
  <si>
    <t>0,0 - 1,7</t>
  </si>
  <si>
    <t>6,7 - 9,2</t>
  </si>
  <si>
    <t>9,1 - 9,3</t>
  </si>
  <si>
    <t>3,1 - 3,8</t>
  </si>
  <si>
    <t>0,0 - 0,75</t>
  </si>
  <si>
    <t>2,3 - 5,3</t>
  </si>
  <si>
    <t>7,0 - 7,650</t>
  </si>
  <si>
    <t>5,3 - 8,5</t>
  </si>
  <si>
    <t>23,6 - 25,8</t>
  </si>
  <si>
    <t>31,8 - 33,1</t>
  </si>
  <si>
    <t>8,9 - 9,3</t>
  </si>
  <si>
    <t>1,0 - 1,5</t>
  </si>
  <si>
    <t>14,1 - 14,4</t>
  </si>
  <si>
    <t>31,058 - 32,532</t>
  </si>
  <si>
    <t>19,734 - 21,889</t>
  </si>
  <si>
    <t>36,618 - 37,678</t>
  </si>
  <si>
    <t>0,014 - 0,128</t>
  </si>
  <si>
    <t>0,261 - 0,483</t>
  </si>
  <si>
    <t>0,951 - 1,013</t>
  </si>
  <si>
    <t>10,427 - 10,477</t>
  </si>
  <si>
    <t>17,539 - 18,186</t>
  </si>
  <si>
    <t>0,000 - 1,103</t>
  </si>
  <si>
    <t>9,425 - 9,908</t>
  </si>
  <si>
    <t>4,534 - 5,073</t>
  </si>
  <si>
    <t>0,000 - 0,153</t>
  </si>
  <si>
    <t>33,842 - 34,342</t>
  </si>
  <si>
    <t>34,880 - 35,165</t>
  </si>
  <si>
    <t>35,205 - 35,343</t>
  </si>
  <si>
    <t>1,405 - 1,754</t>
  </si>
  <si>
    <t>0,000 - 1,480</t>
  </si>
  <si>
    <t>0,000 - 1,380</t>
  </si>
  <si>
    <t>1,710 - 1,750</t>
  </si>
  <si>
    <t>9,382 - 9,643</t>
  </si>
  <si>
    <t>17,094 - 17,447</t>
  </si>
  <si>
    <t>1,086 - 1,902</t>
  </si>
  <si>
    <t>0,000 - 0,574</t>
  </si>
  <si>
    <t>6,200 - 11,000</t>
  </si>
  <si>
    <t>0,000 - 3,978</t>
  </si>
  <si>
    <t>57,666 - 60,019</t>
  </si>
  <si>
    <t>0,000 - 0,100</t>
  </si>
  <si>
    <t>3,500 - 5,500</t>
  </si>
  <si>
    <t>0,000 - 1,495</t>
  </si>
  <si>
    <t>64,930 - 65,570</t>
  </si>
  <si>
    <t>V roce 2008 jen cena za PD; z toho 600 000,- Kč převod z ODSH</t>
  </si>
  <si>
    <t>Délka úseku - plán (stan. od-do)</t>
  </si>
  <si>
    <t>Délka úseku - realizace (km)</t>
  </si>
  <si>
    <t>zbývající část - vlastní činnnost</t>
  </si>
  <si>
    <t>Cena VŘ - včetně dodatku č.1</t>
  </si>
  <si>
    <t>(Plán je 41 230 000 + 1 500 000 = 42 730 000)</t>
  </si>
  <si>
    <t>(Plán je 6 440 000)</t>
  </si>
  <si>
    <t>(Plán je 33 890 000)</t>
  </si>
  <si>
    <t>zbývající část - posílení ostatních provozů</t>
  </si>
  <si>
    <t xml:space="preserve">(Plán je 5 410 000) </t>
  </si>
  <si>
    <t>DSP+ZDS je, není SP; předáno na ODSH</t>
  </si>
  <si>
    <t>PD placena v roce 2008</t>
  </si>
  <si>
    <t>(Plán je 39 220 000)</t>
  </si>
  <si>
    <t>(Plán je 5 920 000)</t>
  </si>
  <si>
    <t>(provozu HB bylo vráceno 1 500 000,- Kč, původní příspěvek 42 990 000,- Kč)</t>
  </si>
  <si>
    <t xml:space="preserve"> </t>
  </si>
  <si>
    <t>KR : 2 710 000; VŘ 3 324 836,20</t>
  </si>
  <si>
    <t xml:space="preserve">Přehled akcí KSÚSV v roce 2008 - silnice + mosty </t>
  </si>
  <si>
    <t>Navýšení rozpočtu KSÚSV 2008  - 75 mil. Kč</t>
  </si>
  <si>
    <t>Rozdělení dotace</t>
  </si>
  <si>
    <t>Projektová dokumentace, diagn. mostů</t>
  </si>
  <si>
    <t xml:space="preserve">CELKEM  DOTACE </t>
  </si>
  <si>
    <t>investiční</t>
  </si>
  <si>
    <t>neinvestiční</t>
  </si>
  <si>
    <t>(investiční a neinvestiční prostředky)</t>
  </si>
  <si>
    <t>Příspěvek z rezervy KSÚSV</t>
  </si>
  <si>
    <t>z toho :</t>
  </si>
  <si>
    <t>CELKEM k dispozici</t>
  </si>
  <si>
    <t>(zpracováno na základě původních seznamů akcí dle usnesení č. 0249/04/2008/ZK)</t>
  </si>
  <si>
    <t>Cena skutečná / dodavatelsky / vlastní n.</t>
  </si>
  <si>
    <t>2,8-3,3 + 3,6-4,1</t>
  </si>
  <si>
    <t>3,3 - 3,6</t>
  </si>
  <si>
    <t>Celkem; včetně daru 500 000,- včetně DPH</t>
  </si>
  <si>
    <t xml:space="preserve">1. a 2. část celkem </t>
  </si>
  <si>
    <t>dokončuje se</t>
  </si>
  <si>
    <t>Vlastní činnost provozu (100%), ACO</t>
  </si>
  <si>
    <t>III/33914</t>
  </si>
  <si>
    <t>Hněvkovice - Zahájí</t>
  </si>
  <si>
    <t>III/01825</t>
  </si>
  <si>
    <t>Česká Bělá - Cibotín</t>
  </si>
  <si>
    <t>křiž. Oudoleň - Havl.Borová</t>
  </si>
  <si>
    <t>Vlastní činnost provozu (100%), ACL</t>
  </si>
  <si>
    <t>III/34731</t>
  </si>
  <si>
    <t>Horní Bohušice - Opatovice</t>
  </si>
  <si>
    <t>Vlastní činnost provozu (100%), asfaltový nátěr</t>
  </si>
  <si>
    <t>III/3463</t>
  </si>
  <si>
    <t xml:space="preserve">Proseč - Kámen </t>
  </si>
  <si>
    <t>(křiž. Jiříkov)</t>
  </si>
  <si>
    <t>Chýška - křiž.Petrovice</t>
  </si>
  <si>
    <t>III/34811</t>
  </si>
  <si>
    <t>Chýška - Lípa</t>
  </si>
  <si>
    <t>III/34812</t>
  </si>
  <si>
    <t>Okrouhlička - Lípa</t>
  </si>
  <si>
    <t>III/34523</t>
  </si>
  <si>
    <t>Bílek - Příjemky</t>
  </si>
  <si>
    <t>Chotěboř - Jitkov</t>
  </si>
  <si>
    <t>III/34719</t>
  </si>
  <si>
    <t>Perknov - úprava křižovatky</t>
  </si>
  <si>
    <t>Oprava spodní části mostu , vlastní činnost provozu (100%)</t>
  </si>
  <si>
    <t>Františkodol most 34735-1</t>
  </si>
  <si>
    <t>Délka úseku - realizovaná (km)</t>
  </si>
  <si>
    <t>1. Další akce KSÚSV (provoz HB)  v roce 2008 - silnice +  mosty   /provozní prostředky/</t>
  </si>
  <si>
    <t>Vlastní činnost provozu (100%);  udělána část křižovatky</t>
  </si>
  <si>
    <t>(cena za PD dle VŘ)</t>
  </si>
  <si>
    <t>VŘ pouze pro ocel. NK; ostatní vlastním nákladem;</t>
  </si>
  <si>
    <t>Provoz Jihlava</t>
  </si>
  <si>
    <t xml:space="preserve">Provoz Havlíčkův Brod </t>
  </si>
  <si>
    <t xml:space="preserve">Dokončuje se </t>
  </si>
  <si>
    <t>Provoz Pelhřimov</t>
  </si>
  <si>
    <t xml:space="preserve">Dle SOD </t>
  </si>
  <si>
    <t>(rozdíl pokryt z provoz.prostředků)</t>
  </si>
  <si>
    <t>(plán úsekově)</t>
  </si>
  <si>
    <t>Akce z dotace  nerealizovány</t>
  </si>
  <si>
    <t>VZ na PD v roce 2007, PD placena v r. 2008</t>
  </si>
  <si>
    <t>Bude dodatek č. 1 na méněpráce</t>
  </si>
  <si>
    <t>Provoz Třebíč</t>
  </si>
  <si>
    <t>Provoz Žďár nad Sázavou</t>
  </si>
  <si>
    <t>Račice - Odunec - Valeč</t>
  </si>
  <si>
    <t>0,081 - 1,458</t>
  </si>
  <si>
    <t>není  ukončeno!!!</t>
  </si>
  <si>
    <t>(rozdíl - pokryt z prostř. 2009)</t>
  </si>
  <si>
    <t>Dodavatelsky</t>
  </si>
  <si>
    <t>Vlastní činnost provozu</t>
  </si>
  <si>
    <t>Ve vlastní činnosti realizována doprava</t>
  </si>
  <si>
    <t>Ve vlastní činnosti realizována doprava,  krajnice, VDZ, DIO</t>
  </si>
  <si>
    <t>Ve vlastní činnosti realizována doprava, kácení stromů, krajnice, VDZ, DIO</t>
  </si>
  <si>
    <t>Ve vlastní činnosti realizovány krajnice, VDZ, DIO,propusty</t>
  </si>
  <si>
    <t>Ve vlastní činnosti realizována doprava, kácení stromů, krajnice, VDZ, DIO,</t>
  </si>
  <si>
    <t>Ve vlastní činnosti realizována doprava,  krajnice,  DIO,</t>
  </si>
  <si>
    <t>Ve vlastní činnosti realizována doprava, kácení stromů, krajnice,  DIO,</t>
  </si>
  <si>
    <t>0,000 - 1,860</t>
  </si>
  <si>
    <t>Navíc opraveno 0,85 km silnice II/387</t>
  </si>
  <si>
    <t>(přesun z KV ODSH)</t>
  </si>
  <si>
    <t>28,6 - 29,2</t>
  </si>
  <si>
    <t>108,9 - 109,8</t>
  </si>
  <si>
    <t>0,0 - 0,1</t>
  </si>
  <si>
    <t>P/0</t>
  </si>
  <si>
    <t>Předběžný odhad nákladů (Kč)</t>
  </si>
  <si>
    <t xml:space="preserve">III/36043 </t>
  </si>
  <si>
    <t>Pikárec průtah</t>
  </si>
  <si>
    <t>Aktualizace : 21.11.2008</t>
  </si>
  <si>
    <t>2. Další stavby a opravy mostů a silnic realizované v roce 2008</t>
  </si>
  <si>
    <t>Akce nerealizovány</t>
  </si>
  <si>
    <t>Bylo nutné dofinancování</t>
  </si>
  <si>
    <t>Dodatek č. 1 - vícepráce</t>
  </si>
  <si>
    <t>dodavatelsky - VŘ v roce 2007, dokončení 05/2008</t>
  </si>
  <si>
    <t>Hotovo do 30.8.08 - - soutěž obec ČR; k tomu přidán další úsek silnice III/36043, VŘ 1 480 420,- + vlastní činnost</t>
  </si>
  <si>
    <t>Rozšíření prací - dle dodatků č.1 a 2</t>
  </si>
  <si>
    <t>není dokončeno, pozast. 10%</t>
  </si>
  <si>
    <t>Dodatek č. 1 (převod na r. 2009) - 1 665 457,43</t>
  </si>
  <si>
    <t>3. Opravy silnic nátěrovými technologiemi - realizované v roce 2008</t>
  </si>
  <si>
    <t>III/0391</t>
  </si>
  <si>
    <t>Antonka - Vlásenice</t>
  </si>
  <si>
    <t>Čáslavice - Bolíkovice</t>
  </si>
  <si>
    <t>Bolíkovice - Babice</t>
  </si>
  <si>
    <t>III/40510</t>
  </si>
  <si>
    <t>Číchov - Přibyslavice</t>
  </si>
  <si>
    <t>III/15234</t>
  </si>
  <si>
    <t>Udeřice - Radkovice</t>
  </si>
  <si>
    <t>Radkovice - Biskupice</t>
  </si>
  <si>
    <t>Vaneč - Pyšel</t>
  </si>
  <si>
    <t>Pozďatín - Smrk</t>
  </si>
  <si>
    <t>Nížkov - Sázava</t>
  </si>
  <si>
    <t>Kadov</t>
  </si>
  <si>
    <t>Lhotka</t>
  </si>
  <si>
    <t>Lísek</t>
  </si>
  <si>
    <t>Jestřábí</t>
  </si>
  <si>
    <t>Kněževes</t>
  </si>
  <si>
    <t>Pikárec</t>
  </si>
  <si>
    <t>Bystřice n. P. - Rožná</t>
  </si>
  <si>
    <t>III/3923</t>
  </si>
  <si>
    <t>III/39010</t>
  </si>
  <si>
    <t>kalový zákryt</t>
  </si>
  <si>
    <t>II/353</t>
  </si>
  <si>
    <t>III/35013</t>
  </si>
  <si>
    <t>III/36034</t>
  </si>
  <si>
    <t>III/3929</t>
  </si>
  <si>
    <t>III/36043</t>
  </si>
  <si>
    <t>penetrační makadam s nátěry</t>
  </si>
  <si>
    <t>kř. II/350 - hr. okr.</t>
  </si>
  <si>
    <t>Prbíhají jednání ke způsobu opravy</t>
  </si>
  <si>
    <t>Ing. Jaroslav Rušar - Mosty</t>
  </si>
  <si>
    <t>Rekonstrukce mostu odložena - viz Plán oprav a rekonstrukcí mostů 2009-2014</t>
  </si>
  <si>
    <t>Pontex Praha</t>
  </si>
  <si>
    <t>Realizace v rámci jiné investiční akce</t>
  </si>
  <si>
    <t>Cena dle VŘ, DSP + ZDS - Ing. Jan Pracný, projekční kancelář, Brno</t>
  </si>
  <si>
    <t>Plán KSÚSV pro rok 2009, PD + stavba</t>
  </si>
  <si>
    <t>Předáno na ODSH, bude ve větším rozsahu</t>
  </si>
  <si>
    <t>Přesunuto - vzhledem k finančním nákladům jiných akcí dle seznamu</t>
  </si>
  <si>
    <t>Mezisoučet</t>
  </si>
  <si>
    <t>Provoz ZR prověří rozsah a rozhodne o způsobu opravy; Povrch PMA; bude zařazeno do Plánu oprav v dalších letech</t>
  </si>
  <si>
    <t>Oprava II/405 v úseku JI - křiž. III/4051 (po roce provozu); KR : --- 3 230 000,- Kč; probíhají jednání o výši dodatku cca 1 000 000,- Kč</t>
  </si>
  <si>
    <t>Stavební práce -  do roku 2009; v roce 2008 VŘ a přípravné práce</t>
  </si>
  <si>
    <t>Realizováno vlastní činností provozu v roce 2008</t>
  </si>
  <si>
    <t>Nebude realizováno</t>
  </si>
  <si>
    <t>Diagnostika mostů - D1 v roce 2009</t>
  </si>
  <si>
    <t>Diagnostika mostu a PD - D1 v roce 2009</t>
  </si>
  <si>
    <t>DSP - hotovo</t>
  </si>
  <si>
    <t>ROZDĚLENÍ  DOTACÍ</t>
  </si>
  <si>
    <t>Nutno schválit rozdělení prostředků!</t>
  </si>
  <si>
    <t>Ukončeno, podíl vlastní činnosti (176 684,- Kč)</t>
  </si>
  <si>
    <t>Část I + Část II (dodavatelsky + vlastní činnost); Vlastní činnost z rezervy KSÚSV</t>
  </si>
  <si>
    <t>KR : 6 538 266,- Kč ; dodavatelsky + vlastní činnost. Vlastní činnost pokryta z rezervy KSÚSV</t>
  </si>
  <si>
    <t>Dodavatelsky + vlastní činnost provozu, pokryta z rezervy KSÚSV</t>
  </si>
  <si>
    <t>Extravilán a průtah - dohromady jeden úsek; finanční náklady sloučeny (dodavatelsky + vlastní činnost); vlastní činnost pokryta z rezervy KSÚSV</t>
  </si>
  <si>
    <t>Dodavatelsky; vlastní činnost provozu nezahrnuta</t>
  </si>
  <si>
    <t>(Chybějící prostředky budou pokryty z provozních prostředků nebo z rezervy KSÚSV; včetně dodatku na pol. č. 5)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</si>
</sst>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\ &quot;Kč&quot;"/>
    <numFmt numFmtId="166" formatCode="#,##0.000"/>
    <numFmt numFmtId="167" formatCode="#,##0.00_ ;\-#,##0.00\ "/>
    <numFmt numFmtId="168" formatCode="0.000"/>
  </numFmts>
  <fonts count="67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6"/>
      <color indexed="8"/>
      <name val="Arial"/>
      <family val="2"/>
    </font>
    <font>
      <sz val="16"/>
      <color indexed="8"/>
      <name val="Times New Roman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color indexed="8"/>
      <name val="Arial"/>
      <family val="2"/>
    </font>
    <font>
      <sz val="8"/>
      <color indexed="8"/>
      <name val="Times New Roman"/>
      <family val="2"/>
    </font>
    <font>
      <b/>
      <sz val="11"/>
      <name val="Arial CE"/>
      <family val="0"/>
    </font>
    <font>
      <sz val="10"/>
      <color indexed="8"/>
      <name val="Times New Roman"/>
      <family val="2"/>
    </font>
    <font>
      <b/>
      <sz val="10"/>
      <color indexed="10"/>
      <name val="Arial CE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8"/>
      <name val="Times New Roman"/>
      <family val="2"/>
    </font>
    <font>
      <sz val="10"/>
      <color indexed="10"/>
      <name val="Arial CE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 CE"/>
      <family val="0"/>
    </font>
    <font>
      <sz val="10"/>
      <name val="Arial CE"/>
      <family val="0"/>
    </font>
    <font>
      <b/>
      <i/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 Black"/>
      <family val="2"/>
    </font>
    <font>
      <b/>
      <sz val="15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b/>
      <sz val="18"/>
      <color indexed="8"/>
      <name val="Arial"/>
      <family val="2"/>
    </font>
    <font>
      <sz val="18"/>
      <color indexed="8"/>
      <name val="Times New Roman"/>
      <family val="2"/>
    </font>
    <font>
      <b/>
      <sz val="14"/>
      <name val="Arial CE"/>
      <family val="0"/>
    </font>
    <font>
      <b/>
      <sz val="11"/>
      <color indexed="11"/>
      <name val="Arial CE"/>
      <family val="0"/>
    </font>
    <font>
      <b/>
      <sz val="9"/>
      <color indexed="17"/>
      <name val="Arial"/>
      <family val="2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2"/>
    </font>
    <font>
      <b/>
      <sz val="11"/>
      <color indexed="1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/>
      <right style="thick"/>
      <top style="thick"/>
      <bottom style="thick"/>
    </border>
    <border>
      <left style="thick"/>
      <right/>
      <top style="thin"/>
      <bottom/>
    </border>
    <border>
      <left style="thin"/>
      <right style="thick"/>
      <top/>
      <bottom/>
    </border>
    <border>
      <left style="thick"/>
      <right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 style="thick"/>
      <top/>
      <bottom style="thin"/>
    </border>
    <border>
      <left/>
      <right/>
      <top style="thin"/>
      <bottom/>
    </border>
    <border>
      <left style="thin"/>
      <right style="thick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 style="thin"/>
    </border>
    <border>
      <left style="thick"/>
      <right/>
      <top/>
      <bottom style="thick"/>
    </border>
    <border>
      <left style="thick"/>
      <right style="thick"/>
      <top>
        <color indexed="63"/>
      </top>
      <bottom style="thick"/>
    </border>
    <border>
      <left/>
      <right/>
      <top/>
      <bottom style="thick"/>
    </border>
    <border>
      <left style="thin"/>
      <right style="thick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/>
      <right/>
      <top style="thick"/>
      <bottom/>
    </border>
    <border>
      <left style="thin"/>
      <right style="thick"/>
      <top style="thick"/>
      <bottom/>
    </border>
    <border>
      <left style="medium"/>
      <right/>
      <top style="medium"/>
      <bottom/>
    </border>
    <border>
      <left style="thick"/>
      <right style="thick"/>
      <top style="medium"/>
      <bottom/>
    </border>
    <border>
      <left/>
      <right/>
      <top style="medium"/>
      <bottom/>
    </border>
    <border>
      <left style="thin"/>
      <right style="thick"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/>
      <bottom style="medium"/>
    </border>
    <border>
      <left/>
      <right/>
      <top/>
      <bottom style="medium"/>
    </border>
    <border>
      <left style="thin"/>
      <right style="thick"/>
      <top/>
      <bottom style="medium"/>
    </border>
    <border>
      <left/>
      <right style="thick"/>
      <top/>
      <bottom style="thin"/>
    </border>
    <border>
      <left>
        <color indexed="63"/>
      </left>
      <right style="thick"/>
      <top>
        <color indexed="63"/>
      </top>
      <bottom style="thick"/>
    </border>
    <border>
      <left/>
      <right style="thick"/>
      <top/>
      <bottom/>
    </border>
    <border>
      <left style="thick"/>
      <right style="thin"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 style="thick"/>
      <top style="thin"/>
      <bottom/>
    </border>
    <border>
      <left style="thick"/>
      <right style="thin"/>
      <top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94">
    <xf numFmtId="0" fontId="0" fillId="0" borderId="0" xfId="0" applyAlignment="1">
      <alignment/>
    </xf>
    <xf numFmtId="164" fontId="0" fillId="0" borderId="10" xfId="35" applyNumberFormat="1" applyFont="1" applyBorder="1" applyAlignment="1">
      <alignment horizontal="right" wrapText="1"/>
    </xf>
    <xf numFmtId="164" fontId="0" fillId="0" borderId="11" xfId="35" applyNumberFormat="1" applyFont="1" applyBorder="1" applyAlignment="1">
      <alignment horizontal="right" wrapText="1"/>
    </xf>
    <xf numFmtId="164" fontId="0" fillId="0" borderId="12" xfId="35" applyNumberFormat="1" applyFont="1" applyBorder="1" applyAlignment="1">
      <alignment horizontal="right" wrapText="1"/>
    </xf>
    <xf numFmtId="164" fontId="21" fillId="0" borderId="13" xfId="35" applyNumberFormat="1" applyFont="1" applyBorder="1" applyAlignment="1">
      <alignment horizontal="right"/>
    </xf>
    <xf numFmtId="164" fontId="21" fillId="0" borderId="11" xfId="35" applyNumberFormat="1" applyFont="1" applyBorder="1" applyAlignment="1">
      <alignment horizontal="right"/>
    </xf>
    <xf numFmtId="164" fontId="21" fillId="0" borderId="12" xfId="35" applyNumberFormat="1" applyFont="1" applyBorder="1" applyAlignment="1">
      <alignment horizontal="right"/>
    </xf>
    <xf numFmtId="164" fontId="0" fillId="0" borderId="11" xfId="35" applyNumberFormat="1" applyFont="1" applyBorder="1" applyAlignment="1">
      <alignment horizontal="right"/>
    </xf>
    <xf numFmtId="164" fontId="33" fillId="0" borderId="12" xfId="35" applyNumberFormat="1" applyFont="1" applyBorder="1" applyAlignment="1">
      <alignment horizontal="right"/>
    </xf>
    <xf numFmtId="0" fontId="1" fillId="0" borderId="0" xfId="46">
      <alignment/>
      <protection/>
    </xf>
    <xf numFmtId="0" fontId="36" fillId="0" borderId="0" xfId="46" applyFont="1" applyAlignment="1">
      <alignment horizontal="center" vertical="center"/>
      <protection/>
    </xf>
    <xf numFmtId="0" fontId="21" fillId="0" borderId="0" xfId="46" applyFont="1" applyAlignment="1">
      <alignment horizontal="left" vertical="center"/>
      <protection/>
    </xf>
    <xf numFmtId="0" fontId="28" fillId="24" borderId="14" xfId="46" applyFont="1" applyFill="1" applyBorder="1" applyAlignment="1">
      <alignment horizontal="center" vertical="center" wrapText="1"/>
      <protection/>
    </xf>
    <xf numFmtId="0" fontId="28" fillId="24" borderId="15" xfId="46" applyFont="1" applyFill="1" applyBorder="1" applyAlignment="1">
      <alignment horizontal="center" vertical="center" wrapText="1"/>
      <protection/>
    </xf>
    <xf numFmtId="0" fontId="25" fillId="0" borderId="16" xfId="46" applyFont="1" applyFill="1" applyBorder="1" applyAlignment="1">
      <alignment horizontal="center" vertical="center" wrapText="1"/>
      <protection/>
    </xf>
    <xf numFmtId="0" fontId="25" fillId="0" borderId="10" xfId="46" applyFont="1" applyFill="1" applyBorder="1" applyAlignment="1">
      <alignment horizontal="center" vertical="center" wrapText="1"/>
      <protection/>
    </xf>
    <xf numFmtId="0" fontId="30" fillId="0" borderId="0" xfId="46" applyFont="1" applyFill="1" applyBorder="1" applyAlignment="1">
      <alignment horizontal="center" vertical="center" wrapText="1"/>
      <protection/>
    </xf>
    <xf numFmtId="0" fontId="21" fillId="25" borderId="17" xfId="46" applyFont="1" applyFill="1" applyBorder="1" applyAlignment="1">
      <alignment horizontal="center"/>
      <protection/>
    </xf>
    <xf numFmtId="3" fontId="21" fillId="0" borderId="0" xfId="46" applyNumberFormat="1" applyFont="1" applyFill="1" applyBorder="1" applyAlignment="1">
      <alignment horizontal="right" vertical="center"/>
      <protection/>
    </xf>
    <xf numFmtId="0" fontId="25" fillId="0" borderId="18" xfId="46" applyFont="1" applyFill="1" applyBorder="1" applyAlignment="1">
      <alignment horizontal="center" vertical="center"/>
      <protection/>
    </xf>
    <xf numFmtId="0" fontId="25" fillId="0" borderId="11" xfId="46" applyFont="1" applyFill="1" applyBorder="1" applyAlignment="1">
      <alignment horizontal="center" vertical="center"/>
      <protection/>
    </xf>
    <xf numFmtId="0" fontId="37" fillId="25" borderId="17" xfId="46" applyFont="1" applyFill="1" applyBorder="1" applyAlignment="1">
      <alignment horizontal="center" vertical="center" wrapText="1"/>
      <protection/>
    </xf>
    <xf numFmtId="3" fontId="0" fillId="0" borderId="0" xfId="46" applyNumberFormat="1" applyFont="1" applyFill="1" applyBorder="1" applyAlignment="1">
      <alignment horizontal="right" vertical="center" wrapText="1"/>
      <protection/>
    </xf>
    <xf numFmtId="0" fontId="25" fillId="0" borderId="19" xfId="46" applyFont="1" applyFill="1" applyBorder="1" applyAlignment="1">
      <alignment horizontal="center" vertical="center"/>
      <protection/>
    </xf>
    <xf numFmtId="0" fontId="25" fillId="0" borderId="12" xfId="46" applyFont="1" applyFill="1" applyBorder="1" applyAlignment="1">
      <alignment horizontal="center" vertical="center"/>
      <protection/>
    </xf>
    <xf numFmtId="0" fontId="30" fillId="0" borderId="20" xfId="46" applyFont="1" applyFill="1" applyBorder="1" applyAlignment="1">
      <alignment horizontal="center" vertical="center" wrapText="1"/>
      <protection/>
    </xf>
    <xf numFmtId="0" fontId="0" fillId="25" borderId="21" xfId="46" applyFont="1" applyFill="1" applyBorder="1" applyAlignment="1">
      <alignment horizontal="center" vertical="center"/>
      <protection/>
    </xf>
    <xf numFmtId="3" fontId="0" fillId="0" borderId="20" xfId="46" applyNumberFormat="1" applyFont="1" applyFill="1" applyBorder="1" applyAlignment="1">
      <alignment horizontal="right" vertical="center"/>
      <protection/>
    </xf>
    <xf numFmtId="0" fontId="25" fillId="0" borderId="13" xfId="46" applyFont="1" applyFill="1" applyBorder="1" applyAlignment="1">
      <alignment horizontal="center" vertical="center" wrapText="1"/>
      <protection/>
    </xf>
    <xf numFmtId="0" fontId="30" fillId="0" borderId="22" xfId="46" applyFont="1" applyFill="1" applyBorder="1" applyAlignment="1">
      <alignment horizontal="center" vertical="center" wrapText="1"/>
      <protection/>
    </xf>
    <xf numFmtId="0" fontId="21" fillId="25" borderId="23" xfId="46" applyFont="1" applyFill="1" applyBorder="1" applyAlignment="1">
      <alignment horizontal="center"/>
      <protection/>
    </xf>
    <xf numFmtId="0" fontId="30" fillId="0" borderId="24" xfId="46" applyFont="1" applyFill="1" applyBorder="1" applyAlignment="1">
      <alignment horizontal="center" vertical="center" wrapText="1"/>
      <protection/>
    </xf>
    <xf numFmtId="0" fontId="25" fillId="25" borderId="24" xfId="46" applyFont="1" applyFill="1" applyBorder="1" applyAlignment="1">
      <alignment horizontal="center" vertical="center" wrapText="1"/>
      <protection/>
    </xf>
    <xf numFmtId="0" fontId="30" fillId="0" borderId="25" xfId="46" applyFont="1" applyFill="1" applyBorder="1" applyAlignment="1">
      <alignment horizontal="center" vertical="center" wrapText="1"/>
      <protection/>
    </xf>
    <xf numFmtId="0" fontId="25" fillId="0" borderId="18" xfId="46" applyFont="1" applyFill="1" applyBorder="1" applyAlignment="1">
      <alignment horizontal="center" vertical="center" wrapText="1"/>
      <protection/>
    </xf>
    <xf numFmtId="0" fontId="25" fillId="0" borderId="11" xfId="46" applyFont="1" applyFill="1" applyBorder="1" applyAlignment="1">
      <alignment horizontal="center" vertical="center" wrapText="1"/>
      <protection/>
    </xf>
    <xf numFmtId="0" fontId="33" fillId="25" borderId="21" xfId="46" applyFont="1" applyFill="1" applyBorder="1" applyAlignment="1">
      <alignment horizontal="center"/>
      <protection/>
    </xf>
    <xf numFmtId="0" fontId="25" fillId="0" borderId="16" xfId="46" applyFont="1" applyFill="1" applyBorder="1" applyAlignment="1">
      <alignment horizontal="center" vertical="center"/>
      <protection/>
    </xf>
    <xf numFmtId="0" fontId="25" fillId="0" borderId="13" xfId="46" applyFont="1" applyFill="1" applyBorder="1" applyAlignment="1">
      <alignment horizontal="center" vertical="center"/>
      <protection/>
    </xf>
    <xf numFmtId="0" fontId="33" fillId="25" borderId="23" xfId="46" applyFont="1" applyFill="1" applyBorder="1" applyAlignment="1">
      <alignment horizontal="center"/>
      <protection/>
    </xf>
    <xf numFmtId="0" fontId="30" fillId="0" borderId="18" xfId="46" applyFont="1" applyFill="1" applyBorder="1" applyAlignment="1">
      <alignment horizontal="center" vertical="center" wrapText="1"/>
      <protection/>
    </xf>
    <xf numFmtId="0" fontId="25" fillId="25" borderId="17" xfId="46" applyFont="1" applyFill="1" applyBorder="1" applyAlignment="1">
      <alignment horizontal="center" vertical="center" wrapText="1"/>
      <protection/>
    </xf>
    <xf numFmtId="0" fontId="37" fillId="25" borderId="21" xfId="46" applyFont="1" applyFill="1" applyBorder="1" applyAlignment="1">
      <alignment horizontal="center"/>
      <protection/>
    </xf>
    <xf numFmtId="0" fontId="33" fillId="25" borderId="17" xfId="46" applyFont="1" applyFill="1" applyBorder="1" applyAlignment="1">
      <alignment horizontal="center"/>
      <protection/>
    </xf>
    <xf numFmtId="3" fontId="21" fillId="0" borderId="22" xfId="46" applyNumberFormat="1" applyFont="1" applyFill="1" applyBorder="1" applyAlignment="1">
      <alignment horizontal="right" vertical="center"/>
      <protection/>
    </xf>
    <xf numFmtId="0" fontId="25" fillId="0" borderId="26" xfId="46" applyFont="1" applyFill="1" applyBorder="1" applyAlignment="1">
      <alignment horizontal="center" vertical="center"/>
      <protection/>
    </xf>
    <xf numFmtId="0" fontId="25" fillId="0" borderId="27" xfId="46" applyFont="1" applyFill="1" applyBorder="1" applyAlignment="1">
      <alignment horizontal="center" vertical="center"/>
      <protection/>
    </xf>
    <xf numFmtId="0" fontId="30" fillId="0" borderId="28" xfId="46" applyFont="1" applyFill="1" applyBorder="1" applyAlignment="1">
      <alignment horizontal="center" vertical="center" wrapText="1"/>
      <protection/>
    </xf>
    <xf numFmtId="0" fontId="33" fillId="25" borderId="29" xfId="46" applyFont="1" applyFill="1" applyBorder="1" applyAlignment="1">
      <alignment horizontal="center"/>
      <protection/>
    </xf>
    <xf numFmtId="3" fontId="0" fillId="0" borderId="28" xfId="46" applyNumberFormat="1" applyFont="1" applyFill="1" applyBorder="1" applyAlignment="1">
      <alignment horizontal="right" vertical="center"/>
      <protection/>
    </xf>
    <xf numFmtId="3" fontId="1" fillId="0" borderId="0" xfId="46" applyNumberFormat="1">
      <alignment/>
      <protection/>
    </xf>
    <xf numFmtId="4" fontId="1" fillId="0" borderId="0" xfId="46" applyNumberFormat="1">
      <alignment/>
      <protection/>
    </xf>
    <xf numFmtId="0" fontId="1" fillId="0" borderId="0" xfId="46" applyAlignment="1">
      <alignment vertical="center"/>
      <protection/>
    </xf>
    <xf numFmtId="0" fontId="36" fillId="0" borderId="0" xfId="46" applyFont="1" applyAlignment="1">
      <alignment horizontal="right" vertical="center"/>
      <protection/>
    </xf>
    <xf numFmtId="3" fontId="36" fillId="0" borderId="0" xfId="46" applyNumberFormat="1" applyFont="1">
      <alignment/>
      <protection/>
    </xf>
    <xf numFmtId="3" fontId="36" fillId="0" borderId="0" xfId="46" applyNumberFormat="1" applyFont="1" applyAlignment="1">
      <alignment vertical="center"/>
      <protection/>
    </xf>
    <xf numFmtId="0" fontId="25" fillId="0" borderId="30" xfId="46" applyFont="1" applyFill="1" applyBorder="1" applyAlignment="1">
      <alignment horizontal="center" vertical="center" wrapText="1"/>
      <protection/>
    </xf>
    <xf numFmtId="0" fontId="25" fillId="0" borderId="10" xfId="46" applyFont="1" applyFill="1" applyBorder="1" applyAlignment="1">
      <alignment horizontal="center" vertical="center"/>
      <protection/>
    </xf>
    <xf numFmtId="0" fontId="30" fillId="0" borderId="31" xfId="46" applyFont="1" applyFill="1" applyBorder="1" applyAlignment="1">
      <alignment horizontal="center" vertical="center" wrapText="1"/>
      <protection/>
    </xf>
    <xf numFmtId="0" fontId="33" fillId="25" borderId="32" xfId="46" applyFont="1" applyFill="1" applyBorder="1" applyAlignment="1">
      <alignment horizontal="center"/>
      <protection/>
    </xf>
    <xf numFmtId="0" fontId="21" fillId="0" borderId="31" xfId="46" applyFont="1" applyFill="1" applyBorder="1" applyAlignment="1">
      <alignment horizontal="right" vertical="center"/>
      <protection/>
    </xf>
    <xf numFmtId="0" fontId="0" fillId="0" borderId="28" xfId="46" applyFont="1" applyFill="1" applyBorder="1" applyAlignment="1">
      <alignment horizontal="right" vertical="center"/>
      <protection/>
    </xf>
    <xf numFmtId="0" fontId="25" fillId="0" borderId="33" xfId="46" applyFont="1" applyFill="1" applyBorder="1" applyAlignment="1">
      <alignment horizontal="center" vertical="center" wrapText="1"/>
      <protection/>
    </xf>
    <xf numFmtId="0" fontId="25" fillId="0" borderId="34" xfId="46" applyFont="1" applyFill="1" applyBorder="1" applyAlignment="1">
      <alignment horizontal="center" vertical="center"/>
      <protection/>
    </xf>
    <xf numFmtId="0" fontId="30" fillId="0" borderId="35" xfId="46" applyFont="1" applyFill="1" applyBorder="1" applyAlignment="1">
      <alignment horizontal="center" vertical="center" wrapText="1"/>
      <protection/>
    </xf>
    <xf numFmtId="0" fontId="33" fillId="25" borderId="36" xfId="46" applyFont="1" applyFill="1" applyBorder="1" applyAlignment="1">
      <alignment horizontal="center"/>
      <protection/>
    </xf>
    <xf numFmtId="0" fontId="21" fillId="0" borderId="35" xfId="46" applyFont="1" applyFill="1" applyBorder="1" applyAlignment="1">
      <alignment horizontal="right" vertical="center"/>
      <protection/>
    </xf>
    <xf numFmtId="0" fontId="25" fillId="0" borderId="37" xfId="46" applyFont="1" applyFill="1" applyBorder="1" applyAlignment="1">
      <alignment horizontal="center" vertical="center"/>
      <protection/>
    </xf>
    <xf numFmtId="0" fontId="25" fillId="0" borderId="38" xfId="46" applyFont="1" applyFill="1" applyBorder="1" applyAlignment="1">
      <alignment horizontal="center" vertical="center"/>
      <protection/>
    </xf>
    <xf numFmtId="0" fontId="25" fillId="0" borderId="39" xfId="46" applyFont="1" applyFill="1" applyBorder="1" applyAlignment="1">
      <alignment horizontal="center" vertical="center"/>
      <protection/>
    </xf>
    <xf numFmtId="0" fontId="30" fillId="0" borderId="40" xfId="46" applyFont="1" applyFill="1" applyBorder="1" applyAlignment="1">
      <alignment horizontal="center" vertical="center" wrapText="1"/>
      <protection/>
    </xf>
    <xf numFmtId="0" fontId="33" fillId="25" borderId="41" xfId="46" applyFont="1" applyFill="1" applyBorder="1" applyAlignment="1">
      <alignment horizontal="center"/>
      <protection/>
    </xf>
    <xf numFmtId="0" fontId="0" fillId="0" borderId="40" xfId="46" applyFont="1" applyFill="1" applyBorder="1" applyAlignment="1">
      <alignment horizontal="right" vertical="center"/>
      <protection/>
    </xf>
    <xf numFmtId="0" fontId="0" fillId="0" borderId="42" xfId="46" applyFont="1" applyFill="1" applyBorder="1" applyAlignment="1">
      <alignment horizontal="right" vertical="center"/>
      <protection/>
    </xf>
    <xf numFmtId="0" fontId="21" fillId="0" borderId="0" xfId="46" applyFont="1" applyFill="1" applyBorder="1" applyAlignment="1">
      <alignment horizontal="right" vertical="center"/>
      <protection/>
    </xf>
    <xf numFmtId="0" fontId="40" fillId="0" borderId="0" xfId="46" applyFont="1">
      <alignment/>
      <protection/>
    </xf>
    <xf numFmtId="0" fontId="36" fillId="0" borderId="0" xfId="46" applyFont="1">
      <alignment/>
      <protection/>
    </xf>
    <xf numFmtId="0" fontId="36" fillId="0" borderId="0" xfId="46" applyFont="1">
      <alignment/>
      <protection/>
    </xf>
    <xf numFmtId="3" fontId="21" fillId="0" borderId="31" xfId="46" applyNumberFormat="1" applyFont="1" applyFill="1" applyBorder="1" applyAlignment="1">
      <alignment horizontal="right" vertical="center"/>
      <protection/>
    </xf>
    <xf numFmtId="3" fontId="0" fillId="0" borderId="42" xfId="46" applyNumberFormat="1" applyFont="1" applyFill="1" applyBorder="1" applyAlignment="1">
      <alignment horizontal="right" vertical="center"/>
      <protection/>
    </xf>
    <xf numFmtId="3" fontId="0" fillId="0" borderId="43" xfId="46" applyNumberFormat="1" applyFont="1" applyFill="1" applyBorder="1" applyAlignment="1">
      <alignment horizontal="right" vertical="center"/>
      <protection/>
    </xf>
    <xf numFmtId="3" fontId="1" fillId="0" borderId="0" xfId="46" applyNumberFormat="1" applyFont="1" applyAlignment="1">
      <alignment horizontal="right" vertical="center"/>
      <protection/>
    </xf>
    <xf numFmtId="3" fontId="36" fillId="0" borderId="0" xfId="46" applyNumberFormat="1" applyFont="1" applyAlignment="1">
      <alignment horizontal="right" vertical="center"/>
      <protection/>
    </xf>
    <xf numFmtId="0" fontId="41" fillId="0" borderId="0" xfId="46" applyFont="1">
      <alignment/>
      <protection/>
    </xf>
    <xf numFmtId="3" fontId="30" fillId="0" borderId="0" xfId="46" applyNumberFormat="1" applyFont="1">
      <alignment/>
      <protection/>
    </xf>
    <xf numFmtId="3" fontId="0" fillId="0" borderId="44" xfId="46" applyNumberFormat="1" applyFont="1" applyFill="1" applyBorder="1" applyAlignment="1">
      <alignment horizontal="right" vertical="center"/>
      <protection/>
    </xf>
    <xf numFmtId="0" fontId="30" fillId="0" borderId="16" xfId="46" applyFont="1" applyFill="1" applyBorder="1" applyAlignment="1">
      <alignment horizontal="center" vertical="center" wrapText="1"/>
      <protection/>
    </xf>
    <xf numFmtId="0" fontId="30" fillId="0" borderId="26" xfId="46" applyFont="1" applyFill="1" applyBorder="1" applyAlignment="1">
      <alignment horizontal="center" vertical="center" wrapText="1"/>
      <protection/>
    </xf>
    <xf numFmtId="3" fontId="41" fillId="0" borderId="0" xfId="46" applyNumberFormat="1" applyFont="1">
      <alignment/>
      <protection/>
    </xf>
    <xf numFmtId="0" fontId="41" fillId="0" borderId="0" xfId="46" applyFont="1" applyFill="1">
      <alignment/>
      <protection/>
    </xf>
    <xf numFmtId="0" fontId="0" fillId="0" borderId="20" xfId="46" applyFont="1" applyFill="1" applyBorder="1" applyAlignment="1">
      <alignment horizontal="right" vertical="center"/>
      <protection/>
    </xf>
    <xf numFmtId="0" fontId="41" fillId="0" borderId="0" xfId="46" applyFont="1" applyFill="1" applyBorder="1">
      <alignment/>
      <protection/>
    </xf>
    <xf numFmtId="3" fontId="43" fillId="0" borderId="0" xfId="46" applyNumberFormat="1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8" fillId="24" borderId="45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25" fillId="26" borderId="3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25" fillId="26" borderId="2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5" fillId="26" borderId="23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center" wrapText="1"/>
    </xf>
    <xf numFmtId="0" fontId="25" fillId="26" borderId="23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5" fillId="26" borderId="21" xfId="0" applyFont="1" applyFill="1" applyBorder="1" applyAlignment="1">
      <alignment horizontal="center" vertical="center"/>
    </xf>
    <xf numFmtId="0" fontId="30" fillId="26" borderId="21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 vertical="center"/>
    </xf>
    <xf numFmtId="4" fontId="21" fillId="0" borderId="44" xfId="0" applyNumberFormat="1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25" fillId="25" borderId="17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4" fontId="21" fillId="0" borderId="42" xfId="0" applyNumberFormat="1" applyFont="1" applyBorder="1" applyAlignment="1">
      <alignment vertical="center"/>
    </xf>
    <xf numFmtId="0" fontId="34" fillId="0" borderId="12" xfId="0" applyFont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 wrapText="1"/>
    </xf>
    <xf numFmtId="0" fontId="25" fillId="10" borderId="17" xfId="0" applyFont="1" applyFill="1" applyBorder="1" applyAlignment="1">
      <alignment horizontal="center" vertical="center" wrapText="1"/>
    </xf>
    <xf numFmtId="4" fontId="21" fillId="0" borderId="44" xfId="0" applyNumberFormat="1" applyFont="1" applyBorder="1" applyAlignment="1">
      <alignment horizontal="right" vertical="center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25" fillId="10" borderId="23" xfId="0" applyFont="1" applyFill="1" applyBorder="1" applyAlignment="1">
      <alignment horizontal="center" vertical="center"/>
    </xf>
    <xf numFmtId="0" fontId="25" fillId="10" borderId="17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25" fillId="10" borderId="17" xfId="0" applyFont="1" applyFill="1" applyBorder="1" applyAlignment="1">
      <alignment horizontal="center"/>
    </xf>
    <xf numFmtId="0" fontId="25" fillId="10" borderId="17" xfId="0" applyFont="1" applyFill="1" applyBorder="1" applyAlignment="1">
      <alignment horizontal="center" vertical="center"/>
    </xf>
    <xf numFmtId="0" fontId="25" fillId="1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/>
    </xf>
    <xf numFmtId="164" fontId="21" fillId="0" borderId="27" xfId="35" applyNumberFormat="1" applyFont="1" applyBorder="1" applyAlignment="1">
      <alignment horizontal="right"/>
    </xf>
    <xf numFmtId="0" fontId="44" fillId="0" borderId="3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left" vertical="center"/>
    </xf>
    <xf numFmtId="0" fontId="0" fillId="25" borderId="21" xfId="0" applyFill="1" applyBorder="1" applyAlignment="1">
      <alignment horizontal="center"/>
    </xf>
    <xf numFmtId="4" fontId="21" fillId="0" borderId="42" xfId="0" applyNumberFormat="1" applyFont="1" applyBorder="1" applyAlignment="1">
      <alignment horizontal="right" vertical="center"/>
    </xf>
    <xf numFmtId="0" fontId="25" fillId="25" borderId="23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30" fillId="0" borderId="46" xfId="0" applyFont="1" applyBorder="1" applyAlignment="1">
      <alignment horizontal="center"/>
    </xf>
    <xf numFmtId="4" fontId="21" fillId="0" borderId="44" xfId="0" applyNumberFormat="1" applyFont="1" applyFill="1" applyBorder="1" applyAlignment="1">
      <alignment horizontal="right" vertical="center"/>
    </xf>
    <xf numFmtId="0" fontId="30" fillId="0" borderId="47" xfId="0" applyFont="1" applyBorder="1" applyAlignment="1">
      <alignment horizontal="center"/>
    </xf>
    <xf numFmtId="0" fontId="25" fillId="25" borderId="17" xfId="0" applyFont="1" applyFill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45" fillId="25" borderId="21" xfId="0" applyFont="1" applyFill="1" applyBorder="1" applyAlignment="1">
      <alignment horizontal="center"/>
    </xf>
    <xf numFmtId="0" fontId="0" fillId="25" borderId="21" xfId="0" applyFill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/>
    </xf>
    <xf numFmtId="4" fontId="21" fillId="0" borderId="49" xfId="0" applyNumberFormat="1" applyFont="1" applyBorder="1" applyAlignment="1">
      <alignment horizontal="right" vertical="center"/>
    </xf>
    <xf numFmtId="4" fontId="21" fillId="27" borderId="44" xfId="0" applyNumberFormat="1" applyFont="1" applyFill="1" applyBorder="1" applyAlignment="1">
      <alignment horizontal="right" vertical="center"/>
    </xf>
    <xf numFmtId="0" fontId="34" fillId="27" borderId="11" xfId="0" applyFont="1" applyFill="1" applyBorder="1" applyAlignment="1">
      <alignment horizontal="left" vertical="center"/>
    </xf>
    <xf numFmtId="0" fontId="45" fillId="25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164" fontId="21" fillId="27" borderId="12" xfId="35" applyNumberFormat="1" applyFont="1" applyFill="1" applyBorder="1" applyAlignment="1">
      <alignment horizontal="right"/>
    </xf>
    <xf numFmtId="0" fontId="25" fillId="10" borderId="23" xfId="0" applyFont="1" applyFill="1" applyBorder="1" applyAlignment="1">
      <alignment horizontal="center" vertical="center" wrapText="1"/>
    </xf>
    <xf numFmtId="4" fontId="39" fillId="0" borderId="44" xfId="0" applyNumberFormat="1" applyFont="1" applyBorder="1" applyAlignment="1">
      <alignment horizontal="right" vertical="center"/>
    </xf>
    <xf numFmtId="4" fontId="39" fillId="0" borderId="44" xfId="0" applyNumberFormat="1" applyFont="1" applyBorder="1" applyAlignment="1">
      <alignment vertical="center"/>
    </xf>
    <xf numFmtId="0" fontId="34" fillId="0" borderId="27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 wrapText="1"/>
    </xf>
    <xf numFmtId="0" fontId="44" fillId="25" borderId="21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0" fontId="0" fillId="25" borderId="23" xfId="0" applyFill="1" applyBorder="1" applyAlignment="1">
      <alignment/>
    </xf>
    <xf numFmtId="0" fontId="0" fillId="25" borderId="17" xfId="0" applyFill="1" applyBorder="1" applyAlignment="1">
      <alignment/>
    </xf>
    <xf numFmtId="0" fontId="25" fillId="0" borderId="17" xfId="0" applyFont="1" applyFill="1" applyBorder="1" applyAlignment="1">
      <alignment horizontal="centerContinuous" vertical="center"/>
    </xf>
    <xf numFmtId="0" fontId="25" fillId="0" borderId="21" xfId="0" applyFont="1" applyFill="1" applyBorder="1" applyAlignment="1">
      <alignment horizontal="centerContinuous" vertical="center"/>
    </xf>
    <xf numFmtId="0" fontId="45" fillId="10" borderId="17" xfId="0" applyFont="1" applyFill="1" applyBorder="1" applyAlignment="1">
      <alignment horizontal="centerContinuous"/>
    </xf>
    <xf numFmtId="0" fontId="25" fillId="10" borderId="17" xfId="0" applyFont="1" applyFill="1" applyBorder="1" applyAlignment="1">
      <alignment horizontal="centerContinuous" vertical="center" wrapText="1"/>
    </xf>
    <xf numFmtId="0" fontId="45" fillId="10" borderId="23" xfId="0" applyFont="1" applyFill="1" applyBorder="1" applyAlignment="1">
      <alignment horizontal="centerContinuous"/>
    </xf>
    <xf numFmtId="0" fontId="25" fillId="0" borderId="19" xfId="0" applyFont="1" applyBorder="1" applyAlignment="1">
      <alignment horizontal="centerContinuous" vertical="center"/>
    </xf>
    <xf numFmtId="0" fontId="45" fillId="10" borderId="21" xfId="0" applyFont="1" applyFill="1" applyBorder="1" applyAlignment="1">
      <alignment horizontal="centerContinuous" vertical="center"/>
    </xf>
    <xf numFmtId="3" fontId="21" fillId="21" borderId="12" xfId="0" applyNumberFormat="1" applyFont="1" applyFill="1" applyBorder="1" applyAlignment="1">
      <alignment/>
    </xf>
    <xf numFmtId="0" fontId="25" fillId="0" borderId="16" xfId="0" applyFont="1" applyBorder="1" applyAlignment="1">
      <alignment horizontal="centerContinuous" vertical="center" wrapText="1"/>
    </xf>
    <xf numFmtId="0" fontId="25" fillId="0" borderId="13" xfId="0" applyFont="1" applyBorder="1" applyAlignment="1">
      <alignment horizontal="centerContinuous" vertical="center" wrapText="1"/>
    </xf>
    <xf numFmtId="0" fontId="25" fillId="0" borderId="18" xfId="0" applyFont="1" applyBorder="1" applyAlignment="1">
      <alignment horizontal="centerContinuous" vertical="center"/>
    </xf>
    <xf numFmtId="0" fontId="25" fillId="0" borderId="11" xfId="0" applyFont="1" applyBorder="1" applyAlignment="1">
      <alignment horizontal="centerContinuous" vertical="center"/>
    </xf>
    <xf numFmtId="0" fontId="25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3" fontId="21" fillId="0" borderId="27" xfId="0" applyNumberFormat="1" applyFont="1" applyBorder="1" applyAlignment="1">
      <alignment/>
    </xf>
    <xf numFmtId="0" fontId="25" fillId="0" borderId="11" xfId="0" applyFont="1" applyBorder="1" applyAlignment="1">
      <alignment horizontal="centerContinuous" vertical="center" wrapText="1"/>
    </xf>
    <xf numFmtId="0" fontId="45" fillId="25" borderId="17" xfId="0" applyFont="1" applyFill="1" applyBorder="1" applyAlignment="1">
      <alignment horizontal="centerContinuous"/>
    </xf>
    <xf numFmtId="0" fontId="25" fillId="25" borderId="17" xfId="0" applyFont="1" applyFill="1" applyBorder="1" applyAlignment="1">
      <alignment horizontal="centerContinuous" vertical="center" wrapText="1"/>
    </xf>
    <xf numFmtId="0" fontId="25" fillId="0" borderId="12" xfId="0" applyFont="1" applyBorder="1" applyAlignment="1">
      <alignment horizontal="centerContinuous" vertical="center"/>
    </xf>
    <xf numFmtId="0" fontId="45" fillId="25" borderId="21" xfId="0" applyFont="1" applyFill="1" applyBorder="1" applyAlignment="1">
      <alignment horizontal="centerContinuous" vertical="center"/>
    </xf>
    <xf numFmtId="0" fontId="25" fillId="0" borderId="16" xfId="0" applyFont="1" applyBorder="1" applyAlignment="1">
      <alignment horizontal="centerContinuous" vertical="center"/>
    </xf>
    <xf numFmtId="0" fontId="30" fillId="0" borderId="46" xfId="0" applyFont="1" applyBorder="1" applyAlignment="1">
      <alignment horizontal="center" vertical="center" wrapText="1"/>
    </xf>
    <xf numFmtId="0" fontId="45" fillId="25" borderId="44" xfId="0" applyFont="1" applyFill="1" applyBorder="1" applyAlignment="1">
      <alignment horizontal="centerContinuous" vertical="center"/>
    </xf>
    <xf numFmtId="0" fontId="30" fillId="0" borderId="47" xfId="0" applyFont="1" applyBorder="1" applyAlignment="1">
      <alignment horizontal="center" vertical="center" wrapText="1"/>
    </xf>
    <xf numFmtId="0" fontId="45" fillId="25" borderId="44" xfId="0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/>
    </xf>
    <xf numFmtId="0" fontId="25" fillId="0" borderId="16" xfId="0" applyFont="1" applyBorder="1" applyAlignment="1">
      <alignment horizontal="center" vertical="center" wrapText="1"/>
    </xf>
    <xf numFmtId="3" fontId="21" fillId="0" borderId="13" xfId="35" applyNumberFormat="1" applyFont="1" applyBorder="1" applyAlignment="1">
      <alignment horizontal="right"/>
    </xf>
    <xf numFmtId="3" fontId="21" fillId="0" borderId="11" xfId="35" applyNumberFormat="1" applyFont="1" applyBorder="1" applyAlignment="1">
      <alignment horizontal="right"/>
    </xf>
    <xf numFmtId="3" fontId="21" fillId="0" borderId="12" xfId="35" applyNumberFormat="1" applyFont="1" applyBorder="1" applyAlignment="1">
      <alignment horizontal="right"/>
    </xf>
    <xf numFmtId="0" fontId="25" fillId="0" borderId="13" xfId="0" applyFont="1" applyBorder="1" applyAlignment="1">
      <alignment horizontal="centerContinuous" vertical="center"/>
    </xf>
    <xf numFmtId="0" fontId="25" fillId="25" borderId="21" xfId="0" applyFont="1" applyFill="1" applyBorder="1" applyAlignment="1">
      <alignment horizontal="centerContinuous" vertical="center"/>
    </xf>
    <xf numFmtId="0" fontId="30" fillId="0" borderId="24" xfId="0" applyFont="1" applyFill="1" applyBorder="1" applyAlignment="1">
      <alignment horizontal="center" vertical="center" wrapText="1"/>
    </xf>
    <xf numFmtId="3" fontId="42" fillId="0" borderId="13" xfId="0" applyNumberFormat="1" applyFont="1" applyBorder="1" applyAlignment="1">
      <alignment/>
    </xf>
    <xf numFmtId="0" fontId="47" fillId="0" borderId="17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right" vertical="center"/>
    </xf>
    <xf numFmtId="0" fontId="48" fillId="0" borderId="13" xfId="0" applyFont="1" applyBorder="1" applyAlignment="1">
      <alignment horizontal="left" vertical="center"/>
    </xf>
    <xf numFmtId="0" fontId="30" fillId="0" borderId="17" xfId="0" applyFont="1" applyFill="1" applyBorder="1" applyAlignment="1">
      <alignment horizontal="right" vertical="center"/>
    </xf>
    <xf numFmtId="3" fontId="39" fillId="0" borderId="11" xfId="0" applyNumberFormat="1" applyFont="1" applyBorder="1" applyAlignment="1">
      <alignment/>
    </xf>
    <xf numFmtId="0" fontId="0" fillId="10" borderId="17" xfId="0" applyFill="1" applyBorder="1" applyAlignment="1">
      <alignment/>
    </xf>
    <xf numFmtId="0" fontId="0" fillId="10" borderId="23" xfId="0" applyFill="1" applyBorder="1" applyAlignment="1">
      <alignment/>
    </xf>
    <xf numFmtId="0" fontId="25" fillId="10" borderId="23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25" fillId="0" borderId="17" xfId="0" applyFont="1" applyFill="1" applyBorder="1" applyAlignment="1">
      <alignment horizontal="right" vertical="center"/>
    </xf>
    <xf numFmtId="3" fontId="42" fillId="0" borderId="11" xfId="0" applyNumberFormat="1" applyFont="1" applyBorder="1" applyAlignment="1">
      <alignment/>
    </xf>
    <xf numFmtId="0" fontId="48" fillId="0" borderId="11" xfId="0" applyFont="1" applyBorder="1" applyAlignment="1">
      <alignment horizontal="left" vertical="center"/>
    </xf>
    <xf numFmtId="0" fontId="0" fillId="0" borderId="23" xfId="0" applyFill="1" applyBorder="1" applyAlignment="1">
      <alignment/>
    </xf>
    <xf numFmtId="4" fontId="49" fillId="0" borderId="43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3" fontId="52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/>
    </xf>
    <xf numFmtId="0" fontId="0" fillId="21" borderId="0" xfId="0" applyFill="1" applyBorder="1" applyAlignment="1">
      <alignment/>
    </xf>
    <xf numFmtId="0" fontId="25" fillId="0" borderId="24" xfId="0" applyFont="1" applyFill="1" applyBorder="1" applyAlignment="1">
      <alignment horizontal="left" vertical="center" wrapText="1"/>
    </xf>
    <xf numFmtId="4" fontId="21" fillId="0" borderId="51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21" fillId="0" borderId="49" xfId="0" applyNumberFormat="1" applyFont="1" applyBorder="1" applyAlignment="1">
      <alignment/>
    </xf>
    <xf numFmtId="4" fontId="21" fillId="0" borderId="49" xfId="0" applyNumberFormat="1" applyFont="1" applyBorder="1" applyAlignment="1">
      <alignment vertical="center"/>
    </xf>
    <xf numFmtId="4" fontId="0" fillId="0" borderId="42" xfId="0" applyNumberFormat="1" applyBorder="1" applyAlignment="1">
      <alignment horizontal="right" vertical="center"/>
    </xf>
    <xf numFmtId="4" fontId="21" fillId="0" borderId="49" xfId="0" applyNumberFormat="1" applyFont="1" applyFill="1" applyBorder="1" applyAlignment="1">
      <alignment/>
    </xf>
    <xf numFmtId="4" fontId="0" fillId="0" borderId="43" xfId="0" applyNumberFormat="1" applyBorder="1" applyAlignment="1">
      <alignment/>
    </xf>
    <xf numFmtId="3" fontId="0" fillId="0" borderId="44" xfId="0" applyNumberFormat="1" applyBorder="1" applyAlignment="1">
      <alignment horizontal="right" vertical="center"/>
    </xf>
    <xf numFmtId="4" fontId="39" fillId="0" borderId="49" xfId="0" applyNumberFormat="1" applyFont="1" applyBorder="1" applyAlignment="1">
      <alignment horizontal="right" vertical="center"/>
    </xf>
    <xf numFmtId="4" fontId="30" fillId="0" borderId="22" xfId="0" applyNumberFormat="1" applyFont="1" applyFill="1" applyBorder="1" applyAlignment="1">
      <alignment horizontal="right" vertical="center"/>
    </xf>
    <xf numFmtId="4" fontId="0" fillId="0" borderId="13" xfId="0" applyNumberFormat="1" applyBorder="1" applyAlignment="1">
      <alignment/>
    </xf>
    <xf numFmtId="4" fontId="21" fillId="0" borderId="1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21" fillId="0" borderId="12" xfId="0" applyNumberFormat="1" applyFont="1" applyBorder="1" applyAlignment="1">
      <alignment horizontal="right" vertical="center"/>
    </xf>
    <xf numFmtId="4" fontId="21" fillId="0" borderId="13" xfId="0" applyNumberFormat="1" applyFont="1" applyBorder="1" applyAlignment="1">
      <alignment horizontal="right" vertical="center"/>
    </xf>
    <xf numFmtId="4" fontId="30" fillId="0" borderId="13" xfId="0" applyNumberFormat="1" applyFont="1" applyFill="1" applyBorder="1" applyAlignment="1">
      <alignment horizontal="right" vertical="center"/>
    </xf>
    <xf numFmtId="4" fontId="30" fillId="0" borderId="16" xfId="0" applyNumberFormat="1" applyFont="1" applyFill="1" applyBorder="1" applyAlignment="1">
      <alignment horizontal="right" vertical="center"/>
    </xf>
    <xf numFmtId="4" fontId="21" fillId="0" borderId="27" xfId="0" applyNumberFormat="1" applyFont="1" applyBorder="1" applyAlignment="1">
      <alignment horizontal="right" vertical="center"/>
    </xf>
    <xf numFmtId="4" fontId="30" fillId="0" borderId="10" xfId="0" applyNumberFormat="1" applyFont="1" applyFill="1" applyBorder="1" applyAlignment="1">
      <alignment horizontal="right" vertical="center"/>
    </xf>
    <xf numFmtId="4" fontId="39" fillId="0" borderId="11" xfId="0" applyNumberFormat="1" applyFont="1" applyBorder="1" applyAlignment="1">
      <alignment vertical="center"/>
    </xf>
    <xf numFmtId="4" fontId="30" fillId="0" borderId="11" xfId="0" applyNumberFormat="1" applyFont="1" applyFill="1" applyBorder="1" applyAlignment="1">
      <alignment horizontal="right" vertical="center"/>
    </xf>
    <xf numFmtId="4" fontId="21" fillId="0" borderId="51" xfId="46" applyNumberFormat="1" applyFont="1" applyBorder="1" applyAlignment="1">
      <alignment horizontal="right" vertical="center" wrapText="1"/>
      <protection/>
    </xf>
    <xf numFmtId="4" fontId="21" fillId="0" borderId="44" xfId="46" applyNumberFormat="1" applyFont="1" applyBorder="1" applyAlignment="1">
      <alignment horizontal="right" vertical="center" wrapText="1"/>
      <protection/>
    </xf>
    <xf numFmtId="4" fontId="21" fillId="0" borderId="42" xfId="46" applyNumberFormat="1" applyFont="1" applyBorder="1" applyAlignment="1">
      <alignment horizontal="right" vertical="center" wrapText="1"/>
      <protection/>
    </xf>
    <xf numFmtId="4" fontId="21" fillId="0" borderId="49" xfId="46" applyNumberFormat="1" applyFont="1" applyBorder="1" applyAlignment="1">
      <alignment horizontal="right" vertical="center" wrapText="1"/>
      <protection/>
    </xf>
    <xf numFmtId="4" fontId="21" fillId="0" borderId="43" xfId="46" applyNumberFormat="1" applyFont="1" applyBorder="1" applyAlignment="1">
      <alignment horizontal="right" vertical="center" wrapText="1"/>
      <protection/>
    </xf>
    <xf numFmtId="4" fontId="32" fillId="0" borderId="52" xfId="46" applyNumberFormat="1" applyFont="1" applyBorder="1" applyAlignment="1">
      <alignment horizontal="right" vertical="center" wrapText="1"/>
      <protection/>
    </xf>
    <xf numFmtId="4" fontId="32" fillId="0" borderId="44" xfId="46" applyNumberFormat="1" applyFont="1" applyBorder="1" applyAlignment="1">
      <alignment horizontal="right" vertical="center" wrapText="1"/>
      <protection/>
    </xf>
    <xf numFmtId="4" fontId="32" fillId="0" borderId="53" xfId="46" applyNumberFormat="1" applyFont="1" applyBorder="1" applyAlignment="1">
      <alignment horizontal="right" vertical="center" wrapText="1"/>
      <protection/>
    </xf>
    <xf numFmtId="4" fontId="32" fillId="0" borderId="51" xfId="46" applyNumberFormat="1" applyFont="1" applyBorder="1" applyAlignment="1">
      <alignment horizontal="right" vertical="center" wrapText="1"/>
      <protection/>
    </xf>
    <xf numFmtId="4" fontId="32" fillId="0" borderId="42" xfId="46" applyNumberFormat="1" applyFont="1" applyBorder="1" applyAlignment="1">
      <alignment horizontal="right" vertical="center" wrapText="1"/>
      <protection/>
    </xf>
    <xf numFmtId="4" fontId="32" fillId="0" borderId="43" xfId="46" applyNumberFormat="1" applyFont="1" applyBorder="1" applyAlignment="1">
      <alignment horizontal="right" vertical="center" wrapText="1"/>
      <protection/>
    </xf>
    <xf numFmtId="4" fontId="34" fillId="0" borderId="51" xfId="46" applyNumberFormat="1" applyFont="1" applyBorder="1" applyAlignment="1">
      <alignment horizontal="right" vertical="center" wrapText="1"/>
      <protection/>
    </xf>
    <xf numFmtId="4" fontId="34" fillId="0" borderId="44" xfId="46" applyNumberFormat="1" applyFont="1" applyBorder="1" applyAlignment="1">
      <alignment horizontal="right" vertical="center" wrapText="1"/>
      <protection/>
    </xf>
    <xf numFmtId="4" fontId="34" fillId="0" borderId="42" xfId="46" applyNumberFormat="1" applyFont="1" applyBorder="1" applyAlignment="1">
      <alignment horizontal="right" vertical="center" wrapText="1"/>
      <protection/>
    </xf>
    <xf numFmtId="4" fontId="34" fillId="0" borderId="49" xfId="46" applyNumberFormat="1" applyFont="1" applyBorder="1" applyAlignment="1">
      <alignment horizontal="right" vertical="center" wrapText="1"/>
      <protection/>
    </xf>
    <xf numFmtId="4" fontId="34" fillId="0" borderId="43" xfId="46" applyNumberFormat="1" applyFont="1" applyBorder="1" applyAlignment="1">
      <alignment horizontal="right" vertical="center" wrapText="1"/>
      <protection/>
    </xf>
    <xf numFmtId="4" fontId="21" fillId="0" borderId="51" xfId="0" applyNumberFormat="1" applyFon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21" fillId="0" borderId="49" xfId="0" applyNumberFormat="1" applyFont="1" applyBorder="1" applyAlignment="1">
      <alignment horizontal="center"/>
    </xf>
    <xf numFmtId="4" fontId="21" fillId="0" borderId="49" xfId="0" applyNumberFormat="1" applyFont="1" applyBorder="1" applyAlignment="1">
      <alignment horizontal="center" vertical="center"/>
    </xf>
    <xf numFmtId="4" fontId="21" fillId="0" borderId="44" xfId="0" applyNumberFormat="1" applyFont="1" applyBorder="1" applyAlignment="1">
      <alignment horizontal="center" vertical="center"/>
    </xf>
    <xf numFmtId="4" fontId="21" fillId="0" borderId="42" xfId="0" applyNumberFormat="1" applyFon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/>
    </xf>
    <xf numFmtId="4" fontId="21" fillId="0" borderId="49" xfId="0" applyNumberFormat="1" applyFont="1" applyFill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3" fontId="21" fillId="0" borderId="51" xfId="0" applyNumberFormat="1" applyFon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4" fontId="39" fillId="0" borderId="44" xfId="0" applyNumberFormat="1" applyFon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164" fontId="21" fillId="0" borderId="11" xfId="35" applyNumberFormat="1" applyFont="1" applyBorder="1" applyAlignment="1">
      <alignment horizontal="right" vertical="center"/>
    </xf>
    <xf numFmtId="164" fontId="21" fillId="0" borderId="13" xfId="35" applyNumberFormat="1" applyFont="1" applyBorder="1" applyAlignment="1">
      <alignment horizontal="right" vertical="center"/>
    </xf>
    <xf numFmtId="4" fontId="0" fillId="0" borderId="44" xfId="0" applyNumberFormat="1" applyBorder="1" applyAlignment="1">
      <alignment vertical="center"/>
    </xf>
    <xf numFmtId="164" fontId="21" fillId="0" borderId="12" xfId="35" applyNumberFormat="1" applyFont="1" applyBorder="1" applyAlignment="1">
      <alignment horizontal="right" vertical="center"/>
    </xf>
    <xf numFmtId="4" fontId="0" fillId="0" borderId="42" xfId="0" applyNumberFormat="1" applyBorder="1" applyAlignment="1">
      <alignment vertical="center"/>
    </xf>
    <xf numFmtId="0" fontId="25" fillId="26" borderId="23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/>
    </xf>
    <xf numFmtId="164" fontId="37" fillId="0" borderId="13" xfId="35" applyNumberFormat="1" applyFont="1" applyBorder="1" applyAlignment="1">
      <alignment horizontal="right"/>
    </xf>
    <xf numFmtId="4" fontId="37" fillId="0" borderId="44" xfId="0" applyNumberFormat="1" applyFont="1" applyBorder="1" applyAlignment="1">
      <alignment horizontal="right" vertical="center"/>
    </xf>
    <xf numFmtId="4" fontId="0" fillId="0" borderId="44" xfId="0" applyNumberFormat="1" applyFont="1" applyBorder="1" applyAlignment="1">
      <alignment horizontal="right" vertical="center"/>
    </xf>
    <xf numFmtId="3" fontId="37" fillId="0" borderId="13" xfId="0" applyNumberFormat="1" applyFont="1" applyBorder="1" applyAlignment="1">
      <alignment/>
    </xf>
    <xf numFmtId="4" fontId="25" fillId="0" borderId="54" xfId="0" applyNumberFormat="1" applyFont="1" applyFill="1" applyBorder="1" applyAlignment="1">
      <alignment horizontal="right" vertical="center"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24" xfId="0" applyNumberFormat="1" applyFont="1" applyFill="1" applyBorder="1" applyAlignment="1">
      <alignment horizontal="right" vertical="center"/>
    </xf>
    <xf numFmtId="3" fontId="0" fillId="0" borderId="18" xfId="46" applyNumberFormat="1" applyFont="1" applyFill="1" applyBorder="1" applyAlignment="1">
      <alignment horizontal="right" vertical="center" wrapText="1"/>
      <protection/>
    </xf>
    <xf numFmtId="3" fontId="21" fillId="0" borderId="16" xfId="46" applyNumberFormat="1" applyFont="1" applyFill="1" applyBorder="1" applyAlignment="1">
      <alignment horizontal="right" vertical="center"/>
      <protection/>
    </xf>
    <xf numFmtId="3" fontId="0" fillId="0" borderId="19" xfId="46" applyNumberFormat="1" applyFont="1" applyFill="1" applyBorder="1" applyAlignment="1">
      <alignment horizontal="right" vertical="center"/>
      <protection/>
    </xf>
    <xf numFmtId="4" fontId="21" fillId="0" borderId="10" xfId="46" applyNumberFormat="1" applyFont="1" applyBorder="1" applyAlignment="1">
      <alignment horizontal="right" vertical="center" wrapText="1"/>
      <protection/>
    </xf>
    <xf numFmtId="4" fontId="21" fillId="0" borderId="11" xfId="46" applyNumberFormat="1" applyFont="1" applyBorder="1" applyAlignment="1">
      <alignment horizontal="right" vertical="center" wrapText="1"/>
      <protection/>
    </xf>
    <xf numFmtId="4" fontId="21" fillId="0" borderId="12" xfId="46" applyNumberFormat="1" applyFont="1" applyBorder="1" applyAlignment="1">
      <alignment horizontal="right"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4" fontId="21" fillId="0" borderId="27" xfId="46" applyNumberFormat="1" applyFont="1" applyBorder="1" applyAlignment="1">
      <alignment horizontal="right" vertical="center" wrapText="1"/>
      <protection/>
    </xf>
    <xf numFmtId="4" fontId="21" fillId="27" borderId="11" xfId="46" applyNumberFormat="1" applyFont="1" applyFill="1" applyBorder="1" applyAlignment="1">
      <alignment horizontal="right" vertical="center" wrapText="1"/>
      <protection/>
    </xf>
    <xf numFmtId="0" fontId="1" fillId="27" borderId="0" xfId="46" applyFill="1">
      <alignment/>
      <protection/>
    </xf>
    <xf numFmtId="0" fontId="54" fillId="25" borderId="21" xfId="46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21" fillId="0" borderId="10" xfId="46" applyFont="1" applyFill="1" applyBorder="1" applyAlignment="1">
      <alignment horizontal="right" vertical="center"/>
      <protection/>
    </xf>
    <xf numFmtId="4" fontId="32" fillId="0" borderId="34" xfId="46" applyNumberFormat="1" applyFont="1" applyBorder="1" applyAlignment="1">
      <alignment horizontal="right" vertical="center" wrapText="1"/>
      <protection/>
    </xf>
    <xf numFmtId="4" fontId="32" fillId="0" borderId="39" xfId="46" applyNumberFormat="1" applyFont="1" applyBorder="1" applyAlignment="1">
      <alignment horizontal="right" vertical="center" wrapText="1"/>
      <protection/>
    </xf>
    <xf numFmtId="4" fontId="32" fillId="27" borderId="11" xfId="46" applyNumberFormat="1" applyFont="1" applyFill="1" applyBorder="1" applyAlignment="1">
      <alignment horizontal="right" vertical="center" wrapText="1"/>
      <protection/>
    </xf>
    <xf numFmtId="0" fontId="22" fillId="25" borderId="17" xfId="46" applyFont="1" applyFill="1" applyBorder="1" applyAlignment="1">
      <alignment horizontal="center" vertical="center" wrapText="1"/>
      <protection/>
    </xf>
    <xf numFmtId="4" fontId="32" fillId="0" borderId="10" xfId="46" applyNumberFormat="1" applyFont="1" applyBorder="1" applyAlignment="1">
      <alignment horizontal="right" vertical="center" wrapText="1"/>
      <protection/>
    </xf>
    <xf numFmtId="4" fontId="34" fillId="0" borderId="13" xfId="46" applyNumberFormat="1" applyFont="1" applyBorder="1" applyAlignment="1">
      <alignment horizontal="right" vertical="center" wrapText="1"/>
      <protection/>
    </xf>
    <xf numFmtId="4" fontId="34" fillId="27" borderId="11" xfId="46" applyNumberFormat="1" applyFont="1" applyFill="1" applyBorder="1" applyAlignment="1">
      <alignment horizontal="right" vertical="center" wrapText="1"/>
      <protection/>
    </xf>
    <xf numFmtId="4" fontId="34" fillId="0" borderId="12" xfId="46" applyNumberFormat="1" applyFont="1" applyBorder="1" applyAlignment="1">
      <alignment horizontal="right" vertical="center" wrapText="1"/>
      <protection/>
    </xf>
    <xf numFmtId="4" fontId="34" fillId="0" borderId="11" xfId="46" applyNumberFormat="1" applyFont="1" applyBorder="1" applyAlignment="1">
      <alignment horizontal="right" vertical="center" wrapText="1"/>
      <protection/>
    </xf>
    <xf numFmtId="4" fontId="34" fillId="0" borderId="27" xfId="46" applyNumberFormat="1" applyFont="1" applyBorder="1" applyAlignment="1">
      <alignment horizontal="right" vertical="center" wrapText="1"/>
      <protection/>
    </xf>
    <xf numFmtId="4" fontId="32" fillId="0" borderId="11" xfId="46" applyNumberFormat="1" applyFont="1" applyFill="1" applyBorder="1" applyAlignment="1">
      <alignment horizontal="right" vertical="center" wrapText="1"/>
      <protection/>
    </xf>
    <xf numFmtId="4" fontId="34" fillId="0" borderId="11" xfId="46" applyNumberFormat="1" applyFont="1" applyFill="1" applyBorder="1" applyAlignment="1">
      <alignment horizontal="right" vertical="center" wrapText="1"/>
      <protection/>
    </xf>
    <xf numFmtId="4" fontId="21" fillId="0" borderId="11" xfId="46" applyNumberFormat="1" applyFont="1" applyFill="1" applyBorder="1" applyAlignment="1">
      <alignment horizontal="right" vertical="center" wrapText="1"/>
      <protection/>
    </xf>
    <xf numFmtId="4" fontId="21" fillId="0" borderId="39" xfId="46" applyNumberFormat="1" applyFont="1" applyBorder="1" applyAlignment="1">
      <alignment horizontal="right" vertical="center" wrapText="1"/>
      <protection/>
    </xf>
    <xf numFmtId="3" fontId="49" fillId="0" borderId="0" xfId="46" applyNumberFormat="1" applyFont="1">
      <alignment/>
      <protection/>
    </xf>
    <xf numFmtId="3" fontId="50" fillId="0" borderId="0" xfId="46" applyNumberFormat="1" applyFont="1">
      <alignment/>
      <protection/>
    </xf>
    <xf numFmtId="0" fontId="50" fillId="0" borderId="0" xfId="46" applyFont="1">
      <alignment/>
      <protection/>
    </xf>
    <xf numFmtId="0" fontId="43" fillId="0" borderId="0" xfId="0" applyFont="1" applyAlignment="1">
      <alignment/>
    </xf>
    <xf numFmtId="3" fontId="20" fillId="0" borderId="0" xfId="46" applyNumberFormat="1" applyFont="1">
      <alignment/>
      <protection/>
    </xf>
    <xf numFmtId="0" fontId="20" fillId="0" borderId="0" xfId="46" applyFont="1">
      <alignment/>
      <protection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3" fontId="0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164" fontId="21" fillId="0" borderId="11" xfId="35" applyNumberFormat="1" applyFont="1" applyBorder="1" applyAlignment="1">
      <alignment horizontal="right"/>
    </xf>
    <xf numFmtId="4" fontId="21" fillId="0" borderId="44" xfId="0" applyNumberFormat="1" applyFont="1" applyBorder="1" applyAlignment="1">
      <alignment vertical="center"/>
    </xf>
    <xf numFmtId="4" fontId="21" fillId="0" borderId="44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0" fontId="30" fillId="0" borderId="19" xfId="0" applyFont="1" applyFill="1" applyBorder="1" applyAlignment="1">
      <alignment horizontal="center" vertical="center" wrapText="1"/>
    </xf>
    <xf numFmtId="164" fontId="21" fillId="0" borderId="12" xfId="35" applyNumberFormat="1" applyFont="1" applyBorder="1" applyAlignment="1">
      <alignment horizontal="right"/>
    </xf>
    <xf numFmtId="4" fontId="21" fillId="0" borderId="42" xfId="0" applyNumberFormat="1" applyFont="1" applyBorder="1" applyAlignment="1">
      <alignment vertical="center"/>
    </xf>
    <xf numFmtId="4" fontId="21" fillId="0" borderId="4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0" fillId="0" borderId="16" xfId="0" applyFont="1" applyFill="1" applyBorder="1" applyAlignment="1">
      <alignment horizontal="center" vertical="center" wrapText="1"/>
    </xf>
    <xf numFmtId="164" fontId="21" fillId="0" borderId="13" xfId="35" applyNumberFormat="1" applyFont="1" applyBorder="1" applyAlignment="1">
      <alignment horizontal="right"/>
    </xf>
    <xf numFmtId="4" fontId="21" fillId="0" borderId="44" xfId="0" applyNumberFormat="1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46" fillId="0" borderId="19" xfId="0" applyFont="1" applyFill="1" applyBorder="1" applyAlignment="1">
      <alignment horizontal="center" vertical="center" wrapText="1"/>
    </xf>
    <xf numFmtId="0" fontId="44" fillId="26" borderId="21" xfId="0" applyFont="1" applyFill="1" applyBorder="1" applyAlignment="1">
      <alignment horizontal="center"/>
    </xf>
    <xf numFmtId="4" fontId="21" fillId="0" borderId="42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0" fontId="30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0" fillId="26" borderId="23" xfId="0" applyFont="1" applyFill="1" applyBorder="1" applyAlignment="1">
      <alignment/>
    </xf>
    <xf numFmtId="0" fontId="0" fillId="26" borderId="17" xfId="0" applyFont="1" applyFill="1" applyBorder="1" applyAlignment="1">
      <alignment/>
    </xf>
    <xf numFmtId="0" fontId="55" fillId="0" borderId="12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center" wrapText="1"/>
    </xf>
    <xf numFmtId="4" fontId="39" fillId="0" borderId="44" xfId="0" applyNumberFormat="1" applyFont="1" applyBorder="1" applyAlignment="1">
      <alignment horizontal="right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5" fillId="28" borderId="17" xfId="0" applyFont="1" applyFill="1" applyBorder="1" applyAlignment="1">
      <alignment horizontal="centerContinuous"/>
    </xf>
    <xf numFmtId="0" fontId="25" fillId="28" borderId="17" xfId="0" applyFont="1" applyFill="1" applyBorder="1" applyAlignment="1">
      <alignment horizontal="centerContinuous" vertical="center" wrapText="1"/>
    </xf>
    <xf numFmtId="0" fontId="25" fillId="28" borderId="17" xfId="0" applyFont="1" applyFill="1" applyBorder="1" applyAlignment="1">
      <alignment horizontal="centerContinuous"/>
    </xf>
    <xf numFmtId="3" fontId="0" fillId="29" borderId="12" xfId="0" applyNumberFormat="1" applyFont="1" applyFill="1" applyBorder="1" applyAlignment="1">
      <alignment/>
    </xf>
    <xf numFmtId="0" fontId="45" fillId="28" borderId="23" xfId="0" applyFont="1" applyFill="1" applyBorder="1" applyAlignment="1">
      <alignment horizontal="centerContinuous"/>
    </xf>
    <xf numFmtId="3" fontId="21" fillId="0" borderId="11" xfId="0" applyNumberFormat="1" applyFont="1" applyBorder="1" applyAlignment="1">
      <alignment vertical="center"/>
    </xf>
    <xf numFmtId="4" fontId="21" fillId="30" borderId="44" xfId="0" applyNumberFormat="1" applyFont="1" applyFill="1" applyBorder="1" applyAlignment="1">
      <alignment vertical="center"/>
    </xf>
    <xf numFmtId="4" fontId="21" fillId="30" borderId="44" xfId="0" applyNumberFormat="1" applyFont="1" applyFill="1" applyBorder="1" applyAlignment="1">
      <alignment horizontal="center" vertical="center"/>
    </xf>
    <xf numFmtId="0" fontId="45" fillId="28" borderId="21" xfId="0" applyFont="1" applyFill="1" applyBorder="1" applyAlignment="1">
      <alignment horizontal="centerContinuous" vertical="center"/>
    </xf>
    <xf numFmtId="3" fontId="21" fillId="29" borderId="12" xfId="0" applyNumberFormat="1" applyFont="1" applyFill="1" applyBorder="1" applyAlignment="1">
      <alignment/>
    </xf>
    <xf numFmtId="4" fontId="30" fillId="0" borderId="13" xfId="0" applyNumberFormat="1" applyFont="1" applyFill="1" applyBorder="1" applyAlignment="1">
      <alignment horizontal="right" vertical="center"/>
    </xf>
    <xf numFmtId="4" fontId="30" fillId="0" borderId="13" xfId="0" applyNumberFormat="1" applyFont="1" applyFill="1" applyBorder="1" applyAlignment="1">
      <alignment horizontal="center" vertical="center"/>
    </xf>
    <xf numFmtId="0" fontId="37" fillId="30" borderId="13" xfId="0" applyFont="1" applyFill="1" applyBorder="1" applyAlignment="1">
      <alignment horizontal="left" vertical="center" wrapText="1"/>
    </xf>
    <xf numFmtId="4" fontId="42" fillId="0" borderId="44" xfId="0" applyNumberFormat="1" applyFont="1" applyBorder="1" applyAlignment="1">
      <alignment vertical="center"/>
    </xf>
    <xf numFmtId="4" fontId="42" fillId="0" borderId="4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6" fontId="21" fillId="0" borderId="51" xfId="0" applyNumberFormat="1" applyFon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166" fontId="21" fillId="0" borderId="49" xfId="0" applyNumberFormat="1" applyFont="1" applyBorder="1" applyAlignment="1">
      <alignment horizontal="center"/>
    </xf>
    <xf numFmtId="0" fontId="25" fillId="28" borderId="23" xfId="0" applyFont="1" applyFill="1" applyBorder="1" applyAlignment="1">
      <alignment horizontal="center"/>
    </xf>
    <xf numFmtId="0" fontId="25" fillId="28" borderId="17" xfId="0" applyFont="1" applyFill="1" applyBorder="1" applyAlignment="1">
      <alignment horizontal="center"/>
    </xf>
    <xf numFmtId="166" fontId="0" fillId="0" borderId="43" xfId="0" applyNumberFormat="1" applyBorder="1" applyAlignment="1">
      <alignment horizontal="center"/>
    </xf>
    <xf numFmtId="0" fontId="37" fillId="0" borderId="0" xfId="0" applyFont="1" applyAlignment="1">
      <alignment horizontal="right"/>
    </xf>
    <xf numFmtId="4" fontId="39" fillId="0" borderId="0" xfId="0" applyNumberFormat="1" applyFont="1" applyAlignment="1">
      <alignment/>
    </xf>
    <xf numFmtId="166" fontId="39" fillId="0" borderId="0" xfId="0" applyNumberFormat="1" applyFont="1" applyAlignment="1">
      <alignment horizontal="center"/>
    </xf>
    <xf numFmtId="166" fontId="21" fillId="0" borderId="49" xfId="0" applyNumberFormat="1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" vertical="center"/>
    </xf>
    <xf numFmtId="166" fontId="21" fillId="0" borderId="42" xfId="0" applyNumberFormat="1" applyFont="1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166" fontId="0" fillId="0" borderId="44" xfId="0" applyNumberFormat="1" applyBorder="1" applyAlignment="1">
      <alignment horizontal="center" vertical="center"/>
    </xf>
    <xf numFmtId="166" fontId="39" fillId="0" borderId="49" xfId="0" applyNumberFormat="1" applyFont="1" applyBorder="1" applyAlignment="1">
      <alignment horizontal="center"/>
    </xf>
    <xf numFmtId="4" fontId="53" fillId="0" borderId="42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4" fontId="39" fillId="0" borderId="49" xfId="0" applyNumberFormat="1" applyFont="1" applyBorder="1" applyAlignment="1">
      <alignment horizontal="center"/>
    </xf>
    <xf numFmtId="3" fontId="26" fillId="0" borderId="51" xfId="0" applyNumberFormat="1" applyFont="1" applyBorder="1" applyAlignment="1">
      <alignment horizontal="right" vertical="center"/>
    </xf>
    <xf numFmtId="4" fontId="26" fillId="0" borderId="44" xfId="0" applyNumberFormat="1" applyFont="1" applyFill="1" applyBorder="1" applyAlignment="1">
      <alignment/>
    </xf>
    <xf numFmtId="3" fontId="35" fillId="0" borderId="49" xfId="0" applyNumberFormat="1" applyFont="1" applyBorder="1" applyAlignment="1">
      <alignment/>
    </xf>
    <xf numFmtId="164" fontId="56" fillId="0" borderId="10" xfId="35" applyNumberFormat="1" applyFont="1" applyBorder="1" applyAlignment="1">
      <alignment horizontal="right"/>
    </xf>
    <xf numFmtId="2" fontId="21" fillId="0" borderId="11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21" fillId="0" borderId="49" xfId="0" applyNumberFormat="1" applyFon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21" fillId="0" borderId="49" xfId="0" applyNumberFormat="1" applyFont="1" applyFill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21" fillId="0" borderId="51" xfId="0" applyNumberFormat="1" applyFont="1" applyBorder="1" applyAlignment="1">
      <alignment horizontal="center" vertical="center"/>
    </xf>
    <xf numFmtId="164" fontId="56" fillId="0" borderId="13" xfId="35" applyNumberFormat="1" applyFont="1" applyBorder="1" applyAlignment="1">
      <alignment horizontal="right"/>
    </xf>
    <xf numFmtId="3" fontId="35" fillId="0" borderId="51" xfId="0" applyNumberFormat="1" applyFont="1" applyBorder="1" applyAlignment="1">
      <alignment horizontal="right" vertical="center"/>
    </xf>
    <xf numFmtId="3" fontId="35" fillId="0" borderId="49" xfId="0" applyNumberFormat="1" applyFont="1" applyBorder="1" applyAlignment="1">
      <alignment/>
    </xf>
    <xf numFmtId="0" fontId="0" fillId="0" borderId="44" xfId="0" applyBorder="1" applyAlignment="1">
      <alignment horizontal="left" vertical="center" wrapText="1"/>
    </xf>
    <xf numFmtId="164" fontId="21" fillId="0" borderId="0" xfId="35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164" fontId="56" fillId="0" borderId="11" xfId="35" applyNumberFormat="1" applyFont="1" applyBorder="1" applyAlignment="1">
      <alignment horizontal="right"/>
    </xf>
    <xf numFmtId="4" fontId="56" fillId="0" borderId="23" xfId="0" applyNumberFormat="1" applyFont="1" applyBorder="1" applyAlignment="1">
      <alignment horizontal="right" vertical="center"/>
    </xf>
    <xf numFmtId="4" fontId="35" fillId="0" borderId="49" xfId="0" applyNumberFormat="1" applyFont="1" applyBorder="1" applyAlignment="1">
      <alignment horizontal="right" vertical="center"/>
    </xf>
    <xf numFmtId="4" fontId="33" fillId="0" borderId="44" xfId="0" applyNumberFormat="1" applyFont="1" applyBorder="1" applyAlignment="1">
      <alignment horizontal="right" vertical="center"/>
    </xf>
    <xf numFmtId="164" fontId="0" fillId="0" borderId="13" xfId="35" applyNumberFormat="1" applyFont="1" applyBorder="1" applyAlignment="1">
      <alignment horizontal="right"/>
    </xf>
    <xf numFmtId="164" fontId="0" fillId="0" borderId="12" xfId="35" applyNumberFormat="1" applyFont="1" applyBorder="1" applyAlignment="1">
      <alignment horizontal="right"/>
    </xf>
    <xf numFmtId="166" fontId="21" fillId="0" borderId="44" xfId="0" applyNumberFormat="1" applyFont="1" applyFill="1" applyBorder="1" applyAlignment="1">
      <alignment horizontal="center" vertical="center"/>
    </xf>
    <xf numFmtId="166" fontId="21" fillId="0" borderId="12" xfId="0" applyNumberFormat="1" applyFont="1" applyBorder="1" applyAlignment="1">
      <alignment horizontal="center" vertical="center"/>
    </xf>
    <xf numFmtId="166" fontId="21" fillId="27" borderId="44" xfId="0" applyNumberFormat="1" applyFont="1" applyFill="1" applyBorder="1" applyAlignment="1">
      <alignment horizontal="center" vertical="center"/>
    </xf>
    <xf numFmtId="166" fontId="39" fillId="0" borderId="49" xfId="0" applyNumberFormat="1" applyFont="1" applyBorder="1" applyAlignment="1">
      <alignment horizontal="center" vertical="center"/>
    </xf>
    <xf numFmtId="4" fontId="57" fillId="0" borderId="44" xfId="0" applyNumberFormat="1" applyFont="1" applyBorder="1" applyAlignment="1">
      <alignment horizontal="right" vertical="center"/>
    </xf>
    <xf numFmtId="166" fontId="21" fillId="0" borderId="44" xfId="46" applyNumberFormat="1" applyFont="1" applyBorder="1" applyAlignment="1">
      <alignment horizontal="center" vertical="center" wrapText="1"/>
      <protection/>
    </xf>
    <xf numFmtId="0" fontId="1" fillId="0" borderId="0" xfId="46" applyFont="1">
      <alignment/>
      <protection/>
    </xf>
    <xf numFmtId="4" fontId="42" fillId="30" borderId="44" xfId="0" applyNumberFormat="1" applyFont="1" applyFill="1" applyBorder="1" applyAlignment="1">
      <alignment horizontal="center" vertical="center"/>
    </xf>
    <xf numFmtId="0" fontId="25" fillId="28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Continuous" vertical="center" wrapText="1"/>
    </xf>
    <xf numFmtId="4" fontId="39" fillId="0" borderId="44" xfId="0" applyNumberFormat="1" applyFont="1" applyBorder="1" applyAlignment="1">
      <alignment vertical="center"/>
    </xf>
    <xf numFmtId="4" fontId="39" fillId="0" borderId="44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Continuous" vertical="center" wrapText="1"/>
    </xf>
    <xf numFmtId="3" fontId="21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 vertical="center"/>
    </xf>
    <xf numFmtId="4" fontId="39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3" fontId="21" fillId="0" borderId="28" xfId="0" applyNumberFormat="1" applyFont="1" applyBorder="1" applyAlignment="1">
      <alignment/>
    </xf>
    <xf numFmtId="4" fontId="21" fillId="0" borderId="28" xfId="0" applyNumberFormat="1" applyFont="1" applyBorder="1" applyAlignment="1">
      <alignment vertical="center"/>
    </xf>
    <xf numFmtId="4" fontId="21" fillId="0" borderId="28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4" fontId="57" fillId="0" borderId="44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4" fontId="39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164" fontId="21" fillId="0" borderId="28" xfId="35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 vertical="center"/>
    </xf>
    <xf numFmtId="4" fontId="21" fillId="0" borderId="28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42" fillId="0" borderId="23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/>
    </xf>
    <xf numFmtId="3" fontId="20" fillId="0" borderId="0" xfId="0" applyNumberFormat="1" applyFont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4" fontId="21" fillId="0" borderId="10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vertical="center"/>
    </xf>
    <xf numFmtId="4" fontId="33" fillId="0" borderId="44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/>
    </xf>
    <xf numFmtId="4" fontId="61" fillId="0" borderId="13" xfId="0" applyNumberFormat="1" applyFont="1" applyFill="1" applyBorder="1" applyAlignment="1">
      <alignment horizontal="right" vertical="center"/>
    </xf>
    <xf numFmtId="168" fontId="21" fillId="0" borderId="44" xfId="0" applyNumberFormat="1" applyFont="1" applyBorder="1" applyAlignment="1">
      <alignment horizontal="center" vertical="center"/>
    </xf>
    <xf numFmtId="168" fontId="21" fillId="0" borderId="42" xfId="0" applyNumberFormat="1" applyFont="1" applyBorder="1" applyAlignment="1">
      <alignment horizontal="center" vertical="center"/>
    </xf>
    <xf numFmtId="168" fontId="21" fillId="0" borderId="49" xfId="0" applyNumberFormat="1" applyFont="1" applyBorder="1" applyAlignment="1">
      <alignment horizontal="center" vertical="center"/>
    </xf>
    <xf numFmtId="168" fontId="30" fillId="0" borderId="16" xfId="0" applyNumberFormat="1" applyFont="1" applyFill="1" applyBorder="1" applyAlignment="1">
      <alignment horizontal="center" vertical="center"/>
    </xf>
    <xf numFmtId="168" fontId="21" fillId="0" borderId="44" xfId="0" applyNumberFormat="1" applyFont="1" applyBorder="1" applyAlignment="1">
      <alignment horizontal="right" vertical="center"/>
    </xf>
    <xf numFmtId="168" fontId="21" fillId="0" borderId="42" xfId="0" applyNumberFormat="1" applyFont="1" applyBorder="1" applyAlignment="1">
      <alignment horizontal="right" vertical="center"/>
    </xf>
    <xf numFmtId="168" fontId="30" fillId="0" borderId="13" xfId="0" applyNumberFormat="1" applyFont="1" applyFill="1" applyBorder="1" applyAlignment="1">
      <alignment horizontal="center" vertical="center"/>
    </xf>
    <xf numFmtId="4" fontId="30" fillId="0" borderId="54" xfId="0" applyNumberFormat="1" applyFont="1" applyFill="1" applyBorder="1" applyAlignment="1">
      <alignment horizontal="right" vertical="center"/>
    </xf>
    <xf numFmtId="0" fontId="34" fillId="0" borderId="13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166" fontId="30" fillId="0" borderId="49" xfId="0" applyNumberFormat="1" applyFont="1" applyFill="1" applyBorder="1" applyAlignment="1">
      <alignment horizontal="center" vertical="center"/>
    </xf>
    <xf numFmtId="166" fontId="30" fillId="0" borderId="13" xfId="0" applyNumberFormat="1" applyFont="1" applyFill="1" applyBorder="1" applyAlignment="1">
      <alignment horizontal="center" vertical="center"/>
    </xf>
    <xf numFmtId="3" fontId="21" fillId="0" borderId="11" xfId="35" applyNumberFormat="1" applyFont="1" applyBorder="1" applyAlignment="1">
      <alignment horizontal="right" vertical="center"/>
    </xf>
    <xf numFmtId="166" fontId="21" fillId="0" borderId="22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4" fontId="21" fillId="0" borderId="42" xfId="46" applyNumberFormat="1" applyFont="1" applyBorder="1" applyAlignment="1">
      <alignment vertical="center" wrapText="1"/>
      <protection/>
    </xf>
    <xf numFmtId="4" fontId="21" fillId="0" borderId="49" xfId="46" applyNumberFormat="1" applyFont="1" applyBorder="1" applyAlignment="1">
      <alignment vertical="center" wrapText="1"/>
      <protection/>
    </xf>
    <xf numFmtId="4" fontId="21" fillId="0" borderId="44" xfId="46" applyNumberFormat="1" applyFont="1" applyBorder="1" applyAlignment="1">
      <alignment vertical="center" wrapText="1"/>
      <protection/>
    </xf>
    <xf numFmtId="4" fontId="21" fillId="0" borderId="44" xfId="46" applyNumberFormat="1" applyFont="1" applyBorder="1" applyAlignment="1">
      <alignment horizontal="center" vertical="center" wrapText="1"/>
      <protection/>
    </xf>
    <xf numFmtId="4" fontId="39" fillId="0" borderId="42" xfId="46" applyNumberFormat="1" applyFont="1" applyBorder="1" applyAlignment="1">
      <alignment horizontal="right" vertical="center" wrapText="1"/>
      <protection/>
    </xf>
    <xf numFmtId="4" fontId="21" fillId="0" borderId="49" xfId="46" applyNumberFormat="1" applyFont="1" applyBorder="1" applyAlignment="1">
      <alignment horizontal="center" vertical="center" wrapText="1"/>
      <protection/>
    </xf>
    <xf numFmtId="4" fontId="21" fillId="0" borderId="42" xfId="46" applyNumberFormat="1" applyFont="1" applyBorder="1" applyAlignment="1">
      <alignment horizontal="center" vertical="center" wrapText="1"/>
      <protection/>
    </xf>
    <xf numFmtId="4" fontId="33" fillId="0" borderId="42" xfId="46" applyNumberFormat="1" applyFont="1" applyBorder="1" applyAlignment="1">
      <alignment horizontal="center" vertical="center" wrapText="1"/>
      <protection/>
    </xf>
    <xf numFmtId="4" fontId="33" fillId="0" borderId="49" xfId="46" applyNumberFormat="1" applyFont="1" applyBorder="1" applyAlignment="1">
      <alignment horizontal="center" vertical="center" wrapText="1"/>
      <protection/>
    </xf>
    <xf numFmtId="166" fontId="21" fillId="0" borderId="42" xfId="46" applyNumberFormat="1" applyFont="1" applyBorder="1" applyAlignment="1">
      <alignment horizontal="center" vertical="center" wrapText="1"/>
      <protection/>
    </xf>
    <xf numFmtId="166" fontId="21" fillId="0" borderId="49" xfId="46" applyNumberFormat="1" applyFont="1" applyBorder="1" applyAlignment="1">
      <alignment horizontal="center" vertical="center" wrapText="1"/>
      <protection/>
    </xf>
    <xf numFmtId="3" fontId="21" fillId="0" borderId="13" xfId="46" applyNumberFormat="1" applyFont="1" applyFill="1" applyBorder="1" applyAlignment="1">
      <alignment horizontal="right" vertical="center"/>
      <protection/>
    </xf>
    <xf numFmtId="3" fontId="0" fillId="0" borderId="11" xfId="46" applyNumberFormat="1" applyFont="1" applyFill="1" applyBorder="1" applyAlignment="1">
      <alignment horizontal="right" vertical="center" wrapText="1"/>
      <protection/>
    </xf>
    <xf numFmtId="3" fontId="0" fillId="0" borderId="12" xfId="46" applyNumberFormat="1" applyFont="1" applyFill="1" applyBorder="1" applyAlignment="1">
      <alignment horizontal="right" vertical="center"/>
      <protection/>
    </xf>
    <xf numFmtId="3" fontId="0" fillId="0" borderId="27" xfId="46" applyNumberFormat="1" applyFont="1" applyFill="1" applyBorder="1" applyAlignment="1">
      <alignment horizontal="right" vertical="center"/>
      <protection/>
    </xf>
    <xf numFmtId="4" fontId="21" fillId="0" borderId="43" xfId="46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24" fillId="31" borderId="26" xfId="0" applyFont="1" applyFill="1" applyBorder="1" applyAlignment="1">
      <alignment horizontal="center" vertical="center" wrapText="1"/>
    </xf>
    <xf numFmtId="0" fontId="24" fillId="31" borderId="55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/>
    </xf>
    <xf numFmtId="0" fontId="37" fillId="25" borderId="1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7" fillId="25" borderId="29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3" fontId="32" fillId="0" borderId="0" xfId="0" applyNumberFormat="1" applyFont="1" applyBorder="1" applyAlignment="1">
      <alignment horizontal="right" vertical="center" wrapText="1"/>
    </xf>
    <xf numFmtId="0" fontId="37" fillId="0" borderId="0" xfId="0" applyFont="1" applyAlignment="1">
      <alignment/>
    </xf>
    <xf numFmtId="3" fontId="37" fillId="0" borderId="18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21" fillId="27" borderId="56" xfId="35" applyNumberFormat="1" applyFont="1" applyFill="1" applyBorder="1" applyAlignment="1">
      <alignment horizontal="right"/>
    </xf>
    <xf numFmtId="0" fontId="42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166" fontId="21" fillId="0" borderId="13" xfId="0" applyNumberFormat="1" applyFont="1" applyBorder="1" applyAlignment="1">
      <alignment horizontal="center" vertical="center"/>
    </xf>
    <xf numFmtId="166" fontId="21" fillId="0" borderId="11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center" vertical="center"/>
    </xf>
    <xf numFmtId="4" fontId="37" fillId="0" borderId="44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42" fillId="0" borderId="44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33" fillId="0" borderId="42" xfId="0" applyNumberFormat="1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24" fillId="31" borderId="57" xfId="0" applyFont="1" applyFill="1" applyBorder="1" applyAlignment="1">
      <alignment horizontal="center" vertical="center" wrapText="1"/>
    </xf>
    <xf numFmtId="0" fontId="0" fillId="25" borderId="29" xfId="0" applyFill="1" applyBorder="1" applyAlignment="1">
      <alignment/>
    </xf>
    <xf numFmtId="0" fontId="26" fillId="0" borderId="0" xfId="46" applyFont="1" applyAlignment="1">
      <alignment horizontal="right" vertical="center"/>
      <protection/>
    </xf>
    <xf numFmtId="4" fontId="26" fillId="0" borderId="0" xfId="46" applyNumberFormat="1" applyFont="1">
      <alignment/>
      <protection/>
    </xf>
    <xf numFmtId="4" fontId="33" fillId="0" borderId="44" xfId="46" applyNumberFormat="1" applyFont="1" applyBorder="1" applyAlignment="1">
      <alignment horizontal="right" vertical="center" wrapText="1"/>
      <protection/>
    </xf>
    <xf numFmtId="4" fontId="39" fillId="0" borderId="44" xfId="46" applyNumberFormat="1" applyFont="1" applyBorder="1" applyAlignment="1">
      <alignment horizontal="right" vertical="center" wrapText="1"/>
      <protection/>
    </xf>
    <xf numFmtId="4" fontId="0" fillId="0" borderId="44" xfId="46" applyNumberFormat="1" applyFont="1" applyBorder="1" applyAlignment="1">
      <alignment horizontal="right" vertical="center" wrapText="1"/>
      <protection/>
    </xf>
    <xf numFmtId="0" fontId="3" fillId="0" borderId="0" xfId="46" applyFont="1" applyAlignment="1">
      <alignment horizontal="right" vertical="center"/>
      <protection/>
    </xf>
    <xf numFmtId="4" fontId="3" fillId="0" borderId="0" xfId="46" applyNumberFormat="1" applyFont="1">
      <alignment/>
      <protection/>
    </xf>
    <xf numFmtId="0" fontId="64" fillId="0" borderId="0" xfId="46" applyFont="1">
      <alignment/>
      <protection/>
    </xf>
    <xf numFmtId="4" fontId="39" fillId="0" borderId="0" xfId="0" applyNumberFormat="1" applyFont="1" applyBorder="1" applyAlignment="1">
      <alignment/>
    </xf>
    <xf numFmtId="3" fontId="65" fillId="0" borderId="0" xfId="46" applyNumberFormat="1" applyFont="1" applyAlignment="1">
      <alignment vertical="center"/>
      <protection/>
    </xf>
    <xf numFmtId="4" fontId="33" fillId="0" borderId="12" xfId="0" applyNumberFormat="1" applyFont="1" applyBorder="1" applyAlignment="1">
      <alignment/>
    </xf>
    <xf numFmtId="4" fontId="33" fillId="0" borderId="11" xfId="46" applyNumberFormat="1" applyFont="1" applyBorder="1" applyAlignment="1">
      <alignment horizontal="right" vertical="center" wrapText="1"/>
      <protection/>
    </xf>
    <xf numFmtId="4" fontId="33" fillId="0" borderId="12" xfId="46" applyNumberFormat="1" applyFont="1" applyBorder="1" applyAlignment="1">
      <alignment horizontal="right" vertical="center" wrapText="1"/>
      <protection/>
    </xf>
    <xf numFmtId="3" fontId="66" fillId="0" borderId="0" xfId="46" applyNumberFormat="1" applyFont="1" applyAlignment="1">
      <alignment vertical="center"/>
      <protection/>
    </xf>
    <xf numFmtId="4" fontId="35" fillId="0" borderId="0" xfId="46" applyNumberFormat="1" applyFont="1" applyAlignment="1">
      <alignment vertical="center"/>
      <protection/>
    </xf>
    <xf numFmtId="0" fontId="3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60" fillId="0" borderId="28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60" fillId="0" borderId="26" xfId="0" applyFont="1" applyFill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5" fillId="10" borderId="17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/>
    </xf>
    <xf numFmtId="4" fontId="0" fillId="0" borderId="18" xfId="0" applyNumberFormat="1" applyFont="1" applyBorder="1" applyAlignment="1">
      <alignment/>
    </xf>
    <xf numFmtId="0" fontId="0" fillId="0" borderId="44" xfId="0" applyBorder="1" applyAlignment="1">
      <alignment/>
    </xf>
    <xf numFmtId="0" fontId="34" fillId="0" borderId="13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0" xfId="46" applyFont="1" applyAlignment="1">
      <alignment horizontal="left" vertical="center"/>
      <protection/>
    </xf>
    <xf numFmtId="0" fontId="32" fillId="0" borderId="13" xfId="46" applyFont="1" applyBorder="1" applyAlignment="1">
      <alignment horizontal="left" vertical="center" wrapText="1"/>
      <protection/>
    </xf>
    <xf numFmtId="0" fontId="32" fillId="0" borderId="11" xfId="46" applyFont="1" applyBorder="1" applyAlignment="1">
      <alignment horizontal="left" vertical="center" wrapText="1"/>
      <protection/>
    </xf>
    <xf numFmtId="0" fontId="32" fillId="0" borderId="27" xfId="46" applyFont="1" applyBorder="1" applyAlignment="1">
      <alignment horizontal="left" vertical="center" wrapText="1"/>
      <protection/>
    </xf>
    <xf numFmtId="0" fontId="32" fillId="0" borderId="12" xfId="46" applyFont="1" applyBorder="1" applyAlignment="1">
      <alignment horizontal="left" vertical="center" wrapText="1"/>
      <protection/>
    </xf>
    <xf numFmtId="0" fontId="34" fillId="0" borderId="13" xfId="46" applyFont="1" applyBorder="1" applyAlignment="1">
      <alignment horizontal="left" vertical="center" wrapText="1"/>
      <protection/>
    </xf>
    <xf numFmtId="0" fontId="34" fillId="0" borderId="11" xfId="46" applyFont="1" applyBorder="1" applyAlignment="1">
      <alignment horizontal="left" vertical="center" wrapText="1"/>
      <protection/>
    </xf>
    <xf numFmtId="0" fontId="34" fillId="0" borderId="10" xfId="46" applyFont="1" applyBorder="1" applyAlignment="1">
      <alignment horizontal="left" vertical="center" wrapText="1"/>
      <protection/>
    </xf>
    <xf numFmtId="0" fontId="42" fillId="0" borderId="0" xfId="46" applyFont="1" applyAlignment="1">
      <alignment horizontal="left" vertical="center" wrapText="1"/>
      <protection/>
    </xf>
    <xf numFmtId="0" fontId="32" fillId="0" borderId="10" xfId="46" applyFont="1" applyBorder="1" applyAlignment="1">
      <alignment horizontal="left" vertical="center" wrapText="1"/>
      <protection/>
    </xf>
    <xf numFmtId="0" fontId="34" fillId="0" borderId="12" xfId="46" applyFont="1" applyBorder="1" applyAlignment="1">
      <alignment horizontal="left" vertical="center" wrapText="1"/>
      <protection/>
    </xf>
    <xf numFmtId="0" fontId="34" fillId="0" borderId="27" xfId="46" applyFont="1" applyBorder="1" applyAlignment="1">
      <alignment horizontal="left" vertical="center" wrapText="1"/>
      <protection/>
    </xf>
    <xf numFmtId="0" fontId="39" fillId="0" borderId="34" xfId="46" applyFont="1" applyBorder="1" applyAlignment="1">
      <alignment horizontal="left" vertical="center" wrapText="1"/>
      <protection/>
    </xf>
    <xf numFmtId="0" fontId="39" fillId="0" borderId="11" xfId="46" applyFont="1" applyBorder="1" applyAlignment="1">
      <alignment horizontal="left" vertical="center" wrapText="1"/>
      <protection/>
    </xf>
    <xf numFmtId="0" fontId="39" fillId="0" borderId="39" xfId="46" applyFont="1" applyBorder="1" applyAlignment="1">
      <alignment horizontal="left" vertical="center" wrapText="1"/>
      <protection/>
    </xf>
    <xf numFmtId="0" fontId="53" fillId="0" borderId="11" xfId="46" applyFont="1" applyBorder="1" applyAlignment="1">
      <alignment horizontal="left" vertical="center" wrapText="1"/>
      <protection/>
    </xf>
    <xf numFmtId="0" fontId="53" fillId="0" borderId="12" xfId="46" applyFont="1" applyBorder="1" applyAlignment="1">
      <alignment horizontal="left" vertical="center" wrapText="1"/>
      <protection/>
    </xf>
    <xf numFmtId="0" fontId="38" fillId="0" borderId="13" xfId="46" applyFont="1" applyBorder="1" applyAlignment="1">
      <alignment horizontal="left" vertical="center" wrapText="1"/>
      <protection/>
    </xf>
    <xf numFmtId="0" fontId="38" fillId="0" borderId="11" xfId="46" applyFont="1" applyBorder="1" applyAlignment="1">
      <alignment horizontal="left" vertical="center" wrapText="1"/>
      <protection/>
    </xf>
    <xf numFmtId="0" fontId="38" fillId="0" borderId="12" xfId="46" applyFont="1" applyBorder="1" applyAlignment="1">
      <alignment horizontal="left" vertical="center" wrapText="1"/>
      <protection/>
    </xf>
    <xf numFmtId="0" fontId="48" fillId="0" borderId="13" xfId="46" applyFont="1" applyBorder="1" applyAlignment="1">
      <alignment horizontal="left" vertical="center" wrapText="1"/>
      <protection/>
    </xf>
    <xf numFmtId="0" fontId="48" fillId="0" borderId="11" xfId="46" applyFont="1" applyBorder="1" applyAlignment="1">
      <alignment horizontal="left" vertical="center" wrapText="1"/>
      <protection/>
    </xf>
    <xf numFmtId="0" fontId="48" fillId="0" borderId="12" xfId="46" applyFont="1" applyBorder="1" applyAlignment="1">
      <alignment horizontal="left" vertical="center" wrapText="1"/>
      <protection/>
    </xf>
    <xf numFmtId="0" fontId="18" fillId="0" borderId="0" xfId="46" applyFont="1" applyAlignment="1">
      <alignment horizontal="left" vertical="center" wrapText="1"/>
      <protection/>
    </xf>
    <xf numFmtId="0" fontId="19" fillId="0" borderId="0" xfId="46" applyFont="1" applyAlignment="1">
      <alignment horizontal="left"/>
      <protection/>
    </xf>
    <xf numFmtId="0" fontId="22" fillId="24" borderId="10" xfId="46" applyFont="1" applyFill="1" applyBorder="1" applyAlignment="1">
      <alignment horizontal="center" vertical="center" wrapText="1"/>
      <protection/>
    </xf>
    <xf numFmtId="0" fontId="22" fillId="24" borderId="27" xfId="46" applyFont="1" applyFill="1" applyBorder="1" applyAlignment="1">
      <alignment horizontal="center" vertical="center" wrapText="1"/>
      <protection/>
    </xf>
    <xf numFmtId="0" fontId="23" fillId="24" borderId="10" xfId="46" applyFont="1" applyFill="1" applyBorder="1" applyAlignment="1">
      <alignment horizontal="center" vertical="center" wrapText="1"/>
      <protection/>
    </xf>
    <xf numFmtId="0" fontId="27" fillId="0" borderId="27" xfId="46" applyFont="1" applyBorder="1" applyAlignment="1">
      <alignment horizontal="center" vertical="center" wrapText="1"/>
      <protection/>
    </xf>
    <xf numFmtId="0" fontId="24" fillId="24" borderId="58" xfId="46" applyFont="1" applyFill="1" applyBorder="1" applyAlignment="1">
      <alignment horizontal="center" vertical="center" wrapText="1"/>
      <protection/>
    </xf>
    <xf numFmtId="0" fontId="1" fillId="0" borderId="15" xfId="46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26" fillId="6" borderId="10" xfId="46" applyFont="1" applyFill="1" applyBorder="1" applyAlignment="1">
      <alignment horizontal="center" vertical="center" wrapText="1"/>
      <protection/>
    </xf>
    <xf numFmtId="0" fontId="26" fillId="6" borderId="27" xfId="46" applyFont="1" applyFill="1" applyBorder="1" applyAlignment="1">
      <alignment horizontal="center" vertical="center" wrapText="1"/>
      <protection/>
    </xf>
    <xf numFmtId="0" fontId="24" fillId="31" borderId="58" xfId="0" applyFont="1" applyFill="1" applyBorder="1" applyAlignment="1">
      <alignment horizontal="center" vertical="center" wrapText="1"/>
    </xf>
    <xf numFmtId="0" fontId="24" fillId="31" borderId="15" xfId="0" applyFont="1" applyFill="1" applyBorder="1" applyAlignment="1">
      <alignment horizontal="center" vertical="center" wrapText="1"/>
    </xf>
    <xf numFmtId="0" fontId="25" fillId="31" borderId="30" xfId="0" applyFont="1" applyFill="1" applyBorder="1" applyAlignment="1">
      <alignment horizontal="center" vertical="center" wrapText="1"/>
    </xf>
    <xf numFmtId="0" fontId="25" fillId="31" borderId="26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2" fontId="34" fillId="0" borderId="11" xfId="0" applyNumberFormat="1" applyFont="1" applyBorder="1" applyAlignment="1">
      <alignment horizontal="center" vertical="center" wrapText="1"/>
    </xf>
    <xf numFmtId="2" fontId="34" fillId="0" borderId="27" xfId="0" applyNumberFormat="1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5" fillId="31" borderId="10" xfId="0" applyFont="1" applyFill="1" applyBorder="1" applyAlignment="1">
      <alignment horizontal="center" vertical="center" wrapText="1"/>
    </xf>
    <xf numFmtId="0" fontId="25" fillId="31" borderId="27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27" fillId="0" borderId="2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zoomScalePageLayoutView="0" workbookViewId="0" topLeftCell="C1">
      <selection activeCell="L162" sqref="L162"/>
    </sheetView>
  </sheetViews>
  <sheetFormatPr defaultColWidth="9.140625" defaultRowHeight="12.75"/>
  <cols>
    <col min="1" max="1" width="4.00390625" style="0" customWidth="1"/>
    <col min="2" max="2" width="5.140625" style="0" customWidth="1"/>
    <col min="3" max="3" width="9.57421875" style="0" customWidth="1"/>
    <col min="4" max="4" width="31.140625" style="0" customWidth="1"/>
    <col min="5" max="5" width="17.421875" style="0" customWidth="1"/>
    <col min="6" max="6" width="16.28125" style="0" customWidth="1"/>
    <col min="7" max="7" width="16.7109375" style="0" customWidth="1"/>
    <col min="8" max="8" width="13.57421875" style="0" customWidth="1"/>
    <col min="9" max="9" width="15.28125" style="0" customWidth="1"/>
    <col min="10" max="10" width="11.140625" style="0" customWidth="1"/>
    <col min="11" max="11" width="37.7109375" style="0" customWidth="1"/>
  </cols>
  <sheetData>
    <row r="1" spans="1:11" ht="20.25" customHeight="1" thickBot="1">
      <c r="A1" s="627" t="s">
        <v>390</v>
      </c>
      <c r="B1" s="627"/>
      <c r="C1" s="627"/>
      <c r="D1" s="627"/>
      <c r="E1" s="627"/>
      <c r="F1" s="628"/>
      <c r="G1" s="628"/>
      <c r="H1" s="628"/>
      <c r="I1" s="628"/>
      <c r="J1" s="628"/>
      <c r="K1" s="628"/>
    </row>
    <row r="2" spans="1:11" ht="17.25" customHeight="1" thickBot="1">
      <c r="A2" s="456"/>
      <c r="B2" s="456"/>
      <c r="C2" s="456"/>
      <c r="D2" s="456"/>
      <c r="E2" s="365"/>
      <c r="F2" s="366"/>
      <c r="G2" s="366"/>
      <c r="H2" s="563"/>
      <c r="I2" s="564" t="s">
        <v>475</v>
      </c>
      <c r="J2" s="366"/>
      <c r="K2" s="556" t="s">
        <v>473</v>
      </c>
    </row>
    <row r="3" spans="1:11" ht="26.25" thickBot="1">
      <c r="A3" s="604" t="s">
        <v>439</v>
      </c>
      <c r="B3" s="604"/>
      <c r="C3" s="604"/>
      <c r="D3" s="604"/>
      <c r="E3" s="93"/>
      <c r="H3" s="260"/>
      <c r="I3" s="261" t="s">
        <v>476</v>
      </c>
      <c r="K3" s="94"/>
    </row>
    <row r="4" spans="1:11" ht="17.25" customHeight="1" thickBot="1" thickTop="1">
      <c r="A4" s="605" t="s">
        <v>11</v>
      </c>
      <c r="B4" s="607" t="s">
        <v>52</v>
      </c>
      <c r="C4" s="609" t="s">
        <v>55</v>
      </c>
      <c r="D4" s="610"/>
      <c r="E4" s="611" t="s">
        <v>299</v>
      </c>
      <c r="F4" s="601" t="s">
        <v>300</v>
      </c>
      <c r="G4" s="601" t="s">
        <v>402</v>
      </c>
      <c r="H4" s="601" t="s">
        <v>302</v>
      </c>
      <c r="I4" s="601" t="s">
        <v>374</v>
      </c>
      <c r="J4" s="601" t="s">
        <v>375</v>
      </c>
      <c r="K4" s="620" t="s">
        <v>54</v>
      </c>
    </row>
    <row r="5" spans="1:11" ht="49.5" customHeight="1" thickBot="1" thickTop="1">
      <c r="A5" s="606"/>
      <c r="B5" s="608"/>
      <c r="C5" s="369" t="s">
        <v>0</v>
      </c>
      <c r="D5" s="370" t="s">
        <v>1</v>
      </c>
      <c r="E5" s="612"/>
      <c r="F5" s="612"/>
      <c r="G5" s="602"/>
      <c r="H5" s="603"/>
      <c r="I5" s="603"/>
      <c r="J5" s="603"/>
      <c r="K5" s="621"/>
    </row>
    <row r="6" spans="1:11" ht="13.5" customHeight="1" thickTop="1">
      <c r="A6" s="97"/>
      <c r="B6" s="98"/>
      <c r="C6" s="99"/>
      <c r="D6" s="100"/>
      <c r="E6" s="1"/>
      <c r="F6" s="262"/>
      <c r="G6" s="262"/>
      <c r="H6" s="262"/>
      <c r="I6" s="302"/>
      <c r="J6" s="417"/>
      <c r="K6" s="598" t="s">
        <v>191</v>
      </c>
    </row>
    <row r="7" spans="1:11" ht="12.75" customHeight="1">
      <c r="A7" s="101">
        <v>1</v>
      </c>
      <c r="B7" s="102" t="s">
        <v>4</v>
      </c>
      <c r="C7" s="103" t="s">
        <v>2</v>
      </c>
      <c r="D7" s="104" t="s">
        <v>23</v>
      </c>
      <c r="E7" s="2">
        <v>5000000</v>
      </c>
      <c r="F7" s="263"/>
      <c r="G7" s="263">
        <v>12300000</v>
      </c>
      <c r="H7" s="263"/>
      <c r="I7" s="303" t="s">
        <v>305</v>
      </c>
      <c r="J7" s="418">
        <v>5.042</v>
      </c>
      <c r="K7" s="599"/>
    </row>
    <row r="8" spans="1:11" ht="12.75" customHeight="1">
      <c r="A8" s="105"/>
      <c r="B8" s="106"/>
      <c r="C8" s="107"/>
      <c r="D8" s="108"/>
      <c r="E8" s="3"/>
      <c r="F8" s="264"/>
      <c r="G8" s="264"/>
      <c r="H8" s="264"/>
      <c r="I8" s="304">
        <v>7</v>
      </c>
      <c r="J8" s="419"/>
      <c r="K8" s="596"/>
    </row>
    <row r="9" spans="1:11" ht="13.5" customHeight="1">
      <c r="A9" s="109"/>
      <c r="B9" s="110"/>
      <c r="C9" s="103"/>
      <c r="D9" s="111"/>
      <c r="E9" s="4"/>
      <c r="F9" s="265"/>
      <c r="G9" s="265"/>
      <c r="H9" s="265"/>
      <c r="I9" s="305"/>
      <c r="J9" s="420"/>
      <c r="K9" s="597" t="s">
        <v>191</v>
      </c>
    </row>
    <row r="10" spans="1:11" ht="12.75" customHeight="1">
      <c r="A10" s="101">
        <v>2</v>
      </c>
      <c r="B10" s="102" t="s">
        <v>4</v>
      </c>
      <c r="C10" s="103" t="s">
        <v>12</v>
      </c>
      <c r="D10" s="104" t="s">
        <v>24</v>
      </c>
      <c r="E10" s="5">
        <v>4800000</v>
      </c>
      <c r="F10" s="263"/>
      <c r="G10" s="263">
        <v>5600000</v>
      </c>
      <c r="H10" s="263"/>
      <c r="I10" s="303" t="s">
        <v>306</v>
      </c>
      <c r="J10" s="418">
        <v>2.7</v>
      </c>
      <c r="K10" s="614"/>
    </row>
    <row r="11" spans="1:11" ht="12.75" customHeight="1">
      <c r="A11" s="105"/>
      <c r="B11" s="106"/>
      <c r="C11" s="107"/>
      <c r="D11" s="108"/>
      <c r="E11" s="6"/>
      <c r="F11" s="264"/>
      <c r="G11" s="264"/>
      <c r="H11" s="264"/>
      <c r="I11" s="304">
        <v>6.892</v>
      </c>
      <c r="J11" s="419"/>
      <c r="K11" s="615"/>
    </row>
    <row r="12" spans="1:11" ht="13.5" customHeight="1">
      <c r="A12" s="109"/>
      <c r="B12" s="110"/>
      <c r="C12" s="103"/>
      <c r="D12" s="111"/>
      <c r="E12" s="4"/>
      <c r="F12" s="265"/>
      <c r="G12" s="265"/>
      <c r="H12" s="265"/>
      <c r="I12" s="305"/>
      <c r="J12" s="420"/>
      <c r="K12" s="597" t="s">
        <v>191</v>
      </c>
    </row>
    <row r="13" spans="1:11" ht="13.5" customHeight="1">
      <c r="A13" s="101">
        <v>3</v>
      </c>
      <c r="B13" s="102" t="s">
        <v>4</v>
      </c>
      <c r="C13" s="103" t="s">
        <v>13</v>
      </c>
      <c r="D13" s="104" t="s">
        <v>25</v>
      </c>
      <c r="E13" s="5">
        <v>1800000</v>
      </c>
      <c r="F13" s="263"/>
      <c r="G13" s="263">
        <v>2700000</v>
      </c>
      <c r="H13" s="263"/>
      <c r="I13" s="303" t="s">
        <v>307</v>
      </c>
      <c r="J13" s="418">
        <v>0.24</v>
      </c>
      <c r="K13" s="614"/>
    </row>
    <row r="14" spans="1:11" ht="13.5" customHeight="1">
      <c r="A14" s="105"/>
      <c r="B14" s="106"/>
      <c r="C14" s="107"/>
      <c r="D14" s="108"/>
      <c r="E14" s="6"/>
      <c r="F14" s="264"/>
      <c r="G14" s="264"/>
      <c r="H14" s="264"/>
      <c r="I14" s="304">
        <v>0.25</v>
      </c>
      <c r="J14" s="419"/>
      <c r="K14" s="615"/>
    </row>
    <row r="15" spans="1:11" ht="13.5" customHeight="1">
      <c r="A15" s="109"/>
      <c r="B15" s="112"/>
      <c r="C15" s="113"/>
      <c r="D15" s="114"/>
      <c r="E15" s="4"/>
      <c r="F15" s="265"/>
      <c r="G15" s="265"/>
      <c r="H15" s="265"/>
      <c r="I15" s="305"/>
      <c r="J15" s="420"/>
      <c r="K15" s="597" t="s">
        <v>191</v>
      </c>
    </row>
    <row r="16" spans="1:11" ht="13.5" customHeight="1">
      <c r="A16" s="101">
        <v>4</v>
      </c>
      <c r="B16" s="102" t="s">
        <v>4</v>
      </c>
      <c r="C16" s="103" t="s">
        <v>2</v>
      </c>
      <c r="D16" s="104" t="s">
        <v>26</v>
      </c>
      <c r="E16" s="5">
        <v>5430000</v>
      </c>
      <c r="F16" s="263"/>
      <c r="G16" s="263">
        <v>6710000</v>
      </c>
      <c r="H16" s="263"/>
      <c r="I16" s="303" t="s">
        <v>308</v>
      </c>
      <c r="J16" s="418">
        <v>2.07</v>
      </c>
      <c r="K16" s="614"/>
    </row>
    <row r="17" spans="1:11" ht="13.5" customHeight="1">
      <c r="A17" s="105"/>
      <c r="B17" s="106"/>
      <c r="C17" s="107"/>
      <c r="D17" s="108"/>
      <c r="E17" s="6"/>
      <c r="F17" s="264"/>
      <c r="G17" s="264"/>
      <c r="H17" s="264"/>
      <c r="I17" s="304">
        <v>4.5</v>
      </c>
      <c r="J17" s="419"/>
      <c r="K17" s="615"/>
    </row>
    <row r="18" spans="1:11" ht="13.5" customHeight="1">
      <c r="A18" s="115"/>
      <c r="B18" s="110"/>
      <c r="C18" s="116"/>
      <c r="D18" s="114"/>
      <c r="E18" s="4"/>
      <c r="F18" s="265"/>
      <c r="G18" s="265"/>
      <c r="H18" s="265"/>
      <c r="I18" s="305"/>
      <c r="J18" s="420"/>
      <c r="K18" s="597" t="s">
        <v>191</v>
      </c>
    </row>
    <row r="19" spans="1:11" ht="13.5" customHeight="1">
      <c r="A19" s="101">
        <v>5</v>
      </c>
      <c r="B19" s="102" t="s">
        <v>4</v>
      </c>
      <c r="C19" s="117" t="s">
        <v>14</v>
      </c>
      <c r="D19" s="104" t="s">
        <v>27</v>
      </c>
      <c r="E19" s="5">
        <v>2600000</v>
      </c>
      <c r="F19" s="263"/>
      <c r="G19" s="263">
        <v>3280000</v>
      </c>
      <c r="H19" s="263"/>
      <c r="I19" s="303" t="s">
        <v>309</v>
      </c>
      <c r="J19" s="418">
        <v>1.76</v>
      </c>
      <c r="K19" s="614"/>
    </row>
    <row r="20" spans="1:11" ht="13.5" customHeight="1">
      <c r="A20" s="105"/>
      <c r="B20" s="106"/>
      <c r="C20" s="118"/>
      <c r="D20" s="108"/>
      <c r="E20" s="6"/>
      <c r="F20" s="264"/>
      <c r="G20" s="264"/>
      <c r="H20" s="264"/>
      <c r="I20" s="304">
        <v>2</v>
      </c>
      <c r="J20" s="419"/>
      <c r="K20" s="615"/>
    </row>
    <row r="21" spans="1:11" ht="13.5" customHeight="1">
      <c r="A21" s="115"/>
      <c r="B21" s="110"/>
      <c r="C21" s="116"/>
      <c r="D21" s="114"/>
      <c r="E21" s="4"/>
      <c r="F21" s="265"/>
      <c r="G21" s="265"/>
      <c r="H21" s="265"/>
      <c r="I21" s="305"/>
      <c r="J21" s="420"/>
      <c r="K21" s="597" t="s">
        <v>191</v>
      </c>
    </row>
    <row r="22" spans="1:11" ht="13.5" customHeight="1">
      <c r="A22" s="101">
        <v>6</v>
      </c>
      <c r="B22" s="102" t="s">
        <v>4</v>
      </c>
      <c r="C22" s="117" t="s">
        <v>15</v>
      </c>
      <c r="D22" s="104" t="s">
        <v>28</v>
      </c>
      <c r="E22" s="5">
        <v>2600000</v>
      </c>
      <c r="F22" s="263"/>
      <c r="G22" s="263">
        <v>3950000</v>
      </c>
      <c r="H22" s="263"/>
      <c r="I22" s="303" t="s">
        <v>310</v>
      </c>
      <c r="J22" s="418">
        <v>1.8</v>
      </c>
      <c r="K22" s="614"/>
    </row>
    <row r="23" spans="1:11" ht="13.5" customHeight="1">
      <c r="A23" s="105"/>
      <c r="B23" s="106"/>
      <c r="C23" s="118"/>
      <c r="D23" s="108"/>
      <c r="E23" s="6"/>
      <c r="F23" s="264"/>
      <c r="G23" s="264"/>
      <c r="H23" s="264"/>
      <c r="I23" s="304">
        <v>6</v>
      </c>
      <c r="J23" s="419"/>
      <c r="K23" s="615"/>
    </row>
    <row r="24" spans="1:11" ht="13.5" customHeight="1">
      <c r="A24" s="115"/>
      <c r="B24" s="110"/>
      <c r="C24" s="116"/>
      <c r="D24" s="114" t="s">
        <v>29</v>
      </c>
      <c r="E24" s="4"/>
      <c r="F24" s="265"/>
      <c r="G24" s="265"/>
      <c r="H24" s="265"/>
      <c r="I24" s="305"/>
      <c r="J24" s="420"/>
      <c r="K24" s="616" t="s">
        <v>435</v>
      </c>
    </row>
    <row r="25" spans="1:11" ht="13.5" customHeight="1">
      <c r="A25" s="101">
        <v>7</v>
      </c>
      <c r="B25" s="102" t="s">
        <v>4</v>
      </c>
      <c r="C25" s="117" t="s">
        <v>16</v>
      </c>
      <c r="D25" s="104" t="s">
        <v>64</v>
      </c>
      <c r="E25" s="5">
        <v>1500000</v>
      </c>
      <c r="F25" s="263"/>
      <c r="G25" s="263">
        <v>250000</v>
      </c>
      <c r="H25" s="263"/>
      <c r="I25" s="303" t="s">
        <v>311</v>
      </c>
      <c r="J25" s="418"/>
      <c r="K25" s="599"/>
    </row>
    <row r="26" spans="1:11" ht="13.5" customHeight="1">
      <c r="A26" s="105"/>
      <c r="B26" s="106"/>
      <c r="C26" s="118"/>
      <c r="D26" s="108"/>
      <c r="E26" s="6"/>
      <c r="F26" s="264"/>
      <c r="G26" s="264"/>
      <c r="H26" s="264"/>
      <c r="I26" s="304">
        <v>0.2</v>
      </c>
      <c r="J26" s="419"/>
      <c r="K26" s="596"/>
    </row>
    <row r="27" spans="1:11" ht="13.5" customHeight="1">
      <c r="A27" s="109"/>
      <c r="B27" s="110"/>
      <c r="C27" s="116"/>
      <c r="D27" s="114" t="s">
        <v>30</v>
      </c>
      <c r="E27" s="4"/>
      <c r="F27" s="265"/>
      <c r="G27" s="265"/>
      <c r="H27" s="265"/>
      <c r="I27" s="305"/>
      <c r="J27" s="420"/>
      <c r="K27" s="597" t="s">
        <v>191</v>
      </c>
    </row>
    <row r="28" spans="1:11" ht="13.5" customHeight="1">
      <c r="A28" s="101">
        <v>8</v>
      </c>
      <c r="B28" s="102" t="s">
        <v>4</v>
      </c>
      <c r="C28" s="117" t="s">
        <v>17</v>
      </c>
      <c r="D28" s="104" t="s">
        <v>31</v>
      </c>
      <c r="E28" s="5">
        <v>3000000</v>
      </c>
      <c r="F28" s="263"/>
      <c r="G28" s="263">
        <v>1630000</v>
      </c>
      <c r="H28" s="263"/>
      <c r="I28" s="303" t="s">
        <v>312</v>
      </c>
      <c r="J28" s="418">
        <v>0.101</v>
      </c>
      <c r="K28" s="614"/>
    </row>
    <row r="29" spans="1:11" ht="13.5" customHeight="1">
      <c r="A29" s="105"/>
      <c r="B29" s="106"/>
      <c r="C29" s="118"/>
      <c r="D29" s="108"/>
      <c r="E29" s="6"/>
      <c r="F29" s="264"/>
      <c r="G29" s="264"/>
      <c r="H29" s="264"/>
      <c r="I29" s="304">
        <v>0.8</v>
      </c>
      <c r="J29" s="419"/>
      <c r="K29" s="615"/>
    </row>
    <row r="30" spans="1:11" ht="15.75" customHeight="1">
      <c r="A30" s="109"/>
      <c r="B30" s="112"/>
      <c r="C30" s="116"/>
      <c r="D30" s="114" t="s">
        <v>32</v>
      </c>
      <c r="E30" s="4"/>
      <c r="F30" s="265"/>
      <c r="G30" s="265"/>
      <c r="H30" s="266"/>
      <c r="I30" s="306"/>
      <c r="J30" s="427"/>
      <c r="K30" s="119" t="s">
        <v>63</v>
      </c>
    </row>
    <row r="31" spans="1:11" ht="13.5" customHeight="1">
      <c r="A31" s="101">
        <v>9</v>
      </c>
      <c r="B31" s="102" t="s">
        <v>4</v>
      </c>
      <c r="C31" s="117" t="s">
        <v>3</v>
      </c>
      <c r="D31" s="104" t="s">
        <v>33</v>
      </c>
      <c r="E31" s="7">
        <v>6000000</v>
      </c>
      <c r="F31" s="263">
        <v>1188929</v>
      </c>
      <c r="G31" s="263">
        <v>650000</v>
      </c>
      <c r="H31" s="128"/>
      <c r="I31" s="307" t="s">
        <v>313</v>
      </c>
      <c r="J31" s="428"/>
      <c r="K31" s="120" t="s">
        <v>72</v>
      </c>
    </row>
    <row r="32" spans="1:11" ht="21" customHeight="1">
      <c r="A32" s="105"/>
      <c r="B32" s="106"/>
      <c r="C32" s="118"/>
      <c r="D32" s="108"/>
      <c r="E32" s="8"/>
      <c r="F32" s="433" t="s">
        <v>436</v>
      </c>
      <c r="G32" s="264"/>
      <c r="H32" s="132"/>
      <c r="I32" s="308">
        <v>1.75</v>
      </c>
      <c r="J32" s="429"/>
      <c r="K32" s="323" t="s">
        <v>373</v>
      </c>
    </row>
    <row r="33" spans="1:11" ht="12.75">
      <c r="A33" s="115"/>
      <c r="B33" s="110"/>
      <c r="C33" s="113"/>
      <c r="D33" s="114" t="s">
        <v>34</v>
      </c>
      <c r="E33" s="4"/>
      <c r="F33" s="265"/>
      <c r="G33" s="265"/>
      <c r="H33" s="265"/>
      <c r="I33" s="305"/>
      <c r="J33" s="420"/>
      <c r="K33" s="597" t="s">
        <v>191</v>
      </c>
    </row>
    <row r="34" spans="1:11" ht="13.5" customHeight="1">
      <c r="A34" s="101">
        <v>10</v>
      </c>
      <c r="B34" s="102" t="s">
        <v>4</v>
      </c>
      <c r="C34" s="103" t="s">
        <v>18</v>
      </c>
      <c r="D34" s="111" t="s">
        <v>35</v>
      </c>
      <c r="E34" s="317">
        <v>700000</v>
      </c>
      <c r="F34" s="263"/>
      <c r="G34" s="263">
        <v>450000</v>
      </c>
      <c r="H34" s="263"/>
      <c r="I34" s="316" t="s">
        <v>314</v>
      </c>
      <c r="J34" s="418">
        <v>0.2</v>
      </c>
      <c r="K34" s="614"/>
    </row>
    <row r="35" spans="1:11" ht="12.75" customHeight="1">
      <c r="A35" s="105"/>
      <c r="B35" s="106"/>
      <c r="C35" s="107"/>
      <c r="D35" s="108"/>
      <c r="E35" s="6"/>
      <c r="F35" s="264"/>
      <c r="G35" s="264"/>
      <c r="H35" s="267"/>
      <c r="I35" s="309">
        <v>0.2</v>
      </c>
      <c r="J35" s="430"/>
      <c r="K35" s="615"/>
    </row>
    <row r="36" spans="1:11" ht="12.75">
      <c r="A36" s="115"/>
      <c r="B36" s="110"/>
      <c r="C36" s="121"/>
      <c r="D36" s="122"/>
      <c r="E36" s="318"/>
      <c r="F36" s="266"/>
      <c r="G36" s="266"/>
      <c r="H36" s="266"/>
      <c r="I36" s="306"/>
      <c r="J36" s="427"/>
      <c r="K36" s="597" t="s">
        <v>191</v>
      </c>
    </row>
    <row r="37" spans="1:11" ht="17.25" customHeight="1">
      <c r="A37" s="101">
        <v>11</v>
      </c>
      <c r="B37" s="102" t="s">
        <v>4</v>
      </c>
      <c r="C37" s="123" t="s">
        <v>19</v>
      </c>
      <c r="D37" s="111" t="s">
        <v>36</v>
      </c>
      <c r="E37" s="317">
        <v>3000000</v>
      </c>
      <c r="F37" s="319"/>
      <c r="G37" s="319">
        <v>4280000</v>
      </c>
      <c r="H37" s="319"/>
      <c r="I37" s="316" t="s">
        <v>315</v>
      </c>
      <c r="J37" s="431">
        <v>2.45</v>
      </c>
      <c r="K37" s="614"/>
    </row>
    <row r="38" spans="1:11" ht="12.75" customHeight="1">
      <c r="A38" s="105"/>
      <c r="B38" s="106"/>
      <c r="C38" s="124"/>
      <c r="D38" s="125"/>
      <c r="E38" s="320"/>
      <c r="F38" s="321"/>
      <c r="G38" s="321"/>
      <c r="H38" s="321"/>
      <c r="I38" s="309">
        <v>2.3</v>
      </c>
      <c r="J38" s="430"/>
      <c r="K38" s="615"/>
    </row>
    <row r="39" spans="1:11" ht="12.75">
      <c r="A39" s="109"/>
      <c r="B39" s="110"/>
      <c r="C39" s="103"/>
      <c r="D39" s="114"/>
      <c r="E39" s="4"/>
      <c r="F39" s="265"/>
      <c r="G39" s="265"/>
      <c r="H39" s="265"/>
      <c r="I39" s="305"/>
      <c r="J39" s="420"/>
      <c r="K39" s="597" t="s">
        <v>191</v>
      </c>
    </row>
    <row r="40" spans="1:11" ht="12.75" customHeight="1">
      <c r="A40" s="101">
        <v>12</v>
      </c>
      <c r="B40" s="102" t="s">
        <v>4</v>
      </c>
      <c r="C40" s="103" t="s">
        <v>20</v>
      </c>
      <c r="D40" s="104" t="s">
        <v>37</v>
      </c>
      <c r="E40" s="5">
        <v>1000000</v>
      </c>
      <c r="F40" s="263"/>
      <c r="G40" s="263">
        <v>1540000</v>
      </c>
      <c r="H40" s="263"/>
      <c r="I40" s="303" t="s">
        <v>316</v>
      </c>
      <c r="J40" s="418">
        <v>0.89</v>
      </c>
      <c r="K40" s="614"/>
    </row>
    <row r="41" spans="1:11" ht="12.75" customHeight="1">
      <c r="A41" s="105"/>
      <c r="B41" s="106"/>
      <c r="C41" s="107"/>
      <c r="D41" s="126"/>
      <c r="E41" s="6"/>
      <c r="F41" s="264"/>
      <c r="G41" s="264"/>
      <c r="H41" s="264"/>
      <c r="I41" s="304">
        <v>2.3</v>
      </c>
      <c r="J41" s="419"/>
      <c r="K41" s="615"/>
    </row>
    <row r="42" spans="1:11" ht="15" customHeight="1">
      <c r="A42" s="115"/>
      <c r="B42" s="110"/>
      <c r="C42" s="116"/>
      <c r="D42" s="122" t="s">
        <v>32</v>
      </c>
      <c r="E42" s="4"/>
      <c r="F42" s="265"/>
      <c r="G42" s="265"/>
      <c r="H42" s="265"/>
      <c r="I42" s="305"/>
      <c r="J42" s="420"/>
      <c r="K42" s="597" t="s">
        <v>191</v>
      </c>
    </row>
    <row r="43" spans="1:11" ht="14.25" customHeight="1">
      <c r="A43" s="101">
        <v>13</v>
      </c>
      <c r="B43" s="102" t="s">
        <v>4</v>
      </c>
      <c r="C43" s="117" t="s">
        <v>18</v>
      </c>
      <c r="D43" s="111" t="s">
        <v>38</v>
      </c>
      <c r="E43" s="317">
        <v>400000</v>
      </c>
      <c r="F43" s="319"/>
      <c r="G43" s="319">
        <v>390000</v>
      </c>
      <c r="H43" s="319"/>
      <c r="I43" s="316" t="s">
        <v>317</v>
      </c>
      <c r="J43" s="431">
        <v>0.245</v>
      </c>
      <c r="K43" s="614"/>
    </row>
    <row r="44" spans="1:11" ht="12.75" customHeight="1">
      <c r="A44" s="105"/>
      <c r="B44" s="106"/>
      <c r="C44" s="118"/>
      <c r="D44" s="125"/>
      <c r="E44" s="6"/>
      <c r="F44" s="264"/>
      <c r="G44" s="264"/>
      <c r="H44" s="264"/>
      <c r="I44" s="304">
        <v>1</v>
      </c>
      <c r="J44" s="419"/>
      <c r="K44" s="615"/>
    </row>
    <row r="45" spans="1:11" ht="12.75">
      <c r="A45" s="109"/>
      <c r="B45" s="112"/>
      <c r="C45" s="103"/>
      <c r="D45" s="322"/>
      <c r="E45" s="4"/>
      <c r="F45" s="265"/>
      <c r="G45" s="265"/>
      <c r="H45" s="265"/>
      <c r="I45" s="305"/>
      <c r="J45" s="420"/>
      <c r="K45" s="597" t="s">
        <v>191</v>
      </c>
    </row>
    <row r="46" spans="1:11" ht="12.75" customHeight="1">
      <c r="A46" s="101">
        <v>14</v>
      </c>
      <c r="B46" s="102" t="s">
        <v>4</v>
      </c>
      <c r="C46" s="103" t="s">
        <v>21</v>
      </c>
      <c r="D46" s="111" t="s">
        <v>39</v>
      </c>
      <c r="E46" s="317">
        <v>1000000</v>
      </c>
      <c r="F46" s="319"/>
      <c r="G46" s="319">
        <v>2430000</v>
      </c>
      <c r="H46" s="319"/>
      <c r="I46" s="434" t="s">
        <v>318</v>
      </c>
      <c r="J46" s="431">
        <v>0.422</v>
      </c>
      <c r="K46" s="614"/>
    </row>
    <row r="47" spans="1:11" ht="12.75" customHeight="1">
      <c r="A47" s="105"/>
      <c r="B47" s="106"/>
      <c r="C47" s="107"/>
      <c r="D47" s="126"/>
      <c r="E47" s="6"/>
      <c r="F47" s="264"/>
      <c r="G47" s="264"/>
      <c r="H47" s="264"/>
      <c r="I47" s="304">
        <v>0.7</v>
      </c>
      <c r="J47" s="419"/>
      <c r="K47" s="615"/>
    </row>
    <row r="48" spans="1:11" ht="12.75">
      <c r="A48" s="115"/>
      <c r="B48" s="110"/>
      <c r="C48" s="113"/>
      <c r="D48" s="127"/>
      <c r="E48" s="4"/>
      <c r="F48" s="128"/>
      <c r="G48" s="265"/>
      <c r="H48" s="128"/>
      <c r="I48" s="307"/>
      <c r="J48" s="428"/>
      <c r="K48" s="129" t="s">
        <v>73</v>
      </c>
    </row>
    <row r="49" spans="1:11" ht="12.75">
      <c r="A49" s="101">
        <v>15</v>
      </c>
      <c r="B49" s="102" t="s">
        <v>4</v>
      </c>
      <c r="C49" s="103" t="s">
        <v>22</v>
      </c>
      <c r="D49" s="130" t="s">
        <v>40</v>
      </c>
      <c r="E49" s="5">
        <v>2400000</v>
      </c>
      <c r="F49" s="128">
        <v>2764608</v>
      </c>
      <c r="G49" s="263">
        <v>2190000</v>
      </c>
      <c r="H49" s="128"/>
      <c r="I49" s="307" t="s">
        <v>319</v>
      </c>
      <c r="J49" s="428">
        <v>0.483</v>
      </c>
      <c r="K49" s="131" t="s">
        <v>155</v>
      </c>
    </row>
    <row r="50" spans="1:11" ht="12.75">
      <c r="A50" s="101"/>
      <c r="B50" s="102"/>
      <c r="C50" s="103"/>
      <c r="D50" s="130"/>
      <c r="E50" s="5"/>
      <c r="F50" s="132"/>
      <c r="G50" s="264"/>
      <c r="H50" s="132"/>
      <c r="I50" s="308">
        <v>2.635</v>
      </c>
      <c r="J50" s="429"/>
      <c r="K50" s="133"/>
    </row>
    <row r="51" spans="1:11" ht="15">
      <c r="A51" s="134"/>
      <c r="B51" s="135"/>
      <c r="C51" s="113"/>
      <c r="D51" s="136" t="s">
        <v>53</v>
      </c>
      <c r="E51" s="448">
        <v>42730000</v>
      </c>
      <c r="F51" s="265"/>
      <c r="G51" s="438">
        <f>SUM(G6:G50)</f>
        <v>48350000</v>
      </c>
      <c r="H51" s="450">
        <f>G51-E51</f>
        <v>5620000</v>
      </c>
      <c r="I51" s="435">
        <f>SUM(I8+I11+I14+I17+I20+I23+I26+I29+I32+I35+I38+I41+I44+I47+I50)</f>
        <v>38.527</v>
      </c>
      <c r="J51" s="432">
        <f>SUM(J6:J50)</f>
        <v>18.403000000000002</v>
      </c>
      <c r="K51" s="624"/>
    </row>
    <row r="52" spans="1:11" ht="12.75">
      <c r="A52" s="101"/>
      <c r="B52" s="102"/>
      <c r="C52" s="103"/>
      <c r="D52" s="179" t="s">
        <v>378</v>
      </c>
      <c r="E52" s="5"/>
      <c r="F52" s="263"/>
      <c r="G52" s="263" t="s">
        <v>443</v>
      </c>
      <c r="H52" s="263"/>
      <c r="I52" s="570" t="s">
        <v>444</v>
      </c>
      <c r="J52" s="263"/>
      <c r="K52" s="625"/>
    </row>
    <row r="53" spans="1:11" ht="12.75">
      <c r="A53" s="105"/>
      <c r="B53" s="106"/>
      <c r="C53" s="107"/>
      <c r="D53" s="137"/>
      <c r="E53" s="6"/>
      <c r="F53" s="264"/>
      <c r="G53" s="264"/>
      <c r="H53" s="264"/>
      <c r="I53" s="304"/>
      <c r="J53" s="264"/>
      <c r="K53" s="626"/>
    </row>
    <row r="54" spans="1:11" ht="12.75" customHeight="1">
      <c r="A54" s="115"/>
      <c r="B54" s="102"/>
      <c r="C54" s="138"/>
      <c r="D54" s="622" t="s">
        <v>163</v>
      </c>
      <c r="E54" s="5"/>
      <c r="F54" s="273"/>
      <c r="G54" s="273"/>
      <c r="H54" s="273"/>
      <c r="I54" s="310"/>
      <c r="J54" s="441"/>
      <c r="K54" s="616" t="s">
        <v>437</v>
      </c>
    </row>
    <row r="55" spans="1:11" ht="12.75">
      <c r="A55" s="101">
        <v>16</v>
      </c>
      <c r="B55" s="102" t="s">
        <v>4</v>
      </c>
      <c r="C55" s="138" t="s">
        <v>164</v>
      </c>
      <c r="D55" s="622"/>
      <c r="E55" s="5">
        <v>2440000</v>
      </c>
      <c r="F55" s="274">
        <v>690787</v>
      </c>
      <c r="G55" s="140">
        <v>3500000</v>
      </c>
      <c r="H55" s="140"/>
      <c r="I55" s="307"/>
      <c r="J55" s="440">
        <v>0.015</v>
      </c>
      <c r="K55" s="599"/>
    </row>
    <row r="56" spans="1:11" ht="12.75">
      <c r="A56" s="105"/>
      <c r="B56" s="106"/>
      <c r="C56" s="141"/>
      <c r="D56" s="623"/>
      <c r="E56" s="6"/>
      <c r="F56" s="275"/>
      <c r="G56" s="264"/>
      <c r="H56" s="264"/>
      <c r="I56" s="304"/>
      <c r="J56" s="442"/>
      <c r="K56" s="596"/>
    </row>
    <row r="57" spans="1:11" ht="12.75">
      <c r="A57" s="109"/>
      <c r="B57" s="135"/>
      <c r="C57" s="142"/>
      <c r="D57" s="143"/>
      <c r="E57" s="4"/>
      <c r="F57" s="276"/>
      <c r="G57" s="265"/>
      <c r="H57" s="265"/>
      <c r="I57" s="305"/>
      <c r="J57" s="443"/>
      <c r="K57" s="597" t="s">
        <v>191</v>
      </c>
    </row>
    <row r="58" spans="1:11" ht="12.75" customHeight="1">
      <c r="A58" s="101">
        <v>17</v>
      </c>
      <c r="B58" s="102" t="s">
        <v>4</v>
      </c>
      <c r="C58" s="138" t="s">
        <v>165</v>
      </c>
      <c r="D58" s="144" t="s">
        <v>166</v>
      </c>
      <c r="E58" s="5">
        <v>1800000</v>
      </c>
      <c r="F58" s="140"/>
      <c r="G58" s="263">
        <v>1840000</v>
      </c>
      <c r="H58" s="263"/>
      <c r="I58" s="303"/>
      <c r="J58" s="444">
        <v>0.065</v>
      </c>
      <c r="K58" s="617"/>
    </row>
    <row r="59" spans="1:11" ht="12.75" customHeight="1">
      <c r="A59" s="105"/>
      <c r="B59" s="106"/>
      <c r="C59" s="141"/>
      <c r="D59" s="145"/>
      <c r="E59" s="6"/>
      <c r="F59" s="264"/>
      <c r="G59" s="264"/>
      <c r="H59" s="264"/>
      <c r="I59" s="304"/>
      <c r="J59" s="442"/>
      <c r="K59" s="619"/>
    </row>
    <row r="60" spans="1:11" ht="12.75">
      <c r="A60" s="109"/>
      <c r="B60" s="110"/>
      <c r="C60" s="146"/>
      <c r="D60" s="147"/>
      <c r="E60" s="4"/>
      <c r="F60" s="265"/>
      <c r="G60" s="265"/>
      <c r="H60" s="265"/>
      <c r="I60" s="305"/>
      <c r="J60" s="443"/>
      <c r="K60" s="597" t="s">
        <v>191</v>
      </c>
    </row>
    <row r="61" spans="1:11" ht="12.75" customHeight="1">
      <c r="A61" s="101">
        <v>18</v>
      </c>
      <c r="B61" s="102" t="s">
        <v>4</v>
      </c>
      <c r="C61" s="146" t="s">
        <v>167</v>
      </c>
      <c r="D61" s="139" t="s">
        <v>168</v>
      </c>
      <c r="E61" s="5">
        <v>1800000</v>
      </c>
      <c r="F61" s="263"/>
      <c r="G61" s="263">
        <v>1240000</v>
      </c>
      <c r="H61" s="263"/>
      <c r="I61" s="303"/>
      <c r="J61" s="444">
        <v>0.147</v>
      </c>
      <c r="K61" s="617"/>
    </row>
    <row r="62" spans="1:11" ht="12.75" customHeight="1">
      <c r="A62" s="105"/>
      <c r="B62" s="106"/>
      <c r="C62" s="146"/>
      <c r="D62" s="148"/>
      <c r="E62" s="6"/>
      <c r="F62" s="264"/>
      <c r="G62" s="264"/>
      <c r="H62" s="264"/>
      <c r="I62" s="304"/>
      <c r="J62" s="442"/>
      <c r="K62" s="619"/>
    </row>
    <row r="63" spans="1:11" ht="12.75">
      <c r="A63" s="115"/>
      <c r="B63" s="110"/>
      <c r="C63" s="113"/>
      <c r="D63" s="149"/>
      <c r="E63" s="4"/>
      <c r="F63" s="265"/>
      <c r="G63" s="268"/>
      <c r="H63" s="268"/>
      <c r="I63" s="311"/>
      <c r="J63" s="445"/>
      <c r="K63" s="597" t="s">
        <v>191</v>
      </c>
    </row>
    <row r="64" spans="1:11" ht="12.75" customHeight="1">
      <c r="A64" s="101">
        <v>19</v>
      </c>
      <c r="B64" s="102" t="s">
        <v>4</v>
      </c>
      <c r="C64" s="103" t="s">
        <v>41</v>
      </c>
      <c r="D64" s="139" t="s">
        <v>169</v>
      </c>
      <c r="E64" s="5">
        <v>400000</v>
      </c>
      <c r="F64" s="263"/>
      <c r="G64" s="263">
        <v>50000</v>
      </c>
      <c r="H64" s="263"/>
      <c r="I64" s="303"/>
      <c r="J64" s="444">
        <v>0</v>
      </c>
      <c r="K64" s="617"/>
    </row>
    <row r="65" spans="1:11" ht="12.75" customHeight="1" thickBot="1">
      <c r="A65" s="150"/>
      <c r="B65" s="151"/>
      <c r="C65" s="152"/>
      <c r="D65" s="153"/>
      <c r="E65" s="154"/>
      <c r="F65" s="277"/>
      <c r="G65" s="269"/>
      <c r="H65" s="269"/>
      <c r="I65" s="312"/>
      <c r="J65" s="446"/>
      <c r="K65" s="618"/>
    </row>
    <row r="66" spans="1:11" ht="15.75" thickTop="1">
      <c r="A66" s="155"/>
      <c r="B66" s="156"/>
      <c r="C66" s="99"/>
      <c r="D66" s="157" t="s">
        <v>53</v>
      </c>
      <c r="E66" s="439">
        <f>SUM(E54:E65)</f>
        <v>6440000</v>
      </c>
      <c r="F66" s="437">
        <f>SUM(F54:F65)</f>
        <v>690787</v>
      </c>
      <c r="G66" s="436">
        <f>SUM(G54:G65)</f>
        <v>6630000</v>
      </c>
      <c r="H66" s="449">
        <f>G66-E66</f>
        <v>190000</v>
      </c>
      <c r="I66" s="313"/>
      <c r="J66" s="447">
        <f>SUM(J54:J65)</f>
        <v>0.22699999999999998</v>
      </c>
      <c r="K66" s="367"/>
    </row>
    <row r="67" spans="1:11" ht="12.75">
      <c r="A67" s="101"/>
      <c r="B67" s="158"/>
      <c r="C67" s="103"/>
      <c r="D67" s="159" t="s">
        <v>379</v>
      </c>
      <c r="E67" s="5"/>
      <c r="F67" s="629" t="s">
        <v>376</v>
      </c>
      <c r="G67" s="630"/>
      <c r="H67" s="263" t="s">
        <v>443</v>
      </c>
      <c r="I67" s="314"/>
      <c r="J67" s="270"/>
      <c r="K67" s="368"/>
    </row>
    <row r="68" spans="1:11" ht="12.75">
      <c r="A68" s="458"/>
      <c r="B68" s="459"/>
      <c r="C68" s="460"/>
      <c r="D68" s="457"/>
      <c r="E68" s="452"/>
      <c r="F68" s="324"/>
      <c r="G68" s="453"/>
      <c r="H68" s="454"/>
      <c r="I68" s="455"/>
      <c r="J68" s="454"/>
      <c r="K68" s="451"/>
    </row>
    <row r="69" spans="1:11" ht="12.75">
      <c r="A69" s="458"/>
      <c r="B69" s="459"/>
      <c r="C69" s="460"/>
      <c r="D69" s="457"/>
      <c r="E69" s="452"/>
      <c r="F69" s="324"/>
      <c r="G69" s="453"/>
      <c r="H69" s="454"/>
      <c r="I69" s="455"/>
      <c r="J69" s="454"/>
      <c r="K69" s="451"/>
    </row>
    <row r="70" spans="1:11" ht="19.5" customHeight="1" thickBot="1">
      <c r="A70" s="604" t="s">
        <v>438</v>
      </c>
      <c r="B70" s="604"/>
      <c r="C70" s="604"/>
      <c r="D70" s="604"/>
      <c r="E70" s="452"/>
      <c r="F70" s="324"/>
      <c r="G70" s="453"/>
      <c r="H70" s="454"/>
      <c r="I70" s="455"/>
      <c r="J70" s="454"/>
      <c r="K70" s="451"/>
    </row>
    <row r="71" spans="1:11" ht="13.5" customHeight="1" thickBot="1" thickTop="1">
      <c r="A71" s="605" t="s">
        <v>11</v>
      </c>
      <c r="B71" s="607" t="s">
        <v>52</v>
      </c>
      <c r="C71" s="609" t="s">
        <v>55</v>
      </c>
      <c r="D71" s="610"/>
      <c r="E71" s="611" t="s">
        <v>299</v>
      </c>
      <c r="F71" s="601" t="s">
        <v>300</v>
      </c>
      <c r="G71" s="601" t="s">
        <v>402</v>
      </c>
      <c r="H71" s="601" t="s">
        <v>302</v>
      </c>
      <c r="I71" s="601" t="s">
        <v>374</v>
      </c>
      <c r="J71" s="601" t="s">
        <v>375</v>
      </c>
      <c r="K71" s="620" t="s">
        <v>54</v>
      </c>
    </row>
    <row r="72" spans="1:11" ht="46.5" customHeight="1" thickBot="1" thickTop="1">
      <c r="A72" s="606"/>
      <c r="B72" s="608"/>
      <c r="C72" s="369" t="s">
        <v>0</v>
      </c>
      <c r="D72" s="370" t="s">
        <v>1</v>
      </c>
      <c r="E72" s="612"/>
      <c r="F72" s="612"/>
      <c r="G72" s="602"/>
      <c r="H72" s="603"/>
      <c r="I72" s="603"/>
      <c r="J72" s="603"/>
      <c r="K72" s="621"/>
    </row>
    <row r="73" spans="1:11" ht="13.5" thickTop="1">
      <c r="A73" s="115"/>
      <c r="B73" s="110"/>
      <c r="C73" s="103"/>
      <c r="D73" s="161"/>
      <c r="E73" s="5"/>
      <c r="F73" s="140"/>
      <c r="G73" s="140"/>
      <c r="H73" s="140"/>
      <c r="I73" s="428"/>
      <c r="J73" s="428"/>
      <c r="K73" s="162" t="s">
        <v>73</v>
      </c>
    </row>
    <row r="74" spans="1:11" ht="12.75">
      <c r="A74" s="101">
        <v>20</v>
      </c>
      <c r="B74" s="102" t="s">
        <v>10</v>
      </c>
      <c r="C74" s="103" t="s">
        <v>170</v>
      </c>
      <c r="D74" s="161" t="s">
        <v>171</v>
      </c>
      <c r="E74" s="5">
        <v>2890000</v>
      </c>
      <c r="F74" s="140">
        <v>3041783</v>
      </c>
      <c r="G74" s="140">
        <v>3519742</v>
      </c>
      <c r="H74" s="140">
        <f>G74-F74</f>
        <v>477959</v>
      </c>
      <c r="I74" s="428" t="s">
        <v>320</v>
      </c>
      <c r="J74" s="428">
        <v>0.67</v>
      </c>
      <c r="K74" s="162" t="s">
        <v>377</v>
      </c>
    </row>
    <row r="75" spans="1:11" ht="12.75">
      <c r="A75" s="105"/>
      <c r="B75" s="106"/>
      <c r="C75" s="107"/>
      <c r="D75" s="163"/>
      <c r="E75" s="6"/>
      <c r="F75" s="164"/>
      <c r="G75" s="164"/>
      <c r="H75" s="164"/>
      <c r="I75" s="429">
        <v>0.656</v>
      </c>
      <c r="J75" s="429"/>
      <c r="K75" s="133" t="s">
        <v>172</v>
      </c>
    </row>
    <row r="76" spans="1:11" ht="12.75">
      <c r="A76" s="109"/>
      <c r="B76" s="112"/>
      <c r="C76" s="113"/>
      <c r="D76" s="165"/>
      <c r="E76" s="4"/>
      <c r="F76" s="140"/>
      <c r="G76" s="140"/>
      <c r="H76" s="140"/>
      <c r="I76" s="428"/>
      <c r="J76" s="428"/>
      <c r="K76" s="129" t="s">
        <v>73</v>
      </c>
    </row>
    <row r="77" spans="1:11" ht="12.75">
      <c r="A77" s="101">
        <v>21</v>
      </c>
      <c r="B77" s="102" t="s">
        <v>10</v>
      </c>
      <c r="C77" s="103" t="s">
        <v>173</v>
      </c>
      <c r="D77" s="161" t="s">
        <v>174</v>
      </c>
      <c r="E77" s="5">
        <v>5610000</v>
      </c>
      <c r="F77" s="140">
        <v>4925840.19</v>
      </c>
      <c r="G77" s="140">
        <v>4327241</v>
      </c>
      <c r="H77" s="140">
        <f>G77-F77</f>
        <v>-598599.1900000004</v>
      </c>
      <c r="I77" s="428" t="s">
        <v>326</v>
      </c>
      <c r="J77" s="428">
        <v>1.062</v>
      </c>
      <c r="K77" s="131"/>
    </row>
    <row r="78" spans="1:11" ht="12.75">
      <c r="A78" s="105"/>
      <c r="B78" s="106"/>
      <c r="C78" s="107"/>
      <c r="D78" s="166"/>
      <c r="E78" s="6"/>
      <c r="F78" s="164"/>
      <c r="G78" s="343"/>
      <c r="H78" s="164"/>
      <c r="I78" s="429">
        <v>1.022</v>
      </c>
      <c r="J78" s="429"/>
      <c r="K78" s="575" t="s">
        <v>481</v>
      </c>
    </row>
    <row r="79" spans="1:11" ht="12.75">
      <c r="A79" s="109"/>
      <c r="B79" s="112"/>
      <c r="C79" s="167"/>
      <c r="D79" s="165"/>
      <c r="E79" s="4"/>
      <c r="F79" s="168"/>
      <c r="G79" s="168"/>
      <c r="H79" s="168"/>
      <c r="I79" s="467"/>
      <c r="J79" s="467"/>
      <c r="K79" s="129" t="s">
        <v>73</v>
      </c>
    </row>
    <row r="80" spans="1:11" ht="12.75">
      <c r="A80" s="101">
        <v>22</v>
      </c>
      <c r="B80" s="102" t="s">
        <v>10</v>
      </c>
      <c r="C80" s="169" t="s">
        <v>175</v>
      </c>
      <c r="D80" s="170" t="s">
        <v>176</v>
      </c>
      <c r="E80" s="5">
        <v>5410000</v>
      </c>
      <c r="F80" s="140">
        <v>4116002.94</v>
      </c>
      <c r="G80" s="140">
        <v>6006483</v>
      </c>
      <c r="H80" s="140">
        <f>G80-F80</f>
        <v>1890480.06</v>
      </c>
      <c r="I80" s="428" t="s">
        <v>327</v>
      </c>
      <c r="J80" s="428">
        <v>2.306</v>
      </c>
      <c r="K80" s="131"/>
    </row>
    <row r="81" spans="1:11" ht="12.75">
      <c r="A81" s="105"/>
      <c r="B81" s="106"/>
      <c r="C81" s="171"/>
      <c r="D81" s="166"/>
      <c r="E81" s="6"/>
      <c r="F81" s="164"/>
      <c r="G81" s="164"/>
      <c r="H81" s="164"/>
      <c r="I81" s="429">
        <v>2.306</v>
      </c>
      <c r="J81" s="429"/>
      <c r="K81" s="133"/>
    </row>
    <row r="82" spans="1:11" ht="12.75">
      <c r="A82" s="109"/>
      <c r="B82" s="112"/>
      <c r="C82" s="167"/>
      <c r="D82" s="165"/>
      <c r="E82" s="4"/>
      <c r="F82" s="140"/>
      <c r="G82" s="140"/>
      <c r="H82" s="140"/>
      <c r="I82" s="428"/>
      <c r="J82" s="428"/>
      <c r="K82" s="129" t="s">
        <v>73</v>
      </c>
    </row>
    <row r="83" spans="1:11" ht="12.75">
      <c r="A83" s="101">
        <v>23</v>
      </c>
      <c r="B83" s="102" t="s">
        <v>10</v>
      </c>
      <c r="C83" s="169" t="s">
        <v>42</v>
      </c>
      <c r="D83" s="170" t="s">
        <v>177</v>
      </c>
      <c r="E83" s="5">
        <v>4380000</v>
      </c>
      <c r="F83" s="140">
        <v>4099717</v>
      </c>
      <c r="G83" s="140">
        <v>4402951</v>
      </c>
      <c r="H83" s="140">
        <f>G83-F83</f>
        <v>303234</v>
      </c>
      <c r="I83" s="428" t="s">
        <v>322</v>
      </c>
      <c r="J83" s="428">
        <v>0.96</v>
      </c>
      <c r="K83" s="131"/>
    </row>
    <row r="84" spans="1:11" ht="12.75">
      <c r="A84" s="105"/>
      <c r="B84" s="106"/>
      <c r="C84" s="171"/>
      <c r="D84" s="172"/>
      <c r="E84" s="6"/>
      <c r="F84" s="164"/>
      <c r="G84" s="164"/>
      <c r="H84" s="164"/>
      <c r="I84" s="429">
        <v>0.932</v>
      </c>
      <c r="J84" s="429"/>
      <c r="K84" s="133"/>
    </row>
    <row r="85" spans="1:11" ht="12.75">
      <c r="A85" s="109"/>
      <c r="B85" s="112"/>
      <c r="C85" s="113"/>
      <c r="D85" s="127"/>
      <c r="E85" s="4"/>
      <c r="F85" s="140"/>
      <c r="G85" s="140"/>
      <c r="H85" s="140"/>
      <c r="I85" s="428"/>
      <c r="J85" s="428"/>
      <c r="K85" s="129"/>
    </row>
    <row r="86" spans="1:11" ht="12.75">
      <c r="A86" s="101">
        <v>24</v>
      </c>
      <c r="B86" s="102" t="s">
        <v>10</v>
      </c>
      <c r="C86" s="103" t="s">
        <v>5</v>
      </c>
      <c r="D86" s="170" t="s">
        <v>178</v>
      </c>
      <c r="E86" s="5">
        <v>5200000</v>
      </c>
      <c r="F86" s="140">
        <v>4622711.08</v>
      </c>
      <c r="G86" s="140">
        <v>5033441</v>
      </c>
      <c r="H86" s="140">
        <f>G86-F86</f>
        <v>410729.9199999999</v>
      </c>
      <c r="I86" s="428" t="s">
        <v>323</v>
      </c>
      <c r="J86" s="428">
        <v>1.784</v>
      </c>
      <c r="K86" s="131" t="s">
        <v>73</v>
      </c>
    </row>
    <row r="87" spans="1:11" ht="12.75">
      <c r="A87" s="105"/>
      <c r="B87" s="106"/>
      <c r="C87" s="107"/>
      <c r="D87" s="173"/>
      <c r="E87" s="6"/>
      <c r="F87" s="164"/>
      <c r="G87" s="164"/>
      <c r="H87" s="164"/>
      <c r="I87" s="429">
        <v>1.784</v>
      </c>
      <c r="J87" s="429"/>
      <c r="K87" s="133"/>
    </row>
    <row r="88" spans="1:11" ht="12.75">
      <c r="A88" s="109"/>
      <c r="B88" s="112"/>
      <c r="C88" s="113"/>
      <c r="D88" s="165"/>
      <c r="E88" s="4"/>
      <c r="F88" s="140"/>
      <c r="G88" s="140"/>
      <c r="H88" s="140"/>
      <c r="I88" s="428"/>
      <c r="J88" s="428"/>
      <c r="K88" s="129"/>
    </row>
    <row r="89" spans="1:11" ht="12.75">
      <c r="A89" s="101">
        <v>25</v>
      </c>
      <c r="B89" s="102" t="s">
        <v>10</v>
      </c>
      <c r="C89" s="103" t="s">
        <v>43</v>
      </c>
      <c r="D89" s="161" t="s">
        <v>179</v>
      </c>
      <c r="E89" s="5">
        <v>7420000</v>
      </c>
      <c r="F89" s="140">
        <v>9518273.31</v>
      </c>
      <c r="G89" s="140">
        <v>9878189</v>
      </c>
      <c r="H89" s="140">
        <f>G89-F89</f>
        <v>359915.6899999995</v>
      </c>
      <c r="I89" s="428" t="s">
        <v>324</v>
      </c>
      <c r="J89" s="428">
        <v>4.136</v>
      </c>
      <c r="K89" s="131" t="s">
        <v>73</v>
      </c>
    </row>
    <row r="90" spans="1:11" ht="12.75">
      <c r="A90" s="105"/>
      <c r="B90" s="106"/>
      <c r="C90" s="107"/>
      <c r="D90" s="174"/>
      <c r="E90" s="6"/>
      <c r="F90" s="164"/>
      <c r="G90" s="164"/>
      <c r="H90" s="164"/>
      <c r="I90" s="429">
        <v>4.136</v>
      </c>
      <c r="J90" s="429"/>
      <c r="K90" s="133"/>
    </row>
    <row r="91" spans="1:11" ht="12.75">
      <c r="A91" s="101"/>
      <c r="B91" s="102"/>
      <c r="C91" s="103"/>
      <c r="D91" s="130"/>
      <c r="E91" s="5"/>
      <c r="F91" s="175">
        <v>1350545.28</v>
      </c>
      <c r="G91" s="140"/>
      <c r="H91" s="140"/>
      <c r="I91" s="428"/>
      <c r="J91" s="428"/>
      <c r="K91" s="131" t="s">
        <v>180</v>
      </c>
    </row>
    <row r="92" spans="1:11" ht="12.75">
      <c r="A92" s="101">
        <v>26</v>
      </c>
      <c r="B92" s="102" t="s">
        <v>10</v>
      </c>
      <c r="C92" s="103" t="s">
        <v>181</v>
      </c>
      <c r="D92" s="130" t="s">
        <v>182</v>
      </c>
      <c r="E92" s="5">
        <v>1440000</v>
      </c>
      <c r="F92" s="140">
        <v>156813.5</v>
      </c>
      <c r="G92" s="140"/>
      <c r="H92" s="140"/>
      <c r="I92" s="428"/>
      <c r="J92" s="428"/>
      <c r="K92" s="131" t="s">
        <v>183</v>
      </c>
    </row>
    <row r="93" spans="1:11" ht="12.75">
      <c r="A93" s="101"/>
      <c r="B93" s="102"/>
      <c r="C93" s="103"/>
      <c r="D93" s="130"/>
      <c r="E93" s="5"/>
      <c r="F93" s="164">
        <f>SUM(F91:F92)</f>
        <v>1507358.78</v>
      </c>
      <c r="G93" s="278">
        <v>1517764</v>
      </c>
      <c r="H93" s="140">
        <f>G93-F93</f>
        <v>10405.219999999972</v>
      </c>
      <c r="I93" s="468">
        <v>1</v>
      </c>
      <c r="J93" s="468">
        <v>1.07</v>
      </c>
      <c r="K93" s="131" t="s">
        <v>184</v>
      </c>
    </row>
    <row r="94" spans="1:11" ht="12.75">
      <c r="A94" s="109"/>
      <c r="B94" s="112"/>
      <c r="C94" s="113"/>
      <c r="D94" s="165"/>
      <c r="E94" s="465"/>
      <c r="F94" s="140"/>
      <c r="G94" s="140"/>
      <c r="H94" s="279"/>
      <c r="I94" s="428"/>
      <c r="J94" s="428"/>
      <c r="K94" s="129"/>
    </row>
    <row r="95" spans="1:11" ht="12.75">
      <c r="A95" s="101">
        <v>27</v>
      </c>
      <c r="B95" s="102" t="s">
        <v>10</v>
      </c>
      <c r="C95" s="103" t="s">
        <v>185</v>
      </c>
      <c r="D95" s="161" t="s">
        <v>186</v>
      </c>
      <c r="E95" s="7">
        <v>4050000</v>
      </c>
      <c r="F95" s="176"/>
      <c r="G95" s="176"/>
      <c r="H95" s="176"/>
      <c r="I95" s="469" t="s">
        <v>321</v>
      </c>
      <c r="J95" s="469"/>
      <c r="K95" s="177" t="s">
        <v>187</v>
      </c>
    </row>
    <row r="96" spans="1:11" ht="12.75">
      <c r="A96" s="105"/>
      <c r="B96" s="106"/>
      <c r="C96" s="107"/>
      <c r="D96" s="174" t="s">
        <v>188</v>
      </c>
      <c r="E96" s="466"/>
      <c r="F96" s="164"/>
      <c r="G96" s="164"/>
      <c r="H96" s="164"/>
      <c r="I96" s="429"/>
      <c r="J96" s="429"/>
      <c r="K96" s="133"/>
    </row>
    <row r="97" spans="1:11" ht="12.75">
      <c r="A97" s="109"/>
      <c r="B97" s="112"/>
      <c r="C97" s="113"/>
      <c r="D97" s="165"/>
      <c r="E97" s="465"/>
      <c r="F97" s="140"/>
      <c r="G97" s="464" t="s">
        <v>440</v>
      </c>
      <c r="H97" s="140"/>
      <c r="I97" s="428"/>
      <c r="J97" s="428"/>
      <c r="K97" s="129"/>
    </row>
    <row r="98" spans="1:11" ht="12.75">
      <c r="A98" s="101">
        <v>28</v>
      </c>
      <c r="B98" s="102" t="s">
        <v>10</v>
      </c>
      <c r="C98" s="103" t="s">
        <v>189</v>
      </c>
      <c r="D98" s="161" t="s">
        <v>190</v>
      </c>
      <c r="E98" s="7">
        <v>1050000</v>
      </c>
      <c r="F98" s="140"/>
      <c r="G98" s="464">
        <v>448068</v>
      </c>
      <c r="H98" s="140"/>
      <c r="I98" s="428" t="s">
        <v>325</v>
      </c>
      <c r="J98" s="428"/>
      <c r="K98" s="131" t="s">
        <v>191</v>
      </c>
    </row>
    <row r="99" spans="1:11" ht="12.75">
      <c r="A99" s="101"/>
      <c r="B99" s="102"/>
      <c r="C99" s="103"/>
      <c r="D99" s="178"/>
      <c r="E99" s="7"/>
      <c r="F99" s="140"/>
      <c r="G99" s="140"/>
      <c r="H99" s="140"/>
      <c r="I99" s="428">
        <v>2.206</v>
      </c>
      <c r="J99" s="428"/>
      <c r="K99" s="131"/>
    </row>
    <row r="100" spans="1:11" ht="15">
      <c r="A100" s="134"/>
      <c r="B100" s="135"/>
      <c r="C100" s="113"/>
      <c r="D100" s="136" t="s">
        <v>53</v>
      </c>
      <c r="E100" s="325">
        <f>SUM(E73:E99)-E95</f>
        <v>33400000</v>
      </c>
      <c r="F100" s="462">
        <f>F74+F77+F80+F83+F86+F89+F93</f>
        <v>31831686.300000004</v>
      </c>
      <c r="G100" s="463">
        <f>SUM(G73:G99)</f>
        <v>35133879</v>
      </c>
      <c r="H100" s="271"/>
      <c r="I100" s="470">
        <f>SUM(I75++I78+I81+I84+I87+I90+I93+I99)</f>
        <v>14.042</v>
      </c>
      <c r="J100" s="470">
        <f>SUM(J73:J99)</f>
        <v>11.988</v>
      </c>
      <c r="K100" s="129"/>
    </row>
    <row r="101" spans="1:11" ht="15">
      <c r="A101" s="101"/>
      <c r="B101" s="102"/>
      <c r="C101" s="103"/>
      <c r="D101" s="179" t="s">
        <v>380</v>
      </c>
      <c r="E101" s="461">
        <v>33890000</v>
      </c>
      <c r="F101" s="327"/>
      <c r="G101" s="263" t="s">
        <v>443</v>
      </c>
      <c r="H101" s="140"/>
      <c r="I101" s="307"/>
      <c r="J101" s="140"/>
      <c r="K101" s="131"/>
    </row>
    <row r="102" spans="1:11" ht="12.75">
      <c r="A102" s="105"/>
      <c r="B102" s="106"/>
      <c r="C102" s="107"/>
      <c r="D102" s="180"/>
      <c r="E102" s="6"/>
      <c r="F102" s="164"/>
      <c r="G102" s="164"/>
      <c r="H102" s="164"/>
      <c r="I102" s="308"/>
      <c r="J102" s="164"/>
      <c r="K102" s="133"/>
    </row>
    <row r="103" spans="1:11" ht="12.75">
      <c r="A103" s="115"/>
      <c r="B103" s="110"/>
      <c r="C103" s="103"/>
      <c r="D103" s="147"/>
      <c r="E103" s="5"/>
      <c r="F103" s="140"/>
      <c r="G103" s="140"/>
      <c r="H103" s="140"/>
      <c r="I103" s="307"/>
      <c r="J103" s="140"/>
      <c r="K103" s="131"/>
    </row>
    <row r="104" spans="1:11" ht="12.75">
      <c r="A104" s="101">
        <v>28</v>
      </c>
      <c r="B104" s="102" t="s">
        <v>10</v>
      </c>
      <c r="C104" s="103" t="s">
        <v>42</v>
      </c>
      <c r="D104" s="139" t="s">
        <v>192</v>
      </c>
      <c r="E104" s="5">
        <v>2510000</v>
      </c>
      <c r="F104" s="140">
        <v>533715</v>
      </c>
      <c r="G104" s="140"/>
      <c r="H104" s="140"/>
      <c r="I104" s="307"/>
      <c r="J104" s="140"/>
      <c r="K104" s="131" t="s">
        <v>193</v>
      </c>
    </row>
    <row r="105" spans="1:11" ht="12.75">
      <c r="A105" s="105"/>
      <c r="B105" s="106"/>
      <c r="C105" s="107"/>
      <c r="D105" s="181"/>
      <c r="E105" s="182"/>
      <c r="F105" s="164"/>
      <c r="G105" s="164"/>
      <c r="H105" s="164"/>
      <c r="I105" s="308"/>
      <c r="J105" s="164"/>
      <c r="K105" s="133"/>
    </row>
    <row r="106" spans="1:11" ht="12.75">
      <c r="A106" s="109"/>
      <c r="B106" s="112"/>
      <c r="C106" s="121"/>
      <c r="D106" s="183"/>
      <c r="E106" s="4"/>
      <c r="F106" s="140"/>
      <c r="G106" s="140"/>
      <c r="H106" s="140"/>
      <c r="I106" s="307"/>
      <c r="J106" s="140"/>
      <c r="K106" s="129" t="s">
        <v>383</v>
      </c>
    </row>
    <row r="107" spans="1:11" ht="12.75">
      <c r="A107" s="101">
        <v>29</v>
      </c>
      <c r="B107" s="102" t="s">
        <v>10</v>
      </c>
      <c r="C107" s="123" t="s">
        <v>5</v>
      </c>
      <c r="D107" s="139" t="s">
        <v>194</v>
      </c>
      <c r="E107" s="5">
        <v>2900000</v>
      </c>
      <c r="F107" s="140">
        <v>430542</v>
      </c>
      <c r="G107" s="140"/>
      <c r="H107" s="140"/>
      <c r="I107" s="307"/>
      <c r="J107" s="140"/>
      <c r="K107" s="131" t="s">
        <v>384</v>
      </c>
    </row>
    <row r="108" spans="1:11" ht="12.75">
      <c r="A108" s="105"/>
      <c r="B108" s="106"/>
      <c r="C108" s="124"/>
      <c r="D108" s="181"/>
      <c r="E108" s="182"/>
      <c r="F108" s="164"/>
      <c r="G108" s="164"/>
      <c r="H108" s="164"/>
      <c r="I108" s="308"/>
      <c r="J108" s="164"/>
      <c r="K108" s="133" t="s">
        <v>195</v>
      </c>
    </row>
    <row r="109" spans="1:11" ht="12.75">
      <c r="A109" s="109"/>
      <c r="B109" s="110"/>
      <c r="C109" s="103"/>
      <c r="D109" s="136" t="s">
        <v>53</v>
      </c>
      <c r="E109" s="325">
        <f>SUM(E103:E107)</f>
        <v>5410000</v>
      </c>
      <c r="F109" s="471">
        <f>SUM(F103:F108)</f>
        <v>964257</v>
      </c>
      <c r="G109" s="471">
        <v>964257</v>
      </c>
      <c r="H109" s="184"/>
      <c r="I109" s="315"/>
      <c r="J109" s="184"/>
      <c r="K109" s="129"/>
    </row>
    <row r="110" spans="1:11" ht="12.75">
      <c r="A110" s="101"/>
      <c r="B110" s="102"/>
      <c r="C110" s="103"/>
      <c r="D110" s="159" t="s">
        <v>382</v>
      </c>
      <c r="E110" s="5"/>
      <c r="F110" s="490" t="s">
        <v>381</v>
      </c>
      <c r="G110" s="185"/>
      <c r="H110" s="185"/>
      <c r="I110" s="315"/>
      <c r="J110" s="185"/>
      <c r="K110" s="131"/>
    </row>
    <row r="111" spans="1:11" ht="12.75">
      <c r="A111" s="458"/>
      <c r="B111" s="458"/>
      <c r="C111" s="460"/>
      <c r="D111" s="457"/>
      <c r="E111" s="452"/>
      <c r="F111" s="491"/>
      <c r="G111" s="492"/>
      <c r="H111" s="492"/>
      <c r="I111" s="493"/>
      <c r="J111" s="492"/>
      <c r="K111" s="494"/>
    </row>
    <row r="112" spans="1:11" ht="12.75">
      <c r="A112" s="458"/>
      <c r="B112" s="458"/>
      <c r="C112" s="460"/>
      <c r="D112" s="457"/>
      <c r="E112" s="452"/>
      <c r="F112" s="491"/>
      <c r="G112" s="492"/>
      <c r="H112" s="492"/>
      <c r="I112" s="493"/>
      <c r="J112" s="492"/>
      <c r="K112" s="494"/>
    </row>
    <row r="113" spans="1:11" ht="17.25" customHeight="1" thickBot="1">
      <c r="A113" s="613" t="s">
        <v>441</v>
      </c>
      <c r="B113" s="600"/>
      <c r="C113" s="600"/>
      <c r="D113" s="600"/>
      <c r="E113" s="495"/>
      <c r="F113" s="496"/>
      <c r="G113" s="496"/>
      <c r="H113" s="496"/>
      <c r="I113" s="497"/>
      <c r="J113" s="496"/>
      <c r="K113" s="498"/>
    </row>
    <row r="114" spans="1:11" ht="14.25" thickBot="1" thickTop="1">
      <c r="A114" s="605" t="s">
        <v>11</v>
      </c>
      <c r="B114" s="607" t="s">
        <v>52</v>
      </c>
      <c r="C114" s="609" t="s">
        <v>55</v>
      </c>
      <c r="D114" s="610"/>
      <c r="E114" s="611" t="s">
        <v>299</v>
      </c>
      <c r="F114" s="601" t="s">
        <v>300</v>
      </c>
      <c r="G114" s="601" t="s">
        <v>402</v>
      </c>
      <c r="H114" s="601" t="s">
        <v>302</v>
      </c>
      <c r="I114" s="601" t="s">
        <v>374</v>
      </c>
      <c r="J114" s="601" t="s">
        <v>375</v>
      </c>
      <c r="K114" s="620" t="s">
        <v>54</v>
      </c>
    </row>
    <row r="115" spans="1:11" ht="45.75" customHeight="1" thickBot="1" thickTop="1">
      <c r="A115" s="606"/>
      <c r="B115" s="608"/>
      <c r="C115" s="369" t="s">
        <v>0</v>
      </c>
      <c r="D115" s="370" t="s">
        <v>1</v>
      </c>
      <c r="E115" s="612"/>
      <c r="F115" s="612"/>
      <c r="G115" s="602"/>
      <c r="H115" s="603"/>
      <c r="I115" s="603"/>
      <c r="J115" s="603"/>
      <c r="K115" s="621"/>
    </row>
    <row r="116" spans="1:11" ht="13.5" customHeight="1" thickTop="1">
      <c r="A116" s="187"/>
      <c r="B116" s="188"/>
      <c r="C116" s="371"/>
      <c r="D116" s="104"/>
      <c r="E116" s="372"/>
      <c r="F116" s="573">
        <v>7845821.13</v>
      </c>
      <c r="G116" s="414">
        <v>7937222</v>
      </c>
      <c r="H116" s="373"/>
      <c r="I116" s="374"/>
      <c r="J116" s="374"/>
      <c r="K116" s="375"/>
    </row>
    <row r="117" spans="1:11" ht="27" customHeight="1">
      <c r="A117" s="189">
        <v>30</v>
      </c>
      <c r="B117" s="190" t="s">
        <v>6</v>
      </c>
      <c r="C117" s="371" t="s">
        <v>44</v>
      </c>
      <c r="D117" s="111" t="s">
        <v>196</v>
      </c>
      <c r="E117" s="372">
        <v>5620000</v>
      </c>
      <c r="F117" s="373">
        <v>4222492.5</v>
      </c>
      <c r="G117" s="574">
        <v>7845821.13</v>
      </c>
      <c r="H117" s="373"/>
      <c r="I117" s="374" t="s">
        <v>328</v>
      </c>
      <c r="J117" s="374">
        <v>2.35</v>
      </c>
      <c r="K117" s="375"/>
    </row>
    <row r="118" spans="1:11" ht="12.75">
      <c r="A118" s="191"/>
      <c r="B118" s="192"/>
      <c r="C118" s="376"/>
      <c r="D118" s="108"/>
      <c r="E118" s="377"/>
      <c r="F118" s="378">
        <v>3623328.63</v>
      </c>
      <c r="G118" s="378">
        <v>91400.87</v>
      </c>
      <c r="H118" s="378"/>
      <c r="I118" s="379">
        <v>2.3</v>
      </c>
      <c r="J118" s="379"/>
      <c r="K118" s="396" t="s">
        <v>480</v>
      </c>
    </row>
    <row r="119" spans="1:11" ht="12.75">
      <c r="A119" s="109"/>
      <c r="B119" s="112"/>
      <c r="C119" s="381"/>
      <c r="D119" s="114"/>
      <c r="E119" s="382"/>
      <c r="F119" s="383">
        <v>1136387</v>
      </c>
      <c r="G119" s="415">
        <v>4075202</v>
      </c>
      <c r="H119" s="383"/>
      <c r="I119" s="374"/>
      <c r="J119" s="374">
        <v>0.72</v>
      </c>
      <c r="K119" s="384"/>
    </row>
    <row r="120" spans="1:11" ht="25.5">
      <c r="A120" s="101">
        <v>31</v>
      </c>
      <c r="B120" s="102" t="s">
        <v>6</v>
      </c>
      <c r="C120" s="371" t="s">
        <v>43</v>
      </c>
      <c r="D120" s="111" t="s">
        <v>198</v>
      </c>
      <c r="E120" s="372">
        <v>3000000</v>
      </c>
      <c r="F120" s="373">
        <v>2380261.8</v>
      </c>
      <c r="G120" s="373">
        <v>3963250</v>
      </c>
      <c r="H120" s="373"/>
      <c r="I120" s="374" t="s">
        <v>329</v>
      </c>
      <c r="J120" s="374">
        <v>1.47</v>
      </c>
      <c r="K120" s="375" t="s">
        <v>406</v>
      </c>
    </row>
    <row r="121" spans="1:11" ht="12.75">
      <c r="A121" s="105"/>
      <c r="B121" s="106"/>
      <c r="C121" s="385"/>
      <c r="D121" s="386"/>
      <c r="E121" s="377"/>
      <c r="F121" s="378">
        <v>3516648.8</v>
      </c>
      <c r="G121" s="378">
        <v>111952</v>
      </c>
      <c r="H121" s="378"/>
      <c r="I121" s="379">
        <v>2.2</v>
      </c>
      <c r="J121" s="379">
        <f>SUM(J119:J120)</f>
        <v>2.19</v>
      </c>
      <c r="K121" s="380" t="s">
        <v>184</v>
      </c>
    </row>
    <row r="122" spans="1:11" ht="12.75">
      <c r="A122" s="187"/>
      <c r="B122" s="188"/>
      <c r="C122" s="371"/>
      <c r="D122" s="104"/>
      <c r="E122" s="382"/>
      <c r="F122" s="373"/>
      <c r="G122" s="414">
        <v>3127134</v>
      </c>
      <c r="H122" s="373"/>
      <c r="I122" s="374"/>
      <c r="J122" s="374"/>
      <c r="K122" s="384"/>
    </row>
    <row r="123" spans="1:11" ht="12.75">
      <c r="A123" s="189">
        <v>32</v>
      </c>
      <c r="B123" s="190" t="s">
        <v>6</v>
      </c>
      <c r="C123" s="371" t="s">
        <v>200</v>
      </c>
      <c r="D123" s="111" t="s">
        <v>201</v>
      </c>
      <c r="E123" s="372">
        <v>2500000</v>
      </c>
      <c r="F123" s="383">
        <v>3116967</v>
      </c>
      <c r="G123" s="383">
        <v>3083289</v>
      </c>
      <c r="H123" s="383"/>
      <c r="I123" s="374" t="s">
        <v>330</v>
      </c>
      <c r="J123" s="374">
        <v>1.68</v>
      </c>
      <c r="K123" s="375"/>
    </row>
    <row r="124" spans="1:11" ht="12.75">
      <c r="A124" s="191"/>
      <c r="B124" s="192"/>
      <c r="C124" s="376"/>
      <c r="D124" s="125"/>
      <c r="E124" s="377"/>
      <c r="F124" s="387"/>
      <c r="G124" s="387">
        <v>43845</v>
      </c>
      <c r="H124" s="387"/>
      <c r="I124" s="379">
        <v>1.7</v>
      </c>
      <c r="J124" s="379"/>
      <c r="K124" s="380"/>
    </row>
    <row r="125" spans="1:11" ht="12.75">
      <c r="A125" s="109"/>
      <c r="B125" s="112"/>
      <c r="C125" s="371"/>
      <c r="D125" s="122"/>
      <c r="E125" s="388"/>
      <c r="F125" s="383"/>
      <c r="G125" s="415">
        <v>4336693</v>
      </c>
      <c r="H125" s="383"/>
      <c r="I125" s="374"/>
      <c r="J125" s="374"/>
      <c r="K125" s="384"/>
    </row>
    <row r="126" spans="1:11" ht="12.75">
      <c r="A126" s="101">
        <v>33</v>
      </c>
      <c r="B126" s="102" t="s">
        <v>6</v>
      </c>
      <c r="C126" s="371" t="s">
        <v>202</v>
      </c>
      <c r="D126" s="111" t="s">
        <v>203</v>
      </c>
      <c r="E126" s="389">
        <v>5000000</v>
      </c>
      <c r="F126" s="383">
        <v>4250880</v>
      </c>
      <c r="G126" s="383">
        <v>4250880</v>
      </c>
      <c r="H126" s="383"/>
      <c r="I126" s="374" t="s">
        <v>331</v>
      </c>
      <c r="J126" s="374">
        <v>2.56</v>
      </c>
      <c r="K126" s="375"/>
    </row>
    <row r="127" spans="1:11" ht="12.75">
      <c r="A127" s="105"/>
      <c r="B127" s="106"/>
      <c r="C127" s="376"/>
      <c r="D127" s="108"/>
      <c r="E127" s="390"/>
      <c r="F127" s="387"/>
      <c r="G127" s="387">
        <v>85813</v>
      </c>
      <c r="H127" s="387"/>
      <c r="I127" s="379">
        <v>2.5</v>
      </c>
      <c r="J127" s="379"/>
      <c r="K127" s="380"/>
    </row>
    <row r="128" spans="1:11" ht="12.75">
      <c r="A128" s="187"/>
      <c r="B128" s="188"/>
      <c r="C128" s="371"/>
      <c r="D128" s="122"/>
      <c r="E128" s="388"/>
      <c r="F128" s="383"/>
      <c r="G128" s="415">
        <v>1425340</v>
      </c>
      <c r="H128" s="383"/>
      <c r="I128" s="374" t="s">
        <v>332</v>
      </c>
      <c r="J128" s="374">
        <v>0.225</v>
      </c>
      <c r="K128" s="384"/>
    </row>
    <row r="129" spans="1:11" ht="12.75">
      <c r="A129" s="189">
        <v>34</v>
      </c>
      <c r="B129" s="190" t="s">
        <v>6</v>
      </c>
      <c r="C129" s="371" t="s">
        <v>204</v>
      </c>
      <c r="D129" s="111" t="s">
        <v>205</v>
      </c>
      <c r="E129" s="389">
        <v>1000000</v>
      </c>
      <c r="F129" s="383">
        <v>1365692</v>
      </c>
      <c r="G129" s="383">
        <v>1425340</v>
      </c>
      <c r="H129" s="383"/>
      <c r="I129" s="374" t="s">
        <v>333</v>
      </c>
      <c r="J129" s="374">
        <v>0.595</v>
      </c>
      <c r="K129" s="375"/>
    </row>
    <row r="130" spans="1:11" ht="12.75">
      <c r="A130" s="191"/>
      <c r="B130" s="192"/>
      <c r="C130" s="376" t="s">
        <v>45</v>
      </c>
      <c r="D130" s="108"/>
      <c r="E130" s="390"/>
      <c r="F130" s="387"/>
      <c r="G130" s="387"/>
      <c r="H130" s="387"/>
      <c r="I130" s="379">
        <v>0.9</v>
      </c>
      <c r="J130" s="379">
        <v>0.83</v>
      </c>
      <c r="K130" s="380" t="s">
        <v>184</v>
      </c>
    </row>
    <row r="131" spans="1:11" ht="12.75">
      <c r="A131" s="109"/>
      <c r="B131" s="112"/>
      <c r="C131" s="371"/>
      <c r="D131" s="122"/>
      <c r="E131" s="388"/>
      <c r="F131" s="373"/>
      <c r="G131" s="414">
        <v>1469053</v>
      </c>
      <c r="H131" s="373"/>
      <c r="I131" s="374"/>
      <c r="J131" s="374"/>
      <c r="K131" s="384"/>
    </row>
    <row r="132" spans="1:11" ht="12.75">
      <c r="A132" s="101">
        <v>35</v>
      </c>
      <c r="B132" s="102" t="s">
        <v>6</v>
      </c>
      <c r="C132" s="371" t="s">
        <v>206</v>
      </c>
      <c r="D132" s="111" t="s">
        <v>207</v>
      </c>
      <c r="E132" s="389">
        <v>2000000</v>
      </c>
      <c r="F132" s="373">
        <v>1444292.29</v>
      </c>
      <c r="G132" s="373">
        <v>1469053</v>
      </c>
      <c r="H132" s="373"/>
      <c r="I132" s="374" t="s">
        <v>334</v>
      </c>
      <c r="J132" s="374">
        <v>0.75</v>
      </c>
      <c r="K132" s="375"/>
    </row>
    <row r="133" spans="1:11" ht="12.75">
      <c r="A133" s="105"/>
      <c r="B133" s="106"/>
      <c r="C133" s="376"/>
      <c r="D133" s="108"/>
      <c r="E133" s="390"/>
      <c r="F133" s="378"/>
      <c r="G133" s="378"/>
      <c r="H133" s="378"/>
      <c r="I133" s="379">
        <v>0.75</v>
      </c>
      <c r="J133" s="379"/>
      <c r="K133" s="380"/>
    </row>
    <row r="134" spans="1:11" ht="12.75">
      <c r="A134" s="187"/>
      <c r="B134" s="188"/>
      <c r="C134" s="371"/>
      <c r="D134" s="122"/>
      <c r="E134" s="388"/>
      <c r="F134" s="373"/>
      <c r="G134" s="414">
        <v>1802306</v>
      </c>
      <c r="H134" s="373"/>
      <c r="I134" s="374"/>
      <c r="J134" s="374"/>
      <c r="K134" s="384"/>
    </row>
    <row r="135" spans="1:11" ht="12.75">
      <c r="A135" s="189">
        <v>36</v>
      </c>
      <c r="B135" s="190" t="s">
        <v>6</v>
      </c>
      <c r="C135" s="371" t="s">
        <v>208</v>
      </c>
      <c r="D135" s="111" t="s">
        <v>209</v>
      </c>
      <c r="E135" s="389">
        <v>4600000</v>
      </c>
      <c r="F135" s="373">
        <v>1732887.23</v>
      </c>
      <c r="G135" s="373">
        <v>1732887</v>
      </c>
      <c r="H135" s="373"/>
      <c r="I135" s="374" t="s">
        <v>335</v>
      </c>
      <c r="J135" s="374">
        <v>2.47</v>
      </c>
      <c r="K135" s="375"/>
    </row>
    <row r="136" spans="1:11" ht="12.75">
      <c r="A136" s="191"/>
      <c r="B136" s="192"/>
      <c r="C136" s="376"/>
      <c r="D136" s="108"/>
      <c r="E136" s="390"/>
      <c r="F136" s="378"/>
      <c r="G136" s="378">
        <v>69419</v>
      </c>
      <c r="H136" s="378"/>
      <c r="I136" s="379">
        <v>3</v>
      </c>
      <c r="J136" s="379"/>
      <c r="K136" s="380"/>
    </row>
    <row r="137" spans="1:11" ht="12.75">
      <c r="A137" s="109"/>
      <c r="B137" s="112"/>
      <c r="C137" s="371"/>
      <c r="D137" s="122"/>
      <c r="E137" s="388"/>
      <c r="F137" s="383"/>
      <c r="G137" s="415">
        <v>938377</v>
      </c>
      <c r="H137" s="383"/>
      <c r="I137" s="374"/>
      <c r="J137" s="374"/>
      <c r="K137" s="384"/>
    </row>
    <row r="138" spans="1:11" ht="25.5">
      <c r="A138" s="101">
        <v>37</v>
      </c>
      <c r="B138" s="102" t="s">
        <v>6</v>
      </c>
      <c r="C138" s="371" t="s">
        <v>210</v>
      </c>
      <c r="D138" s="111" t="s">
        <v>211</v>
      </c>
      <c r="E138" s="389">
        <v>2000000</v>
      </c>
      <c r="F138" s="383">
        <v>945812</v>
      </c>
      <c r="G138" s="383">
        <v>911876</v>
      </c>
      <c r="H138" s="383"/>
      <c r="I138" s="374" t="s">
        <v>336</v>
      </c>
      <c r="J138" s="374">
        <v>0.63</v>
      </c>
      <c r="K138" s="375"/>
    </row>
    <row r="139" spans="1:11" ht="12.75">
      <c r="A139" s="105"/>
      <c r="B139" s="106"/>
      <c r="C139" s="376"/>
      <c r="D139" s="108"/>
      <c r="E139" s="390"/>
      <c r="F139" s="387"/>
      <c r="G139" s="387">
        <v>26501</v>
      </c>
      <c r="H139" s="387"/>
      <c r="I139" s="379">
        <v>0.65</v>
      </c>
      <c r="J139" s="379"/>
      <c r="K139" s="380"/>
    </row>
    <row r="140" spans="1:11" ht="12.75">
      <c r="A140" s="187"/>
      <c r="B140" s="188"/>
      <c r="C140" s="381"/>
      <c r="D140" s="122"/>
      <c r="E140" s="388"/>
      <c r="F140" s="383">
        <v>5009147.92</v>
      </c>
      <c r="G140" s="415">
        <v>5575366</v>
      </c>
      <c r="H140" s="383"/>
      <c r="I140" s="374"/>
      <c r="J140" s="374"/>
      <c r="K140" s="384" t="s">
        <v>212</v>
      </c>
    </row>
    <row r="141" spans="1:11" ht="12.75">
      <c r="A141" s="189">
        <v>38</v>
      </c>
      <c r="B141" s="190" t="s">
        <v>6</v>
      </c>
      <c r="C141" s="371" t="s">
        <v>213</v>
      </c>
      <c r="D141" s="111" t="s">
        <v>214</v>
      </c>
      <c r="E141" s="389">
        <v>4000000</v>
      </c>
      <c r="F141" s="383">
        <v>255241</v>
      </c>
      <c r="G141" s="383">
        <v>5361798</v>
      </c>
      <c r="H141" s="383"/>
      <c r="I141" s="374" t="s">
        <v>337</v>
      </c>
      <c r="J141" s="374">
        <v>3.14</v>
      </c>
      <c r="K141" s="375" t="s">
        <v>215</v>
      </c>
    </row>
    <row r="142" spans="1:11" ht="12.75">
      <c r="A142" s="191"/>
      <c r="B142" s="192"/>
      <c r="C142" s="371"/>
      <c r="D142" s="108"/>
      <c r="E142" s="390"/>
      <c r="F142" s="387">
        <f>SUM(F140:F141)</f>
        <v>5264388.92</v>
      </c>
      <c r="G142" s="387">
        <v>213568</v>
      </c>
      <c r="H142" s="387"/>
      <c r="I142" s="379">
        <v>3.2</v>
      </c>
      <c r="J142" s="379"/>
      <c r="K142" s="380" t="s">
        <v>184</v>
      </c>
    </row>
    <row r="143" spans="1:11" ht="12.75">
      <c r="A143" s="109"/>
      <c r="B143" s="112"/>
      <c r="C143" s="391"/>
      <c r="D143" s="111" t="s">
        <v>216</v>
      </c>
      <c r="E143" s="388"/>
      <c r="F143" s="373">
        <v>2644596.5</v>
      </c>
      <c r="G143" s="414">
        <v>4505324</v>
      </c>
      <c r="H143" s="373"/>
      <c r="I143" s="374" t="s">
        <v>338</v>
      </c>
      <c r="J143" s="374">
        <v>1.2</v>
      </c>
      <c r="K143" s="384" t="s">
        <v>197</v>
      </c>
    </row>
    <row r="144" spans="1:11" ht="12.75">
      <c r="A144" s="101">
        <v>39</v>
      </c>
      <c r="B144" s="102" t="s">
        <v>6</v>
      </c>
      <c r="C144" s="392" t="s">
        <v>217</v>
      </c>
      <c r="D144" s="111" t="s">
        <v>218</v>
      </c>
      <c r="E144" s="389">
        <v>5000000</v>
      </c>
      <c r="F144" s="373">
        <v>1780537.5</v>
      </c>
      <c r="G144" s="373">
        <v>4467366</v>
      </c>
      <c r="H144" s="373"/>
      <c r="I144" s="374" t="s">
        <v>339</v>
      </c>
      <c r="J144" s="374">
        <v>1.54</v>
      </c>
      <c r="K144" s="375" t="s">
        <v>219</v>
      </c>
    </row>
    <row r="145" spans="1:11" ht="12.75">
      <c r="A145" s="105"/>
      <c r="B145" s="106"/>
      <c r="C145" s="393"/>
      <c r="D145" s="125"/>
      <c r="E145" s="390"/>
      <c r="F145" s="378">
        <v>4425134</v>
      </c>
      <c r="G145" s="378">
        <v>37958</v>
      </c>
      <c r="H145" s="378"/>
      <c r="I145" s="379">
        <v>3.5</v>
      </c>
      <c r="J145" s="379">
        <f>SUM(J143:J144)</f>
        <v>2.74</v>
      </c>
      <c r="K145" s="380" t="s">
        <v>184</v>
      </c>
    </row>
    <row r="146" spans="1:11" ht="12.75">
      <c r="A146" s="187"/>
      <c r="B146" s="188"/>
      <c r="C146" s="391"/>
      <c r="D146" s="394"/>
      <c r="E146" s="388"/>
      <c r="F146" s="383"/>
      <c r="G146" s="415">
        <v>899821</v>
      </c>
      <c r="H146" s="383"/>
      <c r="I146" s="374"/>
      <c r="J146" s="374"/>
      <c r="K146" s="384"/>
    </row>
    <row r="147" spans="1:11" ht="12.75">
      <c r="A147" s="189">
        <v>40</v>
      </c>
      <c r="B147" s="190" t="s">
        <v>6</v>
      </c>
      <c r="C147" s="392" t="s">
        <v>220</v>
      </c>
      <c r="D147" s="111" t="s">
        <v>221</v>
      </c>
      <c r="E147" s="389">
        <v>1500000</v>
      </c>
      <c r="F147" s="383">
        <v>1023329.79</v>
      </c>
      <c r="G147" s="383">
        <v>894856</v>
      </c>
      <c r="H147" s="383"/>
      <c r="I147" s="374" t="s">
        <v>340</v>
      </c>
      <c r="J147" s="374">
        <v>0.4</v>
      </c>
      <c r="K147" s="375"/>
    </row>
    <row r="148" spans="1:11" ht="12.75">
      <c r="A148" s="191"/>
      <c r="B148" s="192"/>
      <c r="C148" s="393"/>
      <c r="D148" s="125"/>
      <c r="E148" s="390"/>
      <c r="F148" s="387"/>
      <c r="G148" s="387">
        <v>4965</v>
      </c>
      <c r="H148" s="387"/>
      <c r="I148" s="379">
        <v>0.4</v>
      </c>
      <c r="J148" s="379"/>
      <c r="K148" s="380"/>
    </row>
    <row r="149" spans="1:11" ht="12.75">
      <c r="A149" s="109"/>
      <c r="B149" s="112"/>
      <c r="C149" s="391" t="s">
        <v>222</v>
      </c>
      <c r="D149" s="394"/>
      <c r="E149" s="388"/>
      <c r="F149" s="383"/>
      <c r="G149" s="415">
        <v>1760127</v>
      </c>
      <c r="H149" s="383"/>
      <c r="I149" s="374" t="s">
        <v>341</v>
      </c>
      <c r="J149" s="374">
        <v>0.38</v>
      </c>
      <c r="K149" s="384" t="s">
        <v>197</v>
      </c>
    </row>
    <row r="150" spans="1:11" ht="12.75">
      <c r="A150" s="101">
        <v>41</v>
      </c>
      <c r="B150" s="102" t="s">
        <v>6</v>
      </c>
      <c r="C150" s="392" t="s">
        <v>223</v>
      </c>
      <c r="D150" s="111" t="s">
        <v>224</v>
      </c>
      <c r="E150" s="389">
        <v>1500000</v>
      </c>
      <c r="F150" s="383">
        <v>1611836</v>
      </c>
      <c r="G150" s="383">
        <v>1751459</v>
      </c>
      <c r="H150" s="383"/>
      <c r="I150" s="374" t="s">
        <v>342</v>
      </c>
      <c r="J150" s="374">
        <v>0.37</v>
      </c>
      <c r="K150" s="375" t="s">
        <v>199</v>
      </c>
    </row>
    <row r="151" spans="1:11" ht="12.75">
      <c r="A151" s="105"/>
      <c r="B151" s="106"/>
      <c r="C151" s="393"/>
      <c r="D151" s="125"/>
      <c r="E151" s="390"/>
      <c r="F151" s="387"/>
      <c r="G151" s="387">
        <v>8668</v>
      </c>
      <c r="H151" s="387"/>
      <c r="I151" s="379">
        <v>0.8</v>
      </c>
      <c r="J151" s="379">
        <f>SUM(J149:J150)</f>
        <v>0.75</v>
      </c>
      <c r="K151" s="380" t="s">
        <v>184</v>
      </c>
    </row>
    <row r="152" spans="1:11" ht="12.75">
      <c r="A152" s="187"/>
      <c r="B152" s="188"/>
      <c r="C152" s="392"/>
      <c r="D152" s="395"/>
      <c r="E152" s="388"/>
      <c r="F152" s="373">
        <v>1611379</v>
      </c>
      <c r="G152" s="414">
        <v>2569514</v>
      </c>
      <c r="H152" s="373"/>
      <c r="I152" s="374" t="s">
        <v>403</v>
      </c>
      <c r="J152" s="374">
        <v>1.17</v>
      </c>
      <c r="K152" s="384" t="s">
        <v>197</v>
      </c>
    </row>
    <row r="153" spans="1:11" ht="12.75">
      <c r="A153" s="189">
        <v>42</v>
      </c>
      <c r="B153" s="190" t="s">
        <v>6</v>
      </c>
      <c r="C153" s="392" t="s">
        <v>225</v>
      </c>
      <c r="D153" s="111" t="s">
        <v>226</v>
      </c>
      <c r="E153" s="389">
        <v>1500000</v>
      </c>
      <c r="F153" s="373">
        <v>631890</v>
      </c>
      <c r="G153" s="373">
        <v>2198172</v>
      </c>
      <c r="H153" s="373"/>
      <c r="I153" s="374" t="s">
        <v>404</v>
      </c>
      <c r="J153" s="374">
        <v>0.27</v>
      </c>
      <c r="K153" s="375" t="s">
        <v>199</v>
      </c>
    </row>
    <row r="154" spans="1:11" ht="12.75">
      <c r="A154" s="191"/>
      <c r="B154" s="192"/>
      <c r="C154" s="393"/>
      <c r="D154" s="125"/>
      <c r="E154" s="390"/>
      <c r="F154" s="378">
        <f>SUM(F152:F153)</f>
        <v>2243269</v>
      </c>
      <c r="G154" s="378">
        <v>371342</v>
      </c>
      <c r="H154" s="378"/>
      <c r="I154" s="379">
        <v>1.3</v>
      </c>
      <c r="J154" s="379">
        <f>SUM(J152:J153)</f>
        <v>1.44</v>
      </c>
      <c r="K154" s="396" t="s">
        <v>405</v>
      </c>
    </row>
    <row r="155" spans="1:11" ht="12.75">
      <c r="A155" s="134"/>
      <c r="B155" s="135"/>
      <c r="C155" s="397"/>
      <c r="D155" s="136" t="s">
        <v>53</v>
      </c>
      <c r="E155" s="328">
        <f>SUM(E116:E154)</f>
        <v>39220000</v>
      </c>
      <c r="F155" s="326">
        <f>F118+F121+F123+F126+F129+F132+F135+F138+F142+F145+F147+F150+F154</f>
        <v>34564465.66</v>
      </c>
      <c r="G155" s="398">
        <f>SUM(G116+G119+G122+G125+G128+G131+G134+G137+G140+G143+G146+G149+G152)</f>
        <v>40421479</v>
      </c>
      <c r="H155" s="398"/>
      <c r="I155" s="315">
        <f>SUM(I118+I121+I124+I127+I130+I133+I136+I139+I142+I145+I148+I151+I154)</f>
        <v>23.2</v>
      </c>
      <c r="J155" s="315">
        <f>SUM(J117+J121+J123+J126+J130+J132+J135+J138+J141+J145+J147+J151+J154)</f>
        <v>21.930000000000003</v>
      </c>
      <c r="K155" s="384"/>
    </row>
    <row r="156" spans="1:11" ht="12.75">
      <c r="A156" s="101"/>
      <c r="B156" s="102"/>
      <c r="C156" s="399"/>
      <c r="D156" s="201" t="s">
        <v>385</v>
      </c>
      <c r="E156" s="389"/>
      <c r="F156" s="373"/>
      <c r="G156" s="263" t="s">
        <v>443</v>
      </c>
      <c r="H156" s="373"/>
      <c r="I156" s="374"/>
      <c r="J156" s="374"/>
      <c r="K156" s="375"/>
    </row>
    <row r="157" spans="1:11" ht="12.75">
      <c r="A157" s="105"/>
      <c r="B157" s="106"/>
      <c r="C157" s="400"/>
      <c r="D157" s="202"/>
      <c r="E157" s="390"/>
      <c r="F157" s="378"/>
      <c r="G157" s="378"/>
      <c r="H157" s="378"/>
      <c r="I157" s="379"/>
      <c r="J157" s="379"/>
      <c r="K157" s="380"/>
    </row>
    <row r="158" spans="1:11" ht="12.75">
      <c r="A158" s="187"/>
      <c r="B158" s="188"/>
      <c r="C158" s="399"/>
      <c r="D158" s="401"/>
      <c r="E158" s="389"/>
      <c r="F158" s="373"/>
      <c r="G158" s="373">
        <v>3373274</v>
      </c>
      <c r="H158" s="373"/>
      <c r="I158" s="374"/>
      <c r="J158" s="374"/>
      <c r="K158" s="384" t="s">
        <v>446</v>
      </c>
    </row>
    <row r="159" spans="1:11" ht="26.25" customHeight="1">
      <c r="A159" s="189">
        <v>43</v>
      </c>
      <c r="B159" s="190" t="s">
        <v>6</v>
      </c>
      <c r="C159" s="399" t="s">
        <v>227</v>
      </c>
      <c r="D159" s="475" t="s">
        <v>228</v>
      </c>
      <c r="E159" s="389">
        <v>3200000</v>
      </c>
      <c r="F159" s="373">
        <v>7065032</v>
      </c>
      <c r="G159" s="315" t="s">
        <v>407</v>
      </c>
      <c r="H159" s="373" t="s">
        <v>442</v>
      </c>
      <c r="I159" s="374"/>
      <c r="J159" s="374">
        <v>0.2</v>
      </c>
      <c r="K159" s="375" t="s">
        <v>447</v>
      </c>
    </row>
    <row r="160" spans="1:11" ht="12.75">
      <c r="A160" s="191"/>
      <c r="B160" s="192"/>
      <c r="C160" s="399"/>
      <c r="D160" s="403"/>
      <c r="E160" s="404"/>
      <c r="F160" s="378">
        <v>413431</v>
      </c>
      <c r="G160" s="378"/>
      <c r="H160" s="378"/>
      <c r="I160" s="379"/>
      <c r="J160" s="379"/>
      <c r="K160" s="380" t="s">
        <v>60</v>
      </c>
    </row>
    <row r="161" spans="1:11" ht="12.75">
      <c r="A161" s="109"/>
      <c r="B161" s="112"/>
      <c r="C161" s="397"/>
      <c r="D161" s="405"/>
      <c r="E161" s="388"/>
      <c r="F161" s="373">
        <v>279650</v>
      </c>
      <c r="G161" s="373">
        <v>3001578</v>
      </c>
      <c r="H161" s="373"/>
      <c r="I161" s="374"/>
      <c r="J161" s="374"/>
      <c r="K161" s="384" t="s">
        <v>446</v>
      </c>
    </row>
    <row r="162" spans="1:11" ht="24">
      <c r="A162" s="101">
        <v>44</v>
      </c>
      <c r="B162" s="102" t="s">
        <v>6</v>
      </c>
      <c r="C162" s="399" t="s">
        <v>229</v>
      </c>
      <c r="D162" s="402" t="s">
        <v>230</v>
      </c>
      <c r="E162" s="406">
        <v>2720000</v>
      </c>
      <c r="F162" s="407">
        <v>5473904.8</v>
      </c>
      <c r="G162" s="474" t="s">
        <v>407</v>
      </c>
      <c r="H162" s="407"/>
      <c r="I162" s="408"/>
      <c r="J162" s="408">
        <v>0.3</v>
      </c>
      <c r="K162" s="518" t="s">
        <v>482</v>
      </c>
    </row>
    <row r="163" spans="1:11" ht="12.75">
      <c r="A163" s="206"/>
      <c r="B163" s="106"/>
      <c r="C163" s="400"/>
      <c r="D163" s="409"/>
      <c r="E163" s="410"/>
      <c r="F163" s="378">
        <v>1665457.43</v>
      </c>
      <c r="G163" s="378"/>
      <c r="H163" s="378"/>
      <c r="I163" s="379"/>
      <c r="J163" s="379"/>
      <c r="K163" s="380" t="s">
        <v>231</v>
      </c>
    </row>
    <row r="164" spans="1:11" ht="15" customHeight="1">
      <c r="A164" s="209"/>
      <c r="B164" s="210"/>
      <c r="C164" s="397"/>
      <c r="D164" s="136" t="s">
        <v>53</v>
      </c>
      <c r="E164" s="330">
        <f>SUM(E158:E163)</f>
        <v>5920000</v>
      </c>
      <c r="F164" s="330">
        <f>SUM(F158:F163)</f>
        <v>14897475.23</v>
      </c>
      <c r="G164" s="411"/>
      <c r="H164" s="411"/>
      <c r="I164" s="412"/>
      <c r="J164" s="412">
        <f>SUM(J158:J163)</f>
        <v>0.5</v>
      </c>
      <c r="K164" s="413" t="s">
        <v>232</v>
      </c>
    </row>
    <row r="165" spans="1:11" ht="12.75">
      <c r="A165" s="211"/>
      <c r="B165" s="212"/>
      <c r="C165" s="399"/>
      <c r="D165" s="476" t="s">
        <v>386</v>
      </c>
      <c r="E165" s="389"/>
      <c r="F165" s="477"/>
      <c r="G165" s="477" t="s">
        <v>453</v>
      </c>
      <c r="H165" s="477"/>
      <c r="I165" s="478"/>
      <c r="J165" s="478"/>
      <c r="K165" s="375"/>
    </row>
    <row r="166" spans="1:11" ht="12.75">
      <c r="A166" s="479"/>
      <c r="B166" s="479"/>
      <c r="C166" s="480"/>
      <c r="D166" s="481"/>
      <c r="E166" s="482"/>
      <c r="F166" s="483"/>
      <c r="G166" s="284" t="s">
        <v>465</v>
      </c>
      <c r="H166" s="483"/>
      <c r="I166" s="484"/>
      <c r="J166" s="484"/>
      <c r="K166" s="485"/>
    </row>
    <row r="167" spans="1:11" ht="12.75">
      <c r="A167" s="479"/>
      <c r="B167" s="479"/>
      <c r="C167" s="480"/>
      <c r="D167" s="481"/>
      <c r="E167" s="482"/>
      <c r="F167" s="483"/>
      <c r="G167" s="483"/>
      <c r="H167" s="483"/>
      <c r="I167" s="484"/>
      <c r="J167" s="484"/>
      <c r="K167" s="485"/>
    </row>
    <row r="168" spans="1:11" ht="18.75" thickBot="1">
      <c r="A168" s="613" t="s">
        <v>448</v>
      </c>
      <c r="B168" s="600"/>
      <c r="C168" s="600"/>
      <c r="D168" s="600"/>
      <c r="E168" s="486"/>
      <c r="F168" s="487"/>
      <c r="G168" s="487"/>
      <c r="H168" s="487"/>
      <c r="I168" s="488"/>
      <c r="J168" s="488"/>
      <c r="K168" s="489"/>
    </row>
    <row r="169" spans="1:11" ht="14.25" thickBot="1" thickTop="1">
      <c r="A169" s="605" t="s">
        <v>11</v>
      </c>
      <c r="B169" s="607" t="s">
        <v>52</v>
      </c>
      <c r="C169" s="609" t="s">
        <v>55</v>
      </c>
      <c r="D169" s="610"/>
      <c r="E169" s="611" t="s">
        <v>299</v>
      </c>
      <c r="F169" s="601" t="s">
        <v>300</v>
      </c>
      <c r="G169" s="601" t="s">
        <v>402</v>
      </c>
      <c r="H169" s="601" t="s">
        <v>302</v>
      </c>
      <c r="I169" s="601" t="s">
        <v>374</v>
      </c>
      <c r="J169" s="601" t="s">
        <v>375</v>
      </c>
      <c r="K169" s="620" t="s">
        <v>54</v>
      </c>
    </row>
    <row r="170" spans="1:11" ht="44.25" customHeight="1" thickBot="1" thickTop="1">
      <c r="A170" s="606"/>
      <c r="B170" s="608"/>
      <c r="C170" s="369" t="s">
        <v>0</v>
      </c>
      <c r="D170" s="370" t="s">
        <v>1</v>
      </c>
      <c r="E170" s="612"/>
      <c r="F170" s="612"/>
      <c r="G170" s="602"/>
      <c r="H170" s="603"/>
      <c r="I170" s="603"/>
      <c r="J170" s="603"/>
      <c r="K170" s="621"/>
    </row>
    <row r="171" spans="1:11" ht="16.5" customHeight="1" thickTop="1">
      <c r="A171" s="211"/>
      <c r="B171" s="216"/>
      <c r="C171" s="123"/>
      <c r="D171" s="217"/>
      <c r="E171" s="197"/>
      <c r="F171" s="140"/>
      <c r="G171" s="140"/>
      <c r="H171" s="504"/>
      <c r="I171" s="509"/>
      <c r="J171" s="307"/>
      <c r="K171" s="131"/>
    </row>
    <row r="172" spans="1:11" ht="16.5" customHeight="1">
      <c r="A172" s="211">
        <v>45</v>
      </c>
      <c r="B172" s="212" t="s">
        <v>7</v>
      </c>
      <c r="C172" s="123" t="s">
        <v>46</v>
      </c>
      <c r="D172" s="218" t="s">
        <v>450</v>
      </c>
      <c r="E172" s="505">
        <v>3001000</v>
      </c>
      <c r="F172" s="140">
        <v>2083845</v>
      </c>
      <c r="G172" s="140">
        <v>2452078.4</v>
      </c>
      <c r="H172" s="274">
        <f>G172-F172</f>
        <v>368233.3999999999</v>
      </c>
      <c r="I172" s="509" t="s">
        <v>451</v>
      </c>
      <c r="J172" s="428">
        <v>1.377</v>
      </c>
      <c r="K172" s="131"/>
    </row>
    <row r="173" spans="1:11" ht="16.5" customHeight="1">
      <c r="A173" s="206"/>
      <c r="B173" s="219"/>
      <c r="C173" s="124"/>
      <c r="D173" s="220"/>
      <c r="E173" s="198"/>
      <c r="F173" s="164"/>
      <c r="G173" s="164"/>
      <c r="H173" s="278"/>
      <c r="I173" s="510">
        <v>1.467</v>
      </c>
      <c r="J173" s="429"/>
      <c r="K173" s="133"/>
    </row>
    <row r="174" spans="1:11" ht="12.75">
      <c r="A174" s="211"/>
      <c r="B174" s="216"/>
      <c r="C174" s="123"/>
      <c r="D174" s="217"/>
      <c r="E174" s="197"/>
      <c r="F174" s="140"/>
      <c r="G174" s="140"/>
      <c r="H174" s="279"/>
      <c r="I174" s="509"/>
      <c r="J174" s="428"/>
      <c r="K174" s="131"/>
    </row>
    <row r="175" spans="1:11" ht="12.75">
      <c r="A175" s="211">
        <v>46</v>
      </c>
      <c r="B175" s="212" t="s">
        <v>7</v>
      </c>
      <c r="C175" s="123" t="s">
        <v>233</v>
      </c>
      <c r="D175" s="218" t="s">
        <v>234</v>
      </c>
      <c r="E175" s="197">
        <v>3200000</v>
      </c>
      <c r="F175" s="140">
        <v>3208736.3</v>
      </c>
      <c r="G175" s="140">
        <v>3705280.16</v>
      </c>
      <c r="H175" s="274">
        <f>G175-F175</f>
        <v>496543.86000000034</v>
      </c>
      <c r="I175" s="509" t="s">
        <v>343</v>
      </c>
      <c r="J175" s="428">
        <v>1.474</v>
      </c>
      <c r="K175" s="131"/>
    </row>
    <row r="176" spans="1:11" ht="12.75">
      <c r="A176" s="206"/>
      <c r="B176" s="219"/>
      <c r="C176" s="124"/>
      <c r="D176" s="220"/>
      <c r="E176" s="198"/>
      <c r="F176" s="164"/>
      <c r="G176" s="164"/>
      <c r="H176" s="278"/>
      <c r="I176" s="510">
        <v>1.474</v>
      </c>
      <c r="J176" s="429"/>
      <c r="K176" s="133"/>
    </row>
    <row r="177" spans="1:11" ht="12.75">
      <c r="A177" s="211"/>
      <c r="B177" s="212"/>
      <c r="C177" s="222"/>
      <c r="D177" s="223"/>
      <c r="E177" s="196"/>
      <c r="F177" s="140"/>
      <c r="G177" s="140"/>
      <c r="H177" s="279"/>
      <c r="I177" s="509"/>
      <c r="J177" s="428"/>
      <c r="K177" s="129"/>
    </row>
    <row r="178" spans="1:11" ht="12.75">
      <c r="A178" s="211">
        <v>47</v>
      </c>
      <c r="B178" s="212" t="s">
        <v>7</v>
      </c>
      <c r="C178" s="224" t="s">
        <v>233</v>
      </c>
      <c r="D178" s="218" t="s">
        <v>235</v>
      </c>
      <c r="E178" s="197">
        <v>4700000</v>
      </c>
      <c r="F178" s="140">
        <v>2737576</v>
      </c>
      <c r="G178" s="140">
        <v>3060349.95</v>
      </c>
      <c r="H178" s="274">
        <f>G178-F178</f>
        <v>322773.9500000002</v>
      </c>
      <c r="I178" s="509" t="s">
        <v>344</v>
      </c>
      <c r="J178" s="428">
        <v>2.155</v>
      </c>
      <c r="K178" s="131"/>
    </row>
    <row r="179" spans="1:11" ht="12.75">
      <c r="A179" s="189"/>
      <c r="B179" s="192"/>
      <c r="C179" s="117"/>
      <c r="D179" s="225"/>
      <c r="E179" s="226"/>
      <c r="F179" s="140"/>
      <c r="G179" s="140"/>
      <c r="H179" s="278"/>
      <c r="I179" s="509">
        <v>2.155</v>
      </c>
      <c r="J179" s="428"/>
      <c r="K179" s="131"/>
    </row>
    <row r="180" spans="1:11" ht="12.75">
      <c r="A180" s="227"/>
      <c r="B180" s="216"/>
      <c r="C180" s="113"/>
      <c r="D180" s="165"/>
      <c r="E180" s="228"/>
      <c r="F180" s="175"/>
      <c r="G180" s="175"/>
      <c r="H180" s="279"/>
      <c r="I180" s="511"/>
      <c r="J180" s="427"/>
      <c r="K180" s="129"/>
    </row>
    <row r="181" spans="1:11" ht="12.75">
      <c r="A181" s="189">
        <v>48</v>
      </c>
      <c r="B181" s="212" t="s">
        <v>7</v>
      </c>
      <c r="C181" s="103" t="s">
        <v>47</v>
      </c>
      <c r="D181" s="161" t="s">
        <v>236</v>
      </c>
      <c r="E181" s="229">
        <v>2919000</v>
      </c>
      <c r="F181" s="140">
        <v>3639623.41</v>
      </c>
      <c r="G181" s="140">
        <v>3803359.5</v>
      </c>
      <c r="H181" s="274">
        <f>G181-F181</f>
        <v>163736.08999999985</v>
      </c>
      <c r="I181" s="509" t="s">
        <v>345</v>
      </c>
      <c r="J181" s="428">
        <v>1.06</v>
      </c>
      <c r="K181" s="131"/>
    </row>
    <row r="182" spans="1:11" ht="12.75">
      <c r="A182" s="191"/>
      <c r="B182" s="219"/>
      <c r="C182" s="107"/>
      <c r="D182" s="166"/>
      <c r="E182" s="230"/>
      <c r="F182" s="164"/>
      <c r="G182" s="164"/>
      <c r="H182" s="278"/>
      <c r="I182" s="510">
        <v>1.06</v>
      </c>
      <c r="J182" s="429"/>
      <c r="K182" s="133"/>
    </row>
    <row r="183" spans="1:11" ht="12.75">
      <c r="A183" s="211"/>
      <c r="B183" s="210"/>
      <c r="C183" s="113"/>
      <c r="D183" s="165"/>
      <c r="E183" s="228"/>
      <c r="F183" s="140"/>
      <c r="G183" s="140"/>
      <c r="H183" s="279"/>
      <c r="I183" s="509" t="s">
        <v>346</v>
      </c>
      <c r="J183" s="428">
        <v>0.114</v>
      </c>
      <c r="K183" s="129"/>
    </row>
    <row r="184" spans="1:11" ht="12.75">
      <c r="A184" s="211">
        <v>49</v>
      </c>
      <c r="B184" s="212" t="s">
        <v>7</v>
      </c>
      <c r="C184" s="103" t="s">
        <v>237</v>
      </c>
      <c r="D184" s="161" t="s">
        <v>238</v>
      </c>
      <c r="E184" s="229">
        <v>520000</v>
      </c>
      <c r="F184" s="140">
        <v>884667.05</v>
      </c>
      <c r="G184" s="140">
        <v>910982.25</v>
      </c>
      <c r="H184" s="274">
        <f>G184-F184</f>
        <v>26315.199999999953</v>
      </c>
      <c r="I184" s="509" t="s">
        <v>347</v>
      </c>
      <c r="J184" s="428">
        <v>0.222</v>
      </c>
      <c r="K184" s="131"/>
    </row>
    <row r="185" spans="1:11" ht="12.75">
      <c r="A185" s="206"/>
      <c r="B185" s="219"/>
      <c r="C185" s="193"/>
      <c r="D185" s="194"/>
      <c r="E185" s="230"/>
      <c r="F185" s="164"/>
      <c r="G185" s="164"/>
      <c r="H185" s="278"/>
      <c r="I185" s="510">
        <v>0.333</v>
      </c>
      <c r="J185" s="429"/>
      <c r="K185" s="133"/>
    </row>
    <row r="186" spans="1:11" ht="12.75">
      <c r="A186" s="221"/>
      <c r="B186" s="212"/>
      <c r="C186" s="103"/>
      <c r="D186" s="170"/>
      <c r="E186" s="228"/>
      <c r="F186" s="140"/>
      <c r="G186" s="140"/>
      <c r="H186" s="279"/>
      <c r="I186" s="509"/>
      <c r="J186" s="428"/>
      <c r="K186" s="129"/>
    </row>
    <row r="187" spans="1:11" ht="12.75">
      <c r="A187" s="211">
        <v>50</v>
      </c>
      <c r="B187" s="212" t="s">
        <v>7</v>
      </c>
      <c r="C187" s="103" t="s">
        <v>239</v>
      </c>
      <c r="D187" s="161" t="s">
        <v>240</v>
      </c>
      <c r="E187" s="229">
        <v>700000</v>
      </c>
      <c r="F187" s="140">
        <v>805032.62</v>
      </c>
      <c r="G187" s="140">
        <v>990276</v>
      </c>
      <c r="H187" s="274">
        <f>G187-F187</f>
        <v>185243.38</v>
      </c>
      <c r="I187" s="509" t="s">
        <v>348</v>
      </c>
      <c r="J187" s="428">
        <v>0.062</v>
      </c>
      <c r="K187" s="131"/>
    </row>
    <row r="188" spans="1:11" ht="12.75">
      <c r="A188" s="206"/>
      <c r="B188" s="192"/>
      <c r="C188" s="107"/>
      <c r="D188" s="174"/>
      <c r="E188" s="230"/>
      <c r="F188" s="164"/>
      <c r="G188" s="164"/>
      <c r="H188" s="278"/>
      <c r="I188" s="510">
        <v>0.062</v>
      </c>
      <c r="J188" s="429"/>
      <c r="K188" s="133"/>
    </row>
    <row r="189" spans="1:11" ht="12.75">
      <c r="A189" s="211"/>
      <c r="B189" s="216"/>
      <c r="C189" s="103"/>
      <c r="D189" s="195"/>
      <c r="E189" s="196"/>
      <c r="F189" s="140"/>
      <c r="G189" s="140"/>
      <c r="H189" s="279"/>
      <c r="I189" s="509"/>
      <c r="J189" s="428"/>
      <c r="K189" s="129"/>
    </row>
    <row r="190" spans="1:11" ht="15.75" customHeight="1">
      <c r="A190" s="211">
        <v>51</v>
      </c>
      <c r="B190" s="212" t="s">
        <v>7</v>
      </c>
      <c r="C190" s="103" t="s">
        <v>48</v>
      </c>
      <c r="D190" s="161" t="s">
        <v>241</v>
      </c>
      <c r="E190" s="197">
        <v>850000</v>
      </c>
      <c r="F190" s="140">
        <v>1309771.23</v>
      </c>
      <c r="G190" s="140">
        <v>1331191.23</v>
      </c>
      <c r="H190" s="274">
        <f>G190-F190</f>
        <v>21420</v>
      </c>
      <c r="I190" s="509" t="s">
        <v>349</v>
      </c>
      <c r="J190" s="428">
        <v>0.05</v>
      </c>
      <c r="K190" s="131"/>
    </row>
    <row r="191" spans="1:11" ht="12.75">
      <c r="A191" s="189"/>
      <c r="B191" s="219"/>
      <c r="C191" s="107"/>
      <c r="D191" s="166"/>
      <c r="E191" s="198"/>
      <c r="F191" s="164"/>
      <c r="G191" s="164"/>
      <c r="H191" s="278"/>
      <c r="I191" s="510">
        <v>0.05</v>
      </c>
      <c r="J191" s="429"/>
      <c r="K191" s="133"/>
    </row>
    <row r="192" spans="1:11" ht="12.75">
      <c r="A192" s="227"/>
      <c r="B192" s="210"/>
      <c r="C192" s="103"/>
      <c r="D192" s="195"/>
      <c r="E192" s="196"/>
      <c r="F192" s="140"/>
      <c r="G192" s="140"/>
      <c r="H192" s="279"/>
      <c r="I192" s="509"/>
      <c r="J192" s="428"/>
      <c r="K192" s="129"/>
    </row>
    <row r="193" spans="1:11" ht="12.75">
      <c r="A193" s="189">
        <v>52</v>
      </c>
      <c r="B193" s="212" t="s">
        <v>7</v>
      </c>
      <c r="C193" s="103" t="s">
        <v>233</v>
      </c>
      <c r="D193" s="161" t="s">
        <v>242</v>
      </c>
      <c r="E193" s="197">
        <v>3400000</v>
      </c>
      <c r="F193" s="140">
        <v>2419474.23</v>
      </c>
      <c r="G193" s="140"/>
      <c r="H193" s="274"/>
      <c r="I193" s="509" t="s">
        <v>350</v>
      </c>
      <c r="J193" s="428">
        <v>0.647</v>
      </c>
      <c r="K193" s="131"/>
    </row>
    <row r="194" spans="1:11" ht="12.75">
      <c r="A194" s="191"/>
      <c r="B194" s="219"/>
      <c r="C194" s="107"/>
      <c r="D194" s="166"/>
      <c r="E194" s="198"/>
      <c r="F194" s="164"/>
      <c r="G194" s="164">
        <v>2429474.68</v>
      </c>
      <c r="H194" s="278">
        <f>G194-F194</f>
        <v>2429474.68</v>
      </c>
      <c r="I194" s="510">
        <v>0.647</v>
      </c>
      <c r="J194" s="429"/>
      <c r="K194" s="503"/>
    </row>
    <row r="195" spans="1:11" ht="12.75">
      <c r="A195" s="211"/>
      <c r="B195" s="212"/>
      <c r="C195" s="103"/>
      <c r="D195" s="195"/>
      <c r="E195" s="196"/>
      <c r="F195" s="140">
        <v>1468520.7</v>
      </c>
      <c r="G195" s="140"/>
      <c r="H195" s="279"/>
      <c r="I195" s="509"/>
      <c r="J195" s="428"/>
      <c r="K195" s="129" t="s">
        <v>243</v>
      </c>
    </row>
    <row r="196" spans="1:11" ht="12.75">
      <c r="A196" s="211">
        <v>53</v>
      </c>
      <c r="B196" s="212" t="s">
        <v>7</v>
      </c>
      <c r="C196" s="103" t="s">
        <v>244</v>
      </c>
      <c r="D196" s="161" t="s">
        <v>245</v>
      </c>
      <c r="E196" s="197">
        <v>1700000</v>
      </c>
      <c r="F196" s="140">
        <v>682786.3</v>
      </c>
      <c r="G196" s="140"/>
      <c r="H196" s="274"/>
      <c r="I196" s="509" t="s">
        <v>351</v>
      </c>
      <c r="J196" s="428">
        <v>1.103</v>
      </c>
      <c r="K196" s="131" t="s">
        <v>246</v>
      </c>
    </row>
    <row r="197" spans="1:11" ht="12.75">
      <c r="A197" s="206"/>
      <c r="B197" s="190"/>
      <c r="C197" s="107"/>
      <c r="D197" s="166"/>
      <c r="E197" s="198"/>
      <c r="F197" s="164">
        <f>SUM(F195:F196)</f>
        <v>2151307</v>
      </c>
      <c r="G197" s="164">
        <v>2151307</v>
      </c>
      <c r="H197" s="278">
        <f>G197-F197</f>
        <v>0</v>
      </c>
      <c r="I197" s="510">
        <v>1.103</v>
      </c>
      <c r="J197" s="429"/>
      <c r="K197" s="133" t="s">
        <v>184</v>
      </c>
    </row>
    <row r="198" spans="1:11" ht="12.75">
      <c r="A198" s="221"/>
      <c r="B198" s="210"/>
      <c r="C198" s="103"/>
      <c r="D198" s="195"/>
      <c r="E198" s="196"/>
      <c r="F198" s="140"/>
      <c r="G198" s="140"/>
      <c r="H198" s="279"/>
      <c r="I198" s="509"/>
      <c r="J198" s="428"/>
      <c r="K198" s="129"/>
    </row>
    <row r="199" spans="1:11" ht="12.75">
      <c r="A199" s="211">
        <v>54</v>
      </c>
      <c r="B199" s="212" t="s">
        <v>7</v>
      </c>
      <c r="C199" s="103" t="s">
        <v>247</v>
      </c>
      <c r="D199" s="161" t="s">
        <v>248</v>
      </c>
      <c r="E199" s="197">
        <v>800000</v>
      </c>
      <c r="F199" s="140">
        <v>1632926.6</v>
      </c>
      <c r="G199" s="140">
        <v>1948982.72</v>
      </c>
      <c r="H199" s="274">
        <f>G199-F199</f>
        <v>316056.1199999999</v>
      </c>
      <c r="I199" s="509" t="s">
        <v>352</v>
      </c>
      <c r="J199" s="428">
        <v>0.483</v>
      </c>
      <c r="K199" s="131"/>
    </row>
    <row r="200" spans="1:11" ht="12.75">
      <c r="A200" s="206"/>
      <c r="B200" s="219"/>
      <c r="C200" s="107"/>
      <c r="D200" s="166"/>
      <c r="E200" s="198"/>
      <c r="F200" s="164"/>
      <c r="G200" s="164"/>
      <c r="H200" s="278"/>
      <c r="I200" s="510">
        <v>0.483</v>
      </c>
      <c r="J200" s="429"/>
      <c r="K200" s="133"/>
    </row>
    <row r="201" spans="1:11" ht="12.75">
      <c r="A201" s="211"/>
      <c r="B201" s="210"/>
      <c r="C201" s="103"/>
      <c r="D201" s="195"/>
      <c r="E201" s="196"/>
      <c r="F201" s="140"/>
      <c r="G201" s="140"/>
      <c r="H201" s="279"/>
      <c r="I201" s="509" t="s">
        <v>353</v>
      </c>
      <c r="J201" s="428">
        <v>0.539</v>
      </c>
      <c r="K201" s="129"/>
    </row>
    <row r="202" spans="1:11" ht="12.75">
      <c r="A202" s="211">
        <v>55</v>
      </c>
      <c r="B202" s="212" t="s">
        <v>7</v>
      </c>
      <c r="C202" s="103" t="s">
        <v>247</v>
      </c>
      <c r="D202" s="161" t="s">
        <v>249</v>
      </c>
      <c r="E202" s="197">
        <v>1900000</v>
      </c>
      <c r="F202" s="140">
        <v>2113088.47</v>
      </c>
      <c r="G202" s="140">
        <v>2220704.91</v>
      </c>
      <c r="H202" s="274">
        <f>G202-F202</f>
        <v>107616.43999999994</v>
      </c>
      <c r="I202" s="509" t="s">
        <v>354</v>
      </c>
      <c r="J202" s="428">
        <v>0.153</v>
      </c>
      <c r="K202" s="131"/>
    </row>
    <row r="203" spans="1:11" ht="12.75">
      <c r="A203" s="189"/>
      <c r="B203" s="219"/>
      <c r="C203" s="107" t="s">
        <v>250</v>
      </c>
      <c r="D203" s="166"/>
      <c r="E203" s="198"/>
      <c r="F203" s="164"/>
      <c r="G203" s="164"/>
      <c r="H203" s="278"/>
      <c r="I203" s="510">
        <v>0.692</v>
      </c>
      <c r="J203" s="429"/>
      <c r="K203" s="133"/>
    </row>
    <row r="204" spans="1:11" ht="12.75">
      <c r="A204" s="227"/>
      <c r="B204" s="212"/>
      <c r="C204" s="113"/>
      <c r="D204" s="195"/>
      <c r="E204" s="196"/>
      <c r="F204" s="140"/>
      <c r="G204" s="140"/>
      <c r="H204" s="279"/>
      <c r="I204" s="509"/>
      <c r="J204" s="428"/>
      <c r="K204" s="129"/>
    </row>
    <row r="205" spans="1:11" ht="12.75">
      <c r="A205" s="189">
        <v>56</v>
      </c>
      <c r="B205" s="212" t="s">
        <v>7</v>
      </c>
      <c r="C205" s="103" t="s">
        <v>49</v>
      </c>
      <c r="D205" s="161" t="s">
        <v>251</v>
      </c>
      <c r="E205" s="197">
        <v>4300000</v>
      </c>
      <c r="F205" s="140">
        <v>2948884.75</v>
      </c>
      <c r="G205" s="140">
        <v>1712248.2</v>
      </c>
      <c r="H205" s="274">
        <f>G205-F205</f>
        <v>-1236636.55</v>
      </c>
      <c r="I205" s="509" t="s">
        <v>355</v>
      </c>
      <c r="J205" s="428">
        <v>0.5</v>
      </c>
      <c r="K205" s="131"/>
    </row>
    <row r="206" spans="1:11" ht="12.75">
      <c r="A206" s="191"/>
      <c r="B206" s="190"/>
      <c r="C206" s="103"/>
      <c r="D206" s="170"/>
      <c r="E206" s="198"/>
      <c r="F206" s="164"/>
      <c r="G206" s="164"/>
      <c r="H206" s="278"/>
      <c r="I206" s="510">
        <v>0.5</v>
      </c>
      <c r="J206" s="429"/>
      <c r="K206" s="133"/>
    </row>
    <row r="207" spans="1:11" ht="12.75">
      <c r="A207" s="211"/>
      <c r="B207" s="210"/>
      <c r="C207" s="142"/>
      <c r="D207" s="195"/>
      <c r="E207" s="196"/>
      <c r="F207" s="140"/>
      <c r="G207" s="140"/>
      <c r="H207" s="279"/>
      <c r="I207" s="509" t="s">
        <v>356</v>
      </c>
      <c r="J207" s="428">
        <v>0.285</v>
      </c>
      <c r="K207" s="129"/>
    </row>
    <row r="208" spans="1:11" ht="12.75">
      <c r="A208" s="211">
        <v>57</v>
      </c>
      <c r="B208" s="212" t="s">
        <v>7</v>
      </c>
      <c r="C208" s="138" t="s">
        <v>50</v>
      </c>
      <c r="D208" s="161" t="s">
        <v>252</v>
      </c>
      <c r="E208" s="197">
        <v>1100000</v>
      </c>
      <c r="F208" s="140">
        <v>981750</v>
      </c>
      <c r="G208" s="506" t="s">
        <v>407</v>
      </c>
      <c r="H208" s="274"/>
      <c r="I208" s="509" t="s">
        <v>357</v>
      </c>
      <c r="J208" s="428">
        <v>0.138</v>
      </c>
      <c r="K208" s="131"/>
    </row>
    <row r="209" spans="1:11" ht="12.75">
      <c r="A209" s="206"/>
      <c r="B209" s="219"/>
      <c r="C209" s="141"/>
      <c r="D209" s="174"/>
      <c r="E209" s="198"/>
      <c r="F209" s="164"/>
      <c r="G209" s="164"/>
      <c r="H209" s="278"/>
      <c r="I209" s="510">
        <v>0.423</v>
      </c>
      <c r="J209" s="429"/>
      <c r="K209" s="133"/>
    </row>
    <row r="210" spans="1:11" ht="12.75">
      <c r="A210" s="221"/>
      <c r="B210" s="210"/>
      <c r="C210" s="142"/>
      <c r="D210" s="199"/>
      <c r="E210" s="196"/>
      <c r="F210" s="140"/>
      <c r="G210" s="140"/>
      <c r="H210" s="279"/>
      <c r="I210" s="509"/>
      <c r="J210" s="428"/>
      <c r="K210" s="129"/>
    </row>
    <row r="211" spans="1:11" ht="12.75">
      <c r="A211" s="211">
        <v>58</v>
      </c>
      <c r="B211" s="212" t="s">
        <v>7</v>
      </c>
      <c r="C211" s="138" t="s">
        <v>250</v>
      </c>
      <c r="D211" s="161" t="s">
        <v>253</v>
      </c>
      <c r="E211" s="197">
        <v>500000</v>
      </c>
      <c r="F211" s="140">
        <v>941709</v>
      </c>
      <c r="G211" s="140">
        <v>977604.36</v>
      </c>
      <c r="H211" s="274">
        <f>G211-F211</f>
        <v>35895.359999999986</v>
      </c>
      <c r="I211" s="509" t="s">
        <v>358</v>
      </c>
      <c r="J211" s="428">
        <v>0.349</v>
      </c>
      <c r="K211" s="131"/>
    </row>
    <row r="212" spans="1:11" ht="12.75">
      <c r="A212" s="206"/>
      <c r="B212" s="219"/>
      <c r="C212" s="141"/>
      <c r="D212" s="174"/>
      <c r="E212" s="198"/>
      <c r="F212" s="164"/>
      <c r="G212" s="164"/>
      <c r="H212" s="278"/>
      <c r="I212" s="510">
        <v>0.349</v>
      </c>
      <c r="J212" s="429"/>
      <c r="K212" s="133"/>
    </row>
    <row r="213" spans="1:11" ht="12.75">
      <c r="A213" s="211"/>
      <c r="B213" s="212"/>
      <c r="C213" s="142"/>
      <c r="D213" s="199"/>
      <c r="E213" s="196"/>
      <c r="F213" s="140"/>
      <c r="G213" s="140"/>
      <c r="H213" s="279"/>
      <c r="I213" s="509" t="s">
        <v>359</v>
      </c>
      <c r="J213" s="428">
        <v>1.48</v>
      </c>
      <c r="K213" s="129"/>
    </row>
    <row r="214" spans="1:11" ht="14.25" customHeight="1">
      <c r="A214" s="211">
        <v>59</v>
      </c>
      <c r="B214" s="212" t="s">
        <v>7</v>
      </c>
      <c r="C214" s="138" t="s">
        <v>254</v>
      </c>
      <c r="D214" s="161" t="s">
        <v>255</v>
      </c>
      <c r="E214" s="197">
        <v>4200000</v>
      </c>
      <c r="F214" s="140"/>
      <c r="G214" s="506" t="s">
        <v>407</v>
      </c>
      <c r="H214" s="274"/>
      <c r="I214" s="509" t="s">
        <v>360</v>
      </c>
      <c r="J214" s="428">
        <v>1.38</v>
      </c>
      <c r="K214" s="131" t="s">
        <v>256</v>
      </c>
    </row>
    <row r="215" spans="1:11" ht="12.75">
      <c r="A215" s="189"/>
      <c r="B215" s="190"/>
      <c r="C215" s="141" t="s">
        <v>257</v>
      </c>
      <c r="D215" s="174"/>
      <c r="E215" s="198"/>
      <c r="F215" s="164">
        <f>(430291.17+1699640.77+1539656.06)*1.19</f>
        <v>4366809.72</v>
      </c>
      <c r="G215" s="164">
        <v>2709710.69</v>
      </c>
      <c r="H215" s="278">
        <f>G215-F215</f>
        <v>-1657099.0299999998</v>
      </c>
      <c r="I215" s="510">
        <v>2.86</v>
      </c>
      <c r="J215" s="429"/>
      <c r="K215" s="503"/>
    </row>
    <row r="216" spans="1:11" ht="12.75">
      <c r="A216" s="227"/>
      <c r="B216" s="231"/>
      <c r="C216" s="138"/>
      <c r="D216" s="200"/>
      <c r="E216" s="196"/>
      <c r="F216" s="140"/>
      <c r="G216" s="140"/>
      <c r="H216" s="279"/>
      <c r="I216" s="509"/>
      <c r="J216" s="428"/>
      <c r="K216" s="129"/>
    </row>
    <row r="217" spans="1:11" ht="12.75">
      <c r="A217" s="189">
        <v>60</v>
      </c>
      <c r="B217" s="212" t="s">
        <v>7</v>
      </c>
      <c r="C217" s="138" t="s">
        <v>258</v>
      </c>
      <c r="D217" s="161" t="s">
        <v>259</v>
      </c>
      <c r="E217" s="197">
        <v>700000</v>
      </c>
      <c r="F217" s="140">
        <v>1190604.88</v>
      </c>
      <c r="G217" s="140">
        <v>883607</v>
      </c>
      <c r="H217" s="274">
        <f>G217-F217</f>
        <v>-306997.8799999999</v>
      </c>
      <c r="I217" s="509" t="s">
        <v>361</v>
      </c>
      <c r="J217" s="428">
        <v>0.04</v>
      </c>
      <c r="K217" s="131"/>
    </row>
    <row r="218" spans="1:11" ht="12.75">
      <c r="A218" s="191"/>
      <c r="B218" s="190"/>
      <c r="C218" s="141"/>
      <c r="D218" s="174"/>
      <c r="E218" s="198"/>
      <c r="F218" s="164"/>
      <c r="G218" s="164"/>
      <c r="H218" s="278"/>
      <c r="I218" s="510">
        <v>0.04</v>
      </c>
      <c r="J218" s="429"/>
      <c r="K218" s="133"/>
    </row>
    <row r="219" spans="1:11" ht="12.75">
      <c r="A219" s="211"/>
      <c r="B219" s="231"/>
      <c r="C219" s="123"/>
      <c r="D219" s="217"/>
      <c r="E219" s="196"/>
      <c r="F219" s="140"/>
      <c r="G219" s="140"/>
      <c r="H219" s="279"/>
      <c r="I219" s="509"/>
      <c r="J219" s="428"/>
      <c r="K219" s="129"/>
    </row>
    <row r="220" spans="1:11" ht="12.75">
      <c r="A220" s="211">
        <v>61</v>
      </c>
      <c r="B220" s="212" t="s">
        <v>7</v>
      </c>
      <c r="C220" s="123" t="s">
        <v>233</v>
      </c>
      <c r="D220" s="218" t="s">
        <v>260</v>
      </c>
      <c r="E220" s="197">
        <v>1400000</v>
      </c>
      <c r="F220" s="140">
        <v>999294.65</v>
      </c>
      <c r="G220" s="140">
        <v>1001144.79</v>
      </c>
      <c r="H220" s="274">
        <f>G220-F220</f>
        <v>1850.140000000014</v>
      </c>
      <c r="I220" s="509" t="s">
        <v>362</v>
      </c>
      <c r="J220" s="428">
        <v>0.261</v>
      </c>
      <c r="K220" s="131"/>
    </row>
    <row r="221" spans="1:11" ht="12.75">
      <c r="A221" s="206"/>
      <c r="B221" s="190"/>
      <c r="C221" s="124"/>
      <c r="D221" s="232"/>
      <c r="E221" s="198"/>
      <c r="F221" s="164"/>
      <c r="G221" s="164"/>
      <c r="H221" s="278"/>
      <c r="I221" s="510">
        <v>0.261</v>
      </c>
      <c r="J221" s="429"/>
      <c r="K221" s="133"/>
    </row>
    <row r="222" spans="1:11" ht="12.75">
      <c r="A222" s="221"/>
      <c r="B222" s="210"/>
      <c r="C222" s="142"/>
      <c r="D222" s="199"/>
      <c r="E222" s="196"/>
      <c r="F222" s="140"/>
      <c r="G222" s="140"/>
      <c r="H222" s="279"/>
      <c r="I222" s="509"/>
      <c r="J222" s="428"/>
      <c r="K222" s="129"/>
    </row>
    <row r="223" spans="1:11" ht="12.75">
      <c r="A223" s="211">
        <v>62</v>
      </c>
      <c r="B223" s="212" t="s">
        <v>7</v>
      </c>
      <c r="C223" s="138" t="s">
        <v>51</v>
      </c>
      <c r="D223" s="161" t="s">
        <v>261</v>
      </c>
      <c r="E223" s="197">
        <v>2000000</v>
      </c>
      <c r="F223" s="140">
        <v>1947681.33</v>
      </c>
      <c r="G223" s="140">
        <v>1979141.26</v>
      </c>
      <c r="H223" s="274">
        <f>G223-F223</f>
        <v>31459.929999999935</v>
      </c>
      <c r="I223" s="509" t="s">
        <v>363</v>
      </c>
      <c r="J223" s="428">
        <v>0.353</v>
      </c>
      <c r="K223" s="131"/>
    </row>
    <row r="224" spans="1:11" ht="12.75">
      <c r="A224" s="206"/>
      <c r="B224" s="219"/>
      <c r="C224" s="141"/>
      <c r="D224" s="174"/>
      <c r="E224" s="198"/>
      <c r="F224" s="164"/>
      <c r="G224" s="164"/>
      <c r="H224" s="278"/>
      <c r="I224" s="510">
        <v>0.353</v>
      </c>
      <c r="J224" s="429"/>
      <c r="K224" s="133"/>
    </row>
    <row r="225" spans="1:11" ht="12.75">
      <c r="A225" s="221"/>
      <c r="B225" s="210"/>
      <c r="C225" s="142"/>
      <c r="D225" s="199"/>
      <c r="E225" s="196"/>
      <c r="F225" s="140"/>
      <c r="G225" s="140"/>
      <c r="H225" s="279"/>
      <c r="I225" s="509"/>
      <c r="J225" s="428"/>
      <c r="K225" s="129"/>
    </row>
    <row r="226" spans="1:11" ht="12.75">
      <c r="A226" s="211">
        <v>63</v>
      </c>
      <c r="B226" s="212" t="s">
        <v>7</v>
      </c>
      <c r="C226" s="138" t="s">
        <v>262</v>
      </c>
      <c r="D226" s="161" t="s">
        <v>263</v>
      </c>
      <c r="E226" s="197">
        <v>3600000</v>
      </c>
      <c r="F226" s="140">
        <v>4180003.52</v>
      </c>
      <c r="G226" s="140">
        <v>4207811.5</v>
      </c>
      <c r="H226" s="274">
        <f>G226-F226</f>
        <v>27807.97999999998</v>
      </c>
      <c r="I226" s="509" t="s">
        <v>364</v>
      </c>
      <c r="J226" s="428">
        <v>0.816</v>
      </c>
      <c r="K226" s="131"/>
    </row>
    <row r="227" spans="1:11" ht="12.75">
      <c r="A227" s="206"/>
      <c r="B227" s="219"/>
      <c r="C227" s="141"/>
      <c r="D227" s="174"/>
      <c r="E227" s="198"/>
      <c r="F227" s="164"/>
      <c r="G227" s="164"/>
      <c r="H227" s="278"/>
      <c r="I227" s="510">
        <v>0.816</v>
      </c>
      <c r="J227" s="429"/>
      <c r="K227" s="133"/>
    </row>
    <row r="228" spans="1:11" ht="12.75">
      <c r="A228" s="211"/>
      <c r="B228" s="212"/>
      <c r="C228" s="142"/>
      <c r="D228" s="199"/>
      <c r="E228" s="196"/>
      <c r="F228" s="140"/>
      <c r="G228" s="140"/>
      <c r="H228" s="279"/>
      <c r="I228" s="509"/>
      <c r="J228" s="428"/>
      <c r="K228" s="129"/>
    </row>
    <row r="229" spans="1:11" ht="12.75">
      <c r="A229" s="189">
        <v>64</v>
      </c>
      <c r="B229" s="212"/>
      <c r="C229" s="233" t="s">
        <v>65</v>
      </c>
      <c r="D229" s="161" t="s">
        <v>264</v>
      </c>
      <c r="E229" s="197">
        <v>800000</v>
      </c>
      <c r="F229" s="140"/>
      <c r="G229" s="140">
        <v>447385.02</v>
      </c>
      <c r="H229" s="274">
        <f>G229-F229</f>
        <v>447385.02</v>
      </c>
      <c r="I229" s="509" t="s">
        <v>365</v>
      </c>
      <c r="J229" s="428">
        <v>0.574</v>
      </c>
      <c r="K229" s="131" t="s">
        <v>191</v>
      </c>
    </row>
    <row r="230" spans="1:11" ht="12.75">
      <c r="A230" s="211"/>
      <c r="B230" s="212"/>
      <c r="C230" s="141"/>
      <c r="D230" s="174"/>
      <c r="E230" s="198"/>
      <c r="F230" s="164"/>
      <c r="G230" s="164"/>
      <c r="H230" s="278"/>
      <c r="I230" s="510">
        <v>0.574</v>
      </c>
      <c r="J230" s="429"/>
      <c r="K230" s="133"/>
    </row>
    <row r="231" spans="1:11" ht="15">
      <c r="A231" s="221"/>
      <c r="B231" s="231"/>
      <c r="C231" s="113"/>
      <c r="D231" s="136" t="s">
        <v>53</v>
      </c>
      <c r="E231" s="234">
        <f>SUM(E167:E230)</f>
        <v>42290000</v>
      </c>
      <c r="F231" s="508">
        <f>F172+F175+F178+F181+F184+F187+F190+F193+F197+F199+F202+F205+F208+F211+F215+F217+F220+F223+F226</f>
        <v>40542785.76</v>
      </c>
      <c r="G231" s="272"/>
      <c r="H231" s="281"/>
      <c r="I231" s="512">
        <f>SUM(I173+I176+I179+I182+I185+I188+I191+I194+I197+I200+I203+I206+I209+I212+I215+I218+I221+I224+I227+I230)</f>
        <v>15.702</v>
      </c>
      <c r="J231" s="515">
        <f>SUM(J171:J230)</f>
        <v>15.615</v>
      </c>
      <c r="K231" s="129"/>
    </row>
    <row r="232" spans="1:11" ht="12.75">
      <c r="A232" s="211"/>
      <c r="B232" s="212"/>
      <c r="C232" s="103"/>
      <c r="D232" s="235" t="s">
        <v>387</v>
      </c>
      <c r="E232" s="197"/>
      <c r="F232" s="140" t="s">
        <v>452</v>
      </c>
      <c r="G232" s="140"/>
      <c r="H232" s="140"/>
      <c r="I232" s="509"/>
      <c r="J232" s="513"/>
      <c r="K232" s="131"/>
    </row>
    <row r="233" spans="1:11" ht="15">
      <c r="A233" s="206"/>
      <c r="B233" s="219"/>
      <c r="C233" s="107"/>
      <c r="D233" s="236" t="s">
        <v>265</v>
      </c>
      <c r="E233" s="507">
        <v>41490000</v>
      </c>
      <c r="F233" s="164"/>
      <c r="G233" s="164"/>
      <c r="H233" s="164"/>
      <c r="I233" s="510"/>
      <c r="J233" s="514"/>
      <c r="K233" s="133"/>
    </row>
    <row r="234" spans="1:11" ht="12.75">
      <c r="A234" s="211"/>
      <c r="B234" s="216"/>
      <c r="C234" s="123"/>
      <c r="D234" s="203"/>
      <c r="E234" s="197"/>
      <c r="G234" s="279"/>
      <c r="H234" s="140"/>
      <c r="I234" s="509"/>
      <c r="J234" s="509"/>
      <c r="K234" s="131"/>
    </row>
    <row r="235" spans="1:11" ht="12.75">
      <c r="A235" s="211">
        <v>65</v>
      </c>
      <c r="B235" s="212" t="s">
        <v>7</v>
      </c>
      <c r="C235" s="123" t="s">
        <v>266</v>
      </c>
      <c r="D235" s="204" t="s">
        <v>267</v>
      </c>
      <c r="E235" s="197">
        <v>4742000</v>
      </c>
      <c r="F235" s="140">
        <v>5350255</v>
      </c>
      <c r="G235" s="140">
        <f>F235+F236</f>
        <v>5586680.63</v>
      </c>
      <c r="H235" s="140"/>
      <c r="I235" s="509"/>
      <c r="J235" s="509">
        <v>0.08</v>
      </c>
      <c r="K235" s="131"/>
    </row>
    <row r="236" spans="1:11" ht="12.75">
      <c r="A236" s="206"/>
      <c r="B236" s="219"/>
      <c r="C236" s="124"/>
      <c r="D236" s="207"/>
      <c r="E236" s="208"/>
      <c r="F236" s="164">
        <v>236425.63</v>
      </c>
      <c r="G236" s="164"/>
      <c r="H236" s="164"/>
      <c r="I236" s="510"/>
      <c r="J236" s="510"/>
      <c r="K236" s="133" t="s">
        <v>477</v>
      </c>
    </row>
    <row r="237" spans="1:11" ht="12.75">
      <c r="A237" s="221"/>
      <c r="B237" s="210"/>
      <c r="C237" s="121"/>
      <c r="D237" s="205"/>
      <c r="E237" s="196"/>
      <c r="F237" s="140">
        <v>116662.84</v>
      </c>
      <c r="G237" s="140"/>
      <c r="H237" s="140"/>
      <c r="I237" s="509"/>
      <c r="J237" s="509"/>
      <c r="K237" s="129"/>
    </row>
    <row r="238" spans="1:11" ht="12.75">
      <c r="A238" s="211">
        <v>66</v>
      </c>
      <c r="B238" s="212" t="s">
        <v>7</v>
      </c>
      <c r="C238" s="123" t="s">
        <v>268</v>
      </c>
      <c r="D238" s="204" t="s">
        <v>269</v>
      </c>
      <c r="E238" s="197">
        <v>2338000</v>
      </c>
      <c r="F238" s="140">
        <v>2027723</v>
      </c>
      <c r="G238" s="140">
        <v>2144385.84</v>
      </c>
      <c r="H238" s="140"/>
      <c r="I238" s="509"/>
      <c r="J238" s="509">
        <v>0.04</v>
      </c>
      <c r="K238" s="131"/>
    </row>
    <row r="239" spans="1:11" ht="12.75">
      <c r="A239" s="206"/>
      <c r="B239" s="219"/>
      <c r="C239" s="124"/>
      <c r="D239" s="207"/>
      <c r="E239" s="198"/>
      <c r="F239" s="164">
        <f>SUM(F237:F238)</f>
        <v>2144385.84</v>
      </c>
      <c r="G239" s="164"/>
      <c r="H239" s="164"/>
      <c r="I239" s="510"/>
      <c r="J239" s="510"/>
      <c r="K239" s="133"/>
    </row>
    <row r="240" spans="1:11" ht="12.75">
      <c r="A240" s="211"/>
      <c r="B240" s="212"/>
      <c r="C240" s="222"/>
      <c r="D240" s="499" t="s">
        <v>53</v>
      </c>
      <c r="E240" s="234">
        <f>SUM(E234:E239)</f>
        <v>7080000</v>
      </c>
      <c r="F240" s="516">
        <f>SUM(F235+F236+F239)</f>
        <v>7731066.47</v>
      </c>
      <c r="G240" s="280">
        <f>SUM(G234:G239)</f>
        <v>7731066.47</v>
      </c>
      <c r="H240" s="280"/>
      <c r="I240" s="512"/>
      <c r="J240" s="515">
        <f>SUM(J234:J239)</f>
        <v>0.12</v>
      </c>
      <c r="K240" s="237"/>
    </row>
    <row r="241" spans="1:11" ht="12.75">
      <c r="A241" s="479"/>
      <c r="B241" s="479"/>
      <c r="C241" s="500"/>
      <c r="D241" s="481"/>
      <c r="E241" s="259"/>
      <c r="F241" s="263" t="s">
        <v>443</v>
      </c>
      <c r="G241" s="492"/>
      <c r="H241" s="492"/>
      <c r="I241" s="493"/>
      <c r="J241" s="492"/>
      <c r="K241" s="494"/>
    </row>
    <row r="242" spans="1:11" ht="12.75">
      <c r="A242" s="479"/>
      <c r="B242" s="479"/>
      <c r="C242" s="500"/>
      <c r="D242" s="481"/>
      <c r="E242" s="259"/>
      <c r="F242" s="492"/>
      <c r="G242" s="284" t="s">
        <v>465</v>
      </c>
      <c r="H242" s="492"/>
      <c r="I242" s="493"/>
      <c r="J242" s="492"/>
      <c r="K242" s="494"/>
    </row>
    <row r="243" spans="1:11" ht="12.75">
      <c r="A243" s="479"/>
      <c r="B243" s="479"/>
      <c r="C243" s="500"/>
      <c r="D243" s="481"/>
      <c r="E243" s="259"/>
      <c r="F243" s="492"/>
      <c r="G243" s="492"/>
      <c r="H243" s="492"/>
      <c r="I243" s="493"/>
      <c r="J243" s="492"/>
      <c r="K243" s="494"/>
    </row>
    <row r="244" spans="1:11" ht="21" customHeight="1" thickBot="1">
      <c r="A244" s="613" t="s">
        <v>449</v>
      </c>
      <c r="B244" s="600"/>
      <c r="C244" s="600"/>
      <c r="D244" s="600"/>
      <c r="E244" s="501"/>
      <c r="F244" s="496"/>
      <c r="G244" s="496"/>
      <c r="H244" s="496"/>
      <c r="I244" s="497"/>
      <c r="J244" s="496"/>
      <c r="K244" s="498"/>
    </row>
    <row r="245" spans="1:11" ht="21" customHeight="1" thickBot="1" thickTop="1">
      <c r="A245" s="605" t="s">
        <v>11</v>
      </c>
      <c r="B245" s="607" t="s">
        <v>52</v>
      </c>
      <c r="C245" s="609" t="s">
        <v>55</v>
      </c>
      <c r="D245" s="610"/>
      <c r="E245" s="611" t="s">
        <v>299</v>
      </c>
      <c r="F245" s="601" t="s">
        <v>300</v>
      </c>
      <c r="G245" s="601" t="s">
        <v>402</v>
      </c>
      <c r="H245" s="601" t="s">
        <v>302</v>
      </c>
      <c r="I245" s="601" t="s">
        <v>374</v>
      </c>
      <c r="J245" s="601" t="s">
        <v>375</v>
      </c>
      <c r="K245" s="620" t="s">
        <v>54</v>
      </c>
    </row>
    <row r="246" spans="1:11" ht="37.5" customHeight="1" thickBot="1" thickTop="1">
      <c r="A246" s="606"/>
      <c r="B246" s="608"/>
      <c r="C246" s="369" t="s">
        <v>0</v>
      </c>
      <c r="D246" s="370" t="s">
        <v>1</v>
      </c>
      <c r="E246" s="612"/>
      <c r="F246" s="612"/>
      <c r="G246" s="602"/>
      <c r="H246" s="603"/>
      <c r="I246" s="603"/>
      <c r="J246" s="603"/>
      <c r="K246" s="621"/>
    </row>
    <row r="247" spans="1:11" ht="13.5" thickTop="1">
      <c r="A247" s="211"/>
      <c r="B247" s="210"/>
      <c r="C247" s="113"/>
      <c r="D247" s="170"/>
      <c r="E247" s="228"/>
      <c r="F247" s="140"/>
      <c r="G247" s="140">
        <v>7499318</v>
      </c>
      <c r="H247" s="140"/>
      <c r="I247" s="428"/>
      <c r="J247" s="428"/>
      <c r="K247" s="129" t="s">
        <v>454</v>
      </c>
    </row>
    <row r="248" spans="1:11" ht="12.75">
      <c r="A248" s="211">
        <v>67</v>
      </c>
      <c r="B248" s="212" t="s">
        <v>9</v>
      </c>
      <c r="C248" s="103" t="s">
        <v>270</v>
      </c>
      <c r="D248" s="161" t="s">
        <v>271</v>
      </c>
      <c r="E248" s="229">
        <v>11000000</v>
      </c>
      <c r="F248" s="140">
        <v>7670293.75</v>
      </c>
      <c r="G248" s="140">
        <v>921180.81</v>
      </c>
      <c r="H248" s="140">
        <f>G249-F248</f>
        <v>750205.0600000005</v>
      </c>
      <c r="I248" s="428" t="s">
        <v>366</v>
      </c>
      <c r="J248" s="428">
        <v>3.905</v>
      </c>
      <c r="K248" s="131" t="s">
        <v>455</v>
      </c>
    </row>
    <row r="249" spans="1:11" ht="12.75">
      <c r="A249" s="206"/>
      <c r="B249" s="219"/>
      <c r="C249" s="193"/>
      <c r="D249" s="194"/>
      <c r="E249" s="230"/>
      <c r="F249" s="164"/>
      <c r="G249" s="164">
        <f>SUM(G247:G248)</f>
        <v>8420498.81</v>
      </c>
      <c r="H249" s="164"/>
      <c r="I249" s="429">
        <v>4.8</v>
      </c>
      <c r="J249" s="429"/>
      <c r="K249" s="133" t="s">
        <v>184</v>
      </c>
    </row>
    <row r="250" spans="1:11" ht="12.75">
      <c r="A250" s="221"/>
      <c r="B250" s="210"/>
      <c r="C250" s="103"/>
      <c r="D250" s="170"/>
      <c r="E250" s="228"/>
      <c r="F250" s="140"/>
      <c r="G250" s="140">
        <v>8224412.75</v>
      </c>
      <c r="H250" s="140"/>
      <c r="I250" s="428"/>
      <c r="J250" s="428"/>
      <c r="K250" s="517"/>
    </row>
    <row r="251" spans="1:11" ht="24">
      <c r="A251" s="211">
        <v>68</v>
      </c>
      <c r="B251" s="212" t="s">
        <v>9</v>
      </c>
      <c r="C251" s="103" t="s">
        <v>48</v>
      </c>
      <c r="D251" s="161" t="s">
        <v>272</v>
      </c>
      <c r="E251" s="522">
        <v>11000000</v>
      </c>
      <c r="F251" s="140">
        <v>8567983</v>
      </c>
      <c r="G251" s="140">
        <v>1351783.5</v>
      </c>
      <c r="H251" s="140">
        <f>G252-F251</f>
        <v>1008213.25</v>
      </c>
      <c r="I251" s="428" t="s">
        <v>367</v>
      </c>
      <c r="J251" s="428">
        <v>3.978</v>
      </c>
      <c r="K251" s="518" t="s">
        <v>457</v>
      </c>
    </row>
    <row r="252" spans="1:11" ht="12.75">
      <c r="A252" s="206"/>
      <c r="B252" s="219"/>
      <c r="C252" s="107"/>
      <c r="D252" s="174"/>
      <c r="E252" s="230"/>
      <c r="F252" s="164"/>
      <c r="G252" s="164">
        <f>SUM(G250:G251)</f>
        <v>9576196.25</v>
      </c>
      <c r="H252" s="164"/>
      <c r="I252" s="429">
        <v>3.978</v>
      </c>
      <c r="J252" s="429"/>
      <c r="K252" s="519"/>
    </row>
    <row r="253" spans="1:11" ht="12.75">
      <c r="A253" s="211"/>
      <c r="B253" s="210"/>
      <c r="C253" s="103"/>
      <c r="D253" s="195"/>
      <c r="E253" s="196"/>
      <c r="F253" s="140"/>
      <c r="G253" s="140">
        <v>4751258</v>
      </c>
      <c r="H253" s="140"/>
      <c r="I253" s="428"/>
      <c r="J253" s="428"/>
      <c r="K253" s="631" t="s">
        <v>458</v>
      </c>
    </row>
    <row r="254" spans="1:11" ht="12.75">
      <c r="A254" s="211">
        <v>69</v>
      </c>
      <c r="B254" s="212" t="s">
        <v>9</v>
      </c>
      <c r="C254" s="103" t="s">
        <v>273</v>
      </c>
      <c r="D254" s="161" t="s">
        <v>274</v>
      </c>
      <c r="E254" s="197">
        <v>4000000</v>
      </c>
      <c r="F254" s="140">
        <v>4890246.69</v>
      </c>
      <c r="G254" s="140">
        <v>1454696.63</v>
      </c>
      <c r="H254" s="140">
        <f>G255-F254</f>
        <v>1315707.9399999995</v>
      </c>
      <c r="I254" s="428" t="s">
        <v>309</v>
      </c>
      <c r="J254" s="428">
        <v>2.07</v>
      </c>
      <c r="K254" s="632"/>
    </row>
    <row r="255" spans="1:11" ht="12.75">
      <c r="A255" s="206"/>
      <c r="B255" s="219"/>
      <c r="C255" s="107"/>
      <c r="D255" s="166"/>
      <c r="E255" s="198"/>
      <c r="F255" s="164"/>
      <c r="G255" s="278">
        <f>SUM(G253:G254)</f>
        <v>6205954.63</v>
      </c>
      <c r="H255" s="164"/>
      <c r="I255" s="429">
        <v>2</v>
      </c>
      <c r="J255" s="429"/>
      <c r="K255" s="633"/>
    </row>
    <row r="256" spans="1:11" ht="12.75">
      <c r="A256" s="221"/>
      <c r="B256" s="210"/>
      <c r="C256" s="103"/>
      <c r="D256" s="195"/>
      <c r="E256" s="196"/>
      <c r="F256" s="140"/>
      <c r="G256" s="140">
        <v>6827654.8</v>
      </c>
      <c r="H256" s="140"/>
      <c r="I256" s="428"/>
      <c r="J256" s="428"/>
      <c r="K256" s="631" t="s">
        <v>459</v>
      </c>
    </row>
    <row r="257" spans="1:11" ht="25.5">
      <c r="A257" s="211">
        <v>70</v>
      </c>
      <c r="B257" s="212" t="s">
        <v>9</v>
      </c>
      <c r="C257" s="103" t="s">
        <v>275</v>
      </c>
      <c r="D257" s="161" t="s">
        <v>276</v>
      </c>
      <c r="E257" s="505">
        <v>7000000</v>
      </c>
      <c r="F257" s="140">
        <v>6827654.8</v>
      </c>
      <c r="G257" s="140">
        <v>731891.54</v>
      </c>
      <c r="H257" s="140">
        <f>G258-F257</f>
        <v>731891.54</v>
      </c>
      <c r="I257" s="428" t="s">
        <v>368</v>
      </c>
      <c r="J257" s="428">
        <v>2.413</v>
      </c>
      <c r="K257" s="632"/>
    </row>
    <row r="258" spans="1:11" ht="12.75">
      <c r="A258" s="206"/>
      <c r="B258" s="219"/>
      <c r="C258" s="107"/>
      <c r="D258" s="166"/>
      <c r="E258" s="198"/>
      <c r="F258" s="164"/>
      <c r="G258" s="164">
        <f>SUM(G256:G257)</f>
        <v>7559546.34</v>
      </c>
      <c r="H258" s="164"/>
      <c r="I258" s="429">
        <v>2.353</v>
      </c>
      <c r="J258" s="429"/>
      <c r="K258" s="633"/>
    </row>
    <row r="259" spans="1:11" ht="12.75">
      <c r="A259" s="211"/>
      <c r="B259" s="210"/>
      <c r="C259" s="103"/>
      <c r="D259" s="195"/>
      <c r="E259" s="196"/>
      <c r="F259" s="140"/>
      <c r="G259" s="140">
        <v>572688</v>
      </c>
      <c r="H259" s="140"/>
      <c r="I259" s="428"/>
      <c r="J259" s="428"/>
      <c r="K259" s="631" t="s">
        <v>460</v>
      </c>
    </row>
    <row r="260" spans="1:11" ht="12.75">
      <c r="A260" s="211">
        <v>71</v>
      </c>
      <c r="B260" s="212" t="s">
        <v>9</v>
      </c>
      <c r="C260" s="103" t="s">
        <v>277</v>
      </c>
      <c r="D260" s="161" t="s">
        <v>278</v>
      </c>
      <c r="E260" s="197">
        <v>670000</v>
      </c>
      <c r="F260" s="140">
        <v>597796.5</v>
      </c>
      <c r="G260" s="140">
        <v>198835.48</v>
      </c>
      <c r="H260" s="140">
        <f>G261-F260</f>
        <v>173726.97999999998</v>
      </c>
      <c r="I260" s="428" t="s">
        <v>369</v>
      </c>
      <c r="J260" s="428">
        <v>0.3</v>
      </c>
      <c r="K260" s="632"/>
    </row>
    <row r="261" spans="1:11" ht="12.75">
      <c r="A261" s="206"/>
      <c r="B261" s="219"/>
      <c r="C261" s="107"/>
      <c r="D261" s="166"/>
      <c r="E261" s="198"/>
      <c r="F261" s="164"/>
      <c r="G261" s="164">
        <f>SUM(G259:G260)</f>
        <v>771523.48</v>
      </c>
      <c r="H261" s="164"/>
      <c r="I261" s="429">
        <v>0.1</v>
      </c>
      <c r="J261" s="429"/>
      <c r="K261" s="633"/>
    </row>
    <row r="262" spans="1:11" ht="12.75">
      <c r="A262" s="221"/>
      <c r="B262" s="210"/>
      <c r="C262" s="103"/>
      <c r="D262" s="195"/>
      <c r="E262" s="196"/>
      <c r="F262" s="140"/>
      <c r="G262" s="140">
        <v>4137749</v>
      </c>
      <c r="H262" s="140"/>
      <c r="I262" s="428"/>
      <c r="J262" s="428"/>
      <c r="K262" s="631" t="s">
        <v>461</v>
      </c>
    </row>
    <row r="263" spans="1:11" ht="12.75">
      <c r="A263" s="211">
        <v>72</v>
      </c>
      <c r="B263" s="212" t="s">
        <v>9</v>
      </c>
      <c r="C263" s="103" t="s">
        <v>279</v>
      </c>
      <c r="D263" s="161" t="s">
        <v>280</v>
      </c>
      <c r="E263" s="197">
        <v>4000000</v>
      </c>
      <c r="F263" s="140">
        <v>4137749</v>
      </c>
      <c r="G263" s="140">
        <v>628131.87</v>
      </c>
      <c r="H263" s="140">
        <f>G264-F263</f>
        <v>628131.8700000001</v>
      </c>
      <c r="I263" s="428" t="s">
        <v>370</v>
      </c>
      <c r="J263" s="428">
        <v>2.22</v>
      </c>
      <c r="K263" s="632"/>
    </row>
    <row r="264" spans="1:11" ht="12.75">
      <c r="A264" s="206"/>
      <c r="B264" s="219"/>
      <c r="C264" s="107"/>
      <c r="D264" s="166"/>
      <c r="E264" s="198"/>
      <c r="F264" s="164"/>
      <c r="G264" s="164">
        <f>SUM(G262:G263)</f>
        <v>4765880.87</v>
      </c>
      <c r="H264" s="164"/>
      <c r="I264" s="429">
        <v>2</v>
      </c>
      <c r="J264" s="429"/>
      <c r="K264" s="633"/>
    </row>
    <row r="265" spans="1:11" ht="12.75">
      <c r="A265" s="211"/>
      <c r="B265" s="210"/>
      <c r="C265" s="113"/>
      <c r="D265" s="195"/>
      <c r="E265" s="196"/>
      <c r="F265" s="140"/>
      <c r="G265" s="140">
        <v>2372622</v>
      </c>
      <c r="H265" s="140"/>
      <c r="I265" s="428"/>
      <c r="J265" s="428"/>
      <c r="K265" s="631" t="s">
        <v>462</v>
      </c>
    </row>
    <row r="266" spans="1:11" ht="12.75">
      <c r="A266" s="211">
        <v>73</v>
      </c>
      <c r="B266" s="212" t="s">
        <v>9</v>
      </c>
      <c r="C266" s="103" t="s">
        <v>281</v>
      </c>
      <c r="D266" s="161" t="s">
        <v>282</v>
      </c>
      <c r="E266" s="197">
        <v>3000000</v>
      </c>
      <c r="F266" s="140">
        <v>2485910</v>
      </c>
      <c r="G266" s="140">
        <v>1077317.03</v>
      </c>
      <c r="H266" s="140">
        <f>G267-F266</f>
        <v>964029.0300000003</v>
      </c>
      <c r="I266" s="428" t="s">
        <v>371</v>
      </c>
      <c r="J266" s="428">
        <v>1.495</v>
      </c>
      <c r="K266" s="632"/>
    </row>
    <row r="267" spans="1:11" ht="12.75">
      <c r="A267" s="206"/>
      <c r="B267" s="219"/>
      <c r="C267" s="103"/>
      <c r="D267" s="170"/>
      <c r="E267" s="198"/>
      <c r="F267" s="164"/>
      <c r="G267" s="164">
        <f>SUM(G265:G266)</f>
        <v>3449939.0300000003</v>
      </c>
      <c r="H267" s="164"/>
      <c r="I267" s="429">
        <v>1.495</v>
      </c>
      <c r="J267" s="429"/>
      <c r="K267" s="633"/>
    </row>
    <row r="268" spans="1:11" ht="12.75">
      <c r="A268" s="221"/>
      <c r="B268" s="210"/>
      <c r="C268" s="142"/>
      <c r="D268" s="195"/>
      <c r="E268" s="196"/>
      <c r="F268" s="140"/>
      <c r="G268" s="140">
        <v>1848220.9</v>
      </c>
      <c r="H268" s="140"/>
      <c r="I268" s="428"/>
      <c r="J268" s="428"/>
      <c r="K268" s="129"/>
    </row>
    <row r="269" spans="1:11" ht="12.75">
      <c r="A269" s="211">
        <v>74</v>
      </c>
      <c r="B269" s="212" t="s">
        <v>9</v>
      </c>
      <c r="C269" s="138" t="s">
        <v>283</v>
      </c>
      <c r="D269" s="161" t="s">
        <v>284</v>
      </c>
      <c r="E269" s="197">
        <v>2000000</v>
      </c>
      <c r="F269" s="140">
        <v>1452460.45</v>
      </c>
      <c r="G269" s="140">
        <v>166124.05</v>
      </c>
      <c r="H269" s="140">
        <f>G270-F269</f>
        <v>561884.5</v>
      </c>
      <c r="I269" s="428" t="s">
        <v>372</v>
      </c>
      <c r="J269" s="428">
        <v>0.605</v>
      </c>
      <c r="K269" s="131" t="s">
        <v>456</v>
      </c>
    </row>
    <row r="270" spans="1:11" ht="12.75">
      <c r="A270" s="206"/>
      <c r="B270" s="219"/>
      <c r="C270" s="141"/>
      <c r="D270" s="174"/>
      <c r="E270" s="198"/>
      <c r="F270" s="164"/>
      <c r="G270" s="164">
        <f>SUM(G268:G269)</f>
        <v>2014344.95</v>
      </c>
      <c r="H270" s="164"/>
      <c r="I270" s="429">
        <v>0.64</v>
      </c>
      <c r="J270" s="429"/>
      <c r="K270" s="133"/>
    </row>
    <row r="271" spans="1:11" ht="12.75">
      <c r="A271" s="221"/>
      <c r="B271" s="210"/>
      <c r="C271" s="142"/>
      <c r="D271" s="195"/>
      <c r="E271" s="196"/>
      <c r="F271" s="140"/>
      <c r="G271" s="140">
        <v>3734621.03</v>
      </c>
      <c r="H271" s="140"/>
      <c r="I271" s="428"/>
      <c r="J271" s="428"/>
      <c r="K271" s="129"/>
    </row>
    <row r="272" spans="1:11" ht="18" customHeight="1">
      <c r="A272" s="189">
        <v>75</v>
      </c>
      <c r="B272" s="212" t="s">
        <v>9</v>
      </c>
      <c r="C272" s="138" t="s">
        <v>285</v>
      </c>
      <c r="D272" s="161" t="s">
        <v>286</v>
      </c>
      <c r="E272" s="505"/>
      <c r="F272" s="140">
        <v>3734621.03</v>
      </c>
      <c r="G272" s="140">
        <v>0</v>
      </c>
      <c r="H272" s="140">
        <f>G273-F272</f>
        <v>0</v>
      </c>
      <c r="I272" s="428" t="s">
        <v>463</v>
      </c>
      <c r="J272" s="428">
        <v>1.86</v>
      </c>
      <c r="K272" s="527" t="s">
        <v>287</v>
      </c>
    </row>
    <row r="273" spans="1:11" ht="12.75">
      <c r="A273" s="206"/>
      <c r="B273" s="219"/>
      <c r="C273" s="141"/>
      <c r="D273" s="174"/>
      <c r="E273" s="198"/>
      <c r="F273" s="164"/>
      <c r="G273" s="164">
        <v>3734621.03</v>
      </c>
      <c r="H273" s="164"/>
      <c r="I273" s="429">
        <v>1.86</v>
      </c>
      <c r="J273" s="429"/>
      <c r="K273" s="133"/>
    </row>
    <row r="274" spans="1:11" ht="12.75">
      <c r="A274" s="221"/>
      <c r="B274" s="231"/>
      <c r="C274" s="142"/>
      <c r="D274" s="136" t="s">
        <v>53</v>
      </c>
      <c r="E274" s="234">
        <f>SUM(E247:E273)</f>
        <v>42670000</v>
      </c>
      <c r="F274" s="329">
        <f>SUM(F247:F273)</f>
        <v>40364715.220000006</v>
      </c>
      <c r="G274" s="281">
        <f>SUM(G249+G252+G255+G258+G261+G264+G267+G270+G273)</f>
        <v>46498505.39000001</v>
      </c>
      <c r="H274" s="281"/>
      <c r="I274" s="521">
        <f>SUM(I249+I252+I255+I258+I261+I264+I267+I270+I273)</f>
        <v>19.226</v>
      </c>
      <c r="J274" s="520">
        <f>SUM(J247:J273)</f>
        <v>18.846</v>
      </c>
      <c r="K274" s="129"/>
    </row>
    <row r="275" spans="1:11" ht="12.75">
      <c r="A275" s="211"/>
      <c r="B275" s="212"/>
      <c r="C275" s="138"/>
      <c r="D275" s="238" t="s">
        <v>288</v>
      </c>
      <c r="E275" s="239">
        <v>42670000</v>
      </c>
      <c r="F275" s="140"/>
      <c r="G275" s="263" t="s">
        <v>443</v>
      </c>
      <c r="H275" s="140"/>
      <c r="I275" s="307"/>
      <c r="J275" s="274"/>
      <c r="K275" s="131"/>
    </row>
    <row r="276" spans="1:11" ht="12.75">
      <c r="A276" s="206"/>
      <c r="B276" s="219"/>
      <c r="C276" s="141"/>
      <c r="D276" s="137"/>
      <c r="E276" s="198"/>
      <c r="F276" s="164"/>
      <c r="G276" s="164"/>
      <c r="H276" s="164"/>
      <c r="I276" s="308"/>
      <c r="J276" s="164"/>
      <c r="K276" s="133"/>
    </row>
    <row r="277" spans="1:11" ht="12.75">
      <c r="A277" s="211"/>
      <c r="B277" s="216"/>
      <c r="C277" s="138"/>
      <c r="D277" s="240"/>
      <c r="E277" s="197"/>
      <c r="F277" s="140">
        <v>321300</v>
      </c>
      <c r="G277" s="140"/>
      <c r="H277" s="140"/>
      <c r="I277" s="428"/>
      <c r="J277" s="428"/>
      <c r="K277" s="129"/>
    </row>
    <row r="278" spans="1:11" ht="12.75">
      <c r="A278" s="211">
        <v>76</v>
      </c>
      <c r="B278" s="212" t="s">
        <v>9</v>
      </c>
      <c r="C278" s="138" t="s">
        <v>289</v>
      </c>
      <c r="D278" s="139" t="s">
        <v>290</v>
      </c>
      <c r="E278" s="197">
        <v>4000000</v>
      </c>
      <c r="F278" s="140">
        <v>8656988.5</v>
      </c>
      <c r="G278" s="140">
        <v>8978288.5</v>
      </c>
      <c r="H278" s="140"/>
      <c r="I278" s="428">
        <v>0.2</v>
      </c>
      <c r="J278" s="428">
        <v>0.95</v>
      </c>
      <c r="K278" s="131" t="s">
        <v>464</v>
      </c>
    </row>
    <row r="279" spans="1:11" ht="12.75">
      <c r="A279" s="206"/>
      <c r="B279" s="219"/>
      <c r="C279" s="141"/>
      <c r="D279" s="181"/>
      <c r="E279" s="208"/>
      <c r="F279" s="164">
        <f>SUM(F277:F278)</f>
        <v>8978288.5</v>
      </c>
      <c r="G279" s="164"/>
      <c r="H279" s="164"/>
      <c r="I279" s="429"/>
      <c r="J279" s="429"/>
      <c r="K279" s="133"/>
    </row>
    <row r="280" spans="1:11" ht="12.75">
      <c r="A280" s="221"/>
      <c r="B280" s="210"/>
      <c r="C280" s="142"/>
      <c r="D280" s="241"/>
      <c r="E280" s="196"/>
      <c r="F280" s="140">
        <v>297500</v>
      </c>
      <c r="G280" s="140"/>
      <c r="H280" s="140"/>
      <c r="I280" s="428"/>
      <c r="J280" s="428"/>
      <c r="K280" s="129"/>
    </row>
    <row r="281" spans="1:11" ht="12.75">
      <c r="A281" s="211">
        <v>77</v>
      </c>
      <c r="B281" s="212" t="s">
        <v>9</v>
      </c>
      <c r="C281" s="138" t="s">
        <v>291</v>
      </c>
      <c r="D281" s="139" t="s">
        <v>292</v>
      </c>
      <c r="E281" s="197">
        <v>6000000</v>
      </c>
      <c r="F281" s="140">
        <v>5938260.58</v>
      </c>
      <c r="G281" s="140">
        <v>6235760.58</v>
      </c>
      <c r="H281" s="140"/>
      <c r="I281" s="428">
        <v>0.1</v>
      </c>
      <c r="J281" s="428">
        <v>0.1</v>
      </c>
      <c r="K281" s="131"/>
    </row>
    <row r="282" spans="1:11" ht="12.75">
      <c r="A282" s="206"/>
      <c r="B282" s="219"/>
      <c r="C282" s="141"/>
      <c r="D282" s="181"/>
      <c r="E282" s="208"/>
      <c r="F282" s="164">
        <f>SUM(F280:F281)</f>
        <v>6235760.58</v>
      </c>
      <c r="G282" s="278"/>
      <c r="H282" s="278"/>
      <c r="I282" s="468"/>
      <c r="J282" s="429"/>
      <c r="K282" s="133"/>
    </row>
    <row r="283" spans="1:11" ht="12.75">
      <c r="A283" s="221"/>
      <c r="B283" s="231"/>
      <c r="C283" s="142"/>
      <c r="D283" s="242"/>
      <c r="E283" s="196"/>
      <c r="F283" s="279"/>
      <c r="G283" s="279"/>
      <c r="H283" s="279"/>
      <c r="I283" s="566"/>
      <c r="J283" s="523"/>
      <c r="K283" s="243"/>
    </row>
    <row r="284" spans="1:11" ht="12.75">
      <c r="A284" s="189">
        <v>78</v>
      </c>
      <c r="B284" s="212" t="s">
        <v>9</v>
      </c>
      <c r="C284" s="138" t="s">
        <v>56</v>
      </c>
      <c r="D284" s="148" t="s">
        <v>293</v>
      </c>
      <c r="E284" s="197">
        <v>800000</v>
      </c>
      <c r="F284" s="274">
        <v>771129</v>
      </c>
      <c r="G284" s="274">
        <v>771129</v>
      </c>
      <c r="H284" s="274"/>
      <c r="I284" s="567">
        <v>0</v>
      </c>
      <c r="J284" s="524">
        <v>0</v>
      </c>
      <c r="K284" s="131" t="s">
        <v>294</v>
      </c>
    </row>
    <row r="285" spans="1:11" ht="13.5" thickBot="1">
      <c r="A285" s="213"/>
      <c r="B285" s="214"/>
      <c r="C285" s="244"/>
      <c r="D285" s="153"/>
      <c r="E285" s="215"/>
      <c r="F285" s="282"/>
      <c r="G285" s="282"/>
      <c r="H285" s="282"/>
      <c r="I285" s="568"/>
      <c r="J285" s="525"/>
      <c r="K285" s="245"/>
    </row>
    <row r="286" spans="1:11" ht="13.5" thickTop="1">
      <c r="A286" s="187"/>
      <c r="B286" s="212"/>
      <c r="C286" s="138"/>
      <c r="D286" s="246" t="s">
        <v>53</v>
      </c>
      <c r="E286" s="247">
        <f>SUM(E277:E285)</f>
        <v>10800000</v>
      </c>
      <c r="F286" s="331">
        <f>SUM(F279+F282+F284)</f>
        <v>15985178.08</v>
      </c>
      <c r="G286" s="283">
        <f>SUM(G277:G285)</f>
        <v>15985178.08</v>
      </c>
      <c r="H286" s="285"/>
      <c r="I286" s="569">
        <f>SUM(I277:I285)</f>
        <v>0.30000000000000004</v>
      </c>
      <c r="J286" s="526">
        <f>SUM(J277:J285)</f>
        <v>1.05</v>
      </c>
      <c r="K286" s="248"/>
    </row>
    <row r="287" spans="1:11" ht="12.75">
      <c r="A287" s="189"/>
      <c r="B287" s="212"/>
      <c r="C287" s="138"/>
      <c r="D287" s="238" t="s">
        <v>288</v>
      </c>
      <c r="E287" s="239">
        <v>10000000</v>
      </c>
      <c r="F287" s="185"/>
      <c r="G287" s="284" t="s">
        <v>465</v>
      </c>
      <c r="H287" s="185"/>
      <c r="I287" s="185"/>
      <c r="J287" s="185"/>
      <c r="K287" s="131"/>
    </row>
    <row r="288" spans="1:11" ht="12.75">
      <c r="A288" s="191"/>
      <c r="B288" s="190"/>
      <c r="C288" s="141"/>
      <c r="D288" s="137"/>
      <c r="E288" s="198"/>
      <c r="F288" s="164"/>
      <c r="G288" s="164"/>
      <c r="H288" s="164"/>
      <c r="I288" s="164"/>
      <c r="J288" s="164"/>
      <c r="K288" s="133"/>
    </row>
    <row r="289" spans="1:11" ht="12.75">
      <c r="A289" s="221"/>
      <c r="B289" s="210"/>
      <c r="C289" s="142"/>
      <c r="D289" s="249"/>
      <c r="E289" s="196"/>
      <c r="F289" s="175"/>
      <c r="G289" s="175"/>
      <c r="H289" s="175"/>
      <c r="I289" s="175"/>
      <c r="J289" s="175"/>
      <c r="K289" s="129"/>
    </row>
    <row r="290" spans="1:11" ht="12.75">
      <c r="A290" s="211"/>
      <c r="B290" s="212"/>
      <c r="C290" s="138"/>
      <c r="D290" s="159"/>
      <c r="E290" s="197"/>
      <c r="F290" s="140"/>
      <c r="G290" s="140"/>
      <c r="H290" s="140"/>
      <c r="I290" s="140"/>
      <c r="J290" s="140"/>
      <c r="K290" s="131"/>
    </row>
    <row r="291" spans="1:11" ht="15" thickBot="1">
      <c r="A291" s="213"/>
      <c r="B291" s="214"/>
      <c r="C291" s="244"/>
      <c r="D291" s="160"/>
      <c r="E291" s="215"/>
      <c r="F291" s="250"/>
      <c r="G291" s="250"/>
      <c r="H291" s="250"/>
      <c r="I291" s="250"/>
      <c r="J291" s="250"/>
      <c r="K291" s="186"/>
    </row>
    <row r="292" spans="1:11" ht="18.75" thickTop="1">
      <c r="A292" s="251"/>
      <c r="B292" s="251"/>
      <c r="C292" s="251"/>
      <c r="D292" s="252" t="s">
        <v>295</v>
      </c>
      <c r="E292" s="502">
        <f>E51+E101+E155+E233+E275</f>
        <v>200000000</v>
      </c>
      <c r="F292" s="251"/>
      <c r="G292" s="251"/>
      <c r="H292" s="251"/>
      <c r="I292" s="251"/>
      <c r="J292" s="251"/>
      <c r="K292" s="253"/>
    </row>
    <row r="293" spans="1:11" ht="22.5">
      <c r="A293" s="251"/>
      <c r="B293" s="251"/>
      <c r="C293" s="254" t="s">
        <v>296</v>
      </c>
      <c r="D293" s="255" t="s">
        <v>297</v>
      </c>
      <c r="E293" s="256">
        <f>E66+E109+E164+E240+E287</f>
        <v>34850000</v>
      </c>
      <c r="F293" s="251"/>
      <c r="G293" s="251"/>
      <c r="H293" s="251"/>
      <c r="I293" s="251"/>
      <c r="J293" s="251"/>
      <c r="K293" s="253"/>
    </row>
    <row r="294" spans="1:11" ht="19.5">
      <c r="A294" s="251"/>
      <c r="B294" s="251"/>
      <c r="C294" s="251"/>
      <c r="D294" s="257" t="s">
        <v>298</v>
      </c>
      <c r="E294" s="258">
        <f>E292+E293</f>
        <v>234850000</v>
      </c>
      <c r="F294" s="251"/>
      <c r="G294" s="251"/>
      <c r="H294" s="251"/>
      <c r="I294" s="251"/>
      <c r="J294" s="251"/>
      <c r="K294" s="253"/>
    </row>
    <row r="295" spans="1:11" ht="12.75">
      <c r="A295" s="251"/>
      <c r="B295" s="251"/>
      <c r="C295" s="251"/>
      <c r="D295" s="251"/>
      <c r="E295" s="259"/>
      <c r="F295" s="251"/>
      <c r="G295" s="251"/>
      <c r="H295" s="251"/>
      <c r="I295" s="251"/>
      <c r="J295" s="251"/>
      <c r="K295" s="253"/>
    </row>
    <row r="296" spans="1:11" ht="12.75">
      <c r="A296" s="251"/>
      <c r="B296" s="251"/>
      <c r="C296" s="251"/>
      <c r="D296" s="251"/>
      <c r="E296" s="259"/>
      <c r="F296" s="251"/>
      <c r="G296" s="251"/>
      <c r="H296" s="251"/>
      <c r="I296" s="251"/>
      <c r="J296" s="251"/>
      <c r="K296" s="253"/>
    </row>
    <row r="297" spans="1:11" ht="12.75">
      <c r="A297" s="251"/>
      <c r="B297" s="251"/>
      <c r="C297" s="251"/>
      <c r="D297" s="251"/>
      <c r="E297" s="259"/>
      <c r="F297" s="251"/>
      <c r="G297" s="251"/>
      <c r="H297" s="251"/>
      <c r="I297" s="251"/>
      <c r="J297" s="251"/>
      <c r="K297" s="253"/>
    </row>
    <row r="298" spans="1:11" ht="12.75">
      <c r="A298" s="251"/>
      <c r="B298" s="251"/>
      <c r="E298" s="259"/>
      <c r="F298" s="251"/>
      <c r="G298" s="251"/>
      <c r="H298" s="251"/>
      <c r="I298" s="251"/>
      <c r="J298" s="251"/>
      <c r="K298" s="253"/>
    </row>
    <row r="299" spans="1:11" ht="12.75">
      <c r="A299" s="251"/>
      <c r="B299" s="251"/>
      <c r="C299" s="251"/>
      <c r="D299" s="251"/>
      <c r="E299" s="259"/>
      <c r="F299" s="251"/>
      <c r="G299" s="251"/>
      <c r="H299" s="251"/>
      <c r="I299" s="251"/>
      <c r="J299" s="251"/>
      <c r="K299" s="253"/>
    </row>
    <row r="300" spans="1:11" ht="12.75">
      <c r="A300" s="251"/>
      <c r="B300" s="251"/>
      <c r="C300" s="562"/>
      <c r="D300" s="565"/>
      <c r="E300" s="259"/>
      <c r="F300" s="251"/>
      <c r="G300" s="251"/>
      <c r="H300" s="251"/>
      <c r="I300" s="251"/>
      <c r="J300" s="251"/>
      <c r="K300" s="253"/>
    </row>
    <row r="301" spans="1:11" ht="12.75">
      <c r="A301" s="251"/>
      <c r="B301" s="251"/>
      <c r="C301" s="251"/>
      <c r="D301" s="251"/>
      <c r="E301" s="259"/>
      <c r="F301" s="251"/>
      <c r="G301" s="251"/>
      <c r="H301" s="251"/>
      <c r="I301" s="251"/>
      <c r="J301" s="251"/>
      <c r="K301" s="253"/>
    </row>
    <row r="302" spans="1:11" ht="12.75">
      <c r="A302" s="251"/>
      <c r="B302" s="251"/>
      <c r="C302" s="251"/>
      <c r="D302" s="251"/>
      <c r="E302" s="259"/>
      <c r="F302" s="251"/>
      <c r="G302" s="251"/>
      <c r="H302" s="251"/>
      <c r="I302" s="251"/>
      <c r="J302" s="251"/>
      <c r="K302" s="253"/>
    </row>
    <row r="303" spans="1:11" ht="12.75">
      <c r="A303" s="251"/>
      <c r="B303" s="251"/>
      <c r="C303" s="251"/>
      <c r="D303" s="251"/>
      <c r="E303" s="259"/>
      <c r="F303" s="251"/>
      <c r="G303" s="251"/>
      <c r="H303" s="251"/>
      <c r="I303" s="251"/>
      <c r="J303" s="251"/>
      <c r="K303" s="253"/>
    </row>
    <row r="304" spans="1:11" ht="12.75">
      <c r="A304" s="251"/>
      <c r="B304" s="251"/>
      <c r="C304" s="251"/>
      <c r="D304" s="251"/>
      <c r="E304" s="259"/>
      <c r="F304" s="251"/>
      <c r="G304" s="251"/>
      <c r="H304" s="251"/>
      <c r="I304" s="251"/>
      <c r="J304" s="251"/>
      <c r="K304" s="253"/>
    </row>
    <row r="305" spans="1:11" ht="12.75">
      <c r="A305" s="251"/>
      <c r="B305" s="251"/>
      <c r="C305" s="251"/>
      <c r="D305" s="251"/>
      <c r="E305" s="259"/>
      <c r="F305" s="251"/>
      <c r="G305" s="251"/>
      <c r="H305" s="251"/>
      <c r="I305" s="251"/>
      <c r="J305" s="251"/>
      <c r="K305" s="253"/>
    </row>
    <row r="306" spans="1:11" ht="12.75">
      <c r="A306" s="251"/>
      <c r="B306" s="251"/>
      <c r="C306" s="251"/>
      <c r="D306" s="251"/>
      <c r="E306" s="259"/>
      <c r="F306" s="251"/>
      <c r="G306" s="251"/>
      <c r="H306" s="251"/>
      <c r="I306" s="251"/>
      <c r="J306" s="251"/>
      <c r="K306" s="253"/>
    </row>
    <row r="307" spans="1:11" ht="12.75">
      <c r="A307" s="251"/>
      <c r="B307" s="251"/>
      <c r="C307" s="251"/>
      <c r="D307" s="251"/>
      <c r="E307" s="259"/>
      <c r="F307" s="251"/>
      <c r="G307" s="251"/>
      <c r="H307" s="251"/>
      <c r="I307" s="251"/>
      <c r="J307" s="251"/>
      <c r="K307" s="253"/>
    </row>
    <row r="308" spans="1:11" ht="12.75">
      <c r="A308" s="251"/>
      <c r="B308" s="251"/>
      <c r="C308" s="251"/>
      <c r="D308" s="251"/>
      <c r="E308" s="259"/>
      <c r="F308" s="251"/>
      <c r="G308" s="251"/>
      <c r="H308" s="251"/>
      <c r="I308" s="251"/>
      <c r="J308" s="251"/>
      <c r="K308" s="253"/>
    </row>
    <row r="309" spans="1:11" ht="12.75">
      <c r="A309" s="251"/>
      <c r="B309" s="251"/>
      <c r="C309" s="251"/>
      <c r="D309" s="251"/>
      <c r="E309" s="259"/>
      <c r="F309" s="251"/>
      <c r="G309" s="251"/>
      <c r="H309" s="251"/>
      <c r="I309" s="251"/>
      <c r="J309" s="251"/>
      <c r="K309" s="253"/>
    </row>
  </sheetData>
  <sheetProtection/>
  <mergeCells count="81">
    <mergeCell ref="K259:K261"/>
    <mergeCell ref="K262:K264"/>
    <mergeCell ref="K265:K267"/>
    <mergeCell ref="J245:J246"/>
    <mergeCell ref="K245:K246"/>
    <mergeCell ref="K253:K255"/>
    <mergeCell ref="K256:K258"/>
    <mergeCell ref="F245:F246"/>
    <mergeCell ref="G245:G246"/>
    <mergeCell ref="H245:H246"/>
    <mergeCell ref="I245:I246"/>
    <mergeCell ref="A245:A246"/>
    <mergeCell ref="B245:B246"/>
    <mergeCell ref="C245:D245"/>
    <mergeCell ref="E245:E246"/>
    <mergeCell ref="I169:I170"/>
    <mergeCell ref="J169:J170"/>
    <mergeCell ref="K169:K170"/>
    <mergeCell ref="A244:D244"/>
    <mergeCell ref="E169:E170"/>
    <mergeCell ref="F169:F170"/>
    <mergeCell ref="G169:G170"/>
    <mergeCell ref="H169:H170"/>
    <mergeCell ref="G114:G115"/>
    <mergeCell ref="H114:H115"/>
    <mergeCell ref="A168:D168"/>
    <mergeCell ref="A169:A170"/>
    <mergeCell ref="B169:B170"/>
    <mergeCell ref="C169:D169"/>
    <mergeCell ref="A114:A115"/>
    <mergeCell ref="B114:B115"/>
    <mergeCell ref="C114:D114"/>
    <mergeCell ref="E114:E115"/>
    <mergeCell ref="K39:K41"/>
    <mergeCell ref="F67:G67"/>
    <mergeCell ref="I114:I115"/>
    <mergeCell ref="J114:J115"/>
    <mergeCell ref="I71:I72"/>
    <mergeCell ref="J71:J72"/>
    <mergeCell ref="F71:F72"/>
    <mergeCell ref="G71:G72"/>
    <mergeCell ref="K114:K115"/>
    <mergeCell ref="F114:F115"/>
    <mergeCell ref="A1:K1"/>
    <mergeCell ref="K4:K5"/>
    <mergeCell ref="C4:D4"/>
    <mergeCell ref="J4:J5"/>
    <mergeCell ref="A3:D3"/>
    <mergeCell ref="H4:H5"/>
    <mergeCell ref="I4:I5"/>
    <mergeCell ref="A4:A5"/>
    <mergeCell ref="B4:B5"/>
    <mergeCell ref="F4:F5"/>
    <mergeCell ref="K15:K17"/>
    <mergeCell ref="K54:K56"/>
    <mergeCell ref="K18:K20"/>
    <mergeCell ref="K21:K23"/>
    <mergeCell ref="K33:K35"/>
    <mergeCell ref="K27:K29"/>
    <mergeCell ref="K36:K38"/>
    <mergeCell ref="K51:K53"/>
    <mergeCell ref="K45:K47"/>
    <mergeCell ref="K42:K44"/>
    <mergeCell ref="A113:D113"/>
    <mergeCell ref="K6:K8"/>
    <mergeCell ref="K12:K14"/>
    <mergeCell ref="K24:K26"/>
    <mergeCell ref="K63:K65"/>
    <mergeCell ref="K60:K62"/>
    <mergeCell ref="K57:K59"/>
    <mergeCell ref="K9:K11"/>
    <mergeCell ref="K71:K72"/>
    <mergeCell ref="D54:D56"/>
    <mergeCell ref="G4:G5"/>
    <mergeCell ref="H71:H72"/>
    <mergeCell ref="A70:D70"/>
    <mergeCell ref="A71:A72"/>
    <mergeCell ref="B71:B72"/>
    <mergeCell ref="C71:D71"/>
    <mergeCell ref="E71:E72"/>
    <mergeCell ref="E4:E5"/>
  </mergeCells>
  <printOptions/>
  <pageMargins left="0.75" right="0.75" top="1" bottom="1" header="0.4921259845" footer="0.4921259845"/>
  <pageSetup horizontalDpi="600" verticalDpi="600" orientation="landscape" paperSize="8" r:id="rId1"/>
  <headerFooter alignWithMargins="0">
    <oddHeader>&amp;RRK-38-2008-10, př. 2
počet stran: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0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8.28125" style="0" customWidth="1"/>
    <col min="4" max="4" width="32.28125" style="0" customWidth="1"/>
    <col min="5" max="5" width="16.57421875" style="0" customWidth="1"/>
    <col min="6" max="6" width="19.140625" style="0" customWidth="1"/>
    <col min="7" max="7" width="16.140625" style="0" customWidth="1"/>
    <col min="8" max="8" width="15.140625" style="0" customWidth="1"/>
    <col min="9" max="9" width="15.421875" style="0" customWidth="1"/>
    <col min="10" max="10" width="15.7109375" style="0" customWidth="1"/>
    <col min="11" max="11" width="27.00390625" style="0" customWidth="1"/>
  </cols>
  <sheetData>
    <row r="1" spans="1:1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.25">
      <c r="A2" s="660" t="s">
        <v>391</v>
      </c>
      <c r="B2" s="660"/>
      <c r="C2" s="660"/>
      <c r="D2" s="660"/>
      <c r="E2" s="660"/>
      <c r="F2" s="661"/>
      <c r="G2" s="661"/>
      <c r="H2" s="661"/>
      <c r="I2" s="661"/>
      <c r="J2" s="661"/>
      <c r="K2" s="661"/>
      <c r="L2" s="9"/>
      <c r="M2" s="9"/>
    </row>
    <row r="3" spans="1:13" ht="15.75">
      <c r="A3" s="645" t="s">
        <v>401</v>
      </c>
      <c r="B3" s="645"/>
      <c r="C3" s="645"/>
      <c r="D3" s="645"/>
      <c r="E3" s="645"/>
      <c r="F3" s="645"/>
      <c r="G3" s="645"/>
      <c r="H3" s="9"/>
      <c r="I3" s="341"/>
      <c r="J3" s="473" t="s">
        <v>445</v>
      </c>
      <c r="K3" s="9"/>
      <c r="L3" s="556"/>
      <c r="M3" s="9"/>
    </row>
    <row r="4" spans="1:13" ht="19.5" thickBot="1">
      <c r="A4" s="9"/>
      <c r="B4" s="9"/>
      <c r="C4" s="10" t="s">
        <v>89</v>
      </c>
      <c r="D4" s="9"/>
      <c r="E4" s="9"/>
      <c r="F4" s="11"/>
      <c r="G4" s="11"/>
      <c r="H4" s="11"/>
      <c r="I4" s="11"/>
      <c r="J4" s="11"/>
      <c r="K4" s="9"/>
      <c r="L4" s="9"/>
      <c r="M4" s="9"/>
    </row>
    <row r="5" spans="1:13" ht="17.25" customHeight="1" thickBot="1" thickTop="1">
      <c r="A5" s="662" t="s">
        <v>11</v>
      </c>
      <c r="B5" s="664" t="s">
        <v>52</v>
      </c>
      <c r="C5" s="666" t="s">
        <v>55</v>
      </c>
      <c r="D5" s="667"/>
      <c r="E5" s="611" t="s">
        <v>392</v>
      </c>
      <c r="F5" s="669" t="s">
        <v>74</v>
      </c>
      <c r="G5" s="634" t="s">
        <v>301</v>
      </c>
      <c r="H5" s="634" t="s">
        <v>302</v>
      </c>
      <c r="I5" s="634" t="s">
        <v>303</v>
      </c>
      <c r="J5" s="634" t="s">
        <v>304</v>
      </c>
      <c r="K5" s="664" t="s">
        <v>54</v>
      </c>
      <c r="L5" s="9"/>
      <c r="M5" s="9"/>
    </row>
    <row r="6" spans="1:13" ht="31.5" thickBot="1" thickTop="1">
      <c r="A6" s="663"/>
      <c r="B6" s="665"/>
      <c r="C6" s="12" t="s">
        <v>0</v>
      </c>
      <c r="D6" s="13" t="s">
        <v>1</v>
      </c>
      <c r="E6" s="668"/>
      <c r="F6" s="670"/>
      <c r="G6" s="635"/>
      <c r="H6" s="636"/>
      <c r="I6" s="636"/>
      <c r="J6" s="636"/>
      <c r="K6" s="665"/>
      <c r="L6" s="9"/>
      <c r="M6" s="9"/>
    </row>
    <row r="7" spans="1:13" ht="16.5" thickTop="1">
      <c r="A7" s="14"/>
      <c r="B7" s="15"/>
      <c r="C7" s="16"/>
      <c r="D7" s="17"/>
      <c r="E7" s="18"/>
      <c r="F7" s="335"/>
      <c r="G7" s="286"/>
      <c r="H7" s="286"/>
      <c r="I7" s="286"/>
      <c r="J7" s="286"/>
      <c r="K7" s="644" t="s">
        <v>156</v>
      </c>
      <c r="L7" s="9"/>
      <c r="M7" s="9"/>
    </row>
    <row r="8" spans="1:13" ht="24.75" customHeight="1">
      <c r="A8" s="19" t="s">
        <v>57</v>
      </c>
      <c r="B8" s="20" t="s">
        <v>4</v>
      </c>
      <c r="C8" s="16" t="s">
        <v>15</v>
      </c>
      <c r="D8" s="21" t="s">
        <v>119</v>
      </c>
      <c r="E8" s="22">
        <v>1000000</v>
      </c>
      <c r="F8" s="336"/>
      <c r="G8" s="287">
        <v>1000000</v>
      </c>
      <c r="H8" s="287"/>
      <c r="I8" s="472">
        <v>0.45</v>
      </c>
      <c r="J8" s="472">
        <v>0.45</v>
      </c>
      <c r="K8" s="643"/>
      <c r="L8" s="9"/>
      <c r="M8" s="9"/>
    </row>
    <row r="9" spans="1:13" ht="15.75">
      <c r="A9" s="23"/>
      <c r="B9" s="24"/>
      <c r="C9" s="25"/>
      <c r="D9" s="26"/>
      <c r="E9" s="27"/>
      <c r="F9" s="337"/>
      <c r="G9" s="288"/>
      <c r="H9" s="288"/>
      <c r="I9" s="528"/>
      <c r="J9" s="528"/>
      <c r="K9" s="647"/>
      <c r="L9" s="9"/>
      <c r="M9" s="9"/>
    </row>
    <row r="10" spans="1:13" ht="15.75" customHeight="1">
      <c r="A10" s="14"/>
      <c r="B10" s="28"/>
      <c r="C10" s="29"/>
      <c r="D10" s="30"/>
      <c r="E10" s="18"/>
      <c r="F10" s="338"/>
      <c r="G10" s="289"/>
      <c r="H10" s="289"/>
      <c r="I10" s="529"/>
      <c r="J10" s="529"/>
      <c r="K10" s="642" t="s">
        <v>533</v>
      </c>
      <c r="L10" s="9"/>
      <c r="M10" s="9"/>
    </row>
    <row r="11" spans="1:13" ht="24" customHeight="1">
      <c r="A11" s="19" t="s">
        <v>58</v>
      </c>
      <c r="B11" s="20" t="s">
        <v>120</v>
      </c>
      <c r="C11" s="31" t="s">
        <v>75</v>
      </c>
      <c r="D11" s="32" t="s">
        <v>121</v>
      </c>
      <c r="E11" s="332">
        <v>12050000</v>
      </c>
      <c r="F11" s="336">
        <v>12049725.8</v>
      </c>
      <c r="G11" s="287">
        <v>12049725.8</v>
      </c>
      <c r="H11" s="287"/>
      <c r="I11" s="531">
        <v>5.912</v>
      </c>
      <c r="J11" s="531">
        <v>5.912</v>
      </c>
      <c r="K11" s="643"/>
      <c r="L11" s="9"/>
      <c r="M11" s="9"/>
    </row>
    <row r="12" spans="1:13" ht="15.75">
      <c r="A12" s="23"/>
      <c r="B12" s="24"/>
      <c r="C12" s="33"/>
      <c r="D12" s="26"/>
      <c r="E12" s="27"/>
      <c r="F12" s="337"/>
      <c r="G12" s="288"/>
      <c r="H12" s="288"/>
      <c r="I12" s="528"/>
      <c r="J12" s="528"/>
      <c r="K12" s="647"/>
      <c r="L12" s="9"/>
      <c r="M12" s="9"/>
    </row>
    <row r="13" spans="1:13" ht="15.75">
      <c r="A13" s="34"/>
      <c r="B13" s="35"/>
      <c r="C13" s="16"/>
      <c r="D13" s="17"/>
      <c r="E13" s="18"/>
      <c r="F13" s="338"/>
      <c r="G13" s="289"/>
      <c r="H13" s="289"/>
      <c r="I13" s="529"/>
      <c r="J13" s="529"/>
      <c r="K13" s="642" t="s">
        <v>136</v>
      </c>
      <c r="L13" s="9"/>
      <c r="M13" s="9"/>
    </row>
    <row r="14" spans="1:13" ht="15.75">
      <c r="A14" s="19" t="s">
        <v>59</v>
      </c>
      <c r="B14" s="20" t="s">
        <v>10</v>
      </c>
      <c r="C14" s="16" t="s">
        <v>76</v>
      </c>
      <c r="D14" s="21" t="s">
        <v>77</v>
      </c>
      <c r="E14" s="22"/>
      <c r="F14" s="340"/>
      <c r="G14" s="287"/>
      <c r="H14" s="287"/>
      <c r="I14" s="530"/>
      <c r="J14" s="530"/>
      <c r="K14" s="643"/>
      <c r="L14" s="9"/>
      <c r="M14" s="9"/>
    </row>
    <row r="15" spans="1:13" ht="15.75">
      <c r="A15" s="23"/>
      <c r="B15" s="24"/>
      <c r="C15" s="25"/>
      <c r="D15" s="36"/>
      <c r="E15" s="27"/>
      <c r="F15" s="337"/>
      <c r="G15" s="288"/>
      <c r="H15" s="288"/>
      <c r="I15" s="528"/>
      <c r="J15" s="528"/>
      <c r="K15" s="647"/>
      <c r="L15" s="9"/>
      <c r="M15" s="9"/>
    </row>
    <row r="16" spans="1:13" ht="15.75">
      <c r="A16" s="34"/>
      <c r="B16" s="35"/>
      <c r="C16" s="16"/>
      <c r="D16" s="17"/>
      <c r="E16" s="18"/>
      <c r="F16" s="338"/>
      <c r="G16" s="289"/>
      <c r="H16" s="289"/>
      <c r="I16" s="529"/>
      <c r="J16" s="529"/>
      <c r="K16" s="642" t="s">
        <v>144</v>
      </c>
      <c r="L16" s="9"/>
      <c r="M16" s="9"/>
    </row>
    <row r="17" spans="1:13" ht="15.75">
      <c r="A17" s="19" t="s">
        <v>66</v>
      </c>
      <c r="B17" s="20" t="s">
        <v>10</v>
      </c>
      <c r="C17" s="16" t="s">
        <v>78</v>
      </c>
      <c r="D17" s="21" t="s">
        <v>79</v>
      </c>
      <c r="E17" s="22"/>
      <c r="F17" s="340"/>
      <c r="G17" s="287"/>
      <c r="H17" s="287"/>
      <c r="I17" s="530"/>
      <c r="J17" s="530"/>
      <c r="K17" s="643"/>
      <c r="L17" s="9"/>
      <c r="M17" s="9"/>
    </row>
    <row r="18" spans="1:13" ht="15.75">
      <c r="A18" s="23"/>
      <c r="B18" s="24"/>
      <c r="C18" s="25"/>
      <c r="D18" s="36"/>
      <c r="E18" s="27"/>
      <c r="F18" s="337"/>
      <c r="G18" s="288"/>
      <c r="H18" s="288"/>
      <c r="I18" s="528"/>
      <c r="J18" s="528"/>
      <c r="K18" s="647"/>
      <c r="L18" s="9"/>
      <c r="M18" s="9"/>
    </row>
    <row r="19" spans="1:13" ht="15.75" customHeight="1">
      <c r="A19" s="34"/>
      <c r="B19" s="35"/>
      <c r="C19" s="16"/>
      <c r="D19" s="17"/>
      <c r="E19" s="18"/>
      <c r="F19" s="338">
        <v>176684</v>
      </c>
      <c r="G19" s="289"/>
      <c r="H19" s="289"/>
      <c r="I19" s="529"/>
      <c r="J19" s="529"/>
      <c r="K19" s="657" t="s">
        <v>524</v>
      </c>
      <c r="L19" s="9"/>
      <c r="M19" s="9"/>
    </row>
    <row r="20" spans="1:13" ht="30" customHeight="1">
      <c r="A20" s="19" t="s">
        <v>62</v>
      </c>
      <c r="B20" s="20" t="s">
        <v>10</v>
      </c>
      <c r="C20" s="16" t="s">
        <v>80</v>
      </c>
      <c r="D20" s="21" t="s">
        <v>134</v>
      </c>
      <c r="E20" s="22">
        <v>5700000</v>
      </c>
      <c r="F20" s="336">
        <v>5703228</v>
      </c>
      <c r="G20" s="584">
        <v>5703228</v>
      </c>
      <c r="H20" s="287"/>
      <c r="I20" s="530"/>
      <c r="J20" s="530"/>
      <c r="K20" s="658"/>
      <c r="L20" s="9"/>
      <c r="M20" s="9"/>
    </row>
    <row r="21" spans="1:13" ht="17.25" customHeight="1">
      <c r="A21" s="23"/>
      <c r="B21" s="24"/>
      <c r="C21" s="25"/>
      <c r="D21" s="36"/>
      <c r="E21" s="27"/>
      <c r="F21" s="337">
        <f>SUM(F19:F20)</f>
        <v>5879912</v>
      </c>
      <c r="G21" s="532"/>
      <c r="H21" s="288"/>
      <c r="I21" s="528"/>
      <c r="J21" s="528"/>
      <c r="K21" s="659"/>
      <c r="L21" s="9"/>
      <c r="M21" s="9"/>
    </row>
    <row r="22" spans="1:13" ht="15.75" customHeight="1">
      <c r="A22" s="34"/>
      <c r="B22" s="35"/>
      <c r="C22" s="16"/>
      <c r="D22" s="17"/>
      <c r="E22" s="18"/>
      <c r="F22" s="338"/>
      <c r="G22" s="289"/>
      <c r="H22" s="289"/>
      <c r="I22" s="533"/>
      <c r="J22" s="533"/>
      <c r="K22" s="642" t="s">
        <v>538</v>
      </c>
      <c r="L22" s="9"/>
      <c r="M22" s="9"/>
    </row>
    <row r="23" spans="1:13" ht="15.75" customHeight="1">
      <c r="A23" s="19" t="s">
        <v>67</v>
      </c>
      <c r="B23" s="20" t="s">
        <v>6</v>
      </c>
      <c r="C23" s="16" t="s">
        <v>41</v>
      </c>
      <c r="D23" s="21" t="s">
        <v>81</v>
      </c>
      <c r="E23" s="22">
        <v>2065000</v>
      </c>
      <c r="F23" s="336">
        <v>2067328.69</v>
      </c>
      <c r="G23" s="583">
        <v>2099834.3</v>
      </c>
      <c r="H23" s="287"/>
      <c r="I23" s="531" t="s">
        <v>466</v>
      </c>
      <c r="J23" s="531">
        <v>0.64</v>
      </c>
      <c r="K23" s="643"/>
      <c r="L23" s="9"/>
      <c r="M23" s="9"/>
    </row>
    <row r="24" spans="1:13" ht="15.75">
      <c r="A24" s="23"/>
      <c r="B24" s="24"/>
      <c r="C24" s="25"/>
      <c r="D24" s="36"/>
      <c r="E24" s="27"/>
      <c r="F24" s="337"/>
      <c r="G24" s="288"/>
      <c r="H24" s="288"/>
      <c r="I24" s="534">
        <v>0.6</v>
      </c>
      <c r="J24" s="534"/>
      <c r="K24" s="647"/>
      <c r="L24" s="9"/>
      <c r="M24" s="9"/>
    </row>
    <row r="25" spans="1:13" ht="15.75" customHeight="1">
      <c r="A25" s="37"/>
      <c r="B25" s="38"/>
      <c r="C25" s="29"/>
      <c r="D25" s="39"/>
      <c r="E25" s="18"/>
      <c r="F25" s="338"/>
      <c r="G25" s="289"/>
      <c r="H25" s="289"/>
      <c r="I25" s="533"/>
      <c r="J25" s="533"/>
      <c r="K25" s="654"/>
      <c r="L25" s="9"/>
      <c r="M25" s="9"/>
    </row>
    <row r="26" spans="1:13" ht="18" customHeight="1">
      <c r="A26" s="19" t="s">
        <v>68</v>
      </c>
      <c r="B26" s="20" t="s">
        <v>6</v>
      </c>
      <c r="C26" s="40" t="s">
        <v>56</v>
      </c>
      <c r="D26" s="41" t="s">
        <v>135</v>
      </c>
      <c r="E26" s="22">
        <v>6000000</v>
      </c>
      <c r="F26" s="336">
        <v>5667733.8</v>
      </c>
      <c r="G26" s="287">
        <v>5995319.35</v>
      </c>
      <c r="H26" s="287"/>
      <c r="I26" s="531" t="s">
        <v>467</v>
      </c>
      <c r="J26" s="531">
        <v>0.96</v>
      </c>
      <c r="K26" s="655"/>
      <c r="L26" s="9"/>
      <c r="M26" s="9"/>
    </row>
    <row r="27" spans="1:13" ht="15.75">
      <c r="A27" s="23"/>
      <c r="B27" s="24"/>
      <c r="C27" s="25"/>
      <c r="D27" s="36"/>
      <c r="E27" s="27"/>
      <c r="F27" s="337"/>
      <c r="G27" s="535"/>
      <c r="H27" s="288"/>
      <c r="I27" s="534">
        <v>0.9</v>
      </c>
      <c r="J27" s="534"/>
      <c r="K27" s="656"/>
      <c r="L27" s="9"/>
      <c r="M27" s="9"/>
    </row>
    <row r="28" spans="1:13" ht="15.75">
      <c r="A28" s="37"/>
      <c r="B28" s="38"/>
      <c r="C28" s="29"/>
      <c r="D28" s="39"/>
      <c r="E28" s="18"/>
      <c r="F28" s="338"/>
      <c r="G28" s="536"/>
      <c r="H28" s="289"/>
      <c r="I28" s="533"/>
      <c r="J28" s="533"/>
      <c r="K28" s="642"/>
      <c r="L28" s="9"/>
      <c r="M28" s="9"/>
    </row>
    <row r="29" spans="1:13" ht="24.75" customHeight="1">
      <c r="A29" s="19" t="s">
        <v>69</v>
      </c>
      <c r="B29" s="20" t="s">
        <v>6</v>
      </c>
      <c r="C29" s="16" t="s">
        <v>82</v>
      </c>
      <c r="D29" s="41" t="s">
        <v>122</v>
      </c>
      <c r="E29" s="22">
        <v>285000</v>
      </c>
      <c r="F29" s="336">
        <v>286199.34</v>
      </c>
      <c r="G29" s="585">
        <v>286199.34</v>
      </c>
      <c r="H29" s="287"/>
      <c r="I29" s="531" t="s">
        <v>468</v>
      </c>
      <c r="J29" s="531">
        <v>0.13</v>
      </c>
      <c r="K29" s="643"/>
      <c r="L29" s="9"/>
      <c r="M29" s="9"/>
    </row>
    <row r="30" spans="1:13" ht="15.75">
      <c r="A30" s="23"/>
      <c r="B30" s="24"/>
      <c r="C30" s="25"/>
      <c r="D30" s="36"/>
      <c r="E30" s="27"/>
      <c r="F30" s="337"/>
      <c r="G30" s="535"/>
      <c r="H30" s="288"/>
      <c r="I30" s="534">
        <v>0.1</v>
      </c>
      <c r="J30" s="534"/>
      <c r="K30" s="647"/>
      <c r="L30" s="9"/>
      <c r="M30" s="9"/>
    </row>
    <row r="31" spans="1:13" ht="15.75">
      <c r="A31" s="37"/>
      <c r="B31" s="38"/>
      <c r="C31" s="29"/>
      <c r="D31" s="39"/>
      <c r="E31" s="18"/>
      <c r="F31" s="338">
        <v>2392318</v>
      </c>
      <c r="G31" s="289"/>
      <c r="H31" s="289"/>
      <c r="I31" s="289"/>
      <c r="J31" s="289"/>
      <c r="K31" s="642" t="s">
        <v>534</v>
      </c>
      <c r="L31" s="9"/>
      <c r="M31" s="9"/>
    </row>
    <row r="32" spans="1:13" ht="15.75">
      <c r="A32" s="19" t="s">
        <v>70</v>
      </c>
      <c r="B32" s="20" t="s">
        <v>7</v>
      </c>
      <c r="C32" s="16" t="s">
        <v>51</v>
      </c>
      <c r="D32" s="41" t="s">
        <v>137</v>
      </c>
      <c r="E32" s="22">
        <v>2390000</v>
      </c>
      <c r="F32" s="336">
        <v>368789.68</v>
      </c>
      <c r="G32" s="287">
        <v>2392318</v>
      </c>
      <c r="H32" s="287"/>
      <c r="I32" s="472">
        <v>1.304</v>
      </c>
      <c r="J32" s="472">
        <v>1.304</v>
      </c>
      <c r="K32" s="643"/>
      <c r="L32" s="9"/>
      <c r="M32" s="9"/>
    </row>
    <row r="33" spans="1:13" ht="15.75">
      <c r="A33" s="23"/>
      <c r="B33" s="24"/>
      <c r="C33" s="25"/>
      <c r="D33" s="36"/>
      <c r="E33" s="27"/>
      <c r="F33" s="593">
        <f>SUM(F31:F32)</f>
        <v>2761107.68</v>
      </c>
      <c r="G33" s="288"/>
      <c r="H33" s="288"/>
      <c r="I33" s="537"/>
      <c r="J33" s="537"/>
      <c r="K33" s="647"/>
      <c r="L33" s="9"/>
      <c r="M33" s="9"/>
    </row>
    <row r="34" spans="1:13" ht="15.75" customHeight="1">
      <c r="A34" s="34"/>
      <c r="B34" s="35"/>
      <c r="C34" s="16"/>
      <c r="D34" s="17"/>
      <c r="E34" s="333"/>
      <c r="F34" s="336">
        <v>6528716</v>
      </c>
      <c r="G34" s="287"/>
      <c r="H34" s="338"/>
      <c r="I34" s="472"/>
      <c r="J34" s="472"/>
      <c r="K34" s="652" t="s">
        <v>535</v>
      </c>
      <c r="L34" s="9"/>
      <c r="M34" s="9"/>
    </row>
    <row r="35" spans="1:13" ht="23.25" customHeight="1">
      <c r="A35" s="19" t="s">
        <v>71</v>
      </c>
      <c r="B35" s="20" t="s">
        <v>7</v>
      </c>
      <c r="C35" s="16" t="s">
        <v>83</v>
      </c>
      <c r="D35" s="21" t="s">
        <v>154</v>
      </c>
      <c r="E35" s="332">
        <v>6530000</v>
      </c>
      <c r="F35" s="336">
        <v>95279.28</v>
      </c>
      <c r="G35" s="287">
        <v>6528716</v>
      </c>
      <c r="H35" s="336"/>
      <c r="I35" s="472">
        <v>2.119</v>
      </c>
      <c r="J35" s="472">
        <v>2.119</v>
      </c>
      <c r="K35" s="652"/>
      <c r="L35" s="9"/>
      <c r="M35" s="9"/>
    </row>
    <row r="36" spans="1:13" ht="15.75">
      <c r="A36" s="23"/>
      <c r="B36" s="24"/>
      <c r="C36" s="25"/>
      <c r="D36" s="42"/>
      <c r="E36" s="334"/>
      <c r="F36" s="593">
        <f>SUM(F34:F35)</f>
        <v>6623995.28</v>
      </c>
      <c r="G36" s="535"/>
      <c r="H36" s="337"/>
      <c r="I36" s="537"/>
      <c r="J36" s="537"/>
      <c r="K36" s="653"/>
      <c r="L36" s="9"/>
      <c r="M36" s="9"/>
    </row>
    <row r="37" spans="1:13" ht="15.75" customHeight="1">
      <c r="A37" s="19"/>
      <c r="B37" s="20"/>
      <c r="C37" s="16"/>
      <c r="D37" s="43"/>
      <c r="E37" s="18"/>
      <c r="F37" s="336">
        <v>2892553</v>
      </c>
      <c r="G37" s="287"/>
      <c r="H37" s="338"/>
      <c r="I37" s="472"/>
      <c r="J37" s="472"/>
      <c r="K37" s="639" t="s">
        <v>536</v>
      </c>
      <c r="L37" s="9"/>
      <c r="M37" s="9"/>
    </row>
    <row r="38" spans="1:13" ht="21" customHeight="1">
      <c r="A38" s="19" t="s">
        <v>123</v>
      </c>
      <c r="B38" s="20" t="s">
        <v>7</v>
      </c>
      <c r="C38" s="16" t="s">
        <v>84</v>
      </c>
      <c r="D38" s="41" t="s">
        <v>85</v>
      </c>
      <c r="E38" s="22">
        <v>2890000</v>
      </c>
      <c r="F38" s="336">
        <v>346148.76</v>
      </c>
      <c r="G38" s="287">
        <v>2892553</v>
      </c>
      <c r="H38" s="336"/>
      <c r="I38" s="472">
        <v>2.046</v>
      </c>
      <c r="J38" s="472">
        <v>2.046</v>
      </c>
      <c r="K38" s="639"/>
      <c r="L38" s="9"/>
      <c r="M38" s="9"/>
    </row>
    <row r="39" spans="1:13" ht="15.75">
      <c r="A39" s="23"/>
      <c r="B39" s="24"/>
      <c r="C39" s="25"/>
      <c r="D39" s="36"/>
      <c r="E39" s="27"/>
      <c r="F39" s="593">
        <f>SUM(F37:F38)</f>
        <v>3238701.76</v>
      </c>
      <c r="G39" s="288"/>
      <c r="H39" s="337"/>
      <c r="I39" s="537"/>
      <c r="J39" s="537"/>
      <c r="K39" s="641"/>
      <c r="L39" s="9"/>
      <c r="M39" s="9"/>
    </row>
    <row r="40" spans="1:13" ht="15.75" customHeight="1">
      <c r="A40" s="34"/>
      <c r="B40" s="38"/>
      <c r="C40" s="29"/>
      <c r="D40" s="39"/>
      <c r="E40" s="18"/>
      <c r="F40" s="336">
        <f>4149371+362130</f>
        <v>4511501</v>
      </c>
      <c r="G40" s="289"/>
      <c r="H40" s="287"/>
      <c r="I40" s="538"/>
      <c r="J40" s="538"/>
      <c r="K40" s="638" t="s">
        <v>537</v>
      </c>
      <c r="L40" s="9"/>
      <c r="M40" s="9"/>
    </row>
    <row r="41" spans="1:13" ht="15.75">
      <c r="A41" s="19" t="s">
        <v>124</v>
      </c>
      <c r="B41" s="20" t="s">
        <v>7</v>
      </c>
      <c r="C41" s="16" t="s">
        <v>46</v>
      </c>
      <c r="D41" s="41" t="s">
        <v>86</v>
      </c>
      <c r="E41" s="22">
        <v>5915000</v>
      </c>
      <c r="F41" s="336">
        <f>1767221+0</f>
        <v>1767221</v>
      </c>
      <c r="G41" s="287">
        <v>5916592</v>
      </c>
      <c r="H41" s="287"/>
      <c r="I41" s="472">
        <v>3.377</v>
      </c>
      <c r="J41" s="472">
        <v>3.377</v>
      </c>
      <c r="K41" s="639"/>
      <c r="L41" s="9"/>
      <c r="M41" s="9"/>
    </row>
    <row r="42" spans="1:13" ht="22.5" customHeight="1">
      <c r="A42" s="24"/>
      <c r="B42" s="24"/>
      <c r="C42" s="25" t="s">
        <v>46</v>
      </c>
      <c r="D42" s="342" t="s">
        <v>152</v>
      </c>
      <c r="E42" s="27"/>
      <c r="F42" s="591">
        <f>SUM(F40:F41)</f>
        <v>6278722</v>
      </c>
      <c r="G42" s="288"/>
      <c r="H42" s="288"/>
      <c r="I42" s="534"/>
      <c r="J42" s="534"/>
      <c r="K42" s="641"/>
      <c r="L42" s="9"/>
      <c r="M42" s="9"/>
    </row>
    <row r="43" spans="1:13" ht="15.75" customHeight="1">
      <c r="A43" s="19"/>
      <c r="B43" s="38"/>
      <c r="C43" s="29"/>
      <c r="D43" s="39"/>
      <c r="E43" s="18"/>
      <c r="F43" s="539"/>
      <c r="G43" s="338"/>
      <c r="H43" s="289"/>
      <c r="I43" s="533"/>
      <c r="J43" s="533"/>
      <c r="K43" s="642" t="s">
        <v>138</v>
      </c>
      <c r="L43" s="9"/>
      <c r="M43" s="9"/>
    </row>
    <row r="44" spans="1:13" ht="18" customHeight="1">
      <c r="A44" s="19" t="s">
        <v>125</v>
      </c>
      <c r="B44" s="20" t="s">
        <v>9</v>
      </c>
      <c r="C44" s="16" t="s">
        <v>87</v>
      </c>
      <c r="D44" s="41" t="s">
        <v>127</v>
      </c>
      <c r="E44" s="22">
        <v>3855000</v>
      </c>
      <c r="F44" s="540">
        <v>3855000</v>
      </c>
      <c r="G44" s="592">
        <v>3856203.93</v>
      </c>
      <c r="H44" s="336"/>
      <c r="I44" s="531">
        <v>1.9</v>
      </c>
      <c r="J44" s="531">
        <v>1.95</v>
      </c>
      <c r="K44" s="643"/>
      <c r="L44" s="9"/>
      <c r="M44" s="9"/>
    </row>
    <row r="45" spans="1:13" ht="15.75">
      <c r="A45" s="23"/>
      <c r="B45" s="24"/>
      <c r="C45" s="25"/>
      <c r="D45" s="36"/>
      <c r="E45" s="27"/>
      <c r="F45" s="541"/>
      <c r="G45" s="337"/>
      <c r="H45" s="288"/>
      <c r="I45" s="534"/>
      <c r="J45" s="534"/>
      <c r="K45" s="647"/>
      <c r="L45" s="9"/>
      <c r="M45" s="9"/>
    </row>
    <row r="46" spans="1:13" ht="15.75" customHeight="1">
      <c r="A46" s="34"/>
      <c r="B46" s="38"/>
      <c r="C46" s="29"/>
      <c r="D46" s="39"/>
      <c r="E46" s="44"/>
      <c r="F46" s="539"/>
      <c r="G46" s="338"/>
      <c r="H46" s="289"/>
      <c r="I46" s="533"/>
      <c r="J46" s="533"/>
      <c r="K46" s="642" t="s">
        <v>139</v>
      </c>
      <c r="L46" s="9"/>
      <c r="M46" s="9"/>
    </row>
    <row r="47" spans="1:13" ht="17.25" customHeight="1">
      <c r="A47" s="19" t="s">
        <v>126</v>
      </c>
      <c r="B47" s="20" t="s">
        <v>9</v>
      </c>
      <c r="C47" s="16" t="s">
        <v>88</v>
      </c>
      <c r="D47" s="41" t="s">
        <v>128</v>
      </c>
      <c r="E47" s="22">
        <v>5115000</v>
      </c>
      <c r="F47" s="540">
        <v>5115000</v>
      </c>
      <c r="G47" s="592">
        <v>5116244</v>
      </c>
      <c r="H47" s="336"/>
      <c r="I47" s="531">
        <v>4.5</v>
      </c>
      <c r="J47" s="531">
        <v>4.43</v>
      </c>
      <c r="K47" s="643"/>
      <c r="L47" s="9"/>
      <c r="M47" s="9"/>
    </row>
    <row r="48" spans="1:13" ht="16.5" thickBot="1">
      <c r="A48" s="45"/>
      <c r="B48" s="46"/>
      <c r="C48" s="47"/>
      <c r="D48" s="48"/>
      <c r="E48" s="49"/>
      <c r="F48" s="542"/>
      <c r="G48" s="339"/>
      <c r="H48" s="290"/>
      <c r="I48" s="543"/>
      <c r="J48" s="543"/>
      <c r="K48" s="648"/>
      <c r="L48" s="9"/>
      <c r="M48" s="9"/>
    </row>
    <row r="49" spans="1:13" ht="19.5" thickTop="1">
      <c r="A49" s="9"/>
      <c r="B49" s="9"/>
      <c r="C49" s="9"/>
      <c r="D49" s="9"/>
      <c r="E49" s="54">
        <f>SUM(E7:E48)</f>
        <v>53795000</v>
      </c>
      <c r="F49" s="581" t="s">
        <v>522</v>
      </c>
      <c r="G49" s="595">
        <f>SUM(G7:G48)</f>
        <v>53836933.720000006</v>
      </c>
      <c r="H49" s="51"/>
      <c r="I49" s="51"/>
      <c r="J49" s="51"/>
      <c r="K49" s="9"/>
      <c r="L49" s="9"/>
      <c r="M49" s="9"/>
    </row>
    <row r="50" spans="1:13" ht="18.75">
      <c r="A50" s="52"/>
      <c r="B50" s="52"/>
      <c r="C50" s="53"/>
      <c r="D50" s="53"/>
      <c r="E50" s="54"/>
      <c r="F50" s="594" t="s">
        <v>539</v>
      </c>
      <c r="G50" s="55"/>
      <c r="H50" s="589"/>
      <c r="I50" s="55"/>
      <c r="J50" s="55"/>
      <c r="K50" s="9"/>
      <c r="L50" s="9"/>
      <c r="M50" s="9"/>
    </row>
    <row r="51" spans="1:13" ht="18.75">
      <c r="A51" s="52"/>
      <c r="B51" s="52"/>
      <c r="C51" s="53"/>
      <c r="D51" s="53"/>
      <c r="E51" s="54"/>
      <c r="F51" s="590"/>
      <c r="G51" s="55"/>
      <c r="H51" s="589"/>
      <c r="I51" s="55"/>
      <c r="J51" s="55"/>
      <c r="K51" s="9"/>
      <c r="L51" s="9"/>
      <c r="M51" s="9"/>
    </row>
    <row r="52" spans="1:13" ht="19.5" thickBot="1">
      <c r="A52" s="9"/>
      <c r="B52" s="9"/>
      <c r="C52" s="10" t="s">
        <v>89</v>
      </c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6.5" customHeight="1" thickTop="1">
      <c r="A53" s="56"/>
      <c r="B53" s="57"/>
      <c r="C53" s="58"/>
      <c r="D53" s="59"/>
      <c r="E53" s="60"/>
      <c r="F53" s="344"/>
      <c r="G53" s="286"/>
      <c r="H53" s="286"/>
      <c r="I53" s="286"/>
      <c r="J53" s="286"/>
      <c r="K53" s="644" t="s">
        <v>145</v>
      </c>
      <c r="L53" s="9"/>
      <c r="M53" s="9"/>
    </row>
    <row r="54" spans="1:13" ht="24.75" customHeight="1">
      <c r="A54" s="19">
        <v>1</v>
      </c>
      <c r="B54" s="20" t="s">
        <v>6</v>
      </c>
      <c r="C54" s="16" t="s">
        <v>90</v>
      </c>
      <c r="D54" s="41" t="s">
        <v>129</v>
      </c>
      <c r="E54" s="22">
        <v>4240000</v>
      </c>
      <c r="F54" s="336">
        <v>4242595</v>
      </c>
      <c r="G54" s="336">
        <v>4242595</v>
      </c>
      <c r="H54" s="287"/>
      <c r="I54" s="287"/>
      <c r="J54" s="287"/>
      <c r="K54" s="643"/>
      <c r="L54" s="9"/>
      <c r="M54" s="9"/>
    </row>
    <row r="55" spans="1:13" ht="16.5" thickBot="1">
      <c r="A55" s="45"/>
      <c r="B55" s="46"/>
      <c r="C55" s="47"/>
      <c r="D55" s="48"/>
      <c r="E55" s="61"/>
      <c r="F55" s="339"/>
      <c r="G55" s="290"/>
      <c r="H55" s="290"/>
      <c r="I55" s="290"/>
      <c r="J55" s="290"/>
      <c r="K55" s="648"/>
      <c r="L55" s="9"/>
      <c r="M55" s="9"/>
    </row>
    <row r="56" spans="1:13" ht="16.5" thickTop="1">
      <c r="A56" s="9"/>
      <c r="B56" s="9"/>
      <c r="C56" s="9"/>
      <c r="D56" s="9"/>
      <c r="E56" s="9"/>
      <c r="F56" s="581" t="s">
        <v>522</v>
      </c>
      <c r="G56" s="582">
        <f>SUM(G53:G55)</f>
        <v>4242595</v>
      </c>
      <c r="H56" s="9"/>
      <c r="I56" s="9"/>
      <c r="J56" s="9"/>
      <c r="K56" s="9"/>
      <c r="L56" s="9"/>
      <c r="M56" s="9"/>
    </row>
    <row r="57" spans="1:13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9.5" thickBot="1">
      <c r="A58" s="9"/>
      <c r="B58" s="9"/>
      <c r="C58" s="10" t="s">
        <v>91</v>
      </c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62"/>
      <c r="B59" s="63"/>
      <c r="C59" s="64"/>
      <c r="D59" s="65"/>
      <c r="E59" s="66"/>
      <c r="F59" s="345"/>
      <c r="G59" s="291"/>
      <c r="H59" s="291"/>
      <c r="I59" s="291"/>
      <c r="J59" s="291"/>
      <c r="K59" s="649" t="s">
        <v>525</v>
      </c>
      <c r="L59" s="9"/>
      <c r="M59" s="9"/>
    </row>
    <row r="60" spans="1:13" ht="29.25" customHeight="1">
      <c r="A60" s="67">
        <v>1</v>
      </c>
      <c r="B60" s="20" t="s">
        <v>7</v>
      </c>
      <c r="C60" s="16" t="s">
        <v>8</v>
      </c>
      <c r="D60" s="41" t="s">
        <v>130</v>
      </c>
      <c r="E60" s="22">
        <v>12210000</v>
      </c>
      <c r="F60" s="355"/>
      <c r="G60" s="336">
        <v>12210000</v>
      </c>
      <c r="H60" s="292"/>
      <c r="I60" s="292"/>
      <c r="J60" s="292"/>
      <c r="K60" s="650"/>
      <c r="L60" s="9"/>
      <c r="M60" s="9"/>
    </row>
    <row r="61" spans="1:13" ht="16.5" thickBot="1">
      <c r="A61" s="68"/>
      <c r="B61" s="69"/>
      <c r="C61" s="70"/>
      <c r="D61" s="71"/>
      <c r="E61" s="72"/>
      <c r="F61" s="346"/>
      <c r="G61" s="293"/>
      <c r="H61" s="293"/>
      <c r="I61" s="293"/>
      <c r="J61" s="293"/>
      <c r="K61" s="651"/>
      <c r="L61" s="9"/>
      <c r="M61" s="9"/>
    </row>
    <row r="62" spans="1:13" ht="15.75">
      <c r="A62" s="9"/>
      <c r="B62" s="9"/>
      <c r="C62" s="9"/>
      <c r="D62" s="9"/>
      <c r="E62" s="9"/>
      <c r="F62" s="581" t="s">
        <v>522</v>
      </c>
      <c r="G62" s="582">
        <f>SUM(G59:G61)</f>
        <v>12210000</v>
      </c>
      <c r="H62" s="9"/>
      <c r="I62" s="9"/>
      <c r="J62" s="9"/>
      <c r="K62" s="9"/>
      <c r="L62" s="9"/>
      <c r="M62" s="9"/>
    </row>
    <row r="63" spans="1:13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9.5" thickBot="1">
      <c r="A64" s="9"/>
      <c r="B64" s="9"/>
      <c r="C64" s="10" t="s">
        <v>89</v>
      </c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6.5" thickTop="1">
      <c r="A65" s="56"/>
      <c r="B65" s="57"/>
      <c r="C65" s="58"/>
      <c r="D65" s="59"/>
      <c r="E65" s="60"/>
      <c r="F65" s="345"/>
      <c r="G65" s="294"/>
      <c r="H65" s="294"/>
      <c r="I65" s="294"/>
      <c r="J65" s="294"/>
      <c r="K65" s="646" t="s">
        <v>527</v>
      </c>
      <c r="L65" s="9"/>
      <c r="M65" s="9"/>
    </row>
    <row r="66" spans="1:13" ht="15.75">
      <c r="A66" s="19">
        <v>1</v>
      </c>
      <c r="B66" s="20" t="s">
        <v>4</v>
      </c>
      <c r="C66" s="16" t="s">
        <v>92</v>
      </c>
      <c r="D66" s="41" t="s">
        <v>93</v>
      </c>
      <c r="E66" s="22"/>
      <c r="F66" s="347"/>
      <c r="G66" s="292"/>
      <c r="H66" s="292"/>
      <c r="I66" s="292"/>
      <c r="J66" s="292"/>
      <c r="K66" s="639"/>
      <c r="L66" s="9"/>
      <c r="M66" s="9"/>
    </row>
    <row r="67" spans="1:13" ht="16.5" thickBot="1">
      <c r="A67" s="23"/>
      <c r="B67" s="24"/>
      <c r="C67" s="25"/>
      <c r="D67" s="36"/>
      <c r="E67" s="73"/>
      <c r="F67" s="346"/>
      <c r="G67" s="295"/>
      <c r="H67" s="295"/>
      <c r="I67" s="295"/>
      <c r="J67" s="295"/>
      <c r="K67" s="641"/>
      <c r="L67" s="9"/>
      <c r="M67" s="9"/>
    </row>
    <row r="68" spans="1:13" ht="15.75">
      <c r="A68" s="34"/>
      <c r="B68" s="20"/>
      <c r="C68" s="16"/>
      <c r="D68" s="43"/>
      <c r="E68" s="74"/>
      <c r="F68" s="345"/>
      <c r="G68" s="292"/>
      <c r="H68" s="292"/>
      <c r="I68" s="292"/>
      <c r="J68" s="292"/>
      <c r="K68" s="639" t="s">
        <v>526</v>
      </c>
      <c r="L68" s="9"/>
      <c r="M68" s="9"/>
    </row>
    <row r="69" spans="1:13" ht="19.5" customHeight="1">
      <c r="A69" s="19">
        <v>2</v>
      </c>
      <c r="B69" s="20" t="s">
        <v>4</v>
      </c>
      <c r="C69" s="16" t="s">
        <v>94</v>
      </c>
      <c r="D69" s="41" t="s">
        <v>147</v>
      </c>
      <c r="E69" s="22"/>
      <c r="F69" s="347"/>
      <c r="G69" s="292"/>
      <c r="H69" s="292"/>
      <c r="I69" s="292"/>
      <c r="J69" s="292"/>
      <c r="K69" s="639"/>
      <c r="L69" s="9"/>
      <c r="M69" s="9"/>
    </row>
    <row r="70" spans="1:13" ht="16.5" thickBot="1">
      <c r="A70" s="45"/>
      <c r="B70" s="46"/>
      <c r="C70" s="47"/>
      <c r="D70" s="48"/>
      <c r="E70" s="61"/>
      <c r="F70" s="346"/>
      <c r="G70" s="296"/>
      <c r="H70" s="296"/>
      <c r="I70" s="296"/>
      <c r="J70" s="296"/>
      <c r="K70" s="640"/>
      <c r="L70" s="9"/>
      <c r="M70" s="9"/>
    </row>
    <row r="71" spans="1:13" ht="16.5" thickTop="1">
      <c r="A71" s="9"/>
      <c r="B71" s="9"/>
      <c r="C71" s="9"/>
      <c r="D71" s="9"/>
      <c r="E71" s="9"/>
      <c r="F71" s="581" t="s">
        <v>522</v>
      </c>
      <c r="G71" s="582">
        <v>0</v>
      </c>
      <c r="H71" s="9"/>
      <c r="I71" s="9"/>
      <c r="J71" s="9"/>
      <c r="K71" s="9"/>
      <c r="L71" s="9"/>
      <c r="M71" s="9"/>
    </row>
    <row r="72" spans="1:13" ht="18.75">
      <c r="A72" s="75"/>
      <c r="B72" s="76"/>
      <c r="C72" s="76"/>
      <c r="D72" s="76"/>
      <c r="E72" s="54"/>
      <c r="F72" s="77"/>
      <c r="G72" s="77"/>
      <c r="H72" s="77"/>
      <c r="I72" s="77"/>
      <c r="J72" s="77"/>
      <c r="K72" s="77"/>
      <c r="L72" s="9"/>
      <c r="M72" s="9"/>
    </row>
    <row r="73" spans="1:13" ht="18.75">
      <c r="A73" s="637" t="s">
        <v>393</v>
      </c>
      <c r="B73" s="637"/>
      <c r="C73" s="637"/>
      <c r="D73" s="637"/>
      <c r="E73" s="54"/>
      <c r="F73" s="77"/>
      <c r="G73" s="77"/>
      <c r="H73" s="77"/>
      <c r="I73" s="77"/>
      <c r="J73" s="77"/>
      <c r="K73" s="77"/>
      <c r="L73" s="9"/>
      <c r="M73" s="9"/>
    </row>
    <row r="74" spans="1:13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9.5" thickBot="1">
      <c r="A75" s="9"/>
      <c r="B75" s="9"/>
      <c r="C75" s="10" t="s">
        <v>89</v>
      </c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6.5" thickTop="1">
      <c r="A76" s="56"/>
      <c r="B76" s="57"/>
      <c r="C76" s="58"/>
      <c r="D76" s="59"/>
      <c r="E76" s="78"/>
      <c r="F76" s="349"/>
      <c r="G76" s="297"/>
      <c r="H76" s="297"/>
      <c r="I76" s="297"/>
      <c r="J76" s="297"/>
      <c r="K76" s="646" t="s">
        <v>528</v>
      </c>
      <c r="L76" s="9"/>
      <c r="M76" s="9"/>
    </row>
    <row r="77" spans="1:13" ht="24" customHeight="1">
      <c r="A77" s="19">
        <v>1</v>
      </c>
      <c r="B77" s="20" t="s">
        <v>4</v>
      </c>
      <c r="C77" s="16" t="s">
        <v>3</v>
      </c>
      <c r="D77" s="41" t="s">
        <v>95</v>
      </c>
      <c r="E77" s="22"/>
      <c r="F77" s="347"/>
      <c r="G77" s="298"/>
      <c r="H77" s="298"/>
      <c r="I77" s="298" t="s">
        <v>388</v>
      </c>
      <c r="J77" s="298"/>
      <c r="K77" s="639"/>
      <c r="L77" s="9"/>
      <c r="M77" s="9"/>
    </row>
    <row r="78" spans="1:13" ht="16.5" thickBot="1">
      <c r="A78" s="23"/>
      <c r="B78" s="24"/>
      <c r="C78" s="25"/>
      <c r="D78" s="36"/>
      <c r="E78" s="27"/>
      <c r="F78" s="346"/>
      <c r="G78" s="299"/>
      <c r="H78" s="299"/>
      <c r="I78" s="299"/>
      <c r="J78" s="299"/>
      <c r="K78" s="641"/>
      <c r="L78" s="9"/>
      <c r="M78" s="9"/>
    </row>
    <row r="79" spans="1:13" ht="15.75">
      <c r="A79" s="34"/>
      <c r="B79" s="20"/>
      <c r="C79" s="16"/>
      <c r="D79" s="43"/>
      <c r="E79" s="18"/>
      <c r="F79" s="350"/>
      <c r="G79" s="300"/>
      <c r="H79" s="300"/>
      <c r="I79" s="300"/>
      <c r="J79" s="300"/>
      <c r="K79" s="638" t="s">
        <v>529</v>
      </c>
      <c r="L79" s="9"/>
      <c r="M79" s="9"/>
    </row>
    <row r="80" spans="1:13" ht="15.75">
      <c r="A80" s="19">
        <v>2</v>
      </c>
      <c r="B80" s="20" t="s">
        <v>4</v>
      </c>
      <c r="C80" s="16" t="s">
        <v>96</v>
      </c>
      <c r="D80" s="41" t="s">
        <v>97</v>
      </c>
      <c r="E80" s="22"/>
      <c r="F80" s="351"/>
      <c r="G80" s="298"/>
      <c r="H80" s="298"/>
      <c r="I80" s="298"/>
      <c r="J80" s="298"/>
      <c r="K80" s="639"/>
      <c r="L80" s="9"/>
      <c r="M80" s="9"/>
    </row>
    <row r="81" spans="1:13" ht="15.75">
      <c r="A81" s="23"/>
      <c r="B81" s="24"/>
      <c r="C81" s="25"/>
      <c r="D81" s="36"/>
      <c r="E81" s="27"/>
      <c r="F81" s="352"/>
      <c r="G81" s="299"/>
      <c r="H81" s="299"/>
      <c r="I81" s="299"/>
      <c r="J81" s="299"/>
      <c r="K81" s="641"/>
      <c r="L81" s="9"/>
      <c r="M81" s="9"/>
    </row>
    <row r="82" spans="1:13" ht="15.75">
      <c r="A82" s="34"/>
      <c r="B82" s="20"/>
      <c r="C82" s="16"/>
      <c r="D82" s="43"/>
      <c r="E82" s="18"/>
      <c r="F82" s="353"/>
      <c r="G82" s="298"/>
      <c r="H82" s="298"/>
      <c r="I82" s="298"/>
      <c r="J82" s="298"/>
      <c r="K82" s="639" t="s">
        <v>530</v>
      </c>
      <c r="L82" s="9"/>
      <c r="M82" s="9"/>
    </row>
    <row r="83" spans="1:13" ht="15" customHeight="1">
      <c r="A83" s="19">
        <v>3</v>
      </c>
      <c r="B83" s="20" t="s">
        <v>4</v>
      </c>
      <c r="C83" s="16" t="s">
        <v>2</v>
      </c>
      <c r="D83" s="41" t="s">
        <v>142</v>
      </c>
      <c r="E83" s="22">
        <v>100000</v>
      </c>
      <c r="F83" s="356">
        <v>100000</v>
      </c>
      <c r="G83" s="298">
        <v>100000</v>
      </c>
      <c r="H83" s="298"/>
      <c r="I83" s="298"/>
      <c r="J83" s="298"/>
      <c r="K83" s="639"/>
      <c r="L83" s="9"/>
      <c r="M83" s="9"/>
    </row>
    <row r="84" spans="1:13" ht="15.75">
      <c r="A84" s="23"/>
      <c r="B84" s="24"/>
      <c r="C84" s="25"/>
      <c r="D84" s="36"/>
      <c r="E84" s="27"/>
      <c r="F84" s="353"/>
      <c r="G84" s="298"/>
      <c r="H84" s="298"/>
      <c r="I84" s="298"/>
      <c r="J84" s="298"/>
      <c r="K84" s="639"/>
      <c r="L84" s="9"/>
      <c r="M84" s="9"/>
    </row>
    <row r="85" spans="1:13" ht="15.75">
      <c r="A85" s="34"/>
      <c r="B85" s="20"/>
      <c r="C85" s="16"/>
      <c r="D85" s="43"/>
      <c r="E85" s="18"/>
      <c r="F85" s="350"/>
      <c r="G85" s="300"/>
      <c r="H85" s="300"/>
      <c r="I85" s="300"/>
      <c r="J85" s="300"/>
      <c r="K85" s="638" t="s">
        <v>513</v>
      </c>
      <c r="L85" s="9"/>
      <c r="M85" s="9"/>
    </row>
    <row r="86" spans="1:13" ht="16.5" customHeight="1">
      <c r="A86" s="19">
        <v>4</v>
      </c>
      <c r="B86" s="20" t="s">
        <v>4</v>
      </c>
      <c r="C86" s="16" t="s">
        <v>5</v>
      </c>
      <c r="D86" s="41" t="s">
        <v>143</v>
      </c>
      <c r="E86" s="22"/>
      <c r="F86" s="351"/>
      <c r="G86" s="298"/>
      <c r="H86" s="298"/>
      <c r="I86" s="298"/>
      <c r="J86" s="298"/>
      <c r="K86" s="639"/>
      <c r="L86" s="9"/>
      <c r="M86" s="9"/>
    </row>
    <row r="87" spans="1:13" ht="15.75">
      <c r="A87" s="23"/>
      <c r="B87" s="24"/>
      <c r="C87" s="25"/>
      <c r="D87" s="36"/>
      <c r="E87" s="27"/>
      <c r="F87" s="352"/>
      <c r="G87" s="299"/>
      <c r="H87" s="299"/>
      <c r="I87" s="299"/>
      <c r="J87" s="299"/>
      <c r="K87" s="641"/>
      <c r="L87" s="9"/>
      <c r="M87" s="9"/>
    </row>
    <row r="88" spans="1:13" ht="15.75" customHeight="1">
      <c r="A88" s="34"/>
      <c r="B88" s="20"/>
      <c r="C88" s="16"/>
      <c r="D88" s="43"/>
      <c r="E88" s="18"/>
      <c r="F88" s="353"/>
      <c r="G88" s="298"/>
      <c r="H88" s="298"/>
      <c r="I88" s="298"/>
      <c r="J88" s="298"/>
      <c r="K88" s="639" t="s">
        <v>514</v>
      </c>
      <c r="L88" s="9"/>
      <c r="M88" s="9"/>
    </row>
    <row r="89" spans="1:13" ht="18.75" customHeight="1">
      <c r="A89" s="19">
        <v>5</v>
      </c>
      <c r="B89" s="20" t="s">
        <v>10</v>
      </c>
      <c r="C89" s="16" t="s">
        <v>98</v>
      </c>
      <c r="D89" s="41" t="s">
        <v>146</v>
      </c>
      <c r="E89" s="22">
        <v>570000</v>
      </c>
      <c r="F89" s="353">
        <v>570962</v>
      </c>
      <c r="G89" s="298">
        <v>570962</v>
      </c>
      <c r="H89" s="298"/>
      <c r="I89" s="298"/>
      <c r="J89" s="298"/>
      <c r="K89" s="639"/>
      <c r="L89" s="9"/>
      <c r="M89" s="9"/>
    </row>
    <row r="90" spans="1:13" ht="15.75">
      <c r="A90" s="23"/>
      <c r="B90" s="24"/>
      <c r="C90" s="25"/>
      <c r="D90" s="36"/>
      <c r="E90" s="27"/>
      <c r="F90" s="353"/>
      <c r="G90" s="298"/>
      <c r="H90" s="298"/>
      <c r="I90" s="298"/>
      <c r="J90" s="298"/>
      <c r="K90" s="639"/>
      <c r="L90" s="9"/>
      <c r="M90" s="9"/>
    </row>
    <row r="91" spans="1:13" ht="15.75" customHeight="1">
      <c r="A91" s="34"/>
      <c r="B91" s="20"/>
      <c r="C91" s="16"/>
      <c r="D91" s="43"/>
      <c r="E91" s="18"/>
      <c r="F91" s="350"/>
      <c r="G91" s="300"/>
      <c r="H91" s="300"/>
      <c r="I91" s="300"/>
      <c r="J91" s="300"/>
      <c r="K91" s="638" t="s">
        <v>515</v>
      </c>
      <c r="L91" s="9"/>
      <c r="M91" s="9"/>
    </row>
    <row r="92" spans="1:13" ht="15.75" customHeight="1">
      <c r="A92" s="19">
        <v>6</v>
      </c>
      <c r="B92" s="20" t="s">
        <v>6</v>
      </c>
      <c r="C92" s="16" t="s">
        <v>99</v>
      </c>
      <c r="D92" s="41" t="s">
        <v>151</v>
      </c>
      <c r="E92" s="22"/>
      <c r="F92" s="351"/>
      <c r="G92" s="298"/>
      <c r="H92" s="298"/>
      <c r="I92" s="298"/>
      <c r="J92" s="298"/>
      <c r="K92" s="639"/>
      <c r="L92" s="9"/>
      <c r="M92" s="9"/>
    </row>
    <row r="93" spans="1:13" ht="15.75">
      <c r="A93" s="23"/>
      <c r="B93" s="24"/>
      <c r="C93" s="25"/>
      <c r="D93" s="36"/>
      <c r="E93" s="27"/>
      <c r="F93" s="352"/>
      <c r="G93" s="299"/>
      <c r="H93" s="299"/>
      <c r="I93" s="299"/>
      <c r="J93" s="299"/>
      <c r="K93" s="641"/>
      <c r="L93" s="9"/>
      <c r="M93" s="9"/>
    </row>
    <row r="94" spans="1:13" ht="15.75" customHeight="1">
      <c r="A94" s="34"/>
      <c r="B94" s="20"/>
      <c r="C94" s="16"/>
      <c r="D94" s="43"/>
      <c r="E94" s="18"/>
      <c r="F94" s="353"/>
      <c r="G94" s="298"/>
      <c r="H94" s="298"/>
      <c r="I94" s="298"/>
      <c r="J94" s="298"/>
      <c r="K94" s="639" t="s">
        <v>516</v>
      </c>
      <c r="L94" s="9"/>
      <c r="M94" s="9"/>
    </row>
    <row r="95" spans="1:13" ht="15" customHeight="1">
      <c r="A95" s="19">
        <v>7</v>
      </c>
      <c r="B95" s="20" t="s">
        <v>6</v>
      </c>
      <c r="C95" s="16" t="s">
        <v>43</v>
      </c>
      <c r="D95" s="41" t="s">
        <v>148</v>
      </c>
      <c r="E95" s="22">
        <v>375000</v>
      </c>
      <c r="F95" s="353">
        <v>377527.5</v>
      </c>
      <c r="G95" s="298">
        <v>377527.5</v>
      </c>
      <c r="H95" s="298"/>
      <c r="I95" s="298"/>
      <c r="J95" s="298"/>
      <c r="K95" s="639"/>
      <c r="L95" s="9"/>
      <c r="M95" s="9"/>
    </row>
    <row r="96" spans="1:13" ht="15.75">
      <c r="A96" s="23"/>
      <c r="B96" s="24"/>
      <c r="C96" s="25"/>
      <c r="D96" s="36"/>
      <c r="E96" s="27"/>
      <c r="F96" s="352"/>
      <c r="G96" s="299"/>
      <c r="H96" s="299"/>
      <c r="I96" s="299"/>
      <c r="J96" s="299"/>
      <c r="K96" s="641"/>
      <c r="L96" s="9"/>
      <c r="M96" s="9"/>
    </row>
    <row r="97" spans="1:13" ht="15.75">
      <c r="A97" s="34"/>
      <c r="B97" s="20"/>
      <c r="C97" s="16"/>
      <c r="D97" s="43"/>
      <c r="E97" s="18"/>
      <c r="F97" s="353"/>
      <c r="G97" s="298"/>
      <c r="H97" s="298"/>
      <c r="I97" s="298"/>
      <c r="J97" s="298"/>
      <c r="K97" s="639" t="s">
        <v>517</v>
      </c>
      <c r="L97" s="9"/>
      <c r="M97" s="9"/>
    </row>
    <row r="98" spans="1:13" ht="12.75" customHeight="1">
      <c r="A98" s="19">
        <v>8</v>
      </c>
      <c r="B98" s="20" t="s">
        <v>7</v>
      </c>
      <c r="C98" s="16" t="s">
        <v>47</v>
      </c>
      <c r="D98" s="41" t="s">
        <v>162</v>
      </c>
      <c r="E98" s="22"/>
      <c r="F98" s="351"/>
      <c r="G98" s="298"/>
      <c r="H98" s="298"/>
      <c r="I98" s="298"/>
      <c r="J98" s="298"/>
      <c r="K98" s="639"/>
      <c r="L98" s="9"/>
      <c r="M98" s="9"/>
    </row>
    <row r="99" spans="1:13" ht="15.75">
      <c r="A99" s="23"/>
      <c r="B99" s="24"/>
      <c r="C99" s="25"/>
      <c r="D99" s="36"/>
      <c r="E99" s="27"/>
      <c r="F99" s="352"/>
      <c r="G99" s="299"/>
      <c r="H99" s="299"/>
      <c r="I99" s="299"/>
      <c r="J99" s="299"/>
      <c r="K99" s="641"/>
      <c r="L99" s="9"/>
      <c r="M99" s="9"/>
    </row>
    <row r="100" spans="1:13" ht="15.75">
      <c r="A100" s="34"/>
      <c r="B100" s="20"/>
      <c r="C100" s="16"/>
      <c r="D100" s="43"/>
      <c r="E100" s="18"/>
      <c r="F100" s="353"/>
      <c r="G100" s="298"/>
      <c r="H100" s="298"/>
      <c r="I100" s="298"/>
      <c r="J100" s="298"/>
      <c r="K100" s="639" t="s">
        <v>157</v>
      </c>
      <c r="L100" s="9"/>
      <c r="M100" s="9"/>
    </row>
    <row r="101" spans="1:13" ht="15.75">
      <c r="A101" s="19">
        <v>9</v>
      </c>
      <c r="B101" s="20" t="s">
        <v>9</v>
      </c>
      <c r="C101" s="16" t="s">
        <v>100</v>
      </c>
      <c r="D101" s="41" t="s">
        <v>140</v>
      </c>
      <c r="E101" s="22"/>
      <c r="F101" s="351"/>
      <c r="G101" s="298"/>
      <c r="H101" s="298"/>
      <c r="I101" s="298"/>
      <c r="J101" s="298"/>
      <c r="K101" s="639"/>
      <c r="L101" s="9"/>
      <c r="M101" s="9"/>
    </row>
    <row r="102" spans="1:13" ht="15.75">
      <c r="A102" s="23"/>
      <c r="B102" s="24"/>
      <c r="C102" s="25"/>
      <c r="D102" s="36"/>
      <c r="E102" s="27"/>
      <c r="F102" s="352"/>
      <c r="G102" s="299"/>
      <c r="H102" s="299"/>
      <c r="I102" s="299"/>
      <c r="J102" s="299"/>
      <c r="K102" s="641"/>
      <c r="L102" s="9"/>
      <c r="M102" s="9"/>
    </row>
    <row r="103" spans="1:13" ht="15.75">
      <c r="A103" s="34"/>
      <c r="B103" s="20"/>
      <c r="C103" s="16"/>
      <c r="D103" s="43"/>
      <c r="E103" s="18"/>
      <c r="F103" s="353"/>
      <c r="G103" s="298"/>
      <c r="H103" s="298"/>
      <c r="I103" s="298"/>
      <c r="J103" s="298"/>
      <c r="K103" s="639" t="s">
        <v>158</v>
      </c>
      <c r="L103" s="9"/>
      <c r="M103" s="9"/>
    </row>
    <row r="104" spans="1:13" ht="15.75">
      <c r="A104" s="19">
        <v>10</v>
      </c>
      <c r="B104" s="20" t="s">
        <v>9</v>
      </c>
      <c r="C104" s="16" t="s">
        <v>61</v>
      </c>
      <c r="D104" s="41" t="s">
        <v>131</v>
      </c>
      <c r="E104" s="22"/>
      <c r="F104" s="351"/>
      <c r="G104" s="298"/>
      <c r="H104" s="298"/>
      <c r="I104" s="298"/>
      <c r="J104" s="298"/>
      <c r="K104" s="639"/>
      <c r="L104" s="9"/>
      <c r="M104" s="9"/>
    </row>
    <row r="105" spans="1:13" ht="16.5" thickBot="1">
      <c r="A105" s="45"/>
      <c r="B105" s="46"/>
      <c r="C105" s="47"/>
      <c r="D105" s="48"/>
      <c r="E105" s="49"/>
      <c r="F105" s="354"/>
      <c r="G105" s="301"/>
      <c r="H105" s="301"/>
      <c r="I105" s="301"/>
      <c r="J105" s="301"/>
      <c r="K105" s="640"/>
      <c r="L105" s="9"/>
      <c r="M105" s="9"/>
    </row>
    <row r="106" spans="1:13" ht="16.5" thickTop="1">
      <c r="A106" s="9"/>
      <c r="B106" s="9"/>
      <c r="C106" s="9"/>
      <c r="D106" s="9"/>
      <c r="E106" s="81"/>
      <c r="F106" s="581" t="s">
        <v>522</v>
      </c>
      <c r="G106" s="582">
        <f>SUM(G76:G105)</f>
        <v>1048489.5</v>
      </c>
      <c r="H106" s="9"/>
      <c r="I106" s="9"/>
      <c r="J106" s="9"/>
      <c r="K106" s="9"/>
      <c r="L106" s="9"/>
      <c r="M106" s="9"/>
    </row>
    <row r="107" spans="1:13" ht="18.75">
      <c r="A107" s="77"/>
      <c r="B107" s="77"/>
      <c r="C107" s="77"/>
      <c r="D107" s="77"/>
      <c r="E107" s="82"/>
      <c r="F107" s="586" t="s">
        <v>395</v>
      </c>
      <c r="G107" s="587">
        <f>G83+G89</f>
        <v>670962</v>
      </c>
      <c r="H107" s="77"/>
      <c r="I107" s="588" t="s">
        <v>532</v>
      </c>
      <c r="J107" s="77"/>
      <c r="K107" s="77"/>
      <c r="L107" s="9"/>
      <c r="M107" s="9"/>
    </row>
    <row r="108" spans="1:13" ht="18.75">
      <c r="A108" s="77"/>
      <c r="B108" s="77"/>
      <c r="C108" s="77"/>
      <c r="D108" s="77"/>
      <c r="E108" s="82"/>
      <c r="F108" s="586" t="s">
        <v>396</v>
      </c>
      <c r="G108" s="587">
        <f>G95</f>
        <v>377527.5</v>
      </c>
      <c r="H108" s="77"/>
      <c r="I108" s="77"/>
      <c r="J108" s="77"/>
      <c r="K108" s="77"/>
      <c r="L108" s="9"/>
      <c r="M108" s="9"/>
    </row>
    <row r="109" spans="1:13" ht="18.75">
      <c r="A109" s="9"/>
      <c r="B109" s="9"/>
      <c r="C109" s="10"/>
      <c r="D109" s="9"/>
      <c r="E109" s="81"/>
      <c r="F109" s="9"/>
      <c r="G109" s="9"/>
      <c r="H109" s="9"/>
      <c r="I109" s="9"/>
      <c r="J109" s="9"/>
      <c r="K109" s="9"/>
      <c r="L109" s="9"/>
      <c r="M109" s="9"/>
    </row>
    <row r="110" spans="1:13" ht="19.5" thickBot="1">
      <c r="A110" s="9"/>
      <c r="B110" s="9"/>
      <c r="C110" s="10" t="s">
        <v>91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5.75" customHeight="1" thickTop="1">
      <c r="A111" s="56"/>
      <c r="B111" s="57"/>
      <c r="C111" s="58"/>
      <c r="D111" s="59"/>
      <c r="E111" s="78"/>
      <c r="F111" s="335"/>
      <c r="G111" s="297"/>
      <c r="H111" s="297"/>
      <c r="I111" s="297"/>
      <c r="J111" s="297"/>
      <c r="K111" s="644" t="s">
        <v>153</v>
      </c>
      <c r="L111" s="9"/>
      <c r="M111" s="83"/>
    </row>
    <row r="112" spans="1:13" ht="15.75">
      <c r="A112" s="19">
        <v>1</v>
      </c>
      <c r="B112" s="20" t="s">
        <v>4</v>
      </c>
      <c r="C112" s="16" t="s">
        <v>5</v>
      </c>
      <c r="D112" s="41" t="s">
        <v>101</v>
      </c>
      <c r="E112" s="22">
        <v>150000</v>
      </c>
      <c r="F112" s="357">
        <v>150000</v>
      </c>
      <c r="G112" s="298">
        <v>150000</v>
      </c>
      <c r="H112" s="298"/>
      <c r="I112" s="298"/>
      <c r="J112" s="298"/>
      <c r="K112" s="643"/>
      <c r="L112" s="9"/>
      <c r="M112" s="83"/>
    </row>
    <row r="113" spans="1:13" ht="16.5" thickBot="1">
      <c r="A113" s="23"/>
      <c r="B113" s="24"/>
      <c r="C113" s="25"/>
      <c r="D113" s="36"/>
      <c r="E113" s="79"/>
      <c r="F113" s="358"/>
      <c r="G113" s="298"/>
      <c r="H113" s="298"/>
      <c r="I113" s="298"/>
      <c r="J113" s="298"/>
      <c r="K113" s="643"/>
      <c r="L113" s="9"/>
      <c r="M113" s="83"/>
    </row>
    <row r="114" spans="1:13" ht="15.75">
      <c r="A114" s="34"/>
      <c r="B114" s="20"/>
      <c r="C114" s="16"/>
      <c r="D114" s="43"/>
      <c r="E114" s="18"/>
      <c r="F114" s="338"/>
      <c r="G114" s="300"/>
      <c r="H114" s="300"/>
      <c r="I114" s="300"/>
      <c r="J114" s="300"/>
      <c r="K114" s="638" t="s">
        <v>515</v>
      </c>
      <c r="L114" s="9"/>
      <c r="M114" s="83"/>
    </row>
    <row r="115" spans="1:13" ht="17.25" customHeight="1">
      <c r="A115" s="19">
        <v>2</v>
      </c>
      <c r="B115" s="20" t="s">
        <v>4</v>
      </c>
      <c r="C115" s="16" t="s">
        <v>102</v>
      </c>
      <c r="D115" s="41" t="s">
        <v>132</v>
      </c>
      <c r="E115" s="22"/>
      <c r="F115" s="340"/>
      <c r="G115" s="298"/>
      <c r="H115" s="298"/>
      <c r="I115" s="298"/>
      <c r="J115" s="298"/>
      <c r="K115" s="639"/>
      <c r="L115" s="9"/>
      <c r="M115" s="83"/>
    </row>
    <row r="116" spans="1:13" ht="15.75">
      <c r="A116" s="23"/>
      <c r="B116" s="24"/>
      <c r="C116" s="25"/>
      <c r="D116" s="36"/>
      <c r="E116" s="79"/>
      <c r="F116" s="337"/>
      <c r="G116" s="298"/>
      <c r="H116" s="298"/>
      <c r="I116" s="298"/>
      <c r="J116" s="298"/>
      <c r="K116" s="641"/>
      <c r="L116" s="9"/>
      <c r="M116" s="83"/>
    </row>
    <row r="117" spans="1:13" ht="15.75">
      <c r="A117" s="34"/>
      <c r="B117" s="20"/>
      <c r="C117" s="16"/>
      <c r="D117" s="43"/>
      <c r="E117" s="18"/>
      <c r="F117" s="336"/>
      <c r="G117" s="300"/>
      <c r="H117" s="300"/>
      <c r="I117" s="300"/>
      <c r="J117" s="300"/>
      <c r="K117" s="642" t="s">
        <v>530</v>
      </c>
      <c r="L117" s="9"/>
      <c r="M117" s="83"/>
    </row>
    <row r="118" spans="1:13" ht="15.75">
      <c r="A118" s="19">
        <v>3</v>
      </c>
      <c r="B118" s="20" t="s">
        <v>4</v>
      </c>
      <c r="C118" s="16" t="s">
        <v>3</v>
      </c>
      <c r="D118" s="41" t="s">
        <v>103</v>
      </c>
      <c r="E118" s="22">
        <v>65000</v>
      </c>
      <c r="F118" s="357">
        <v>65000</v>
      </c>
      <c r="G118" s="298">
        <v>65000</v>
      </c>
      <c r="H118" s="298"/>
      <c r="I118" s="298"/>
      <c r="J118" s="298"/>
      <c r="K118" s="643"/>
      <c r="L118" s="9"/>
      <c r="M118" s="83"/>
    </row>
    <row r="119" spans="1:13" ht="15.75">
      <c r="A119" s="23"/>
      <c r="B119" s="24"/>
      <c r="C119" s="25"/>
      <c r="D119" s="36"/>
      <c r="E119" s="79"/>
      <c r="F119" s="336"/>
      <c r="G119" s="298"/>
      <c r="H119" s="298"/>
      <c r="I119" s="298"/>
      <c r="J119" s="298"/>
      <c r="K119" s="643"/>
      <c r="L119" s="9"/>
      <c r="M119" s="84"/>
    </row>
    <row r="120" spans="1:13" ht="15.75" customHeight="1">
      <c r="A120" s="34"/>
      <c r="B120" s="20"/>
      <c r="C120" s="16"/>
      <c r="D120" s="43"/>
      <c r="E120" s="18"/>
      <c r="F120" s="338"/>
      <c r="G120" s="300"/>
      <c r="H120" s="300"/>
      <c r="I120" s="300"/>
      <c r="J120" s="300"/>
      <c r="K120" s="642" t="s">
        <v>518</v>
      </c>
      <c r="L120" s="9"/>
      <c r="M120" s="9"/>
    </row>
    <row r="121" spans="1:13" ht="20.25" customHeight="1">
      <c r="A121" s="19">
        <v>4</v>
      </c>
      <c r="B121" s="20" t="s">
        <v>10</v>
      </c>
      <c r="C121" s="16" t="s">
        <v>104</v>
      </c>
      <c r="D121" s="41" t="s">
        <v>149</v>
      </c>
      <c r="E121" s="22">
        <v>580000</v>
      </c>
      <c r="F121" s="357">
        <v>578864</v>
      </c>
      <c r="G121" s="298">
        <v>578864</v>
      </c>
      <c r="H121" s="298"/>
      <c r="I121" s="298"/>
      <c r="J121" s="298"/>
      <c r="K121" s="643"/>
      <c r="L121" s="9"/>
      <c r="M121" s="9"/>
    </row>
    <row r="122" spans="1:13" ht="15.75">
      <c r="A122" s="23"/>
      <c r="B122" s="24"/>
      <c r="C122" s="25"/>
      <c r="D122" s="36"/>
      <c r="E122" s="79"/>
      <c r="F122" s="337"/>
      <c r="G122" s="299"/>
      <c r="H122" s="299"/>
      <c r="I122" s="299"/>
      <c r="J122" s="299"/>
      <c r="K122" s="647"/>
      <c r="L122" s="9"/>
      <c r="M122" s="9"/>
    </row>
    <row r="123" spans="1:13" ht="15.75">
      <c r="A123" s="34"/>
      <c r="B123" s="20"/>
      <c r="C123" s="16"/>
      <c r="D123" s="43"/>
      <c r="E123" s="18"/>
      <c r="F123" s="336"/>
      <c r="G123" s="298"/>
      <c r="H123" s="298"/>
      <c r="I123" s="298"/>
      <c r="J123" s="298"/>
      <c r="K123" s="643" t="s">
        <v>519</v>
      </c>
      <c r="L123" s="9"/>
      <c r="M123" s="9"/>
    </row>
    <row r="124" spans="1:13" ht="21" customHeight="1">
      <c r="A124" s="19">
        <v>5</v>
      </c>
      <c r="B124" s="20" t="s">
        <v>7</v>
      </c>
      <c r="C124" s="16" t="s">
        <v>160</v>
      </c>
      <c r="D124" s="41" t="s">
        <v>161</v>
      </c>
      <c r="E124" s="22"/>
      <c r="F124" s="340"/>
      <c r="G124" s="298"/>
      <c r="H124" s="298"/>
      <c r="I124" s="298"/>
      <c r="J124" s="298"/>
      <c r="K124" s="643"/>
      <c r="L124" s="9"/>
      <c r="M124" s="9"/>
    </row>
    <row r="125" spans="1:13" ht="15.75">
      <c r="A125" s="23"/>
      <c r="B125" s="24"/>
      <c r="C125" s="25"/>
      <c r="D125" s="36"/>
      <c r="E125" s="79"/>
      <c r="F125" s="336"/>
      <c r="G125" s="299"/>
      <c r="H125" s="299"/>
      <c r="I125" s="299"/>
      <c r="J125" s="299"/>
      <c r="K125" s="647"/>
      <c r="L125" s="9"/>
      <c r="M125" s="9"/>
    </row>
    <row r="126" spans="1:13" ht="15" customHeight="1">
      <c r="A126" s="34"/>
      <c r="B126" s="20"/>
      <c r="C126" s="16"/>
      <c r="D126" s="43"/>
      <c r="E126" s="18"/>
      <c r="F126" s="338"/>
      <c r="G126" s="298"/>
      <c r="H126" s="298"/>
      <c r="I126" s="298"/>
      <c r="J126" s="298"/>
      <c r="K126" s="643" t="s">
        <v>519</v>
      </c>
      <c r="L126" s="9"/>
      <c r="M126" s="9"/>
    </row>
    <row r="127" spans="1:13" ht="15.75">
      <c r="A127" s="19">
        <v>6</v>
      </c>
      <c r="B127" s="20" t="s">
        <v>9</v>
      </c>
      <c r="C127" s="16" t="s">
        <v>105</v>
      </c>
      <c r="D127" s="41" t="s">
        <v>150</v>
      </c>
      <c r="E127" s="22"/>
      <c r="F127" s="340"/>
      <c r="G127" s="298"/>
      <c r="H127" s="298"/>
      <c r="I127" s="298"/>
      <c r="J127" s="298"/>
      <c r="K127" s="643"/>
      <c r="L127" s="9"/>
      <c r="M127" s="9"/>
    </row>
    <row r="128" spans="1:13" ht="15.75">
      <c r="A128" s="23"/>
      <c r="B128" s="24"/>
      <c r="C128" s="25"/>
      <c r="D128" s="36"/>
      <c r="E128" s="79"/>
      <c r="F128" s="337"/>
      <c r="G128" s="299"/>
      <c r="H128" s="299"/>
      <c r="I128" s="299"/>
      <c r="J128" s="299"/>
      <c r="K128" s="647"/>
      <c r="L128" s="9"/>
      <c r="M128" s="9"/>
    </row>
    <row r="129" spans="1:13" ht="15.75">
      <c r="A129" s="34"/>
      <c r="B129" s="20"/>
      <c r="C129" s="16"/>
      <c r="D129" s="43"/>
      <c r="E129" s="18"/>
      <c r="F129" s="336"/>
      <c r="G129" s="298"/>
      <c r="H129" s="298"/>
      <c r="I129" s="298"/>
      <c r="J129" s="298"/>
      <c r="K129" s="643" t="s">
        <v>520</v>
      </c>
      <c r="L129" s="9"/>
      <c r="M129" s="9"/>
    </row>
    <row r="130" spans="1:13" ht="17.25" customHeight="1">
      <c r="A130" s="19">
        <v>7</v>
      </c>
      <c r="B130" s="20" t="s">
        <v>9</v>
      </c>
      <c r="C130" s="16" t="s">
        <v>106</v>
      </c>
      <c r="D130" s="41" t="s">
        <v>107</v>
      </c>
      <c r="E130" s="22"/>
      <c r="F130" s="340"/>
      <c r="G130" s="298"/>
      <c r="H130" s="298"/>
      <c r="I130" s="298"/>
      <c r="J130" s="298"/>
      <c r="K130" s="643"/>
      <c r="L130" s="9"/>
      <c r="M130" s="9"/>
    </row>
    <row r="131" spans="1:13" ht="15.75">
      <c r="A131" s="19"/>
      <c r="B131" s="20"/>
      <c r="C131" s="16"/>
      <c r="D131" s="43"/>
      <c r="E131" s="85"/>
      <c r="F131" s="337"/>
      <c r="G131" s="298"/>
      <c r="H131" s="298"/>
      <c r="I131" s="298"/>
      <c r="J131" s="298"/>
      <c r="K131" s="643"/>
      <c r="L131" s="9"/>
      <c r="M131" s="9"/>
    </row>
    <row r="132" spans="1:13" ht="15.75">
      <c r="A132" s="38"/>
      <c r="B132" s="38"/>
      <c r="C132" s="86"/>
      <c r="D132" s="39"/>
      <c r="E132" s="44"/>
      <c r="F132" s="336"/>
      <c r="G132" s="300"/>
      <c r="H132" s="300"/>
      <c r="I132" s="300"/>
      <c r="J132" s="300"/>
      <c r="K132" s="642" t="s">
        <v>521</v>
      </c>
      <c r="L132" s="9"/>
      <c r="M132" s="9"/>
    </row>
    <row r="133" spans="1:13" ht="26.25" customHeight="1">
      <c r="A133" s="20">
        <v>8</v>
      </c>
      <c r="B133" s="20"/>
      <c r="C133" s="40"/>
      <c r="D133" s="348" t="s">
        <v>108</v>
      </c>
      <c r="E133" s="22"/>
      <c r="F133" s="340"/>
      <c r="G133" s="298"/>
      <c r="H133" s="298"/>
      <c r="I133" s="298"/>
      <c r="J133" s="298"/>
      <c r="K133" s="643"/>
      <c r="L133" s="9"/>
      <c r="M133" s="9"/>
    </row>
    <row r="134" spans="1:13" ht="16.5" thickBot="1">
      <c r="A134" s="46"/>
      <c r="B134" s="46"/>
      <c r="C134" s="87"/>
      <c r="D134" s="48"/>
      <c r="E134" s="80"/>
      <c r="F134" s="339"/>
      <c r="G134" s="301"/>
      <c r="H134" s="301"/>
      <c r="I134" s="301"/>
      <c r="J134" s="301"/>
      <c r="K134" s="648"/>
      <c r="L134" s="9"/>
      <c r="M134" s="9"/>
    </row>
    <row r="135" spans="1:13" ht="16.5" thickTop="1">
      <c r="A135" s="9"/>
      <c r="B135" s="9"/>
      <c r="C135" s="9"/>
      <c r="D135" s="9"/>
      <c r="E135" s="18"/>
      <c r="F135" s="581" t="s">
        <v>522</v>
      </c>
      <c r="G135" s="582">
        <f>SUM(G111:G134)</f>
        <v>793864</v>
      </c>
      <c r="H135" s="9"/>
      <c r="I135" s="9"/>
      <c r="J135" s="9"/>
      <c r="K135" s="9"/>
      <c r="L135" s="9"/>
      <c r="M135" s="9"/>
    </row>
    <row r="136" spans="1:13" ht="18.75">
      <c r="A136" s="9"/>
      <c r="B136" s="9"/>
      <c r="C136" s="9"/>
      <c r="D136" s="9"/>
      <c r="E136" s="82"/>
      <c r="F136" s="359"/>
      <c r="G136" s="9"/>
      <c r="H136" s="9"/>
      <c r="I136" s="9"/>
      <c r="J136" s="9"/>
      <c r="K136" s="9"/>
      <c r="L136" s="9"/>
      <c r="M136" s="9"/>
    </row>
    <row r="137" spans="1:13" ht="15.75">
      <c r="A137" s="9"/>
      <c r="B137" s="9"/>
      <c r="C137" s="9"/>
      <c r="D137" s="9"/>
      <c r="E137" s="50"/>
      <c r="F137" s="9"/>
      <c r="G137" s="9"/>
      <c r="H137" s="9"/>
      <c r="I137" s="9"/>
      <c r="J137" s="9"/>
      <c r="K137" s="9"/>
      <c r="L137" s="9"/>
      <c r="M137" s="9"/>
    </row>
    <row r="138" spans="1:13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9.5" thickBot="1">
      <c r="A139" s="9"/>
      <c r="B139" s="9"/>
      <c r="C139" s="10" t="s">
        <v>91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6.5" thickTop="1">
      <c r="A140" s="56"/>
      <c r="B140" s="57"/>
      <c r="C140" s="58"/>
      <c r="D140" s="59"/>
      <c r="E140" s="60"/>
      <c r="F140" s="335"/>
      <c r="G140" s="286"/>
      <c r="H140" s="286"/>
      <c r="I140" s="286"/>
      <c r="J140" s="286"/>
      <c r="K140" s="646" t="s">
        <v>141</v>
      </c>
      <c r="L140" s="9"/>
      <c r="M140" s="9"/>
    </row>
    <row r="141" spans="1:13" ht="15.75">
      <c r="A141" s="19">
        <v>1</v>
      </c>
      <c r="B141" s="20" t="s">
        <v>10</v>
      </c>
      <c r="C141" s="16" t="s">
        <v>80</v>
      </c>
      <c r="D141" s="41" t="s">
        <v>133</v>
      </c>
      <c r="E141" s="22"/>
      <c r="F141" s="340"/>
      <c r="G141" s="287"/>
      <c r="H141" s="287"/>
      <c r="I141" s="287"/>
      <c r="J141" s="287"/>
      <c r="K141" s="639"/>
      <c r="L141" s="9"/>
      <c r="M141" s="9"/>
    </row>
    <row r="142" spans="1:13" ht="16.5" thickBot="1">
      <c r="A142" s="23"/>
      <c r="B142" s="24"/>
      <c r="C142" s="25"/>
      <c r="D142" s="36"/>
      <c r="E142" s="90"/>
      <c r="F142" s="358"/>
      <c r="G142" s="288"/>
      <c r="H142" s="288"/>
      <c r="I142" s="288"/>
      <c r="J142" s="288"/>
      <c r="K142" s="641"/>
      <c r="L142" s="9"/>
      <c r="M142" s="9"/>
    </row>
    <row r="143" spans="1:13" ht="15.75">
      <c r="A143" s="34"/>
      <c r="B143" s="20"/>
      <c r="C143" s="16"/>
      <c r="D143" s="43"/>
      <c r="E143" s="74"/>
      <c r="F143" s="338"/>
      <c r="G143" s="289"/>
      <c r="H143" s="289"/>
      <c r="I143" s="289"/>
      <c r="J143" s="289"/>
      <c r="K143" s="638" t="s">
        <v>389</v>
      </c>
      <c r="L143" s="9"/>
      <c r="M143" s="9"/>
    </row>
    <row r="144" spans="1:13" ht="15.75">
      <c r="A144" s="19">
        <v>2</v>
      </c>
      <c r="B144" s="20" t="s">
        <v>9</v>
      </c>
      <c r="C144" s="16" t="s">
        <v>109</v>
      </c>
      <c r="D144" s="41" t="s">
        <v>110</v>
      </c>
      <c r="E144" s="22">
        <v>3325000</v>
      </c>
      <c r="F144" s="357">
        <v>3324836.2</v>
      </c>
      <c r="G144" s="287">
        <v>3324836.2</v>
      </c>
      <c r="H144" s="287"/>
      <c r="I144" s="531">
        <v>1.48</v>
      </c>
      <c r="J144" s="531">
        <v>1.48</v>
      </c>
      <c r="K144" s="639"/>
      <c r="L144" s="9"/>
      <c r="M144" s="9"/>
    </row>
    <row r="145" spans="1:13" ht="15.75">
      <c r="A145" s="23"/>
      <c r="B145" s="24"/>
      <c r="C145" s="25"/>
      <c r="D145" s="36"/>
      <c r="E145" s="90"/>
      <c r="F145" s="337"/>
      <c r="G145" s="287"/>
      <c r="H145" s="287"/>
      <c r="I145" s="287"/>
      <c r="J145" s="287"/>
      <c r="K145" s="639"/>
      <c r="L145" s="9"/>
      <c r="M145" s="9"/>
    </row>
    <row r="146" spans="1:13" ht="15.75">
      <c r="A146" s="34"/>
      <c r="B146" s="20"/>
      <c r="C146" s="16"/>
      <c r="D146" s="43"/>
      <c r="E146" s="74"/>
      <c r="F146" s="336"/>
      <c r="G146" s="289"/>
      <c r="H146" s="289"/>
      <c r="I146" s="289"/>
      <c r="J146" s="289"/>
      <c r="K146" s="638" t="s">
        <v>523</v>
      </c>
      <c r="L146" s="9"/>
      <c r="M146" s="9"/>
    </row>
    <row r="147" spans="1:13" ht="15.75">
      <c r="A147" s="19">
        <v>3</v>
      </c>
      <c r="B147" s="20" t="s">
        <v>9</v>
      </c>
      <c r="C147" s="16" t="s">
        <v>111</v>
      </c>
      <c r="D147" s="41" t="s">
        <v>112</v>
      </c>
      <c r="E147" s="22"/>
      <c r="F147" s="340"/>
      <c r="G147" s="287"/>
      <c r="H147" s="287"/>
      <c r="I147" s="287"/>
      <c r="J147" s="287"/>
      <c r="K147" s="639"/>
      <c r="L147" s="9"/>
      <c r="M147" s="9"/>
    </row>
    <row r="148" spans="1:13" ht="15.75">
      <c r="A148" s="23"/>
      <c r="B148" s="24"/>
      <c r="C148" s="25"/>
      <c r="D148" s="36"/>
      <c r="E148" s="90"/>
      <c r="F148" s="336"/>
      <c r="G148" s="287"/>
      <c r="H148" s="287"/>
      <c r="I148" s="287"/>
      <c r="J148" s="287"/>
      <c r="K148" s="639"/>
      <c r="L148" s="9"/>
      <c r="M148" s="9"/>
    </row>
    <row r="149" spans="1:13" ht="15.75">
      <c r="A149" s="34"/>
      <c r="B149" s="20"/>
      <c r="C149" s="16"/>
      <c r="D149" s="43"/>
      <c r="E149" s="74"/>
      <c r="F149" s="338"/>
      <c r="G149" s="289"/>
      <c r="H149" s="289"/>
      <c r="I149" s="289"/>
      <c r="J149" s="289"/>
      <c r="K149" s="638" t="s">
        <v>159</v>
      </c>
      <c r="L149" s="9"/>
      <c r="M149" s="9"/>
    </row>
    <row r="150" spans="1:13" ht="15.75">
      <c r="A150" s="19">
        <v>4</v>
      </c>
      <c r="B150" s="20" t="s">
        <v>9</v>
      </c>
      <c r="C150" s="16" t="s">
        <v>113</v>
      </c>
      <c r="D150" s="41" t="s">
        <v>114</v>
      </c>
      <c r="E150" s="22"/>
      <c r="F150" s="340"/>
      <c r="G150" s="287"/>
      <c r="H150" s="287"/>
      <c r="I150" s="287"/>
      <c r="J150" s="287"/>
      <c r="K150" s="639"/>
      <c r="L150" s="9"/>
      <c r="M150" s="9"/>
    </row>
    <row r="151" spans="1:13" ht="15.75">
      <c r="A151" s="23"/>
      <c r="B151" s="24"/>
      <c r="C151" s="25"/>
      <c r="D151" s="36"/>
      <c r="E151" s="90"/>
      <c r="F151" s="337"/>
      <c r="G151" s="288"/>
      <c r="H151" s="288"/>
      <c r="I151" s="288"/>
      <c r="J151" s="288"/>
      <c r="K151" s="641"/>
      <c r="L151" s="9"/>
      <c r="M151" s="9"/>
    </row>
    <row r="152" spans="1:13" ht="15.75">
      <c r="A152" s="34"/>
      <c r="B152" s="20"/>
      <c r="C152" s="16"/>
      <c r="D152" s="43"/>
      <c r="E152" s="74"/>
      <c r="F152" s="336"/>
      <c r="G152" s="287"/>
      <c r="H152" s="287"/>
      <c r="I152" s="287"/>
      <c r="J152" s="287"/>
      <c r="K152" s="638" t="s">
        <v>159</v>
      </c>
      <c r="L152" s="9"/>
      <c r="M152" s="9"/>
    </row>
    <row r="153" spans="1:13" ht="15.75">
      <c r="A153" s="19">
        <v>5</v>
      </c>
      <c r="B153" s="20" t="s">
        <v>9</v>
      </c>
      <c r="C153" s="16" t="s">
        <v>115</v>
      </c>
      <c r="D153" s="41" t="s">
        <v>116</v>
      </c>
      <c r="E153" s="22"/>
      <c r="F153" s="340"/>
      <c r="G153" s="287"/>
      <c r="H153" s="287"/>
      <c r="I153" s="287"/>
      <c r="J153" s="287"/>
      <c r="K153" s="639"/>
      <c r="L153" s="9"/>
      <c r="M153" s="9"/>
    </row>
    <row r="154" spans="1:13" ht="15.75">
      <c r="A154" s="23"/>
      <c r="B154" s="24"/>
      <c r="C154" s="25"/>
      <c r="D154" s="36"/>
      <c r="E154" s="90"/>
      <c r="F154" s="336"/>
      <c r="G154" s="288"/>
      <c r="H154" s="288"/>
      <c r="I154" s="288"/>
      <c r="J154" s="288"/>
      <c r="K154" s="641"/>
      <c r="L154" s="9"/>
      <c r="M154" s="9"/>
    </row>
    <row r="155" spans="1:13" ht="15.75">
      <c r="A155" s="34"/>
      <c r="B155" s="20"/>
      <c r="C155" s="16"/>
      <c r="D155" s="43"/>
      <c r="E155" s="74"/>
      <c r="F155" s="338"/>
      <c r="G155" s="289"/>
      <c r="H155" s="289"/>
      <c r="I155" s="289"/>
      <c r="J155" s="289"/>
      <c r="K155" s="638" t="s">
        <v>159</v>
      </c>
      <c r="L155" s="9"/>
      <c r="M155" s="9"/>
    </row>
    <row r="156" spans="1:13" ht="15.75">
      <c r="A156" s="19">
        <v>6</v>
      </c>
      <c r="B156" s="20" t="s">
        <v>9</v>
      </c>
      <c r="C156" s="16" t="s">
        <v>117</v>
      </c>
      <c r="D156" s="41" t="s">
        <v>118</v>
      </c>
      <c r="E156" s="22"/>
      <c r="F156" s="340"/>
      <c r="G156" s="287"/>
      <c r="H156" s="287"/>
      <c r="I156" s="287"/>
      <c r="J156" s="287"/>
      <c r="K156" s="639"/>
      <c r="L156" s="9"/>
      <c r="M156" s="9"/>
    </row>
    <row r="157" spans="1:13" ht="16.5" thickBot="1">
      <c r="A157" s="45"/>
      <c r="B157" s="46"/>
      <c r="C157" s="47"/>
      <c r="D157" s="48"/>
      <c r="E157" s="61"/>
      <c r="F157" s="339"/>
      <c r="G157" s="290"/>
      <c r="H157" s="290"/>
      <c r="I157" s="290"/>
      <c r="J157" s="290"/>
      <c r="K157" s="640"/>
      <c r="L157" s="9"/>
      <c r="M157" s="9"/>
    </row>
    <row r="158" spans="1:13" ht="16.5" thickTop="1">
      <c r="A158" s="9"/>
      <c r="B158" s="9"/>
      <c r="C158" s="9"/>
      <c r="D158" s="9"/>
      <c r="E158" s="9"/>
      <c r="F158" s="581" t="s">
        <v>522</v>
      </c>
      <c r="G158" s="582">
        <f>SUM(G140:G157)</f>
        <v>3324836.2</v>
      </c>
      <c r="H158" s="9"/>
      <c r="I158" s="9"/>
      <c r="J158" s="9"/>
      <c r="K158" s="9"/>
      <c r="L158" s="9"/>
      <c r="M158" s="9"/>
    </row>
    <row r="159" spans="1:13" ht="15.75">
      <c r="A159" s="9"/>
      <c r="B159" s="9"/>
      <c r="C159" s="9"/>
      <c r="D159" s="9"/>
      <c r="E159" s="9"/>
      <c r="F159" s="581"/>
      <c r="G159" s="582"/>
      <c r="H159" s="9"/>
      <c r="I159" s="9"/>
      <c r="J159" s="9"/>
      <c r="K159" s="9"/>
      <c r="L159" s="9"/>
      <c r="M159" s="9"/>
    </row>
    <row r="160" spans="1:13" ht="15.75">
      <c r="A160" s="9"/>
      <c r="B160" s="9"/>
      <c r="C160" s="9"/>
      <c r="D160" s="9"/>
      <c r="E160" s="9"/>
      <c r="F160" s="581" t="s">
        <v>395</v>
      </c>
      <c r="G160" s="582">
        <f>G62+G135+G158+G107</f>
        <v>16999662.2</v>
      </c>
      <c r="H160" s="9"/>
      <c r="I160" s="9"/>
      <c r="J160" s="9"/>
      <c r="K160" s="9"/>
      <c r="L160" s="9"/>
      <c r="M160" s="9"/>
    </row>
    <row r="161" spans="1:13" ht="15.75">
      <c r="A161" s="9"/>
      <c r="B161" s="9"/>
      <c r="C161" s="9"/>
      <c r="D161" s="9"/>
      <c r="E161" s="92"/>
      <c r="F161" s="581" t="s">
        <v>396</v>
      </c>
      <c r="G161" s="582">
        <f>G49+G56+G108</f>
        <v>58457056.220000006</v>
      </c>
      <c r="H161" s="9"/>
      <c r="I161" s="9"/>
      <c r="J161" s="9"/>
      <c r="K161" s="9"/>
      <c r="L161" s="9"/>
      <c r="M161" s="9"/>
    </row>
    <row r="162" spans="1:13" ht="15.75">
      <c r="A162" s="9"/>
      <c r="B162" s="9"/>
      <c r="C162" s="9"/>
      <c r="D162" s="9"/>
      <c r="E162" s="92"/>
      <c r="F162" s="581" t="s">
        <v>53</v>
      </c>
      <c r="G162" s="582">
        <f>SUM(G160:G161)</f>
        <v>75456718.42</v>
      </c>
      <c r="H162" s="9"/>
      <c r="I162" s="9"/>
      <c r="J162" s="9"/>
      <c r="K162" s="9"/>
      <c r="L162" s="9"/>
      <c r="M162" s="9"/>
    </row>
    <row r="163" spans="1:13" ht="15.75">
      <c r="A163" s="9"/>
      <c r="B163" s="9"/>
      <c r="C163" s="9"/>
      <c r="D163" s="9"/>
      <c r="E163" s="92"/>
      <c r="F163" s="581"/>
      <c r="G163" s="582"/>
      <c r="H163" s="9"/>
      <c r="I163" s="9"/>
      <c r="J163" s="9"/>
      <c r="K163" s="9"/>
      <c r="L163" s="9"/>
      <c r="M163" s="9"/>
    </row>
    <row r="164" spans="1:13" ht="18">
      <c r="A164" s="9"/>
      <c r="B164" s="9"/>
      <c r="C164" s="9"/>
      <c r="D164" s="362" t="s">
        <v>531</v>
      </c>
      <c r="E164" s="363"/>
      <c r="F164" s="361"/>
      <c r="G164" s="9"/>
      <c r="H164" s="9"/>
      <c r="I164" s="9"/>
      <c r="J164" s="9"/>
      <c r="K164" s="9"/>
      <c r="L164" s="9"/>
      <c r="M164" s="9"/>
    </row>
    <row r="165" spans="1:13" ht="15.75">
      <c r="A165" s="9"/>
      <c r="B165" s="9"/>
      <c r="C165" s="9"/>
      <c r="D165" s="361" t="s">
        <v>397</v>
      </c>
      <c r="E165" s="360"/>
      <c r="F165" s="361"/>
      <c r="G165" s="9"/>
      <c r="H165" s="9"/>
      <c r="I165" s="9"/>
      <c r="J165" s="9"/>
      <c r="K165" s="9"/>
      <c r="L165" s="9"/>
      <c r="M165" s="9"/>
    </row>
    <row r="166" spans="1:13" ht="15.75">
      <c r="A166" s="9"/>
      <c r="B166" s="9"/>
      <c r="C166" s="9"/>
      <c r="D166" s="361"/>
      <c r="E166" s="360"/>
      <c r="F166" s="361"/>
      <c r="G166" s="9"/>
      <c r="H166" s="9"/>
      <c r="I166" s="9"/>
      <c r="J166" s="9"/>
      <c r="K166" s="9"/>
      <c r="L166" s="9"/>
      <c r="M166" s="9"/>
    </row>
    <row r="167" spans="1:13" ht="15.75">
      <c r="A167" s="9"/>
      <c r="B167" s="361" t="s">
        <v>399</v>
      </c>
      <c r="C167" s="9"/>
      <c r="D167" s="361" t="s">
        <v>395</v>
      </c>
      <c r="E167" s="360">
        <v>17000000</v>
      </c>
      <c r="F167" s="361"/>
      <c r="G167" s="9"/>
      <c r="H167" s="9"/>
      <c r="I167" s="9"/>
      <c r="J167" s="9"/>
      <c r="K167" s="9"/>
      <c r="L167" s="9"/>
      <c r="M167" s="9"/>
    </row>
    <row r="168" spans="1:13" ht="15.75">
      <c r="A168" s="9"/>
      <c r="B168" s="9"/>
      <c r="C168" s="9"/>
      <c r="D168" s="361" t="s">
        <v>396</v>
      </c>
      <c r="E168" s="360">
        <v>58000000</v>
      </c>
      <c r="F168" s="361"/>
      <c r="G168" s="9"/>
      <c r="H168" s="9"/>
      <c r="I168" s="9"/>
      <c r="J168" s="9"/>
      <c r="K168" s="9"/>
      <c r="L168" s="9"/>
      <c r="M168" s="9"/>
    </row>
    <row r="169" spans="1:13" ht="15.75">
      <c r="A169" s="9"/>
      <c r="B169" s="9"/>
      <c r="C169" s="9"/>
      <c r="D169" s="361" t="s">
        <v>394</v>
      </c>
      <c r="E169" s="360">
        <f>SUM(E167:E168)</f>
        <v>75000000</v>
      </c>
      <c r="F169" s="361"/>
      <c r="G169" s="9"/>
      <c r="H169" s="9"/>
      <c r="I169" s="9"/>
      <c r="J169" s="9"/>
      <c r="K169" s="9"/>
      <c r="L169" s="9"/>
      <c r="M169" s="9"/>
    </row>
    <row r="170" spans="1:13" ht="15.75">
      <c r="A170" s="9"/>
      <c r="B170" s="9"/>
      <c r="C170" s="9"/>
      <c r="D170" s="361" t="s">
        <v>398</v>
      </c>
      <c r="E170" s="360">
        <v>410000</v>
      </c>
      <c r="F170" s="361"/>
      <c r="G170" s="9"/>
      <c r="H170" s="9"/>
      <c r="I170" s="9"/>
      <c r="J170" s="9"/>
      <c r="K170" s="9"/>
      <c r="L170" s="9"/>
      <c r="M170" s="9"/>
    </row>
    <row r="171" spans="1:13" ht="18">
      <c r="A171" s="9"/>
      <c r="B171" s="9"/>
      <c r="C171" s="9"/>
      <c r="D171" s="364" t="s">
        <v>400</v>
      </c>
      <c r="E171" s="363">
        <f>SUM(E169:E170)</f>
        <v>75410000</v>
      </c>
      <c r="F171" s="361"/>
      <c r="G171" s="9"/>
      <c r="H171" s="9"/>
      <c r="I171" s="9"/>
      <c r="J171" s="9"/>
      <c r="K171" s="9"/>
      <c r="L171" s="9"/>
      <c r="M171" s="9"/>
    </row>
    <row r="172" spans="1:13" ht="15.75">
      <c r="A172" s="9"/>
      <c r="B172" s="9"/>
      <c r="C172" s="9"/>
      <c r="D172" s="361"/>
      <c r="E172" s="360"/>
      <c r="F172" s="361"/>
      <c r="G172" s="9"/>
      <c r="H172" s="9"/>
      <c r="I172" s="9"/>
      <c r="J172" s="9"/>
      <c r="K172" s="9"/>
      <c r="L172" s="9"/>
      <c r="M172" s="9"/>
    </row>
    <row r="173" spans="1:13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2" ht="15.75">
      <c r="A174" s="9"/>
      <c r="B174" s="89"/>
    </row>
    <row r="175" spans="1:2" ht="17.25" customHeight="1">
      <c r="A175" s="9"/>
      <c r="B175" s="88"/>
    </row>
    <row r="176" spans="1:2" ht="15.75">
      <c r="A176" s="9"/>
      <c r="B176" s="88"/>
    </row>
    <row r="177" spans="1:2" ht="15.75" customHeight="1">
      <c r="A177" s="9"/>
      <c r="B177" s="91"/>
    </row>
    <row r="178" spans="1:2" ht="15.75">
      <c r="A178" s="9"/>
      <c r="B178" s="91"/>
    </row>
    <row r="179" spans="1:2" ht="15.75">
      <c r="A179" s="9"/>
      <c r="B179" s="91"/>
    </row>
    <row r="180" spans="1:2" ht="15.75">
      <c r="A180" s="9"/>
      <c r="B180" s="84"/>
    </row>
    <row r="181" spans="1:2" ht="38.25" customHeight="1">
      <c r="A181" s="9"/>
      <c r="B181" s="9"/>
    </row>
    <row r="182" spans="1:2" ht="15.75">
      <c r="A182" s="9"/>
      <c r="B182" s="9"/>
    </row>
    <row r="183" spans="1:2" ht="15.75">
      <c r="A183" s="9"/>
      <c r="B183" s="9"/>
    </row>
    <row r="184" spans="1:2" ht="25.5" customHeight="1">
      <c r="A184" s="9"/>
      <c r="B184" s="9"/>
    </row>
    <row r="185" spans="1:2" ht="15.75">
      <c r="A185" s="9"/>
      <c r="B185" s="9"/>
    </row>
    <row r="186" spans="1:2" ht="15.75">
      <c r="A186" s="9"/>
      <c r="B186" s="9"/>
    </row>
    <row r="187" spans="1:2" ht="15.75">
      <c r="A187" s="9"/>
      <c r="B187" s="9"/>
    </row>
    <row r="188" spans="1:2" ht="15.75">
      <c r="A188" s="9"/>
      <c r="B188" s="9"/>
    </row>
    <row r="189" spans="1:2" ht="15.75">
      <c r="A189" s="9"/>
      <c r="B189" s="9"/>
    </row>
    <row r="190" spans="1:2" ht="38.25" customHeight="1">
      <c r="A190" s="9"/>
      <c r="B190" s="9"/>
    </row>
    <row r="191" spans="1:2" ht="15.75">
      <c r="A191" s="9"/>
      <c r="B191" s="9"/>
    </row>
    <row r="192" spans="1:2" ht="15.75">
      <c r="A192" s="9"/>
      <c r="B192" s="9"/>
    </row>
    <row r="193" spans="1:2" ht="15.75">
      <c r="A193" s="9"/>
      <c r="B193" s="9"/>
    </row>
    <row r="194" spans="1:2" ht="15.75">
      <c r="A194" s="9"/>
      <c r="B194" s="9"/>
    </row>
    <row r="195" spans="1:2" ht="15.75">
      <c r="A195" s="9"/>
      <c r="B195" s="9"/>
    </row>
    <row r="196" spans="1:2" ht="15.75">
      <c r="A196" s="9"/>
      <c r="B196" s="9"/>
    </row>
    <row r="197" spans="1:2" ht="15.75">
      <c r="A197" s="9"/>
      <c r="B197" s="9"/>
    </row>
    <row r="198" spans="1:2" ht="15.75">
      <c r="A198" s="9"/>
      <c r="B198" s="9"/>
    </row>
    <row r="199" spans="1:2" ht="15.75">
      <c r="A199" s="9"/>
      <c r="B199" s="9"/>
    </row>
    <row r="200" spans="1:2" ht="15.75">
      <c r="A200" s="9"/>
      <c r="B200" s="9"/>
    </row>
    <row r="201" spans="1:2" ht="15.75">
      <c r="A201" s="9"/>
      <c r="B201" s="9"/>
    </row>
    <row r="202" spans="1:2" ht="15.75">
      <c r="A202" s="9"/>
      <c r="B202" s="9"/>
    </row>
    <row r="203" spans="1:2" ht="15.75">
      <c r="A203" s="9"/>
      <c r="B203" s="9"/>
    </row>
    <row r="204" spans="1:2" ht="15.75">
      <c r="A204" s="9"/>
      <c r="B204" s="9"/>
    </row>
    <row r="205" spans="1:2" ht="15.75">
      <c r="A205" s="9"/>
      <c r="B205" s="9"/>
    </row>
    <row r="206" spans="1:2" ht="15.75">
      <c r="A206" s="9"/>
      <c r="B206" s="9"/>
    </row>
    <row r="207" spans="1:2" ht="15.75">
      <c r="A207" s="9"/>
      <c r="B207" s="9"/>
    </row>
    <row r="208" spans="1:2" ht="15.75">
      <c r="A208" s="9"/>
      <c r="B208" s="9"/>
    </row>
    <row r="209" spans="1:2" ht="15.75">
      <c r="A209" s="9"/>
      <c r="B209" s="9"/>
    </row>
    <row r="210" spans="1:2" ht="15.75">
      <c r="A210" s="9"/>
      <c r="B210" s="9"/>
    </row>
    <row r="211" spans="1:2" ht="15.75">
      <c r="A211" s="9"/>
      <c r="B211" s="9"/>
    </row>
    <row r="212" spans="1:2" ht="15.75">
      <c r="A212" s="9"/>
      <c r="B212" s="9"/>
    </row>
    <row r="213" spans="1:2" ht="15.75">
      <c r="A213" s="9"/>
      <c r="B213" s="9"/>
    </row>
    <row r="214" spans="1:2" ht="15.75">
      <c r="A214" s="9"/>
      <c r="B214" s="9"/>
    </row>
    <row r="215" spans="1:2" ht="15.75">
      <c r="A215" s="9"/>
      <c r="B215" s="9"/>
    </row>
    <row r="216" spans="1:2" ht="15.75">
      <c r="A216" s="9"/>
      <c r="B216" s="9"/>
    </row>
    <row r="217" spans="1:2" ht="15.75">
      <c r="A217" s="9"/>
      <c r="B217" s="9"/>
    </row>
    <row r="218" spans="1:2" ht="15.75">
      <c r="A218" s="9"/>
      <c r="B218" s="9"/>
    </row>
    <row r="219" spans="1:2" ht="15.75">
      <c r="A219" s="9"/>
      <c r="B219" s="9"/>
    </row>
    <row r="220" spans="1:2" ht="15.75">
      <c r="A220" s="9"/>
      <c r="B220" s="9"/>
    </row>
    <row r="221" spans="1:2" ht="15.75">
      <c r="A221" s="9"/>
      <c r="B221" s="9"/>
    </row>
    <row r="222" spans="1:2" ht="15.75">
      <c r="A222" s="9"/>
      <c r="B222" s="9"/>
    </row>
    <row r="223" spans="1:2" ht="15.75">
      <c r="A223" s="9"/>
      <c r="B223" s="9"/>
    </row>
    <row r="224" spans="1:2" ht="15.75">
      <c r="A224" s="9"/>
      <c r="B224" s="9"/>
    </row>
    <row r="225" spans="1:2" ht="15.75">
      <c r="A225" s="9"/>
      <c r="B225" s="9"/>
    </row>
    <row r="226" spans="1:2" ht="15.75">
      <c r="A226" s="9"/>
      <c r="B226" s="9"/>
    </row>
    <row r="227" spans="1:2" ht="15.75">
      <c r="A227" s="9"/>
      <c r="B227" s="9"/>
    </row>
    <row r="228" spans="1:2" ht="15.75">
      <c r="A228" s="9"/>
      <c r="B228" s="9"/>
    </row>
    <row r="229" spans="1:2" ht="15.75">
      <c r="A229" s="9"/>
      <c r="B229" s="9"/>
    </row>
    <row r="230" spans="1:2" ht="15.75">
      <c r="A230" s="9"/>
      <c r="B230" s="9"/>
    </row>
    <row r="231" spans="1:2" ht="15.75">
      <c r="A231" s="9"/>
      <c r="B231" s="9"/>
    </row>
    <row r="232" spans="1:2" ht="15.75">
      <c r="A232" s="9"/>
      <c r="B232" s="9"/>
    </row>
    <row r="233" spans="1:2" ht="15.75">
      <c r="A233" s="9"/>
      <c r="B233" s="9"/>
    </row>
    <row r="234" spans="1:2" ht="15.75">
      <c r="A234" s="9"/>
      <c r="B234" s="9"/>
    </row>
    <row r="235" spans="1:2" ht="15.75">
      <c r="A235" s="9"/>
      <c r="B235" s="9"/>
    </row>
    <row r="236" spans="1:2" ht="15.75">
      <c r="A236" s="9"/>
      <c r="B236" s="9"/>
    </row>
    <row r="237" spans="1:2" ht="15.75">
      <c r="A237" s="9"/>
      <c r="B237" s="9"/>
    </row>
    <row r="238" spans="1:2" ht="15.75">
      <c r="A238" s="9"/>
      <c r="B238" s="9"/>
    </row>
    <row r="239" spans="1:2" ht="15.75">
      <c r="A239" s="9"/>
      <c r="B239" s="9"/>
    </row>
    <row r="240" spans="1:2" ht="15.75">
      <c r="A240" s="9"/>
      <c r="B240" s="9"/>
    </row>
    <row r="241" spans="1:2" ht="15.75">
      <c r="A241" s="9"/>
      <c r="B241" s="9"/>
    </row>
    <row r="242" spans="1:2" ht="15.75">
      <c r="A242" s="9"/>
      <c r="B242" s="9"/>
    </row>
    <row r="243" spans="1:2" ht="15.75">
      <c r="A243" s="9"/>
      <c r="B243" s="9"/>
    </row>
    <row r="244" spans="1:2" ht="15.75">
      <c r="A244" s="9"/>
      <c r="B244" s="9"/>
    </row>
    <row r="245" spans="1:2" ht="15.75">
      <c r="A245" s="9"/>
      <c r="B245" s="9"/>
    </row>
    <row r="246" spans="1:2" ht="15.75">
      <c r="A246" s="9"/>
      <c r="B246" s="9"/>
    </row>
    <row r="247" spans="1:2" ht="15.75">
      <c r="A247" s="9"/>
      <c r="B247" s="9"/>
    </row>
    <row r="248" spans="1:2" ht="15.75">
      <c r="A248" s="9"/>
      <c r="B248" s="9"/>
    </row>
    <row r="249" spans="1:2" ht="15.75">
      <c r="A249" s="9"/>
      <c r="B249" s="9"/>
    </row>
    <row r="250" spans="1:2" ht="15.75">
      <c r="A250" s="9"/>
      <c r="B250" s="9"/>
    </row>
    <row r="251" spans="1:2" ht="15.75">
      <c r="A251" s="9"/>
      <c r="B251" s="9"/>
    </row>
    <row r="252" spans="1:2" ht="15.75">
      <c r="A252" s="9"/>
      <c r="B252" s="9"/>
    </row>
    <row r="253" spans="1:2" ht="15.75">
      <c r="A253" s="9"/>
      <c r="B253" s="9"/>
    </row>
    <row r="254" spans="1:2" ht="15.75">
      <c r="A254" s="9"/>
      <c r="B254" s="9"/>
    </row>
    <row r="255" spans="1:2" ht="15.75">
      <c r="A255" s="9"/>
      <c r="B255" s="9"/>
    </row>
    <row r="256" spans="1:2" ht="15.75">
      <c r="A256" s="9"/>
      <c r="B256" s="9"/>
    </row>
    <row r="257" spans="1:2" ht="15.75">
      <c r="A257" s="9"/>
      <c r="B257" s="9"/>
    </row>
    <row r="258" spans="1:2" ht="15.75">
      <c r="A258" s="9"/>
      <c r="B258" s="9"/>
    </row>
    <row r="259" spans="1:2" ht="15.75">
      <c r="A259" s="9"/>
      <c r="B259" s="9"/>
    </row>
    <row r="260" spans="1:2" ht="15.75">
      <c r="A260" s="9"/>
      <c r="B260" s="9"/>
    </row>
    <row r="261" spans="1:2" ht="15.75">
      <c r="A261" s="9"/>
      <c r="B261" s="9"/>
    </row>
    <row r="262" spans="1:2" ht="15.75">
      <c r="A262" s="9"/>
      <c r="B262" s="9"/>
    </row>
    <row r="263" spans="1:2" ht="15.75">
      <c r="A263" s="9"/>
      <c r="B263" s="9"/>
    </row>
    <row r="264" spans="1:2" ht="15.75">
      <c r="A264" s="9"/>
      <c r="B264" s="9"/>
    </row>
    <row r="265" spans="1:2" ht="15.75">
      <c r="A265" s="9"/>
      <c r="B265" s="9"/>
    </row>
    <row r="266" spans="1:2" ht="15.75">
      <c r="A266" s="9"/>
      <c r="B266" s="9"/>
    </row>
    <row r="267" spans="1:2" ht="15.75">
      <c r="A267" s="9"/>
      <c r="B267" s="9"/>
    </row>
    <row r="268" spans="1:2" ht="15.75">
      <c r="A268" s="9"/>
      <c r="B268" s="9"/>
    </row>
    <row r="269" spans="1:2" ht="15.75">
      <c r="A269" s="9"/>
      <c r="B269" s="9"/>
    </row>
    <row r="270" spans="1:2" ht="15.75">
      <c r="A270" s="9"/>
      <c r="B270" s="9"/>
    </row>
    <row r="271" spans="1:2" ht="15.75">
      <c r="A271" s="9"/>
      <c r="B271" s="9"/>
    </row>
    <row r="272" spans="1:2" ht="15.75">
      <c r="A272" s="9"/>
      <c r="B272" s="9"/>
    </row>
    <row r="273" spans="1:2" ht="15.75">
      <c r="A273" s="9"/>
      <c r="B273" s="9"/>
    </row>
    <row r="274" spans="1:2" ht="15.75">
      <c r="A274" s="9"/>
      <c r="B274" s="9"/>
    </row>
    <row r="275" spans="1:2" ht="15.75">
      <c r="A275" s="9"/>
      <c r="B275" s="9"/>
    </row>
    <row r="276" spans="1:2" ht="15.75">
      <c r="A276" s="9"/>
      <c r="B276" s="9"/>
    </row>
    <row r="277" spans="1:2" ht="15.75">
      <c r="A277" s="9"/>
      <c r="B277" s="9"/>
    </row>
    <row r="278" spans="1:2" ht="15.75">
      <c r="A278" s="9"/>
      <c r="B278" s="9"/>
    </row>
    <row r="279" spans="1:2" ht="15.75">
      <c r="A279" s="9"/>
      <c r="B279" s="9"/>
    </row>
    <row r="280" spans="1:2" ht="15.75">
      <c r="A280" s="9"/>
      <c r="B280" s="9"/>
    </row>
    <row r="281" spans="1:2" ht="15.75">
      <c r="A281" s="9"/>
      <c r="B281" s="9"/>
    </row>
    <row r="282" spans="1:2" ht="15.75">
      <c r="A282" s="9"/>
      <c r="B282" s="9"/>
    </row>
    <row r="283" spans="1:2" ht="15.75">
      <c r="A283" s="9"/>
      <c r="B283" s="9"/>
    </row>
    <row r="284" spans="1:2" ht="15.75">
      <c r="A284" s="9"/>
      <c r="B284" s="9"/>
    </row>
    <row r="285" spans="1:2" ht="15.75">
      <c r="A285" s="9"/>
      <c r="B285" s="9"/>
    </row>
    <row r="286" spans="1:2" ht="15.75">
      <c r="A286" s="9"/>
      <c r="B286" s="9"/>
    </row>
    <row r="287" spans="1:2" ht="15.75">
      <c r="A287" s="9"/>
      <c r="B287" s="9"/>
    </row>
    <row r="288" spans="1:2" ht="15.75">
      <c r="A288" s="9"/>
      <c r="B288" s="9"/>
    </row>
    <row r="289" spans="1:2" ht="15.75">
      <c r="A289" s="9"/>
      <c r="B289" s="9"/>
    </row>
    <row r="290" spans="1:2" ht="15.75">
      <c r="A290" s="9"/>
      <c r="B290" s="9"/>
    </row>
    <row r="291" spans="1:2" ht="15.75">
      <c r="A291" s="9"/>
      <c r="B291" s="9"/>
    </row>
    <row r="292" spans="1:2" ht="15.75">
      <c r="A292" s="9"/>
      <c r="B292" s="9"/>
    </row>
    <row r="293" spans="1:2" ht="15.75">
      <c r="A293" s="9"/>
      <c r="B293" s="9"/>
    </row>
    <row r="294" spans="1:2" ht="15.75">
      <c r="A294" s="9"/>
      <c r="B294" s="9"/>
    </row>
    <row r="295" spans="1:2" ht="15.75">
      <c r="A295" s="9"/>
      <c r="B295" s="9"/>
    </row>
    <row r="296" spans="1:2" ht="15.75">
      <c r="A296" s="9"/>
      <c r="B296" s="9"/>
    </row>
    <row r="297" spans="1:2" ht="15.75">
      <c r="A297" s="9"/>
      <c r="B297" s="9"/>
    </row>
    <row r="298" spans="1:2" ht="15.75">
      <c r="A298" s="9"/>
      <c r="B298" s="9"/>
    </row>
    <row r="299" spans="1:2" ht="15.75">
      <c r="A299" s="9"/>
      <c r="B299" s="9"/>
    </row>
    <row r="300" spans="1:2" ht="15.75">
      <c r="A300" s="9"/>
      <c r="B300" s="9"/>
    </row>
    <row r="301" spans="1:2" ht="15.75">
      <c r="A301" s="9"/>
      <c r="B301" s="9"/>
    </row>
    <row r="302" spans="1:2" ht="15.75">
      <c r="A302" s="9"/>
      <c r="B302" s="9"/>
    </row>
    <row r="303" spans="1:2" ht="15.75">
      <c r="A303" s="9"/>
      <c r="B303" s="9"/>
    </row>
    <row r="304" spans="1:2" ht="15.75">
      <c r="A304" s="9"/>
      <c r="B304" s="9"/>
    </row>
    <row r="305" spans="1:2" ht="15.75">
      <c r="A305" s="9"/>
      <c r="B305" s="9"/>
    </row>
    <row r="306" spans="1:2" ht="15.75">
      <c r="A306" s="9"/>
      <c r="B306" s="9"/>
    </row>
    <row r="307" spans="1:2" ht="15.75">
      <c r="A307" s="9"/>
      <c r="B307" s="9"/>
    </row>
    <row r="308" spans="1:2" ht="15.75">
      <c r="A308" s="9"/>
      <c r="B308" s="9"/>
    </row>
    <row r="309" spans="1:2" ht="15.75">
      <c r="A309" s="9"/>
      <c r="B309" s="9"/>
    </row>
    <row r="310" spans="1:2" ht="15.75">
      <c r="A310" s="9"/>
      <c r="B310" s="9"/>
    </row>
    <row r="311" spans="1:2" ht="15.75">
      <c r="A311" s="9"/>
      <c r="B311" s="9"/>
    </row>
    <row r="312" spans="1:2" ht="15.75">
      <c r="A312" s="9"/>
      <c r="B312" s="9"/>
    </row>
    <row r="313" spans="1:2" ht="15.75">
      <c r="A313" s="9"/>
      <c r="B313" s="9"/>
    </row>
    <row r="314" spans="1:2" ht="15.75">
      <c r="A314" s="9"/>
      <c r="B314" s="9"/>
    </row>
    <row r="315" spans="1:2" ht="15.75">
      <c r="A315" s="9"/>
      <c r="B315" s="9"/>
    </row>
    <row r="316" spans="1:2" ht="15.75">
      <c r="A316" s="9"/>
      <c r="B316" s="9"/>
    </row>
    <row r="317" spans="1:2" ht="15.75">
      <c r="A317" s="9"/>
      <c r="B317" s="9"/>
    </row>
    <row r="318" spans="1:2" ht="15.75">
      <c r="A318" s="9"/>
      <c r="B318" s="9"/>
    </row>
    <row r="319" spans="1:2" ht="15.75">
      <c r="A319" s="9"/>
      <c r="B319" s="9"/>
    </row>
    <row r="320" spans="1:2" ht="15.75">
      <c r="A320" s="9"/>
      <c r="B320" s="9"/>
    </row>
    <row r="321" spans="1:2" ht="15.75">
      <c r="A321" s="9"/>
      <c r="B321" s="9"/>
    </row>
    <row r="322" spans="1:2" ht="15.75">
      <c r="A322" s="9"/>
      <c r="B322" s="9"/>
    </row>
    <row r="323" spans="1:2" ht="15.75">
      <c r="A323" s="9"/>
      <c r="B323" s="9"/>
    </row>
    <row r="324" spans="12:13" ht="15.75">
      <c r="L324" s="9"/>
      <c r="M324" s="9"/>
    </row>
    <row r="325" spans="12:13" ht="15.75">
      <c r="L325" s="9"/>
      <c r="M325" s="9"/>
    </row>
    <row r="326" spans="12:13" ht="15.75">
      <c r="L326" s="9"/>
      <c r="M326" s="9"/>
    </row>
    <row r="327" spans="12:13" ht="15.75">
      <c r="L327" s="9"/>
      <c r="M327" s="9"/>
    </row>
    <row r="328" spans="12:13" ht="15.75">
      <c r="L328" s="9"/>
      <c r="M328" s="9"/>
    </row>
    <row r="329" spans="12:13" ht="15.75">
      <c r="L329" s="9"/>
      <c r="M329" s="9"/>
    </row>
    <row r="330" spans="12:13" ht="15.75">
      <c r="L330" s="9"/>
      <c r="M330" s="9"/>
    </row>
  </sheetData>
  <sheetProtection/>
  <mergeCells count="55">
    <mergeCell ref="K7:K9"/>
    <mergeCell ref="A2:K2"/>
    <mergeCell ref="A5:A6"/>
    <mergeCell ref="B5:B6"/>
    <mergeCell ref="C5:D5"/>
    <mergeCell ref="E5:E6"/>
    <mergeCell ref="K5:K6"/>
    <mergeCell ref="I5:I6"/>
    <mergeCell ref="J5:J6"/>
    <mergeCell ref="F5:F6"/>
    <mergeCell ref="K16:K18"/>
    <mergeCell ref="K19:K21"/>
    <mergeCell ref="K10:K12"/>
    <mergeCell ref="K13:K15"/>
    <mergeCell ref="K28:K30"/>
    <mergeCell ref="K31:K33"/>
    <mergeCell ref="K22:K24"/>
    <mergeCell ref="K25:K27"/>
    <mergeCell ref="K46:K48"/>
    <mergeCell ref="K40:K42"/>
    <mergeCell ref="K43:K45"/>
    <mergeCell ref="K34:K36"/>
    <mergeCell ref="K37:K39"/>
    <mergeCell ref="K85:K87"/>
    <mergeCell ref="K79:K81"/>
    <mergeCell ref="K82:K84"/>
    <mergeCell ref="K53:K55"/>
    <mergeCell ref="K65:K67"/>
    <mergeCell ref="K76:K78"/>
    <mergeCell ref="K68:K70"/>
    <mergeCell ref="K59:K61"/>
    <mergeCell ref="K97:K99"/>
    <mergeCell ref="K91:K93"/>
    <mergeCell ref="K94:K96"/>
    <mergeCell ref="K88:K90"/>
    <mergeCell ref="A3:G3"/>
    <mergeCell ref="K149:K151"/>
    <mergeCell ref="K143:K145"/>
    <mergeCell ref="K146:K148"/>
    <mergeCell ref="K140:K142"/>
    <mergeCell ref="K129:K131"/>
    <mergeCell ref="K126:K128"/>
    <mergeCell ref="K132:K134"/>
    <mergeCell ref="K120:K122"/>
    <mergeCell ref="K123:K125"/>
    <mergeCell ref="G5:G6"/>
    <mergeCell ref="H5:H6"/>
    <mergeCell ref="A73:D73"/>
    <mergeCell ref="K155:K157"/>
    <mergeCell ref="K152:K154"/>
    <mergeCell ref="K117:K119"/>
    <mergeCell ref="K114:K116"/>
    <mergeCell ref="K111:K113"/>
    <mergeCell ref="K103:K105"/>
    <mergeCell ref="K100:K102"/>
  </mergeCells>
  <printOptions/>
  <pageMargins left="0.75" right="0.75" top="1" bottom="1" header="0.4921259845" footer="0.4921259845"/>
  <pageSetup horizontalDpi="600" verticalDpi="600" orientation="landscape" paperSize="9" scale="56" r:id="rId1"/>
  <headerFooter alignWithMargins="0">
    <oddHeader>&amp;RRK-38-2008-03, př. 2
počet stran: 4</oddHeader>
  </headerFooter>
  <rowBreaks count="3" manualBreakCount="3">
    <brk id="42" max="255" man="1"/>
    <brk id="87" max="10" man="1"/>
    <brk id="136" max="10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D122" sqref="D122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9.28125" style="0" customWidth="1"/>
    <col min="4" max="4" width="32.140625" style="0" customWidth="1"/>
    <col min="5" max="5" width="11.57421875" style="0" customWidth="1"/>
    <col min="6" max="6" width="14.8515625" style="0" customWidth="1"/>
    <col min="7" max="7" width="13.28125" style="0" customWidth="1"/>
    <col min="8" max="8" width="34.28125" style="0" customWidth="1"/>
    <col min="9" max="9" width="15.421875" style="0" customWidth="1"/>
    <col min="10" max="10" width="25.28125" style="0" customWidth="1"/>
  </cols>
  <sheetData>
    <row r="1" spans="1:8" ht="39" customHeight="1">
      <c r="A1" s="685" t="s">
        <v>434</v>
      </c>
      <c r="B1" s="685"/>
      <c r="C1" s="685"/>
      <c r="D1" s="685"/>
      <c r="E1" s="685"/>
      <c r="F1" s="688"/>
      <c r="G1" s="688"/>
      <c r="H1" s="688"/>
    </row>
    <row r="2" ht="13.5" thickBot="1">
      <c r="G2" s="416"/>
    </row>
    <row r="3" spans="1:9" ht="20.25" customHeight="1" thickBot="1" thickTop="1">
      <c r="A3" s="605" t="s">
        <v>11</v>
      </c>
      <c r="B3" s="607" t="s">
        <v>52</v>
      </c>
      <c r="C3" s="609" t="s">
        <v>55</v>
      </c>
      <c r="D3" s="690"/>
      <c r="E3" s="611" t="s">
        <v>299</v>
      </c>
      <c r="F3" s="634" t="s">
        <v>301</v>
      </c>
      <c r="G3" s="634" t="s">
        <v>433</v>
      </c>
      <c r="H3" s="620" t="s">
        <v>54</v>
      </c>
      <c r="I3" s="556" t="s">
        <v>473</v>
      </c>
    </row>
    <row r="4" spans="1:8" ht="54" customHeight="1" thickBot="1" thickTop="1">
      <c r="A4" s="606"/>
      <c r="B4" s="689"/>
      <c r="C4" s="95" t="s">
        <v>0</v>
      </c>
      <c r="D4" s="96" t="s">
        <v>1</v>
      </c>
      <c r="E4" s="668"/>
      <c r="F4" s="635"/>
      <c r="G4" s="636"/>
      <c r="H4" s="684"/>
    </row>
    <row r="5" spans="1:8" ht="13.5" thickTop="1">
      <c r="A5" s="97"/>
      <c r="B5" s="98"/>
      <c r="C5" s="99"/>
      <c r="D5" s="100"/>
      <c r="E5" s="1"/>
      <c r="F5" s="262"/>
      <c r="G5" s="417"/>
      <c r="H5" s="598" t="s">
        <v>408</v>
      </c>
    </row>
    <row r="6" spans="1:8" ht="12.75">
      <c r="A6" s="101">
        <v>1</v>
      </c>
      <c r="B6" s="102" t="s">
        <v>4</v>
      </c>
      <c r="C6" s="103" t="s">
        <v>409</v>
      </c>
      <c r="D6" s="104" t="s">
        <v>410</v>
      </c>
      <c r="E6" s="2">
        <v>0</v>
      </c>
      <c r="F6" s="263">
        <v>1706000</v>
      </c>
      <c r="G6" s="418">
        <v>1.2</v>
      </c>
      <c r="H6" s="599"/>
    </row>
    <row r="7" spans="1:8" ht="12.75">
      <c r="A7" s="105"/>
      <c r="B7" s="106"/>
      <c r="C7" s="107"/>
      <c r="D7" s="108"/>
      <c r="E7" s="3"/>
      <c r="F7" s="264"/>
      <c r="G7" s="419"/>
      <c r="H7" s="596"/>
    </row>
    <row r="8" spans="1:8" ht="12.75">
      <c r="A8" s="109"/>
      <c r="B8" s="110"/>
      <c r="C8" s="103"/>
      <c r="D8" s="111"/>
      <c r="E8" s="4"/>
      <c r="F8" s="265"/>
      <c r="G8" s="420"/>
      <c r="H8" s="597" t="s">
        <v>408</v>
      </c>
    </row>
    <row r="9" spans="1:8" ht="12.75">
      <c r="A9" s="101">
        <v>2</v>
      </c>
      <c r="B9" s="102" t="s">
        <v>4</v>
      </c>
      <c r="C9" s="103" t="s">
        <v>411</v>
      </c>
      <c r="D9" s="104" t="s">
        <v>410</v>
      </c>
      <c r="E9" s="5">
        <v>0</v>
      </c>
      <c r="F9" s="263">
        <v>700000</v>
      </c>
      <c r="G9" s="418">
        <v>0.6</v>
      </c>
      <c r="H9" s="614"/>
    </row>
    <row r="10" spans="1:8" ht="12.75">
      <c r="A10" s="105"/>
      <c r="B10" s="106"/>
      <c r="C10" s="107"/>
      <c r="D10" s="108"/>
      <c r="E10" s="6"/>
      <c r="F10" s="264"/>
      <c r="G10" s="419"/>
      <c r="H10" s="615"/>
    </row>
    <row r="11" spans="1:8" ht="12.75">
      <c r="A11" s="109"/>
      <c r="B11" s="110"/>
      <c r="C11" s="103"/>
      <c r="D11" s="111"/>
      <c r="E11" s="4"/>
      <c r="F11" s="265"/>
      <c r="G11" s="420"/>
      <c r="H11" s="597" t="s">
        <v>408</v>
      </c>
    </row>
    <row r="12" spans="1:8" ht="12.75">
      <c r="A12" s="101">
        <v>3</v>
      </c>
      <c r="B12" s="102" t="s">
        <v>4</v>
      </c>
      <c r="C12" s="103" t="s">
        <v>21</v>
      </c>
      <c r="D12" s="104" t="s">
        <v>412</v>
      </c>
      <c r="E12" s="5">
        <v>0</v>
      </c>
      <c r="F12" s="263">
        <v>408000</v>
      </c>
      <c r="G12" s="418">
        <v>0.272</v>
      </c>
      <c r="H12" s="614"/>
    </row>
    <row r="13" spans="1:8" ht="12.75">
      <c r="A13" s="105"/>
      <c r="B13" s="106"/>
      <c r="C13" s="107"/>
      <c r="D13" s="108"/>
      <c r="E13" s="6"/>
      <c r="F13" s="264"/>
      <c r="G13" s="419"/>
      <c r="H13" s="615"/>
    </row>
    <row r="14" spans="1:8" ht="12.75">
      <c r="A14" s="109"/>
      <c r="B14" s="112"/>
      <c r="C14" s="113"/>
      <c r="D14" s="114"/>
      <c r="E14" s="4"/>
      <c r="F14" s="265"/>
      <c r="G14" s="420"/>
      <c r="H14" s="597" t="s">
        <v>408</v>
      </c>
    </row>
    <row r="15" spans="1:8" ht="12.75">
      <c r="A15" s="101">
        <v>4</v>
      </c>
      <c r="B15" s="102" t="s">
        <v>4</v>
      </c>
      <c r="C15" s="103" t="s">
        <v>165</v>
      </c>
      <c r="D15" s="104" t="s">
        <v>413</v>
      </c>
      <c r="E15" s="5">
        <v>0</v>
      </c>
      <c r="F15" s="263">
        <v>795000</v>
      </c>
      <c r="G15" s="418">
        <v>0.53</v>
      </c>
      <c r="H15" s="614"/>
    </row>
    <row r="16" spans="1:8" ht="12.75">
      <c r="A16" s="105"/>
      <c r="B16" s="106"/>
      <c r="C16" s="107"/>
      <c r="D16" s="108"/>
      <c r="E16" s="6"/>
      <c r="F16" s="264"/>
      <c r="G16" s="419"/>
      <c r="H16" s="615"/>
    </row>
    <row r="17" spans="1:8" ht="12.75">
      <c r="A17" s="115"/>
      <c r="B17" s="110"/>
      <c r="C17" s="116"/>
      <c r="D17" s="114"/>
      <c r="E17" s="4"/>
      <c r="F17" s="265"/>
      <c r="G17" s="420"/>
      <c r="H17" s="597" t="s">
        <v>414</v>
      </c>
    </row>
    <row r="18" spans="1:8" ht="12.75">
      <c r="A18" s="101">
        <v>5</v>
      </c>
      <c r="B18" s="102" t="s">
        <v>4</v>
      </c>
      <c r="C18" s="117" t="s">
        <v>415</v>
      </c>
      <c r="D18" s="104" t="s">
        <v>416</v>
      </c>
      <c r="E18" s="5">
        <v>0</v>
      </c>
      <c r="F18" s="263">
        <v>1575000</v>
      </c>
      <c r="G18" s="418">
        <v>1.05</v>
      </c>
      <c r="H18" s="614"/>
    </row>
    <row r="19" spans="1:8" ht="12.75">
      <c r="A19" s="105"/>
      <c r="B19" s="106"/>
      <c r="C19" s="118"/>
      <c r="D19" s="108"/>
      <c r="E19" s="6"/>
      <c r="F19" s="264"/>
      <c r="G19" s="419"/>
      <c r="H19" s="615"/>
    </row>
    <row r="20" spans="1:8" ht="12.75">
      <c r="A20" s="115"/>
      <c r="B20" s="110"/>
      <c r="C20" s="116"/>
      <c r="D20" s="114"/>
      <c r="E20" s="4"/>
      <c r="F20" s="265"/>
      <c r="G20" s="420"/>
      <c r="H20" s="616" t="s">
        <v>417</v>
      </c>
    </row>
    <row r="21" spans="1:8" ht="12.75">
      <c r="A21" s="101">
        <v>6</v>
      </c>
      <c r="B21" s="102" t="s">
        <v>4</v>
      </c>
      <c r="C21" s="117" t="s">
        <v>418</v>
      </c>
      <c r="D21" s="104" t="s">
        <v>419</v>
      </c>
      <c r="E21" s="5">
        <v>0</v>
      </c>
      <c r="F21" s="263">
        <v>965000</v>
      </c>
      <c r="G21" s="418">
        <v>2.688</v>
      </c>
      <c r="H21" s="599"/>
    </row>
    <row r="22" spans="1:8" ht="12.75">
      <c r="A22" s="105"/>
      <c r="B22" s="106"/>
      <c r="C22" s="118"/>
      <c r="D22" s="108" t="s">
        <v>420</v>
      </c>
      <c r="E22" s="6"/>
      <c r="F22" s="264"/>
      <c r="G22" s="419"/>
      <c r="H22" s="596"/>
    </row>
    <row r="23" spans="1:8" ht="12.75">
      <c r="A23" s="115"/>
      <c r="B23" s="110"/>
      <c r="C23" s="116"/>
      <c r="D23" s="114"/>
      <c r="E23" s="4"/>
      <c r="F23" s="265"/>
      <c r="G23" s="420"/>
      <c r="H23" s="616" t="s">
        <v>417</v>
      </c>
    </row>
    <row r="24" spans="1:8" ht="12.75">
      <c r="A24" s="101">
        <v>7</v>
      </c>
      <c r="B24" s="102" t="s">
        <v>4</v>
      </c>
      <c r="C24" s="117" t="s">
        <v>5</v>
      </c>
      <c r="D24" s="104" t="s">
        <v>421</v>
      </c>
      <c r="E24" s="5">
        <v>0</v>
      </c>
      <c r="F24" s="263">
        <v>187000</v>
      </c>
      <c r="G24" s="418">
        <v>0.674</v>
      </c>
      <c r="H24" s="599"/>
    </row>
    <row r="25" spans="1:8" ht="12.75">
      <c r="A25" s="105"/>
      <c r="B25" s="106"/>
      <c r="C25" s="118"/>
      <c r="D25" s="108"/>
      <c r="E25" s="6"/>
      <c r="F25" s="264"/>
      <c r="G25" s="419"/>
      <c r="H25" s="596"/>
    </row>
    <row r="26" spans="1:8" ht="12.75">
      <c r="A26" s="109"/>
      <c r="B26" s="110"/>
      <c r="C26" s="116"/>
      <c r="D26" s="114"/>
      <c r="E26" s="4"/>
      <c r="F26" s="265"/>
      <c r="G26" s="420"/>
      <c r="H26" s="616" t="s">
        <v>417</v>
      </c>
    </row>
    <row r="27" spans="1:8" ht="12.75">
      <c r="A27" s="101">
        <v>8</v>
      </c>
      <c r="B27" s="102" t="s">
        <v>4</v>
      </c>
      <c r="C27" s="117" t="s">
        <v>422</v>
      </c>
      <c r="D27" s="104" t="s">
        <v>423</v>
      </c>
      <c r="E27" s="5">
        <v>0</v>
      </c>
      <c r="F27" s="263">
        <v>1310000</v>
      </c>
      <c r="G27" s="418">
        <v>5.24</v>
      </c>
      <c r="H27" s="599"/>
    </row>
    <row r="28" spans="1:8" ht="12.75">
      <c r="A28" s="105"/>
      <c r="B28" s="106"/>
      <c r="C28" s="118"/>
      <c r="D28" s="108"/>
      <c r="E28" s="6"/>
      <c r="F28" s="264"/>
      <c r="G28" s="419"/>
      <c r="H28" s="596"/>
    </row>
    <row r="29" spans="1:8" ht="12.75">
      <c r="A29" s="109"/>
      <c r="B29" s="110"/>
      <c r="C29" s="116"/>
      <c r="D29" s="114"/>
      <c r="E29" s="4"/>
      <c r="F29" s="265"/>
      <c r="G29" s="420"/>
      <c r="H29" s="616" t="s">
        <v>417</v>
      </c>
    </row>
    <row r="30" spans="1:8" ht="12.75">
      <c r="A30" s="101">
        <v>9</v>
      </c>
      <c r="B30" s="102" t="s">
        <v>4</v>
      </c>
      <c r="C30" s="117" t="s">
        <v>424</v>
      </c>
      <c r="D30" s="104" t="s">
        <v>425</v>
      </c>
      <c r="E30" s="5">
        <v>0</v>
      </c>
      <c r="F30" s="263">
        <v>668000</v>
      </c>
      <c r="G30" s="418">
        <v>2.389</v>
      </c>
      <c r="H30" s="599"/>
    </row>
    <row r="31" spans="1:8" ht="12.75">
      <c r="A31" s="105"/>
      <c r="B31" s="106"/>
      <c r="C31" s="118"/>
      <c r="D31" s="108"/>
      <c r="E31" s="6"/>
      <c r="F31" s="264"/>
      <c r="G31" s="419"/>
      <c r="H31" s="596"/>
    </row>
    <row r="32" spans="1:8" ht="12.75">
      <c r="A32" s="109"/>
      <c r="B32" s="110"/>
      <c r="C32" s="116"/>
      <c r="D32" s="114"/>
      <c r="E32" s="4"/>
      <c r="F32" s="265"/>
      <c r="G32" s="420"/>
      <c r="H32" s="616" t="s">
        <v>417</v>
      </c>
    </row>
    <row r="33" spans="1:8" ht="12.75">
      <c r="A33" s="101">
        <v>10</v>
      </c>
      <c r="B33" s="102" t="s">
        <v>4</v>
      </c>
      <c r="C33" s="117" t="s">
        <v>426</v>
      </c>
      <c r="D33" s="104" t="s">
        <v>427</v>
      </c>
      <c r="E33" s="5">
        <v>0</v>
      </c>
      <c r="F33" s="263">
        <v>286000</v>
      </c>
      <c r="G33" s="418">
        <v>1.941</v>
      </c>
      <c r="H33" s="599"/>
    </row>
    <row r="34" spans="1:8" ht="12.75">
      <c r="A34" s="105"/>
      <c r="B34" s="106"/>
      <c r="C34" s="118"/>
      <c r="D34" s="108"/>
      <c r="E34" s="6"/>
      <c r="F34" s="264"/>
      <c r="G34" s="419"/>
      <c r="H34" s="596"/>
    </row>
    <row r="35" spans="1:8" ht="12.75">
      <c r="A35" s="109"/>
      <c r="B35" s="110"/>
      <c r="C35" s="116"/>
      <c r="D35" s="114"/>
      <c r="E35" s="4"/>
      <c r="F35" s="265"/>
      <c r="G35" s="420"/>
      <c r="H35" s="616" t="s">
        <v>417</v>
      </c>
    </row>
    <row r="36" spans="1:8" ht="12.75">
      <c r="A36" s="101">
        <v>11</v>
      </c>
      <c r="B36" s="102" t="s">
        <v>4</v>
      </c>
      <c r="C36" s="117" t="s">
        <v>17</v>
      </c>
      <c r="D36" s="104" t="s">
        <v>428</v>
      </c>
      <c r="E36" s="5">
        <v>0</v>
      </c>
      <c r="F36" s="263">
        <v>881000</v>
      </c>
      <c r="G36" s="418">
        <v>6</v>
      </c>
      <c r="H36" s="599"/>
    </row>
    <row r="37" spans="1:8" ht="12.75">
      <c r="A37" s="105"/>
      <c r="B37" s="106"/>
      <c r="C37" s="118"/>
      <c r="D37" s="108"/>
      <c r="E37" s="6"/>
      <c r="F37" s="264"/>
      <c r="G37" s="419"/>
      <c r="H37" s="596"/>
    </row>
    <row r="38" spans="1:8" ht="12.75">
      <c r="A38" s="109"/>
      <c r="B38" s="110"/>
      <c r="C38" s="116"/>
      <c r="D38" s="114"/>
      <c r="E38" s="4"/>
      <c r="F38" s="265"/>
      <c r="G38" s="420"/>
      <c r="H38" s="681" t="s">
        <v>478</v>
      </c>
    </row>
    <row r="39" spans="1:8" ht="12.75">
      <c r="A39" s="101">
        <v>12</v>
      </c>
      <c r="B39" s="102" t="s">
        <v>4</v>
      </c>
      <c r="C39" s="117" t="s">
        <v>429</v>
      </c>
      <c r="D39" s="104" t="s">
        <v>430</v>
      </c>
      <c r="E39" s="5">
        <v>0</v>
      </c>
      <c r="F39" s="263">
        <v>1930000</v>
      </c>
      <c r="G39" s="418">
        <v>0.34</v>
      </c>
      <c r="H39" s="682"/>
    </row>
    <row r="40" spans="1:8" ht="12.75">
      <c r="A40" s="105"/>
      <c r="B40" s="106"/>
      <c r="C40" s="118"/>
      <c r="D40" s="108"/>
      <c r="E40" s="6"/>
      <c r="F40" s="264"/>
      <c r="G40" s="419"/>
      <c r="H40" s="683"/>
    </row>
    <row r="41" spans="1:8" ht="12.75">
      <c r="A41" s="109"/>
      <c r="B41" s="110"/>
      <c r="C41" s="116"/>
      <c r="D41" s="421"/>
      <c r="E41" s="4"/>
      <c r="F41" s="265"/>
      <c r="G41" s="420"/>
      <c r="H41" s="616" t="s">
        <v>431</v>
      </c>
    </row>
    <row r="42" spans="1:8" ht="12.75">
      <c r="A42" s="101">
        <v>13</v>
      </c>
      <c r="B42" s="102" t="s">
        <v>4</v>
      </c>
      <c r="C42" s="117" t="s">
        <v>14</v>
      </c>
      <c r="D42" s="422" t="s">
        <v>432</v>
      </c>
      <c r="E42" s="5">
        <v>0</v>
      </c>
      <c r="F42" s="263">
        <v>231000</v>
      </c>
      <c r="G42" s="418"/>
      <c r="H42" s="691"/>
    </row>
    <row r="43" spans="1:8" ht="13.5" thickBot="1">
      <c r="A43" s="150"/>
      <c r="B43" s="151"/>
      <c r="C43" s="152"/>
      <c r="D43" s="153"/>
      <c r="E43" s="154"/>
      <c r="F43" s="269"/>
      <c r="G43" s="423"/>
      <c r="H43" s="692"/>
    </row>
    <row r="44" ht="13.5" thickTop="1">
      <c r="G44" s="416"/>
    </row>
    <row r="45" spans="4:7" ht="12.75">
      <c r="D45" s="424" t="s">
        <v>53</v>
      </c>
      <c r="F45" s="425">
        <f>SUM(F5:F43)</f>
        <v>11642000</v>
      </c>
      <c r="G45" s="426">
        <f>SUM(G5:G43)</f>
        <v>22.924</v>
      </c>
    </row>
    <row r="49" spans="1:11" ht="18">
      <c r="A49" s="685" t="s">
        <v>474</v>
      </c>
      <c r="B49" s="685"/>
      <c r="C49" s="685"/>
      <c r="D49" s="685"/>
      <c r="E49" s="685"/>
      <c r="F49" s="685"/>
      <c r="G49" s="685"/>
      <c r="H49" s="685"/>
      <c r="I49" s="685"/>
      <c r="J49" s="685"/>
      <c r="K49" s="685"/>
    </row>
    <row r="50" spans="1:5" ht="18">
      <c r="A50" s="93"/>
      <c r="B50" s="93"/>
      <c r="C50" s="93"/>
      <c r="D50" s="93"/>
      <c r="E50" s="93"/>
    </row>
    <row r="51" spans="9:10" ht="13.5" thickBot="1">
      <c r="I51" s="94"/>
      <c r="J51" s="251"/>
    </row>
    <row r="52" spans="1:12" ht="17.25" thickBot="1" thickTop="1">
      <c r="A52" s="686" t="s">
        <v>11</v>
      </c>
      <c r="B52" s="686" t="s">
        <v>469</v>
      </c>
      <c r="C52" s="671" t="s">
        <v>55</v>
      </c>
      <c r="D52" s="672"/>
      <c r="E52" s="673" t="s">
        <v>470</v>
      </c>
      <c r="F52" s="634" t="s">
        <v>301</v>
      </c>
      <c r="G52" s="634" t="s">
        <v>433</v>
      </c>
      <c r="H52" s="620" t="s">
        <v>54</v>
      </c>
      <c r="I52" s="560"/>
      <c r="J52" s="693"/>
      <c r="K52" s="561"/>
      <c r="L52" s="544"/>
    </row>
    <row r="53" spans="1:12" ht="43.5" customHeight="1" thickBot="1" thickTop="1">
      <c r="A53" s="687"/>
      <c r="B53" s="687"/>
      <c r="C53" s="545" t="s">
        <v>0</v>
      </c>
      <c r="D53" s="546" t="s">
        <v>1</v>
      </c>
      <c r="E53" s="674"/>
      <c r="F53" s="635"/>
      <c r="G53" s="636"/>
      <c r="H53" s="684"/>
      <c r="I53" s="560"/>
      <c r="J53" s="693"/>
      <c r="K53" s="561"/>
      <c r="L53" s="544"/>
    </row>
    <row r="54" spans="1:12" ht="16.5" thickTop="1">
      <c r="A54" s="115"/>
      <c r="B54" s="110"/>
      <c r="C54" s="460"/>
      <c r="D54" s="547"/>
      <c r="E54" s="558"/>
      <c r="F54" s="571">
        <v>1480420</v>
      </c>
      <c r="G54" s="677">
        <v>0.72</v>
      </c>
      <c r="H54" s="675" t="s">
        <v>479</v>
      </c>
      <c r="I54" s="680"/>
      <c r="J54" s="562"/>
      <c r="K54" s="561"/>
      <c r="L54" s="544"/>
    </row>
    <row r="55" spans="1:12" ht="15.75">
      <c r="A55" s="101">
        <v>1</v>
      </c>
      <c r="B55" s="102" t="s">
        <v>9</v>
      </c>
      <c r="C55" s="460" t="s">
        <v>471</v>
      </c>
      <c r="D55" s="548" t="s">
        <v>472</v>
      </c>
      <c r="E55" s="557">
        <v>1290000</v>
      </c>
      <c r="F55" s="572">
        <v>519580</v>
      </c>
      <c r="G55" s="678"/>
      <c r="H55" s="675"/>
      <c r="I55" s="680"/>
      <c r="J55" s="562"/>
      <c r="K55" s="561"/>
      <c r="L55" s="544"/>
    </row>
    <row r="56" spans="1:12" ht="16.5" thickBot="1">
      <c r="A56" s="150"/>
      <c r="B56" s="151"/>
      <c r="C56" s="549"/>
      <c r="D56" s="550"/>
      <c r="E56" s="559"/>
      <c r="F56" s="277">
        <f>SUM(F54:F55)</f>
        <v>2000000</v>
      </c>
      <c r="G56" s="679"/>
      <c r="H56" s="676"/>
      <c r="I56" s="680"/>
      <c r="J56" s="251"/>
      <c r="K56" s="544"/>
      <c r="L56" s="544"/>
    </row>
    <row r="57" spans="1:10" ht="13.5" thickTop="1">
      <c r="A57" s="458"/>
      <c r="B57" s="458"/>
      <c r="C57" s="460"/>
      <c r="D57" s="551"/>
      <c r="E57" s="552"/>
      <c r="F57" s="553"/>
      <c r="G57" s="553"/>
      <c r="H57" s="554"/>
      <c r="I57" s="555"/>
      <c r="J57" s="554"/>
    </row>
    <row r="61" spans="1:11" ht="18">
      <c r="A61" s="685" t="s">
        <v>483</v>
      </c>
      <c r="B61" s="685"/>
      <c r="C61" s="685"/>
      <c r="D61" s="685"/>
      <c r="E61" s="685"/>
      <c r="F61" s="685"/>
      <c r="G61" s="685"/>
      <c r="H61" s="685"/>
      <c r="I61" s="685"/>
      <c r="J61" s="685"/>
      <c r="K61" s="685"/>
    </row>
    <row r="62" spans="1:5" ht="18">
      <c r="A62" s="93"/>
      <c r="B62" s="93"/>
      <c r="C62" s="93"/>
      <c r="D62" s="93"/>
      <c r="E62" s="93"/>
    </row>
    <row r="63" spans="9:10" ht="13.5" thickBot="1">
      <c r="I63" s="94"/>
      <c r="J63" s="251"/>
    </row>
    <row r="64" spans="1:11" ht="17.25" thickBot="1" thickTop="1">
      <c r="A64" s="686" t="s">
        <v>11</v>
      </c>
      <c r="B64" s="686" t="s">
        <v>469</v>
      </c>
      <c r="C64" s="671" t="s">
        <v>55</v>
      </c>
      <c r="D64" s="672"/>
      <c r="E64" s="673" t="s">
        <v>470</v>
      </c>
      <c r="F64" s="634" t="s">
        <v>301</v>
      </c>
      <c r="G64" s="634" t="s">
        <v>433</v>
      </c>
      <c r="H64" s="620" t="s">
        <v>54</v>
      </c>
      <c r="I64" s="560"/>
      <c r="J64" s="693"/>
      <c r="K64" s="561"/>
    </row>
    <row r="65" spans="1:11" ht="36" customHeight="1" thickBot="1" thickTop="1">
      <c r="A65" s="687"/>
      <c r="B65" s="687"/>
      <c r="C65" s="545" t="s">
        <v>0</v>
      </c>
      <c r="D65" s="579" t="s">
        <v>1</v>
      </c>
      <c r="E65" s="674"/>
      <c r="F65" s="635"/>
      <c r="G65" s="636"/>
      <c r="H65" s="684"/>
      <c r="I65" s="560"/>
      <c r="J65" s="693"/>
      <c r="K65" s="561"/>
    </row>
    <row r="66" spans="1:11" ht="16.5" thickTop="1">
      <c r="A66" s="109"/>
      <c r="B66" s="110"/>
      <c r="C66" s="116"/>
      <c r="D66" s="114"/>
      <c r="E66" s="4"/>
      <c r="F66" s="265"/>
      <c r="G66" s="420">
        <v>1.4</v>
      </c>
      <c r="H66" s="616"/>
      <c r="I66" s="680"/>
      <c r="J66" s="562"/>
      <c r="K66" s="561"/>
    </row>
    <row r="67" spans="1:11" ht="15.75">
      <c r="A67" s="101">
        <v>1</v>
      </c>
      <c r="B67" s="102" t="s">
        <v>6</v>
      </c>
      <c r="C67" s="117" t="s">
        <v>484</v>
      </c>
      <c r="D67" s="104" t="s">
        <v>485</v>
      </c>
      <c r="E67" s="5">
        <v>150000</v>
      </c>
      <c r="F67" s="263">
        <v>179887</v>
      </c>
      <c r="G67" s="418"/>
      <c r="H67" s="599"/>
      <c r="I67" s="680"/>
      <c r="J67" s="562"/>
      <c r="K67" s="561"/>
    </row>
    <row r="68" spans="1:11" ht="15.75">
      <c r="A68" s="105"/>
      <c r="B68" s="106"/>
      <c r="C68" s="118"/>
      <c r="D68" s="108"/>
      <c r="E68" s="6"/>
      <c r="F68" s="264"/>
      <c r="G68" s="419"/>
      <c r="H68" s="596"/>
      <c r="I68" s="680"/>
      <c r="J68" s="251"/>
      <c r="K68" s="544"/>
    </row>
    <row r="69" spans="1:8" ht="12.75">
      <c r="A69" s="109"/>
      <c r="B69" s="110"/>
      <c r="C69" s="116"/>
      <c r="D69" s="114"/>
      <c r="E69" s="4"/>
      <c r="F69" s="265"/>
      <c r="G69" s="420"/>
      <c r="H69" s="616"/>
    </row>
    <row r="70" spans="1:8" ht="12.75" customHeight="1">
      <c r="A70" s="101">
        <v>2</v>
      </c>
      <c r="B70" s="102" t="s">
        <v>7</v>
      </c>
      <c r="C70" s="117" t="s">
        <v>51</v>
      </c>
      <c r="D70" s="104" t="s">
        <v>486</v>
      </c>
      <c r="E70" s="5"/>
      <c r="F70" s="263">
        <v>434955</v>
      </c>
      <c r="G70" s="418">
        <v>1.4</v>
      </c>
      <c r="H70" s="599"/>
    </row>
    <row r="71" spans="1:8" ht="13.5" customHeight="1">
      <c r="A71" s="105"/>
      <c r="B71" s="106"/>
      <c r="C71" s="118"/>
      <c r="D71" s="108"/>
      <c r="E71" s="6"/>
      <c r="F71" s="264"/>
      <c r="G71" s="419"/>
      <c r="H71" s="596"/>
    </row>
    <row r="72" spans="1:8" ht="12.75">
      <c r="A72" s="109"/>
      <c r="B72" s="110"/>
      <c r="C72" s="116"/>
      <c r="D72" s="114"/>
      <c r="E72" s="4"/>
      <c r="F72" s="265"/>
      <c r="G72" s="420"/>
      <c r="H72" s="616"/>
    </row>
    <row r="73" spans="1:8" ht="12.75" customHeight="1">
      <c r="A73" s="101">
        <v>3</v>
      </c>
      <c r="B73" s="102" t="s">
        <v>7</v>
      </c>
      <c r="C73" s="117" t="s">
        <v>51</v>
      </c>
      <c r="D73" s="104" t="s">
        <v>487</v>
      </c>
      <c r="E73" s="5"/>
      <c r="F73" s="263">
        <v>310710</v>
      </c>
      <c r="G73" s="418">
        <v>1</v>
      </c>
      <c r="H73" s="599"/>
    </row>
    <row r="74" spans="1:8" ht="13.5" customHeight="1">
      <c r="A74" s="105"/>
      <c r="B74" s="106"/>
      <c r="C74" s="118"/>
      <c r="D74" s="108"/>
      <c r="E74" s="6"/>
      <c r="F74" s="264"/>
      <c r="G74" s="419"/>
      <c r="H74" s="596"/>
    </row>
    <row r="75" spans="1:8" ht="12.75">
      <c r="A75" s="109"/>
      <c r="B75" s="110"/>
      <c r="C75" s="116"/>
      <c r="D75" s="114"/>
      <c r="E75" s="4"/>
      <c r="F75" s="265"/>
      <c r="G75" s="420"/>
      <c r="H75" s="616"/>
    </row>
    <row r="76" spans="1:8" ht="12.75" customHeight="1">
      <c r="A76" s="101">
        <v>4</v>
      </c>
      <c r="B76" s="102" t="s">
        <v>7</v>
      </c>
      <c r="C76" s="117" t="s">
        <v>488</v>
      </c>
      <c r="D76" s="104" t="s">
        <v>489</v>
      </c>
      <c r="E76" s="5"/>
      <c r="F76" s="263">
        <v>620974</v>
      </c>
      <c r="G76" s="418">
        <v>1.85</v>
      </c>
      <c r="H76" s="599"/>
    </row>
    <row r="77" spans="1:8" ht="13.5" customHeight="1">
      <c r="A77" s="105"/>
      <c r="B77" s="106"/>
      <c r="C77" s="118"/>
      <c r="D77" s="108"/>
      <c r="E77" s="6"/>
      <c r="F77" s="264"/>
      <c r="G77" s="419"/>
      <c r="H77" s="596"/>
    </row>
    <row r="78" spans="1:8" ht="12.75">
      <c r="A78" s="109"/>
      <c r="B78" s="110"/>
      <c r="C78" s="116"/>
      <c r="D78" s="114"/>
      <c r="E78" s="4"/>
      <c r="F78" s="265"/>
      <c r="G78" s="420"/>
      <c r="H78" s="681"/>
    </row>
    <row r="79" spans="1:8" ht="12.75" customHeight="1">
      <c r="A79" s="101">
        <v>5</v>
      </c>
      <c r="B79" s="102" t="s">
        <v>7</v>
      </c>
      <c r="C79" s="117" t="s">
        <v>490</v>
      </c>
      <c r="D79" s="104" t="s">
        <v>491</v>
      </c>
      <c r="E79" s="5"/>
      <c r="F79" s="263">
        <v>468246</v>
      </c>
      <c r="G79" s="418">
        <v>1.5</v>
      </c>
      <c r="H79" s="682"/>
    </row>
    <row r="80" spans="1:8" ht="13.5" customHeight="1">
      <c r="A80" s="105"/>
      <c r="B80" s="106"/>
      <c r="C80" s="118"/>
      <c r="D80" s="108"/>
      <c r="E80" s="6"/>
      <c r="F80" s="264"/>
      <c r="G80" s="419"/>
      <c r="H80" s="683"/>
    </row>
    <row r="81" spans="1:8" ht="12.75">
      <c r="A81" s="109"/>
      <c r="B81" s="110"/>
      <c r="C81" s="116"/>
      <c r="D81" s="114"/>
      <c r="E81" s="4"/>
      <c r="F81" s="265"/>
      <c r="G81" s="420"/>
      <c r="H81" s="616"/>
    </row>
    <row r="82" spans="1:8" ht="12.75">
      <c r="A82" s="101">
        <v>6</v>
      </c>
      <c r="B82" s="102" t="s">
        <v>7</v>
      </c>
      <c r="C82" s="117" t="s">
        <v>490</v>
      </c>
      <c r="D82" s="104" t="s">
        <v>492</v>
      </c>
      <c r="E82" s="5"/>
      <c r="F82" s="263">
        <v>218515</v>
      </c>
      <c r="G82" s="418">
        <v>0.7</v>
      </c>
      <c r="H82" s="599"/>
    </row>
    <row r="83" spans="1:8" ht="12.75" customHeight="1">
      <c r="A83" s="105"/>
      <c r="B83" s="106"/>
      <c r="C83" s="118"/>
      <c r="D83" s="108"/>
      <c r="E83" s="6"/>
      <c r="F83" s="264"/>
      <c r="G83" s="419"/>
      <c r="H83" s="596"/>
    </row>
    <row r="84" spans="1:8" ht="12.75" customHeight="1">
      <c r="A84" s="109"/>
      <c r="B84" s="110"/>
      <c r="C84" s="116"/>
      <c r="D84" s="114"/>
      <c r="E84" s="4"/>
      <c r="F84" s="265"/>
      <c r="G84" s="420"/>
      <c r="H84" s="616"/>
    </row>
    <row r="85" spans="1:8" ht="12.75">
      <c r="A85" s="101">
        <v>7</v>
      </c>
      <c r="B85" s="102" t="s">
        <v>7</v>
      </c>
      <c r="C85" s="117" t="s">
        <v>503</v>
      </c>
      <c r="D85" s="104" t="s">
        <v>493</v>
      </c>
      <c r="E85" s="5"/>
      <c r="F85" s="263">
        <v>428952</v>
      </c>
      <c r="G85" s="418">
        <v>1.14</v>
      </c>
      <c r="H85" s="599"/>
    </row>
    <row r="86" spans="1:8" ht="12.75" customHeight="1">
      <c r="A86" s="105"/>
      <c r="B86" s="106"/>
      <c r="C86" s="118"/>
      <c r="D86" s="108"/>
      <c r="E86" s="6"/>
      <c r="F86" s="264"/>
      <c r="G86" s="419"/>
      <c r="H86" s="596"/>
    </row>
    <row r="87" spans="1:8" ht="12.75" customHeight="1">
      <c r="A87" s="109"/>
      <c r="B87" s="110"/>
      <c r="C87" s="116"/>
      <c r="D87" s="114"/>
      <c r="E87" s="4"/>
      <c r="F87" s="265"/>
      <c r="G87" s="420"/>
      <c r="H87" s="616"/>
    </row>
    <row r="88" spans="1:8" ht="12.75">
      <c r="A88" s="101">
        <v>8</v>
      </c>
      <c r="B88" s="102" t="s">
        <v>7</v>
      </c>
      <c r="C88" s="117" t="s">
        <v>504</v>
      </c>
      <c r="D88" s="104" t="s">
        <v>494</v>
      </c>
      <c r="E88" s="5"/>
      <c r="F88" s="263">
        <v>353172</v>
      </c>
      <c r="G88" s="418">
        <v>0.9</v>
      </c>
      <c r="H88" s="599"/>
    </row>
    <row r="89" spans="1:8" ht="12.75" customHeight="1">
      <c r="A89" s="105"/>
      <c r="B89" s="106"/>
      <c r="C89" s="118"/>
      <c r="D89" s="108"/>
      <c r="E89" s="6"/>
      <c r="F89" s="264"/>
      <c r="G89" s="419"/>
      <c r="H89" s="596"/>
    </row>
    <row r="90" spans="1:8" ht="12.75" customHeight="1">
      <c r="A90" s="109"/>
      <c r="B90" s="110"/>
      <c r="C90" s="116"/>
      <c r="D90" s="114"/>
      <c r="E90" s="4"/>
      <c r="F90" s="265"/>
      <c r="G90" s="420"/>
      <c r="H90" s="616"/>
    </row>
    <row r="91" spans="1:8" ht="12.75">
      <c r="A91" s="101">
        <v>9</v>
      </c>
      <c r="B91" s="102" t="s">
        <v>9</v>
      </c>
      <c r="C91" s="117" t="s">
        <v>170</v>
      </c>
      <c r="D91" s="104" t="s">
        <v>495</v>
      </c>
      <c r="E91" s="5"/>
      <c r="F91" s="263">
        <v>589650</v>
      </c>
      <c r="G91" s="418">
        <v>2</v>
      </c>
      <c r="H91" s="599" t="s">
        <v>505</v>
      </c>
    </row>
    <row r="92" spans="1:8" ht="12.75" customHeight="1">
      <c r="A92" s="105"/>
      <c r="B92" s="106"/>
      <c r="C92" s="118"/>
      <c r="D92" s="108"/>
      <c r="E92" s="6"/>
      <c r="F92" s="264"/>
      <c r="G92" s="419"/>
      <c r="H92" s="596"/>
    </row>
    <row r="93" spans="1:8" ht="12.75" customHeight="1">
      <c r="A93" s="109"/>
      <c r="B93" s="110"/>
      <c r="C93" s="116"/>
      <c r="D93" s="114"/>
      <c r="E93" s="4"/>
      <c r="F93" s="265"/>
      <c r="G93" s="420"/>
      <c r="H93" s="681"/>
    </row>
    <row r="94" spans="1:8" ht="12.75">
      <c r="A94" s="101">
        <v>10</v>
      </c>
      <c r="B94" s="102" t="s">
        <v>9</v>
      </c>
      <c r="C94" s="117" t="s">
        <v>506</v>
      </c>
      <c r="D94" s="104" t="s">
        <v>496</v>
      </c>
      <c r="E94" s="5"/>
      <c r="F94" s="263">
        <v>176903</v>
      </c>
      <c r="G94" s="418">
        <v>0.6</v>
      </c>
      <c r="H94" s="682" t="s">
        <v>505</v>
      </c>
    </row>
    <row r="95" spans="1:8" ht="12.75" customHeight="1">
      <c r="A95" s="105"/>
      <c r="B95" s="106"/>
      <c r="C95" s="118"/>
      <c r="D95" s="108"/>
      <c r="E95" s="6"/>
      <c r="F95" s="264"/>
      <c r="G95" s="419"/>
      <c r="H95" s="683"/>
    </row>
    <row r="96" spans="1:8" ht="12.75" customHeight="1">
      <c r="A96" s="109"/>
      <c r="B96" s="110"/>
      <c r="C96" s="116"/>
      <c r="D96" s="114"/>
      <c r="E96" s="4"/>
      <c r="F96" s="265"/>
      <c r="G96" s="420"/>
      <c r="H96" s="616"/>
    </row>
    <row r="97" spans="1:8" ht="12.75">
      <c r="A97" s="101">
        <v>11</v>
      </c>
      <c r="B97" s="102" t="s">
        <v>9</v>
      </c>
      <c r="C97" s="117" t="s">
        <v>50</v>
      </c>
      <c r="D97" s="104" t="s">
        <v>497</v>
      </c>
      <c r="E97" s="5"/>
      <c r="F97" s="263">
        <v>588471</v>
      </c>
      <c r="G97" s="418">
        <v>1.996</v>
      </c>
      <c r="H97" s="599" t="s">
        <v>505</v>
      </c>
    </row>
    <row r="98" spans="1:8" ht="12.75" customHeight="1">
      <c r="A98" s="105"/>
      <c r="B98" s="106"/>
      <c r="C98" s="118"/>
      <c r="D98" s="108"/>
      <c r="E98" s="6"/>
      <c r="F98" s="264"/>
      <c r="G98" s="419"/>
      <c r="H98" s="596"/>
    </row>
    <row r="99" spans="1:8" ht="12.75" customHeight="1">
      <c r="A99" s="109"/>
      <c r="B99" s="110"/>
      <c r="C99" s="116"/>
      <c r="D99" s="114"/>
      <c r="E99" s="4"/>
      <c r="F99" s="265"/>
      <c r="G99" s="420"/>
      <c r="H99" s="616"/>
    </row>
    <row r="100" spans="1:8" ht="12.75">
      <c r="A100" s="101">
        <v>12</v>
      </c>
      <c r="B100" s="102" t="s">
        <v>9</v>
      </c>
      <c r="C100" s="117" t="s">
        <v>507</v>
      </c>
      <c r="D100" s="104" t="s">
        <v>512</v>
      </c>
      <c r="E100" s="5"/>
      <c r="F100" s="263">
        <v>336105</v>
      </c>
      <c r="G100" s="418">
        <v>1.114</v>
      </c>
      <c r="H100" s="599" t="s">
        <v>505</v>
      </c>
    </row>
    <row r="101" spans="1:8" ht="12.75" customHeight="1">
      <c r="A101" s="105"/>
      <c r="B101" s="106"/>
      <c r="C101" s="118"/>
      <c r="D101" s="108"/>
      <c r="E101" s="6"/>
      <c r="F101" s="264"/>
      <c r="G101" s="419"/>
      <c r="H101" s="596"/>
    </row>
    <row r="102" spans="1:8" ht="13.5" customHeight="1">
      <c r="A102" s="109"/>
      <c r="B102" s="110"/>
      <c r="C102" s="116"/>
      <c r="D102" s="114"/>
      <c r="E102" s="4"/>
      <c r="F102" s="265"/>
      <c r="G102" s="420"/>
      <c r="H102" s="616"/>
    </row>
    <row r="103" spans="1:8" ht="12.75">
      <c r="A103" s="101">
        <v>13</v>
      </c>
      <c r="B103" s="102" t="s">
        <v>9</v>
      </c>
      <c r="C103" s="117" t="s">
        <v>508</v>
      </c>
      <c r="D103" s="104" t="s">
        <v>498</v>
      </c>
      <c r="E103" s="5"/>
      <c r="F103" s="263">
        <v>1179300</v>
      </c>
      <c r="G103" s="418">
        <v>4</v>
      </c>
      <c r="H103" s="599" t="s">
        <v>505</v>
      </c>
    </row>
    <row r="104" spans="1:8" ht="12.75" customHeight="1">
      <c r="A104" s="105"/>
      <c r="B104" s="106"/>
      <c r="C104" s="118"/>
      <c r="D104" s="108"/>
      <c r="E104" s="6"/>
      <c r="F104" s="264"/>
      <c r="G104" s="419"/>
      <c r="H104" s="596"/>
    </row>
    <row r="105" spans="1:8" ht="12.75" customHeight="1">
      <c r="A105" s="109"/>
      <c r="B105" s="110"/>
      <c r="C105" s="116"/>
      <c r="D105" s="114"/>
      <c r="E105" s="4"/>
      <c r="F105" s="265"/>
      <c r="G105" s="420"/>
      <c r="H105" s="616"/>
    </row>
    <row r="106" spans="1:8" ht="12.75">
      <c r="A106" s="101">
        <v>14</v>
      </c>
      <c r="B106" s="102" t="s">
        <v>9</v>
      </c>
      <c r="C106" s="117" t="s">
        <v>509</v>
      </c>
      <c r="D106" s="104" t="s">
        <v>499</v>
      </c>
      <c r="E106" s="5"/>
      <c r="F106" s="263">
        <v>299547</v>
      </c>
      <c r="G106" s="418">
        <v>1.016</v>
      </c>
      <c r="H106" s="599" t="s">
        <v>505</v>
      </c>
    </row>
    <row r="107" spans="1:8" ht="12.75" customHeight="1">
      <c r="A107" s="105"/>
      <c r="B107" s="106"/>
      <c r="C107" s="118"/>
      <c r="D107" s="108"/>
      <c r="E107" s="6"/>
      <c r="F107" s="264"/>
      <c r="G107" s="419"/>
      <c r="H107" s="596"/>
    </row>
    <row r="108" spans="1:8" ht="12.75" customHeight="1">
      <c r="A108" s="109"/>
      <c r="B108" s="110"/>
      <c r="C108" s="116"/>
      <c r="D108" s="114"/>
      <c r="E108" s="4"/>
      <c r="F108" s="265"/>
      <c r="G108" s="420"/>
      <c r="H108" s="681"/>
    </row>
    <row r="109" spans="1:8" ht="12.75">
      <c r="A109" s="101">
        <v>15</v>
      </c>
      <c r="B109" s="102" t="s">
        <v>9</v>
      </c>
      <c r="C109" s="117" t="s">
        <v>285</v>
      </c>
      <c r="D109" s="104" t="s">
        <v>500</v>
      </c>
      <c r="E109" s="5"/>
      <c r="F109" s="263">
        <v>2130912</v>
      </c>
      <c r="G109" s="418">
        <v>0.96</v>
      </c>
      <c r="H109" s="682" t="s">
        <v>511</v>
      </c>
    </row>
    <row r="110" spans="1:8" ht="12.75" customHeight="1">
      <c r="A110" s="105"/>
      <c r="B110" s="106"/>
      <c r="C110" s="118"/>
      <c r="D110" s="108"/>
      <c r="E110" s="6"/>
      <c r="F110" s="264"/>
      <c r="G110" s="419"/>
      <c r="H110" s="683"/>
    </row>
    <row r="111" spans="1:8" ht="12.75" customHeight="1">
      <c r="A111" s="109"/>
      <c r="B111" s="110"/>
      <c r="C111" s="116"/>
      <c r="D111" s="114"/>
      <c r="E111" s="4"/>
      <c r="F111" s="265"/>
      <c r="G111" s="420"/>
      <c r="H111" s="616"/>
    </row>
    <row r="112" spans="1:8" ht="12.75">
      <c r="A112" s="101">
        <v>16</v>
      </c>
      <c r="B112" s="102" t="s">
        <v>9</v>
      </c>
      <c r="C112" s="117" t="s">
        <v>510</v>
      </c>
      <c r="D112" s="104" t="s">
        <v>501</v>
      </c>
      <c r="E112" s="5"/>
      <c r="F112" s="263">
        <v>1480420</v>
      </c>
      <c r="G112" s="418">
        <v>0.72</v>
      </c>
      <c r="H112" s="599" t="s">
        <v>505</v>
      </c>
    </row>
    <row r="113" spans="1:8" ht="12.75" customHeight="1">
      <c r="A113" s="105"/>
      <c r="B113" s="106"/>
      <c r="C113" s="118"/>
      <c r="D113" s="108"/>
      <c r="E113" s="6"/>
      <c r="F113" s="264"/>
      <c r="G113" s="419"/>
      <c r="H113" s="596"/>
    </row>
    <row r="114" spans="1:8" ht="12.75" customHeight="1">
      <c r="A114" s="109"/>
      <c r="B114" s="110"/>
      <c r="C114" s="116"/>
      <c r="D114" s="114"/>
      <c r="E114" s="4"/>
      <c r="F114" s="265"/>
      <c r="G114" s="420"/>
      <c r="H114" s="616"/>
    </row>
    <row r="115" spans="1:8" ht="12.75">
      <c r="A115" s="101">
        <v>17</v>
      </c>
      <c r="B115" s="102" t="s">
        <v>9</v>
      </c>
      <c r="C115" s="117" t="s">
        <v>109</v>
      </c>
      <c r="D115" s="104" t="s">
        <v>110</v>
      </c>
      <c r="E115" s="5"/>
      <c r="F115" s="263">
        <v>1793568</v>
      </c>
      <c r="G115" s="418">
        <v>1.18</v>
      </c>
      <c r="H115" s="599" t="s">
        <v>511</v>
      </c>
    </row>
    <row r="116" spans="1:8" ht="12.75" customHeight="1">
      <c r="A116" s="105"/>
      <c r="B116" s="106"/>
      <c r="C116" s="118"/>
      <c r="D116" s="108"/>
      <c r="E116" s="6"/>
      <c r="F116" s="264"/>
      <c r="G116" s="419"/>
      <c r="H116" s="596"/>
    </row>
    <row r="117" spans="1:8" ht="12.75" customHeight="1">
      <c r="A117" s="109"/>
      <c r="B117" s="110"/>
      <c r="C117" s="116"/>
      <c r="D117" s="114"/>
      <c r="E117" s="4"/>
      <c r="F117" s="265"/>
      <c r="G117" s="420"/>
      <c r="H117" s="616"/>
    </row>
    <row r="118" spans="1:8" ht="12.75">
      <c r="A118" s="101">
        <v>18</v>
      </c>
      <c r="B118" s="102" t="s">
        <v>9</v>
      </c>
      <c r="C118" s="117" t="s">
        <v>88</v>
      </c>
      <c r="D118" s="104" t="s">
        <v>502</v>
      </c>
      <c r="E118" s="5"/>
      <c r="F118" s="263">
        <v>5116244</v>
      </c>
      <c r="G118" s="418">
        <v>4.43</v>
      </c>
      <c r="H118" s="599" t="s">
        <v>511</v>
      </c>
    </row>
    <row r="119" spans="1:8" ht="13.5" thickBot="1">
      <c r="A119" s="576"/>
      <c r="B119" s="576"/>
      <c r="C119" s="577"/>
      <c r="D119" s="580"/>
      <c r="E119" s="577"/>
      <c r="F119" s="576"/>
      <c r="G119" s="576"/>
      <c r="H119" s="578"/>
    </row>
    <row r="120" ht="13.5" thickTop="1"/>
  </sheetData>
  <sheetProtection/>
  <mergeCells count="61">
    <mergeCell ref="H108:H110"/>
    <mergeCell ref="H111:H113"/>
    <mergeCell ref="H87:H89"/>
    <mergeCell ref="H69:H71"/>
    <mergeCell ref="H72:H74"/>
    <mergeCell ref="H81:H83"/>
    <mergeCell ref="H84:H86"/>
    <mergeCell ref="J64:J65"/>
    <mergeCell ref="J52:J53"/>
    <mergeCell ref="H114:H116"/>
    <mergeCell ref="H117:H118"/>
    <mergeCell ref="H90:H92"/>
    <mergeCell ref="H93:H95"/>
    <mergeCell ref="H96:H98"/>
    <mergeCell ref="H99:H101"/>
    <mergeCell ref="H102:H104"/>
    <mergeCell ref="H105:H107"/>
    <mergeCell ref="H5:H7"/>
    <mergeCell ref="H35:H37"/>
    <mergeCell ref="H66:H68"/>
    <mergeCell ref="H41:H43"/>
    <mergeCell ref="H20:H22"/>
    <mergeCell ref="H23:H25"/>
    <mergeCell ref="A49:K49"/>
    <mergeCell ref="A52:A53"/>
    <mergeCell ref="B52:B53"/>
    <mergeCell ref="H64:H65"/>
    <mergeCell ref="A1:H1"/>
    <mergeCell ref="A3:A4"/>
    <mergeCell ref="B3:B4"/>
    <mergeCell ref="C3:D3"/>
    <mergeCell ref="E3:E4"/>
    <mergeCell ref="F3:F4"/>
    <mergeCell ref="G3:G4"/>
    <mergeCell ref="H3:H4"/>
    <mergeCell ref="H8:H10"/>
    <mergeCell ref="H11:H13"/>
    <mergeCell ref="H38:H40"/>
    <mergeCell ref="H14:H16"/>
    <mergeCell ref="H17:H19"/>
    <mergeCell ref="H26:H28"/>
    <mergeCell ref="H29:H31"/>
    <mergeCell ref="H32:H34"/>
    <mergeCell ref="I54:I56"/>
    <mergeCell ref="H75:H77"/>
    <mergeCell ref="H78:H80"/>
    <mergeCell ref="G52:G53"/>
    <mergeCell ref="H52:H53"/>
    <mergeCell ref="I66:I68"/>
    <mergeCell ref="A61:K61"/>
    <mergeCell ref="A64:A65"/>
    <mergeCell ref="B64:B65"/>
    <mergeCell ref="C64:D64"/>
    <mergeCell ref="C52:D52"/>
    <mergeCell ref="E52:E53"/>
    <mergeCell ref="H54:H56"/>
    <mergeCell ref="F64:F65"/>
    <mergeCell ref="G64:G65"/>
    <mergeCell ref="G54:G56"/>
    <mergeCell ref="E64:E65"/>
    <mergeCell ref="F52:F5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zidkova</dc:creator>
  <cp:keywords/>
  <dc:description/>
  <cp:lastModifiedBy>pospichalova</cp:lastModifiedBy>
  <cp:lastPrinted>2008-12-18T12:35:52Z</cp:lastPrinted>
  <dcterms:created xsi:type="dcterms:W3CDTF">2008-11-10T13:03:59Z</dcterms:created>
  <dcterms:modified xsi:type="dcterms:W3CDTF">2008-12-18T12:36:06Z</dcterms:modified>
  <cp:category/>
  <cp:version/>
  <cp:contentType/>
  <cp:contentStatus/>
</cp:coreProperties>
</file>