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0" windowWidth="9465" windowHeight="4920" activeTab="0"/>
  </bookViews>
  <sheets>
    <sheet name="RK-27-2008-30, př. 1a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počet obyvatel" sheetId="7" r:id="rId7"/>
  </sheets>
  <definedNames>
    <definedName name="_xlnm.Print_Area" localSheetId="1">'List2'!$A$1:$S$44</definedName>
    <definedName name="_xlnm.Print_Area" localSheetId="4">'List5'!$A$1:$U$46</definedName>
    <definedName name="_xlnm.Print_Area" localSheetId="0">'RK-27-2008-30, př. 1a'!$A$1:$U$55</definedName>
  </definedNames>
  <calcPr fullCalcOnLoad="1"/>
</workbook>
</file>

<file path=xl/sharedStrings.xml><?xml version="1.0" encoding="utf-8"?>
<sst xmlns="http://schemas.openxmlformats.org/spreadsheetml/2006/main" count="1093" uniqueCount="394">
  <si>
    <t>mravnostní</t>
  </si>
  <si>
    <t>ostatní</t>
  </si>
  <si>
    <t>zbývající</t>
  </si>
  <si>
    <t>kraj</t>
  </si>
  <si>
    <t>TČ</t>
  </si>
  <si>
    <t xml:space="preserve">celková </t>
  </si>
  <si>
    <t>násilná</t>
  </si>
  <si>
    <t>majetková</t>
  </si>
  <si>
    <t>hospodář.</t>
  </si>
  <si>
    <t>vojenská</t>
  </si>
  <si>
    <t>Jihlava</t>
  </si>
  <si>
    <t>Třebíč</t>
  </si>
  <si>
    <t>Žďár n.S.</t>
  </si>
  <si>
    <t>Pelhřimov</t>
  </si>
  <si>
    <t>Praha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</si>
  <si>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</si>
  <si>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</si>
  <si>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</si>
  <si>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</si>
  <si>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</si>
  <si>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</si>
  <si>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</si>
  <si>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</si>
  <si>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</si>
  <si>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</si>
  <si>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Moravskoslezský</t>
  </si>
  <si>
    <t>Zlínský</t>
  </si>
  <si>
    <t>ČR</t>
  </si>
  <si>
    <t>Rok</t>
  </si>
  <si>
    <t>Kraj</t>
  </si>
  <si>
    <t>v tis. Kč</t>
  </si>
  <si>
    <t>celkem</t>
  </si>
  <si>
    <t>škoda</t>
  </si>
  <si>
    <t>Trestné činy</t>
  </si>
  <si>
    <t>Násilné</t>
  </si>
  <si>
    <t>počet</t>
  </si>
  <si>
    <t>obyv.</t>
  </si>
  <si>
    <t>Mravnostní</t>
  </si>
  <si>
    <t>Majetkové</t>
  </si>
  <si>
    <t>Ostatní</t>
  </si>
  <si>
    <t>Hospodářské</t>
  </si>
  <si>
    <t>Vojenské</t>
  </si>
  <si>
    <t>Celkem</t>
  </si>
  <si>
    <t>Zbývající</t>
  </si>
  <si>
    <t>R</t>
  </si>
  <si>
    <t>M</t>
  </si>
  <si>
    <t>Středočeský</t>
  </si>
  <si>
    <t>obyvatel</t>
  </si>
  <si>
    <t>H. Brod</t>
  </si>
  <si>
    <t>kraj celkem</t>
  </si>
  <si>
    <t>/</t>
  </si>
  <si>
    <t>okres</t>
  </si>
  <si>
    <t xml:space="preserve">ostatní </t>
  </si>
  <si>
    <t>Chotěboř</t>
  </si>
  <si>
    <t>Okres</t>
  </si>
  <si>
    <t>Moravskoslezský kraj</t>
  </si>
  <si>
    <t>Hlavní město Praha</t>
  </si>
  <si>
    <t>Jihomoravský kraj</t>
  </si>
  <si>
    <t>Středočeský kraj</t>
  </si>
  <si>
    <t>Ústecký kraj</t>
  </si>
  <si>
    <t>Olomoucký kraj</t>
  </si>
  <si>
    <t>Jihočeský kraj</t>
  </si>
  <si>
    <t>Zlínský kraj</t>
  </si>
  <si>
    <t>Plzeňský kraj</t>
  </si>
  <si>
    <t>Královéhradecký kraj</t>
  </si>
  <si>
    <t>Pardubický kraj</t>
  </si>
  <si>
    <t>Liberecký kraj</t>
  </si>
  <si>
    <t>Karlovarský kraj</t>
  </si>
  <si>
    <t xml:space="preserve">Počet obyvatel </t>
  </si>
  <si>
    <t>Žďár n. S.</t>
  </si>
  <si>
    <t>Vysvětlivky:</t>
  </si>
  <si>
    <t>Havlíčkův Brod</t>
  </si>
  <si>
    <t>Žďár nad Sázavou</t>
  </si>
  <si>
    <t xml:space="preserve">  R o k</t>
  </si>
  <si>
    <t>na 10tis.obyv.</t>
  </si>
  <si>
    <t>kraj-okres</t>
  </si>
  <si>
    <t>Žďár n. Sáz.</t>
  </si>
  <si>
    <t>Ž</t>
  </si>
  <si>
    <t>C</t>
  </si>
  <si>
    <t xml:space="preserve">trestná </t>
  </si>
  <si>
    <t>činnost</t>
  </si>
  <si>
    <t>0-14</t>
  </si>
  <si>
    <t>15-17</t>
  </si>
  <si>
    <t>hospod.</t>
  </si>
  <si>
    <t>trestná</t>
  </si>
  <si>
    <t>S</t>
  </si>
  <si>
    <t xml:space="preserve">kraj </t>
  </si>
  <si>
    <t xml:space="preserve">vojenská </t>
  </si>
  <si>
    <t>do 15</t>
  </si>
  <si>
    <t>16-18</t>
  </si>
  <si>
    <t>19-60</t>
  </si>
  <si>
    <t>nad 60</t>
  </si>
  <si>
    <t>Ž - žena</t>
  </si>
  <si>
    <t>M - muž</t>
  </si>
  <si>
    <t>S - skupina</t>
  </si>
  <si>
    <t>C - celkem</t>
  </si>
  <si>
    <t xml:space="preserve">násilná </t>
  </si>
  <si>
    <t xml:space="preserve">majetková </t>
  </si>
  <si>
    <t xml:space="preserve">zbývající </t>
  </si>
  <si>
    <t>hospodářská</t>
  </si>
  <si>
    <t>na 10 tis.</t>
  </si>
  <si>
    <t>Trestná činnost</t>
  </si>
  <si>
    <t xml:space="preserve"> /</t>
  </si>
  <si>
    <t>18 a více</t>
  </si>
  <si>
    <t>Vysvětlivky: Ž - pachatelů žen, M - pachatelů mužů, C - pachatelů celkem, R - pachatelů recidivistů</t>
  </si>
  <si>
    <t>škoda (tis.)</t>
  </si>
  <si>
    <t>na 10tis.</t>
  </si>
  <si>
    <t>trestné činy</t>
  </si>
  <si>
    <t>Počet obyvatel</t>
  </si>
  <si>
    <t xml:space="preserve">  227</t>
  </si>
  <si>
    <t xml:space="preserve">  25</t>
  </si>
  <si>
    <t xml:space="preserve">  42</t>
  </si>
  <si>
    <t xml:space="preserve">  109</t>
  </si>
  <si>
    <t xml:space="preserve">  27</t>
  </si>
  <si>
    <t xml:space="preserve">  44</t>
  </si>
  <si>
    <t xml:space="preserve">  35</t>
  </si>
  <si>
    <t xml:space="preserve">  20</t>
  </si>
  <si>
    <t xml:space="preserve">  36</t>
  </si>
  <si>
    <t xml:space="preserve">  91</t>
  </si>
  <si>
    <t xml:space="preserve">  38</t>
  </si>
  <si>
    <t xml:space="preserve">  18</t>
  </si>
  <si>
    <t xml:space="preserve">  43</t>
  </si>
  <si>
    <t xml:space="preserve">  24</t>
  </si>
  <si>
    <t xml:space="preserve">  21</t>
  </si>
  <si>
    <t xml:space="preserve">  80</t>
  </si>
  <si>
    <t xml:space="preserve">  55</t>
  </si>
  <si>
    <t xml:space="preserve">  31</t>
  </si>
  <si>
    <t xml:space="preserve">  46</t>
  </si>
  <si>
    <t xml:space="preserve">  67</t>
  </si>
  <si>
    <t xml:space="preserve">  78</t>
  </si>
  <si>
    <t xml:space="preserve">  51</t>
  </si>
  <si>
    <t xml:space="preserve">  26</t>
  </si>
  <si>
    <t xml:space="preserve">  119</t>
  </si>
  <si>
    <t xml:space="preserve">  32</t>
  </si>
  <si>
    <t xml:space="preserve">  69</t>
  </si>
  <si>
    <t xml:space="preserve">  30</t>
  </si>
  <si>
    <t xml:space="preserve">  39</t>
  </si>
  <si>
    <t xml:space="preserve">  23</t>
  </si>
  <si>
    <t xml:space="preserve">  47</t>
  </si>
  <si>
    <t xml:space="preserve">  45</t>
  </si>
  <si>
    <t xml:space="preserve">  37</t>
  </si>
  <si>
    <t xml:space="preserve">  61</t>
  </si>
  <si>
    <t xml:space="preserve">  48</t>
  </si>
  <si>
    <t xml:space="preserve">  95</t>
  </si>
  <si>
    <t xml:space="preserve">  54</t>
  </si>
  <si>
    <t xml:space="preserve">  9</t>
  </si>
  <si>
    <t xml:space="preserve">  2</t>
  </si>
  <si>
    <t xml:space="preserve">  4</t>
  </si>
  <si>
    <t xml:space="preserve">  3</t>
  </si>
  <si>
    <t xml:space="preserve">  5</t>
  </si>
  <si>
    <t xml:space="preserve">19-60 </t>
  </si>
  <si>
    <t>Golčův Jeníkov</t>
  </si>
  <si>
    <t>Ledeč nad Sázavou</t>
  </si>
  <si>
    <t>Přibyslav</t>
  </si>
  <si>
    <t>Světlá nad Sázavou</t>
  </si>
  <si>
    <t>Polná</t>
  </si>
  <si>
    <t>Telč</t>
  </si>
  <si>
    <t>Třešť</t>
  </si>
  <si>
    <t>Humpolec</t>
  </si>
  <si>
    <t>Pacov</t>
  </si>
  <si>
    <t>Počátky</t>
  </si>
  <si>
    <t>Hrotovice</t>
  </si>
  <si>
    <t>Jemnice</t>
  </si>
  <si>
    <t>Okříšky</t>
  </si>
  <si>
    <t>Velká Bíteš</t>
  </si>
  <si>
    <t>Velké Meziříčí</t>
  </si>
  <si>
    <t>Tabulka č. 2 - skladba kriminality v České republice  v roce 2007</t>
  </si>
  <si>
    <t>Vysočina     2003</t>
  </si>
  <si>
    <t>Sledované</t>
  </si>
  <si>
    <t>Násilné:</t>
  </si>
  <si>
    <t>loupeže</t>
  </si>
  <si>
    <t xml:space="preserve">  12</t>
  </si>
  <si>
    <t xml:space="preserve">  14</t>
  </si>
  <si>
    <t xml:space="preserve">  11</t>
  </si>
  <si>
    <t xml:space="preserve">  10</t>
  </si>
  <si>
    <t xml:space="preserve">  50</t>
  </si>
  <si>
    <t xml:space="preserve">  6</t>
  </si>
  <si>
    <t xml:space="preserve">  7</t>
  </si>
  <si>
    <t xml:space="preserve">  22</t>
  </si>
  <si>
    <t xml:space="preserve">  16</t>
  </si>
  <si>
    <t xml:space="preserve">  13</t>
  </si>
  <si>
    <t xml:space="preserve">  17</t>
  </si>
  <si>
    <t>úmyslné ubl.na zdr.</t>
  </si>
  <si>
    <t xml:space="preserve">  19</t>
  </si>
  <si>
    <t xml:space="preserve">  34</t>
  </si>
  <si>
    <t xml:space="preserve">  40</t>
  </si>
  <si>
    <t xml:space="preserve">  29</t>
  </si>
  <si>
    <t xml:space="preserve">  64</t>
  </si>
  <si>
    <t xml:space="preserve">  49</t>
  </si>
  <si>
    <t xml:space="preserve">  28</t>
  </si>
  <si>
    <t>porušování d. svobody</t>
  </si>
  <si>
    <t xml:space="preserve">  15</t>
  </si>
  <si>
    <t>týraní osob</t>
  </si>
  <si>
    <t xml:space="preserve">  </t>
  </si>
  <si>
    <t xml:space="preserve">  1</t>
  </si>
  <si>
    <t>Majetkové:</t>
  </si>
  <si>
    <t>vl. do obchodů</t>
  </si>
  <si>
    <t xml:space="preserve">  66</t>
  </si>
  <si>
    <t>vl. do restaurací</t>
  </si>
  <si>
    <t xml:space="preserve">  8</t>
  </si>
  <si>
    <t>vl. do bytů</t>
  </si>
  <si>
    <t>vl. do chat</t>
  </si>
  <si>
    <t xml:space="preserve">  53</t>
  </si>
  <si>
    <t xml:space="preserve">  60</t>
  </si>
  <si>
    <t xml:space="preserve">  92</t>
  </si>
  <si>
    <t xml:space="preserve">  68</t>
  </si>
  <si>
    <t xml:space="preserve">  74</t>
  </si>
  <si>
    <t xml:space="preserve">  59</t>
  </si>
  <si>
    <t xml:space="preserve">  58</t>
  </si>
  <si>
    <t xml:space="preserve">  82</t>
  </si>
  <si>
    <t>vl. do rod. domků</t>
  </si>
  <si>
    <t xml:space="preserve">  33</t>
  </si>
  <si>
    <t xml:space="preserve">  90</t>
  </si>
  <si>
    <t>kapesní</t>
  </si>
  <si>
    <t xml:space="preserve">  93</t>
  </si>
  <si>
    <t xml:space="preserve">  125</t>
  </si>
  <si>
    <t xml:space="preserve">  75</t>
  </si>
  <si>
    <t xml:space="preserve">  105</t>
  </si>
  <si>
    <t>motor.voz. 2stopých</t>
  </si>
  <si>
    <t xml:space="preserve">  52</t>
  </si>
  <si>
    <t xml:space="preserve">  79</t>
  </si>
  <si>
    <t xml:space="preserve">  100</t>
  </si>
  <si>
    <t xml:space="preserve">  128</t>
  </si>
  <si>
    <t xml:space="preserve">  96</t>
  </si>
  <si>
    <t>věcí z aut</t>
  </si>
  <si>
    <t xml:space="preserve">  167</t>
  </si>
  <si>
    <t xml:space="preserve">  120</t>
  </si>
  <si>
    <t xml:space="preserve">  81</t>
  </si>
  <si>
    <t xml:space="preserve">  268</t>
  </si>
  <si>
    <t xml:space="preserve">  133</t>
  </si>
  <si>
    <t xml:space="preserve">  274</t>
  </si>
  <si>
    <t xml:space="preserve">  117</t>
  </si>
  <si>
    <t xml:space="preserve">  134</t>
  </si>
  <si>
    <t xml:space="preserve">  150</t>
  </si>
  <si>
    <t xml:space="preserve">  166</t>
  </si>
  <si>
    <t xml:space="preserve">  149</t>
  </si>
  <si>
    <t xml:space="preserve">  122</t>
  </si>
  <si>
    <t xml:space="preserve">  170</t>
  </si>
  <si>
    <t>součástek m. voz.</t>
  </si>
  <si>
    <t xml:space="preserve">  65</t>
  </si>
  <si>
    <t xml:space="preserve">  76</t>
  </si>
  <si>
    <t xml:space="preserve">  56</t>
  </si>
  <si>
    <t xml:space="preserve">  77</t>
  </si>
  <si>
    <t>jízdních kol</t>
  </si>
  <si>
    <t xml:space="preserve">  63</t>
  </si>
  <si>
    <t xml:space="preserve">  73</t>
  </si>
  <si>
    <t xml:space="preserve">  71</t>
  </si>
  <si>
    <t>podvod</t>
  </si>
  <si>
    <t>poškozování cizí věci</t>
  </si>
  <si>
    <t xml:space="preserve">  41</t>
  </si>
  <si>
    <t xml:space="preserve">  84</t>
  </si>
  <si>
    <t>Ostatní:</t>
  </si>
  <si>
    <t>výtržnictví</t>
  </si>
  <si>
    <t>sprejerství</t>
  </si>
  <si>
    <t xml:space="preserve">  87</t>
  </si>
  <si>
    <t>Zbývající:</t>
  </si>
  <si>
    <t>ohr.pod vlivem n.látky</t>
  </si>
  <si>
    <t xml:space="preserve">  102</t>
  </si>
  <si>
    <t>Hospodářské:</t>
  </si>
  <si>
    <t>úvěrový podvod</t>
  </si>
  <si>
    <t xml:space="preserve">  131</t>
  </si>
  <si>
    <t xml:space="preserve">  113</t>
  </si>
  <si>
    <t xml:space="preserve">  160</t>
  </si>
  <si>
    <t>Tabulka č. 6 - Sledované trestné činy v jednotlivých okresech kraje Vysočina od roku 2003</t>
  </si>
  <si>
    <t>Okres Havlíčkův Brod</t>
  </si>
  <si>
    <t>Obvodní oddělení</t>
  </si>
  <si>
    <t>Okres Jihlava</t>
  </si>
  <si>
    <t>Okres Pelhřimov</t>
  </si>
  <si>
    <t>Kamenice nad Lipou</t>
  </si>
  <si>
    <t>Okres Třebíč</t>
  </si>
  <si>
    <t>Jaroměřice nad Rokytnou</t>
  </si>
  <si>
    <t>Moravské Budějovice</t>
  </si>
  <si>
    <t>Náměšť nad Oslavou</t>
  </si>
  <si>
    <t>Bystřice nad Pernštejnem</t>
  </si>
  <si>
    <t>Nové Město na Moravě</t>
  </si>
  <si>
    <t>Index</t>
  </si>
  <si>
    <t>2007/</t>
  </si>
  <si>
    <t>Tabulka č. 1 - Vývoj celkové kriminality v krají a České republice od roku 2003</t>
  </si>
  <si>
    <t>H. Brod        2003</t>
  </si>
  <si>
    <t>Jihlava          2003</t>
  </si>
  <si>
    <t>Pelhřimov     2003</t>
  </si>
  <si>
    <t>Třebíč          2003</t>
  </si>
  <si>
    <t>Žďár n.S.      2003</t>
  </si>
  <si>
    <t xml:space="preserve"> 127 718</t>
  </si>
  <si>
    <t xml:space="preserve"> 56 773</t>
  </si>
  <si>
    <t xml:space="preserve">  975</t>
  </si>
  <si>
    <t xml:space="preserve">  486</t>
  </si>
  <si>
    <t xml:space="preserve">  742</t>
  </si>
  <si>
    <t xml:space="preserve">  307</t>
  </si>
  <si>
    <t xml:space="preserve">  579</t>
  </si>
  <si>
    <t xml:space="preserve">  250</t>
  </si>
  <si>
    <t xml:space="preserve">  945</t>
  </si>
  <si>
    <t xml:space="preserve">  387</t>
  </si>
  <si>
    <t xml:space="preserve">  815</t>
  </si>
  <si>
    <t xml:space="preserve"> 4 056</t>
  </si>
  <si>
    <t xml:space="preserve"> 1 766</t>
  </si>
  <si>
    <t>Tabulka č. 5 - skladba kriminality  v okresech kraje Vysočina od roku 2003</t>
  </si>
  <si>
    <t xml:space="preserve">Tabulka č. 4 - celková trestná činnost v kraji a okresech od roku 2003 </t>
  </si>
  <si>
    <t>Tabulka č. 8a - pachatelé TČ v ČR, kraji a okresech kraje Vysočina od roku 2003</t>
  </si>
  <si>
    <t>Tabulka č. 8b - věková struktura pachatelů TČ v ČR, kraji a okresech kraje Vysočina od roku 2003</t>
  </si>
  <si>
    <t xml:space="preserve">Tabulka č. 8c - pachatelé TČ v kraji Vysočina od roku 2003 podle druhů trestné činnosti </t>
  </si>
  <si>
    <t>Tabulka č. 8d - věková struktura pachatelů TČ v kraji Vysočina od roku 2003 podle druhů trestné činnosti</t>
  </si>
  <si>
    <t>Tabulka č. 9a - přehled o obětech TČ v ČR, kraji a okresech kraje Vysočina od roku 2001</t>
  </si>
  <si>
    <t>Tabulka č. 9b - oběti trestných činů v kraji Vysočina dle druhů trestné činnosti od roku 2001</t>
  </si>
  <si>
    <t>Tabulka č. 9c - oběti trestných činů v kraji Vysočina dle věku od roku 2001</t>
  </si>
  <si>
    <t>policistů</t>
  </si>
  <si>
    <t xml:space="preserve">Počet </t>
  </si>
  <si>
    <t>obcí</t>
  </si>
  <si>
    <t>Počet</t>
  </si>
  <si>
    <t>Celková</t>
  </si>
  <si>
    <t xml:space="preserve">Přepočet </t>
  </si>
  <si>
    <t>Okresní ředitelství</t>
  </si>
  <si>
    <t>kriminalita</t>
  </si>
  <si>
    <t>na 1 poli-</t>
  </si>
  <si>
    <t>(tabulkový)</t>
  </si>
  <si>
    <t>cisty</t>
  </si>
  <si>
    <t>Benešov</t>
  </si>
  <si>
    <t>Beroun</t>
  </si>
  <si>
    <t>Blansko</t>
  </si>
  <si>
    <t>Brno město</t>
  </si>
  <si>
    <t>Brno-venkov</t>
  </si>
  <si>
    <t>Bruntál</t>
  </si>
  <si>
    <t>Břeclav</t>
  </si>
  <si>
    <t>Česká Lípa</t>
  </si>
  <si>
    <t>České  Budějovice</t>
  </si>
  <si>
    <t>Český Krumlov</t>
  </si>
  <si>
    <t>Děčín</t>
  </si>
  <si>
    <t>Domažlice</t>
  </si>
  <si>
    <t>Frýdek-Místek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</si>
  <si>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</si>
  <si>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</si>
  <si>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</si>
  <si>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</si>
  <si>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</si>
  <si>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</si>
  <si>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</si>
  <si>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Jičín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</si>
  <si>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</si>
  <si>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</si>
  <si>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</si>
  <si>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</si>
  <si>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</si>
  <si>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</si>
  <si>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</si>
  <si>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</si>
  <si>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</si>
  <si>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</si>
  <si>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</si>
  <si>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</si>
  <si>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</si>
  <si>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</si>
  <si>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</si>
  <si>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</si>
  <si>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</si>
  <si>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</si>
  <si>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</si>
  <si>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</t>
  </si>
  <si>
    <t>Pardubice</t>
  </si>
  <si>
    <t>Písek</t>
  </si>
  <si>
    <t>Plzeň</t>
  </si>
  <si>
    <t>Plzeň-jih</t>
  </si>
  <si>
    <t>Plzeň-sever</t>
  </si>
  <si>
    <t>Praha-venkov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</si>
  <si>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</si>
  <si>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</si>
  <si>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</si>
  <si>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</si>
  <si>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</si>
  <si>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</si>
  <si>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</si>
  <si>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</si>
  <si>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</si>
  <si>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</si>
  <si>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</si>
  <si>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</si>
  <si>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</si>
  <si>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</si>
  <si>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</si>
  <si>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</si>
  <si>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</si>
  <si>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</si>
  <si>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</si>
  <si>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</si>
  <si>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</si>
  <si>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</si>
  <si>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</si>
  <si>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 xml:space="preserve">Tabulka č. 7 - Přehled o počtech obcí a o počtech </t>
  </si>
  <si>
    <t>obyvatel dle obvodních oddělení Policie ČR</t>
  </si>
  <si>
    <t>Tabulka č. 7a) - Přehled o kriminalitě v přepočtu na 10 tis. obyvatel a na 1 policisty</t>
  </si>
  <si>
    <t>podle okresních ředitelství Policie ČR v roce 2007</t>
  </si>
  <si>
    <t>Okres Žďár nad Sázavou</t>
  </si>
  <si>
    <t>Tabulka č. 3 - trestná činnost v kraji od roku 2003  absolutně a na 10 tis. obyvatel</t>
  </si>
  <si>
    <t xml:space="preserve"> Příloha k Bezpečnostní analýze kraje Vysočina</t>
  </si>
  <si>
    <t xml:space="preserve">Pozn. - v údajích za celou Českou republiku jsou zahrnuty i trestné činy za Cizineckou a pohraniční Policii ČR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</si>
</sst>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_ ;\-#,##0\ "/>
    <numFmt numFmtId="176" formatCode="0.000000000"/>
  </numFmts>
  <fonts count="1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0"/>
      <name val="Arial"/>
      <family val="2"/>
    </font>
    <font>
      <sz val="10"/>
      <name val="Geneva"/>
      <family val="0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3" fontId="0" fillId="0" borderId="0" xfId="0" applyNumberFormat="1" applyBorder="1" applyAlignment="1">
      <alignment wrapText="1"/>
    </xf>
    <xf numFmtId="175" fontId="9" fillId="0" borderId="0" xfId="0" applyNumberFormat="1" applyFont="1" applyFill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74" fontId="10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Fill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175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3" xfId="0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174" fontId="0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32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174" fontId="10" fillId="0" borderId="2" xfId="0" applyNumberFormat="1" applyFont="1" applyBorder="1" applyAlignment="1">
      <alignment horizontal="center"/>
    </xf>
    <xf numFmtId="174" fontId="10" fillId="0" borderId="8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52" xfId="0" applyFont="1" applyBorder="1" applyAlignment="1">
      <alignment horizontal="center" vertical="top"/>
    </xf>
    <xf numFmtId="0" fontId="0" fillId="0" borderId="32" xfId="0" applyBorder="1" applyAlignment="1">
      <alignment/>
    </xf>
    <xf numFmtId="0" fontId="0" fillId="0" borderId="53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55" xfId="0" applyBorder="1" applyAlignment="1">
      <alignment horizontal="center"/>
    </xf>
    <xf numFmtId="0" fontId="0" fillId="0" borderId="54" xfId="0" applyFont="1" applyBorder="1" applyAlignment="1">
      <alignment horizontal="center" vertical="top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75" fontId="0" fillId="0" borderId="2" xfId="0" applyNumberFormat="1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5" xfId="0" applyFont="1" applyBorder="1" applyAlignment="1">
      <alignment horizontal="center"/>
    </xf>
    <xf numFmtId="175" fontId="0" fillId="0" borderId="7" xfId="0" applyNumberFormat="1" applyFont="1" applyFill="1" applyBorder="1" applyAlignment="1">
      <alignment horizontal="center"/>
    </xf>
    <xf numFmtId="175" fontId="0" fillId="0" borderId="8" xfId="0" applyNumberFormat="1" applyFont="1" applyFill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0" fillId="0" borderId="23" xfId="0" applyBorder="1" applyAlignment="1">
      <alignment/>
    </xf>
    <xf numFmtId="0" fontId="2" fillId="0" borderId="48" xfId="0" applyFont="1" applyBorder="1" applyAlignment="1">
      <alignment horizontal="center"/>
    </xf>
    <xf numFmtId="3" fontId="0" fillId="0" borderId="3" xfId="0" applyNumberFormat="1" applyBorder="1" applyAlignment="1">
      <alignment horizontal="center" wrapText="1"/>
    </xf>
    <xf numFmtId="3" fontId="0" fillId="0" borderId="36" xfId="0" applyNumberFormat="1" applyBorder="1" applyAlignment="1">
      <alignment horizontal="center" wrapText="1"/>
    </xf>
    <xf numFmtId="3" fontId="0" fillId="0" borderId="49" xfId="0" applyNumberFormat="1" applyBorder="1" applyAlignment="1">
      <alignment horizontal="center" wrapText="1"/>
    </xf>
    <xf numFmtId="3" fontId="0" fillId="0" borderId="50" xfId="0" applyNumberFormat="1" applyBorder="1" applyAlignment="1">
      <alignment horizontal="center" wrapText="1"/>
    </xf>
    <xf numFmtId="0" fontId="0" fillId="0" borderId="50" xfId="0" applyFont="1" applyBorder="1" applyAlignment="1">
      <alignment horizontal="center"/>
    </xf>
    <xf numFmtId="174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174" fontId="0" fillId="0" borderId="7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8" xfId="0" applyNumberForma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45" xfId="0" applyBorder="1" applyAlignment="1">
      <alignment/>
    </xf>
    <xf numFmtId="0" fontId="0" fillId="0" borderId="64" xfId="0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48" xfId="0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175" fontId="0" fillId="0" borderId="17" xfId="0" applyNumberFormat="1" applyBorder="1" applyAlignment="1">
      <alignment/>
    </xf>
    <xf numFmtId="0" fontId="0" fillId="0" borderId="1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1" xfId="0" applyFont="1" applyBorder="1" applyAlignment="1">
      <alignment horizontal="right" vertical="top"/>
    </xf>
    <xf numFmtId="0" fontId="0" fillId="0" borderId="16" xfId="0" applyFont="1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0" fontId="0" fillId="0" borderId="26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25" xfId="0" applyFont="1" applyBorder="1" applyAlignment="1">
      <alignment horizontal="right" vertical="top"/>
    </xf>
    <xf numFmtId="0" fontId="0" fillId="0" borderId="20" xfId="0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75" fontId="0" fillId="0" borderId="18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 vertical="top"/>
    </xf>
    <xf numFmtId="0" fontId="0" fillId="0" borderId="66" xfId="0" applyFill="1" applyBorder="1" applyAlignment="1">
      <alignment horizontal="center"/>
    </xf>
    <xf numFmtId="174" fontId="0" fillId="0" borderId="20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0" fontId="0" fillId="0" borderId="39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39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3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52" xfId="0" applyFont="1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175" fontId="0" fillId="0" borderId="25" xfId="0" applyNumberFormat="1" applyFont="1" applyFill="1" applyBorder="1" applyAlignment="1">
      <alignment horizontal="center"/>
    </xf>
    <xf numFmtId="175" fontId="0" fillId="0" borderId="4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/>
    </xf>
    <xf numFmtId="175" fontId="0" fillId="0" borderId="32" xfId="0" applyNumberFormat="1" applyFont="1" applyFill="1" applyBorder="1" applyAlignment="1">
      <alignment horizontal="center"/>
    </xf>
    <xf numFmtId="175" fontId="0" fillId="0" borderId="32" xfId="0" applyNumberFormat="1" applyFont="1" applyBorder="1" applyAlignment="1">
      <alignment horizontal="center"/>
    </xf>
    <xf numFmtId="175" fontId="0" fillId="0" borderId="36" xfId="0" applyNumberFormat="1" applyFont="1" applyFill="1" applyBorder="1" applyAlignment="1">
      <alignment horizontal="center"/>
    </xf>
    <xf numFmtId="175" fontId="0" fillId="0" borderId="49" xfId="0" applyNumberFormat="1" applyFont="1" applyFill="1" applyBorder="1" applyAlignment="1">
      <alignment horizontal="center"/>
    </xf>
    <xf numFmtId="175" fontId="0" fillId="0" borderId="50" xfId="0" applyNumberFormat="1" applyFont="1" applyFill="1" applyBorder="1" applyAlignment="1">
      <alignment horizontal="center"/>
    </xf>
    <xf numFmtId="175" fontId="0" fillId="0" borderId="3" xfId="0" applyNumberFormat="1" applyFont="1" applyFill="1" applyBorder="1" applyAlignment="1">
      <alignment horizontal="center"/>
    </xf>
    <xf numFmtId="175" fontId="0" fillId="0" borderId="50" xfId="0" applyNumberFormat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3" fontId="0" fillId="0" borderId="61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36" xfId="20" applyNumberFormat="1" applyFont="1" applyBorder="1" applyAlignment="1">
      <alignment horizontal="center"/>
      <protection/>
    </xf>
    <xf numFmtId="3" fontId="0" fillId="0" borderId="18" xfId="0" applyNumberForma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174" fontId="0" fillId="0" borderId="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64" xfId="0" applyFont="1" applyBorder="1" applyAlignment="1">
      <alignment horizontal="right" vertical="top"/>
    </xf>
    <xf numFmtId="0" fontId="0" fillId="0" borderId="34" xfId="0" applyFont="1" applyBorder="1" applyAlignment="1">
      <alignment horizontal="right" vertical="top"/>
    </xf>
    <xf numFmtId="0" fontId="0" fillId="0" borderId="35" xfId="0" applyFont="1" applyBorder="1" applyAlignment="1">
      <alignment horizontal="right" vertical="top"/>
    </xf>
    <xf numFmtId="0" fontId="0" fillId="0" borderId="69" xfId="0" applyFont="1" applyBorder="1" applyAlignment="1">
      <alignment horizontal="right" vertical="top"/>
    </xf>
    <xf numFmtId="0" fontId="0" fillId="0" borderId="37" xfId="0" applyFont="1" applyBorder="1" applyAlignment="1">
      <alignment horizontal="right" vertical="top"/>
    </xf>
    <xf numFmtId="0" fontId="0" fillId="0" borderId="23" xfId="0" applyFont="1" applyBorder="1" applyAlignment="1">
      <alignment horizontal="right" vertical="top"/>
    </xf>
    <xf numFmtId="0" fontId="0" fillId="0" borderId="36" xfId="0" applyFont="1" applyBorder="1" applyAlignment="1">
      <alignment horizontal="right" vertical="top"/>
    </xf>
    <xf numFmtId="0" fontId="0" fillId="0" borderId="70" xfId="0" applyBorder="1" applyAlignment="1">
      <alignment/>
    </xf>
    <xf numFmtId="0" fontId="0" fillId="0" borderId="15" xfId="0" applyFont="1" applyBorder="1" applyAlignment="1">
      <alignment horizontal="right" vertical="top"/>
    </xf>
    <xf numFmtId="0" fontId="0" fillId="0" borderId="48" xfId="0" applyFont="1" applyBorder="1" applyAlignment="1">
      <alignment horizontal="right" vertical="top"/>
    </xf>
    <xf numFmtId="0" fontId="0" fillId="0" borderId="29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45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62" xfId="0" applyFont="1" applyBorder="1" applyAlignment="1">
      <alignment horizontal="right" vertical="top"/>
    </xf>
    <xf numFmtId="0" fontId="0" fillId="0" borderId="63" xfId="0" applyFont="1" applyBorder="1" applyAlignment="1">
      <alignment horizontal="right" vertical="top"/>
    </xf>
    <xf numFmtId="0" fontId="0" fillId="0" borderId="70" xfId="0" applyFill="1" applyBorder="1" applyAlignment="1">
      <alignment/>
    </xf>
    <xf numFmtId="0" fontId="0" fillId="0" borderId="22" xfId="0" applyFont="1" applyBorder="1" applyAlignment="1">
      <alignment horizontal="right" vertical="top"/>
    </xf>
    <xf numFmtId="0" fontId="0" fillId="0" borderId="39" xfId="0" applyFont="1" applyBorder="1" applyAlignment="1">
      <alignment horizontal="right" vertical="top"/>
    </xf>
    <xf numFmtId="0" fontId="0" fillId="0" borderId="40" xfId="0" applyFont="1" applyBorder="1" applyAlignment="1">
      <alignment horizontal="right" vertical="top"/>
    </xf>
    <xf numFmtId="0" fontId="0" fillId="0" borderId="41" xfId="0" applyFont="1" applyBorder="1" applyAlignment="1">
      <alignment horizontal="right" vertical="top"/>
    </xf>
    <xf numFmtId="0" fontId="0" fillId="0" borderId="38" xfId="0" applyFont="1" applyBorder="1" applyAlignment="1">
      <alignment horizontal="right" vertical="top"/>
    </xf>
    <xf numFmtId="0" fontId="0" fillId="0" borderId="52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6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3" fontId="10" fillId="0" borderId="25" xfId="0" applyNumberFormat="1" applyFont="1" applyBorder="1" applyAlignment="1">
      <alignment horizontal="center"/>
    </xf>
    <xf numFmtId="3" fontId="0" fillId="0" borderId="0" xfId="20" applyNumberFormat="1" applyFont="1" applyBorder="1" applyAlignment="1">
      <alignment horizontal="center"/>
      <protection/>
    </xf>
    <xf numFmtId="0" fontId="0" fillId="0" borderId="65" xfId="0" applyBorder="1" applyAlignment="1">
      <alignment horizontal="center"/>
    </xf>
    <xf numFmtId="0" fontId="0" fillId="0" borderId="71" xfId="0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72" xfId="0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2" fontId="0" fillId="0" borderId="56" xfId="0" applyNumberFormat="1" applyFill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174" fontId="0" fillId="0" borderId="27" xfId="0" applyNumberFormat="1" applyFill="1" applyBorder="1" applyAlignment="1">
      <alignment horizontal="center"/>
    </xf>
    <xf numFmtId="174" fontId="0" fillId="0" borderId="66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174" fontId="0" fillId="0" borderId="50" xfId="0" applyNumberFormat="1" applyFill="1" applyBorder="1" applyAlignment="1">
      <alignment horizontal="center"/>
    </xf>
    <xf numFmtId="174" fontId="0" fillId="0" borderId="17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174" fontId="0" fillId="0" borderId="66" xfId="0" applyNumberFormat="1" applyBorder="1" applyAlignment="1">
      <alignment horizontal="center"/>
    </xf>
    <xf numFmtId="174" fontId="0" fillId="0" borderId="66" xfId="0" applyNumberFormat="1" applyFon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74" fontId="0" fillId="0" borderId="17" xfId="0" applyNumberFormat="1" applyFont="1" applyBorder="1" applyAlignment="1">
      <alignment horizontal="center"/>
    </xf>
    <xf numFmtId="3" fontId="10" fillId="0" borderId="6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0" xfId="0" applyBorder="1" applyAlignment="1">
      <alignment horizontal="center"/>
    </xf>
    <xf numFmtId="174" fontId="10" fillId="0" borderId="9" xfId="0" applyNumberFormat="1" applyFont="1" applyBorder="1" applyAlignment="1">
      <alignment horizontal="center"/>
    </xf>
    <xf numFmtId="3" fontId="0" fillId="0" borderId="49" xfId="20" applyNumberFormat="1" applyFont="1" applyBorder="1" applyAlignment="1">
      <alignment horizontal="center"/>
      <protection/>
    </xf>
    <xf numFmtId="2" fontId="0" fillId="0" borderId="71" xfId="0" applyNumberFormat="1" applyBorder="1" applyAlignment="1">
      <alignment horizontal="center"/>
    </xf>
    <xf numFmtId="3" fontId="0" fillId="0" borderId="3" xfId="20" applyNumberFormat="1" applyFont="1" applyBorder="1" applyAlignment="1">
      <alignment horizontal="center"/>
      <protection/>
    </xf>
    <xf numFmtId="3" fontId="10" fillId="0" borderId="32" xfId="0" applyNumberFormat="1" applyFont="1" applyBorder="1" applyAlignment="1">
      <alignment horizontal="center"/>
    </xf>
    <xf numFmtId="3" fontId="0" fillId="0" borderId="50" xfId="20" applyNumberFormat="1" applyFont="1" applyBorder="1" applyAlignment="1">
      <alignment horizontal="center"/>
      <protection/>
    </xf>
    <xf numFmtId="2" fontId="0" fillId="0" borderId="33" xfId="0" applyNumberFormat="1" applyBorder="1" applyAlignment="1">
      <alignment horizontal="center"/>
    </xf>
    <xf numFmtId="3" fontId="0" fillId="0" borderId="17" xfId="20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/>
    </xf>
    <xf numFmtId="0" fontId="0" fillId="0" borderId="64" xfId="0" applyFill="1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 vertical="top"/>
    </xf>
    <xf numFmtId="0" fontId="0" fillId="0" borderId="7" xfId="0" applyBorder="1" applyAlignment="1">
      <alignment/>
    </xf>
    <xf numFmtId="164" fontId="0" fillId="0" borderId="0" xfId="0" applyNumberFormat="1" applyBorder="1" applyAlignment="1">
      <alignment wrapText="1"/>
    </xf>
    <xf numFmtId="0" fontId="0" fillId="0" borderId="28" xfId="0" applyBorder="1" applyAlignment="1">
      <alignment/>
    </xf>
    <xf numFmtId="174" fontId="0" fillId="0" borderId="1" xfId="0" applyNumberFormat="1" applyBorder="1" applyAlignment="1">
      <alignment horizontal="center"/>
    </xf>
    <xf numFmtId="174" fontId="0" fillId="2" borderId="1" xfId="0" applyNumberForma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3" fontId="0" fillId="0" borderId="25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12" fillId="0" borderId="0" xfId="0" applyNumberFormat="1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0" xfId="0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" xfId="0" applyFont="1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vusc_ses1_all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G16">
      <selection activeCell="I31" sqref="I31"/>
    </sheetView>
  </sheetViews>
  <sheetFormatPr defaultColWidth="9.00390625" defaultRowHeight="12.75"/>
  <cols>
    <col min="1" max="1" width="15.125" style="0" customWidth="1"/>
    <col min="2" max="2" width="7.75390625" style="0" customWidth="1"/>
    <col min="3" max="4" width="11.75390625" style="0" customWidth="1"/>
    <col min="5" max="5" width="7.75390625" style="0" customWidth="1"/>
    <col min="6" max="6" width="11.375" style="0" customWidth="1"/>
    <col min="7" max="7" width="9.00390625" style="0" customWidth="1"/>
    <col min="8" max="8" width="7.75390625" style="0" customWidth="1"/>
    <col min="9" max="9" width="11.75390625" style="0" customWidth="1"/>
    <col min="10" max="10" width="10.00390625" style="0" customWidth="1"/>
    <col min="11" max="11" width="7.875" style="0" customWidth="1"/>
    <col min="12" max="12" width="11.75390625" style="0" customWidth="1"/>
    <col min="13" max="13" width="9.00390625" style="0" customWidth="1"/>
    <col min="14" max="14" width="8.00390625" style="0" customWidth="1"/>
    <col min="15" max="15" width="12.25390625" style="0" customWidth="1"/>
    <col min="16" max="16" width="11.75390625" style="0" customWidth="1"/>
    <col min="18" max="18" width="13.00390625" style="0" customWidth="1"/>
    <col min="21" max="21" width="10.75390625" style="0" customWidth="1"/>
    <col min="22" max="22" width="12.00390625" style="0" customWidth="1"/>
  </cols>
  <sheetData>
    <row r="1" ht="15">
      <c r="A1" s="6" t="s">
        <v>392</v>
      </c>
    </row>
    <row r="2" spans="1:6" ht="13.5" thickBot="1">
      <c r="A2" s="404" t="s">
        <v>277</v>
      </c>
      <c r="B2" s="404"/>
      <c r="C2" s="404"/>
      <c r="D2" s="404"/>
      <c r="E2" s="404"/>
      <c r="F2" s="404"/>
    </row>
    <row r="3" spans="1:23" ht="12.75">
      <c r="A3" s="425" t="s">
        <v>3</v>
      </c>
      <c r="B3" s="428">
        <v>2003</v>
      </c>
      <c r="C3" s="429"/>
      <c r="D3" s="418"/>
      <c r="E3" s="429">
        <v>2004</v>
      </c>
      <c r="F3" s="429"/>
      <c r="G3" s="429"/>
      <c r="H3" s="428">
        <v>2005</v>
      </c>
      <c r="I3" s="429"/>
      <c r="J3" s="418"/>
      <c r="K3" s="429">
        <v>2006</v>
      </c>
      <c r="L3" s="429"/>
      <c r="M3" s="429"/>
      <c r="N3" s="428">
        <v>2007</v>
      </c>
      <c r="O3" s="429"/>
      <c r="P3" s="429"/>
      <c r="Q3" s="340" t="s">
        <v>275</v>
      </c>
      <c r="R3" s="27"/>
      <c r="S3" s="27"/>
      <c r="T3" s="405"/>
      <c r="U3" s="405"/>
      <c r="V3" s="405"/>
      <c r="W3" s="3"/>
    </row>
    <row r="4" spans="1:23" ht="12.75">
      <c r="A4" s="426"/>
      <c r="B4" s="414" t="s">
        <v>107</v>
      </c>
      <c r="C4" s="415"/>
      <c r="D4" s="416"/>
      <c r="E4" s="415" t="s">
        <v>107</v>
      </c>
      <c r="F4" s="415"/>
      <c r="G4" s="415"/>
      <c r="H4" s="414" t="s">
        <v>107</v>
      </c>
      <c r="I4" s="415"/>
      <c r="J4" s="416"/>
      <c r="K4" s="415" t="s">
        <v>107</v>
      </c>
      <c r="L4" s="415"/>
      <c r="M4" s="415"/>
      <c r="N4" s="414" t="s">
        <v>107</v>
      </c>
      <c r="O4" s="415"/>
      <c r="P4" s="415"/>
      <c r="Q4" s="341" t="s">
        <v>276</v>
      </c>
      <c r="R4" s="27"/>
      <c r="S4" s="27"/>
      <c r="T4" s="405"/>
      <c r="U4" s="405"/>
      <c r="V4" s="405"/>
      <c r="W4" s="413"/>
    </row>
    <row r="5" spans="1:23" ht="13.5" thickBot="1">
      <c r="A5" s="427"/>
      <c r="B5" s="117" t="s">
        <v>31</v>
      </c>
      <c r="C5" s="11" t="s">
        <v>74</v>
      </c>
      <c r="D5" s="118" t="s">
        <v>105</v>
      </c>
      <c r="E5" s="112" t="s">
        <v>31</v>
      </c>
      <c r="F5" s="11" t="s">
        <v>74</v>
      </c>
      <c r="G5" s="119" t="s">
        <v>105</v>
      </c>
      <c r="H5" s="117" t="s">
        <v>31</v>
      </c>
      <c r="I5" s="11" t="s">
        <v>74</v>
      </c>
      <c r="J5" s="104" t="s">
        <v>105</v>
      </c>
      <c r="K5" s="112" t="s">
        <v>31</v>
      </c>
      <c r="L5" s="11" t="s">
        <v>74</v>
      </c>
      <c r="M5" s="119" t="s">
        <v>105</v>
      </c>
      <c r="N5" s="117" t="s">
        <v>31</v>
      </c>
      <c r="O5" s="11" t="s">
        <v>74</v>
      </c>
      <c r="P5" s="119" t="s">
        <v>105</v>
      </c>
      <c r="Q5" s="343">
        <v>2003</v>
      </c>
      <c r="R5" s="13"/>
      <c r="S5" s="13"/>
      <c r="T5" s="13"/>
      <c r="U5" s="13"/>
      <c r="V5" s="13"/>
      <c r="W5" s="413"/>
    </row>
    <row r="6" spans="1:23" ht="14.25" customHeight="1">
      <c r="A6" s="24" t="s">
        <v>14</v>
      </c>
      <c r="B6" s="338">
        <v>99119</v>
      </c>
      <c r="C6" s="36">
        <f>B6*10000/'počet obyvatel'!D3</f>
        <v>850.3827704809876</v>
      </c>
      <c r="D6" s="66">
        <v>20747311</v>
      </c>
      <c r="E6" s="75">
        <v>97302</v>
      </c>
      <c r="F6" s="37">
        <f>E6*10000/'počet obyvatel'!E3</f>
        <v>831.2353543697905</v>
      </c>
      <c r="G6" s="4">
        <v>27830639</v>
      </c>
      <c r="H6" s="99">
        <v>95731</v>
      </c>
      <c r="I6" s="109">
        <f>H6*10000/'počet obyvatel'!F3</f>
        <v>810.1742537723953</v>
      </c>
      <c r="J6" s="85">
        <v>27721153</v>
      </c>
      <c r="K6" s="64">
        <v>89618</v>
      </c>
      <c r="L6" s="37">
        <f>K6*10000/'počet obyvatel'!G3</f>
        <v>754.2802699377002</v>
      </c>
      <c r="M6" s="73">
        <v>9314570</v>
      </c>
      <c r="N6" s="99">
        <v>87077</v>
      </c>
      <c r="O6" s="37">
        <f>N6*10000/'počet obyvatel'!H3</f>
        <v>718.3996000320107</v>
      </c>
      <c r="P6" s="288">
        <v>7250806</v>
      </c>
      <c r="Q6" s="342">
        <f>O6/C6</f>
        <v>0.8447955732048458</v>
      </c>
      <c r="R6" s="41"/>
      <c r="S6" s="27"/>
      <c r="T6" s="27"/>
      <c r="U6" s="41"/>
      <c r="V6" s="339"/>
      <c r="W6" s="394"/>
    </row>
    <row r="7" spans="1:23" ht="14.25" customHeight="1">
      <c r="A7" s="24" t="s">
        <v>46</v>
      </c>
      <c r="B7" s="338">
        <v>38567</v>
      </c>
      <c r="C7" s="36">
        <f>B7*10000/'počet obyvatel'!D4</f>
        <v>339.55951558159705</v>
      </c>
      <c r="D7" s="66">
        <v>2385760</v>
      </c>
      <c r="E7" s="75">
        <v>37776</v>
      </c>
      <c r="F7" s="37">
        <f>E7*10000/'počet obyvatel'!E4</f>
        <v>330.1892976921887</v>
      </c>
      <c r="G7" s="4">
        <v>2404730</v>
      </c>
      <c r="H7" s="99">
        <v>37208</v>
      </c>
      <c r="I7" s="109">
        <f>H7*10000/'počet obyvatel'!F4</f>
        <v>321.28264376034014</v>
      </c>
      <c r="J7" s="85">
        <v>4686903</v>
      </c>
      <c r="K7" s="64">
        <v>37188</v>
      </c>
      <c r="L7" s="37">
        <f>K7*10000/'počet obyvatel'!G4</f>
        <v>316.4252153151574</v>
      </c>
      <c r="M7" s="73">
        <v>1970446</v>
      </c>
      <c r="N7" s="99">
        <v>43956</v>
      </c>
      <c r="O7" s="37">
        <f>N7*10000/'počet obyvatel'!H4</f>
        <v>365.7431560449216</v>
      </c>
      <c r="P7" s="288">
        <v>3686715</v>
      </c>
      <c r="Q7" s="342">
        <f aca="true" t="shared" si="0" ref="Q7:Q20">O7/C7</f>
        <v>1.077110607306873</v>
      </c>
      <c r="R7" s="41"/>
      <c r="S7" s="27"/>
      <c r="T7" s="27"/>
      <c r="U7" s="41"/>
      <c r="V7" s="339"/>
      <c r="W7" s="394"/>
    </row>
    <row r="8" spans="1:23" ht="14.25" customHeight="1">
      <c r="A8" s="24" t="s">
        <v>15</v>
      </c>
      <c r="B8" s="338">
        <v>15773</v>
      </c>
      <c r="C8" s="36">
        <f>B8*10000/'počet obyvatel'!D5</f>
        <v>252.1497391857608</v>
      </c>
      <c r="D8" s="66">
        <v>785123</v>
      </c>
      <c r="E8" s="75">
        <v>16396</v>
      </c>
      <c r="F8" s="37">
        <f>E8*10000/'počet obyvatel'!E5</f>
        <v>262.0374868949293</v>
      </c>
      <c r="G8" s="4">
        <v>711098</v>
      </c>
      <c r="H8" s="99">
        <v>16850</v>
      </c>
      <c r="I8" s="109">
        <f>H8*10000/'počet obyvatel'!F5</f>
        <v>268.41211534234094</v>
      </c>
      <c r="J8" s="85">
        <v>714722</v>
      </c>
      <c r="K8" s="64">
        <v>16205</v>
      </c>
      <c r="L8" s="37">
        <f>K8*10000/'počet obyvatel'!G5</f>
        <v>257.2197725101031</v>
      </c>
      <c r="M8" s="73">
        <v>721082</v>
      </c>
      <c r="N8" s="99">
        <v>15695</v>
      </c>
      <c r="O8" s="37">
        <f>N8*10000/'počet obyvatel'!H5</f>
        <v>247.84292175143383</v>
      </c>
      <c r="P8" s="288">
        <v>793156</v>
      </c>
      <c r="Q8" s="342">
        <f t="shared" si="0"/>
        <v>0.982919603850337</v>
      </c>
      <c r="R8" s="41"/>
      <c r="S8" s="27"/>
      <c r="T8" s="27"/>
      <c r="U8" s="41"/>
      <c r="V8" s="339"/>
      <c r="W8" s="394"/>
    </row>
    <row r="9" spans="1:23" ht="14.25" customHeight="1">
      <c r="A9" s="24" t="s">
        <v>16</v>
      </c>
      <c r="B9" s="338">
        <v>16160</v>
      </c>
      <c r="C9" s="36">
        <f>B9*10000/'počet obyvatel'!D6</f>
        <v>293.7578279371693</v>
      </c>
      <c r="D9" s="66">
        <v>610255</v>
      </c>
      <c r="E9" s="75">
        <v>16815</v>
      </c>
      <c r="F9" s="37">
        <f>E9*10000/'počet obyvatel'!E6</f>
        <v>305.93976179819435</v>
      </c>
      <c r="G9" s="4">
        <v>556784</v>
      </c>
      <c r="H9" s="99">
        <v>15236</v>
      </c>
      <c r="I9" s="109">
        <f>H9*10000/'počet obyvatel'!F6</f>
        <v>276.2507071263834</v>
      </c>
      <c r="J9" s="85">
        <v>527665</v>
      </c>
      <c r="K9" s="64">
        <v>13986</v>
      </c>
      <c r="L9" s="37">
        <f>K9*10000/'počet obyvatel'!G6</f>
        <v>252.21040255203891</v>
      </c>
      <c r="M9" s="73">
        <v>469552</v>
      </c>
      <c r="N9" s="99">
        <v>15355</v>
      </c>
      <c r="O9" s="37">
        <f>N9*10000/'počet obyvatel'!H6</f>
        <v>273.671565604537</v>
      </c>
      <c r="P9" s="288">
        <v>649905</v>
      </c>
      <c r="Q9" s="342">
        <f t="shared" si="0"/>
        <v>0.9316230567413902</v>
      </c>
      <c r="R9" s="41"/>
      <c r="S9" s="27"/>
      <c r="T9" s="27"/>
      <c r="U9" s="41"/>
      <c r="V9" s="339"/>
      <c r="W9" s="394"/>
    </row>
    <row r="10" spans="1:23" ht="14.25" customHeight="1">
      <c r="A10" s="24" t="s">
        <v>17</v>
      </c>
      <c r="B10" s="338">
        <v>10591</v>
      </c>
      <c r="C10" s="36">
        <f>B10*10000/'počet obyvatel'!D7</f>
        <v>348.1030340280494</v>
      </c>
      <c r="D10" s="66">
        <v>374528</v>
      </c>
      <c r="E10" s="75">
        <v>10349</v>
      </c>
      <c r="F10" s="37">
        <f>E10*10000/'počet obyvatel'!E7</f>
        <v>339.77044400961296</v>
      </c>
      <c r="G10" s="4">
        <v>434833</v>
      </c>
      <c r="H10" s="99">
        <v>10107</v>
      </c>
      <c r="I10" s="109">
        <f>H10*10000/'počet obyvatel'!F7</f>
        <v>332.16771725484267</v>
      </c>
      <c r="J10" s="85">
        <v>359631</v>
      </c>
      <c r="K10" s="64">
        <v>9492</v>
      </c>
      <c r="L10" s="37">
        <f>K10*10000/'počet obyvatel'!G7</f>
        <v>311.6197529891465</v>
      </c>
      <c r="M10" s="73">
        <v>459325</v>
      </c>
      <c r="N10" s="99">
        <v>10580</v>
      </c>
      <c r="O10" s="37">
        <f>N10*10000/'počet obyvatel'!H7</f>
        <v>344.12211456208996</v>
      </c>
      <c r="P10" s="288">
        <v>856692</v>
      </c>
      <c r="Q10" s="342">
        <f t="shared" si="0"/>
        <v>0.988563962169779</v>
      </c>
      <c r="R10" s="41"/>
      <c r="S10" s="27"/>
      <c r="T10" s="27"/>
      <c r="U10" s="41"/>
      <c r="V10" s="339"/>
      <c r="W10" s="394"/>
    </row>
    <row r="11" spans="1:23" ht="14.25" customHeight="1">
      <c r="A11" s="24" t="s">
        <v>18</v>
      </c>
      <c r="B11" s="338">
        <v>30903</v>
      </c>
      <c r="C11" s="36">
        <f>B11*10000/'počet obyvatel'!D8</f>
        <v>376.4673491962167</v>
      </c>
      <c r="D11" s="66">
        <v>740563</v>
      </c>
      <c r="E11" s="75">
        <v>32348</v>
      </c>
      <c r="F11" s="37">
        <f>E11*10000/'počet obyvatel'!E8</f>
        <v>393.46431781719014</v>
      </c>
      <c r="G11" s="4">
        <v>1488026</v>
      </c>
      <c r="H11" s="99">
        <v>32773</v>
      </c>
      <c r="I11" s="109">
        <f>H11*10000/'počet obyvatel'!F8</f>
        <v>398.130162189479</v>
      </c>
      <c r="J11" s="85">
        <v>5288800</v>
      </c>
      <c r="K11" s="64">
        <v>32837</v>
      </c>
      <c r="L11" s="37">
        <f>K11*10000/'počet obyvatel'!G8</f>
        <v>398.8630635336131</v>
      </c>
      <c r="M11" s="73">
        <v>2027204</v>
      </c>
      <c r="N11" s="99">
        <v>34632</v>
      </c>
      <c r="O11" s="37">
        <f>N11*10000/'počet obyvatel'!H8</f>
        <v>416.66065112250055</v>
      </c>
      <c r="P11" s="288">
        <v>1112951</v>
      </c>
      <c r="Q11" s="342">
        <f t="shared" si="0"/>
        <v>1.1067643768100988</v>
      </c>
      <c r="R11" s="41"/>
      <c r="S11" s="27"/>
      <c r="T11" s="27"/>
      <c r="U11" s="41"/>
      <c r="V11" s="339"/>
      <c r="W11" s="394"/>
    </row>
    <row r="12" spans="1:23" ht="14.25" customHeight="1">
      <c r="A12" s="24" t="s">
        <v>19</v>
      </c>
      <c r="B12" s="338">
        <v>15663</v>
      </c>
      <c r="C12" s="36">
        <f>B12*10000/'počet obyvatel'!D9</f>
        <v>366.1958000757501</v>
      </c>
      <c r="D12" s="66">
        <v>959295</v>
      </c>
      <c r="E12" s="75">
        <v>15352</v>
      </c>
      <c r="F12" s="37">
        <f>E12*10000/'počet obyvatel'!E9</f>
        <v>359.0581972715132</v>
      </c>
      <c r="G12" s="4">
        <v>847030</v>
      </c>
      <c r="H12" s="99">
        <v>15047</v>
      </c>
      <c r="I12" s="109">
        <f>H12*10000/'počet obyvatel'!F9</f>
        <v>350.72057730094093</v>
      </c>
      <c r="J12" s="85">
        <v>894515</v>
      </c>
      <c r="K12" s="64">
        <v>14778</v>
      </c>
      <c r="L12" s="37">
        <f>K12*10000/'počet obyvatel'!G9</f>
        <v>343.0569161555711</v>
      </c>
      <c r="M12" s="73">
        <v>744224</v>
      </c>
      <c r="N12" s="99">
        <v>16045</v>
      </c>
      <c r="O12" s="37">
        <f>N12*10000/'počet obyvatel'!H9</f>
        <v>369.744762045222</v>
      </c>
      <c r="P12" s="288">
        <v>881073</v>
      </c>
      <c r="Q12" s="342">
        <f t="shared" si="0"/>
        <v>1.0096914327491953</v>
      </c>
      <c r="R12" s="41"/>
      <c r="S12" s="27"/>
      <c r="T12" s="27"/>
      <c r="U12" s="41"/>
      <c r="V12" s="339"/>
      <c r="W12" s="394"/>
    </row>
    <row r="13" spans="1:23" ht="14.25" customHeight="1">
      <c r="A13" s="24" t="s">
        <v>20</v>
      </c>
      <c r="B13" s="338">
        <v>12691</v>
      </c>
      <c r="C13" s="36">
        <f>B13*10000/'počet obyvatel'!D10</f>
        <v>231.77241705520643</v>
      </c>
      <c r="D13" s="66">
        <v>1897403</v>
      </c>
      <c r="E13" s="75">
        <v>12572</v>
      </c>
      <c r="F13" s="37">
        <f>E13*10000/'počet obyvatel'!E10</f>
        <v>229.71116178448224</v>
      </c>
      <c r="G13" s="4">
        <v>838994</v>
      </c>
      <c r="H13" s="99">
        <v>11737</v>
      </c>
      <c r="I13" s="109">
        <f>H13*10000/'počet obyvatel'!F10</f>
        <v>214.0351005164415</v>
      </c>
      <c r="J13" s="85">
        <v>1133050</v>
      </c>
      <c r="K13" s="64">
        <v>11557</v>
      </c>
      <c r="L13" s="37">
        <f>K13*10000/'počet obyvatel'!G10</f>
        <v>210.26375301786797</v>
      </c>
      <c r="M13" s="73">
        <v>941930</v>
      </c>
      <c r="N13" s="99">
        <v>13601</v>
      </c>
      <c r="O13" s="37">
        <f>N13*10000/'počet obyvatel'!H10</f>
        <v>246.30033392972265</v>
      </c>
      <c r="P13" s="288">
        <v>912312</v>
      </c>
      <c r="Q13" s="342">
        <f t="shared" si="0"/>
        <v>1.062681819774334</v>
      </c>
      <c r="R13" s="41"/>
      <c r="S13" s="27"/>
      <c r="T13" s="27"/>
      <c r="U13" s="41"/>
      <c r="V13" s="339"/>
      <c r="W13" s="394"/>
    </row>
    <row r="14" spans="1:23" ht="14.25" customHeight="1" thickBot="1">
      <c r="A14" s="20" t="s">
        <v>21</v>
      </c>
      <c r="B14" s="359">
        <v>10539</v>
      </c>
      <c r="C14" s="360">
        <f>B14*10000/'počet obyvatel'!D11</f>
        <v>208.4924211550864</v>
      </c>
      <c r="D14" s="361">
        <v>341011</v>
      </c>
      <c r="E14" s="362">
        <v>10519</v>
      </c>
      <c r="F14" s="70">
        <f>E14*10000/'počet obyvatel'!E11</f>
        <v>208.17954223853866</v>
      </c>
      <c r="G14" s="212">
        <v>420052</v>
      </c>
      <c r="H14" s="282">
        <v>10288</v>
      </c>
      <c r="I14" s="363">
        <f>H14*10000/'počet obyvatel'!F11</f>
        <v>203.31051491628855</v>
      </c>
      <c r="J14" s="230">
        <v>499434</v>
      </c>
      <c r="K14" s="213">
        <v>9587</v>
      </c>
      <c r="L14" s="70">
        <f>K14*10000/'počet obyvatel'!G11</f>
        <v>188.81302055535096</v>
      </c>
      <c r="M14" s="287">
        <v>767283</v>
      </c>
      <c r="N14" s="282">
        <v>10483</v>
      </c>
      <c r="O14" s="70">
        <f>N14*10000/'počet obyvatel'!H11</f>
        <v>204.98631208447398</v>
      </c>
      <c r="P14" s="364">
        <v>489603</v>
      </c>
      <c r="Q14" s="365">
        <f t="shared" si="0"/>
        <v>0.9831835178891015</v>
      </c>
      <c r="R14" s="41"/>
      <c r="S14" s="27"/>
      <c r="T14" s="27"/>
      <c r="U14" s="41"/>
      <c r="V14" s="339"/>
      <c r="W14" s="394"/>
    </row>
    <row r="15" spans="1:23" ht="14.25" customHeight="1" thickBot="1">
      <c r="A15" s="102" t="s">
        <v>22</v>
      </c>
      <c r="B15" s="367">
        <v>8693</v>
      </c>
      <c r="C15" s="38">
        <f>B15*10000/'počet obyvatel'!D12</f>
        <v>167.97710580064964</v>
      </c>
      <c r="D15" s="80">
        <v>990647</v>
      </c>
      <c r="E15" s="116">
        <v>8526</v>
      </c>
      <c r="F15" s="39">
        <f>E15*10000/'počet obyvatel'!E12</f>
        <v>164.86416979114497</v>
      </c>
      <c r="G15" s="122">
        <v>701987</v>
      </c>
      <c r="H15" s="103">
        <v>7993</v>
      </c>
      <c r="I15" s="110">
        <f>H15*10000/'počet obyvatel'!F12</f>
        <v>156.49014129730386</v>
      </c>
      <c r="J15" s="160">
        <v>408745</v>
      </c>
      <c r="K15" s="79">
        <v>8184</v>
      </c>
      <c r="L15" s="39">
        <f>K15*10000/'počet obyvatel'!G12</f>
        <v>159.95465606035435</v>
      </c>
      <c r="M15" s="121">
        <v>444283</v>
      </c>
      <c r="N15" s="103">
        <v>9612</v>
      </c>
      <c r="O15" s="39">
        <f>N15*10000/'počet obyvatel'!H12</f>
        <v>187.12147906174502</v>
      </c>
      <c r="P15" s="368">
        <v>492740</v>
      </c>
      <c r="Q15" s="369">
        <f t="shared" si="0"/>
        <v>1.1139701340241888</v>
      </c>
      <c r="R15" s="41"/>
      <c r="S15" s="27"/>
      <c r="T15" s="27"/>
      <c r="U15" s="41"/>
      <c r="V15" s="339"/>
      <c r="W15" s="394"/>
    </row>
    <row r="16" spans="1:23" ht="14.25" customHeight="1">
      <c r="A16" s="24" t="s">
        <v>23</v>
      </c>
      <c r="B16" s="338">
        <v>35341</v>
      </c>
      <c r="C16" s="36">
        <f>B16*10000/'počet obyvatel'!D13</f>
        <v>314.822238256857</v>
      </c>
      <c r="D16" s="66">
        <v>1955585</v>
      </c>
      <c r="E16" s="75">
        <v>32008</v>
      </c>
      <c r="F16" s="37">
        <f>E16*10000/'počet obyvatel'!E13</f>
        <v>284.97125625778466</v>
      </c>
      <c r="G16" s="4">
        <v>2969660</v>
      </c>
      <c r="H16" s="99">
        <v>30923</v>
      </c>
      <c r="I16" s="109">
        <f>H16*10000/'počet obyvatel'!F13</f>
        <v>273.56819697830247</v>
      </c>
      <c r="J16" s="85">
        <v>2398547</v>
      </c>
      <c r="K16" s="64">
        <v>32042</v>
      </c>
      <c r="L16" s="37">
        <f>K16*10000/'počet obyvatel'!G13</f>
        <v>282.9158289649229</v>
      </c>
      <c r="M16" s="73">
        <v>2701422</v>
      </c>
      <c r="N16" s="99">
        <v>33347</v>
      </c>
      <c r="O16" s="37">
        <f>N16*10000/'počet obyvatel'!H13</f>
        <v>292.38058663748734</v>
      </c>
      <c r="P16" s="366">
        <v>2552597</v>
      </c>
      <c r="Q16" s="342">
        <f t="shared" si="0"/>
        <v>0.928716434570737</v>
      </c>
      <c r="R16" s="41"/>
      <c r="S16" s="27"/>
      <c r="T16" s="27"/>
      <c r="U16" s="41"/>
      <c r="V16" s="339"/>
      <c r="W16" s="394"/>
    </row>
    <row r="17" spans="1:23" ht="14.25" customHeight="1">
      <c r="A17" s="24" t="s">
        <v>24</v>
      </c>
      <c r="B17" s="338">
        <v>15822</v>
      </c>
      <c r="C17" s="36">
        <f>B17*10000/'počet obyvatel'!D14</f>
        <v>246.956358868702</v>
      </c>
      <c r="D17" s="66">
        <v>2024168</v>
      </c>
      <c r="E17" s="75">
        <v>15352</v>
      </c>
      <c r="F17" s="37">
        <f>E17*10000/'počet obyvatel'!E14</f>
        <v>240.09145745461143</v>
      </c>
      <c r="G17" s="4">
        <v>1000245</v>
      </c>
      <c r="H17" s="99">
        <v>14841</v>
      </c>
      <c r="I17" s="109">
        <f>H17*10000/'počet obyvatel'!F14</f>
        <v>232.19501815661468</v>
      </c>
      <c r="J17" s="85">
        <v>1095718</v>
      </c>
      <c r="K17" s="64">
        <v>14092</v>
      </c>
      <c r="L17" s="37">
        <f>K17*10000/'počet obyvatel'!G14</f>
        <v>220.22397459579244</v>
      </c>
      <c r="M17" s="73">
        <v>843116</v>
      </c>
      <c r="N17" s="99">
        <v>15734</v>
      </c>
      <c r="O17" s="37">
        <f>N17*10000/'počet obyvatel'!H14</f>
        <v>245.15769152262965</v>
      </c>
      <c r="P17" s="288">
        <v>890394</v>
      </c>
      <c r="Q17" s="342">
        <f t="shared" si="0"/>
        <v>0.9927166591121119</v>
      </c>
      <c r="R17" s="41"/>
      <c r="S17" s="27"/>
      <c r="T17" s="27"/>
      <c r="U17" s="41"/>
      <c r="V17" s="339"/>
      <c r="W17" s="394"/>
    </row>
    <row r="18" spans="1:23" ht="14.25" customHeight="1">
      <c r="A18" s="24" t="s">
        <v>25</v>
      </c>
      <c r="B18" s="338">
        <v>37378</v>
      </c>
      <c r="C18" s="36">
        <f>B18*10000/'počet obyvatel'!D15</f>
        <v>297.6168674506931</v>
      </c>
      <c r="D18" s="66">
        <v>5971589</v>
      </c>
      <c r="E18" s="75">
        <v>35156</v>
      </c>
      <c r="F18" s="37">
        <f>E18*10000/'počet obyvatel'!E15</f>
        <v>280.517084684147</v>
      </c>
      <c r="G18" s="4">
        <v>7381779</v>
      </c>
      <c r="H18" s="99">
        <v>35145</v>
      </c>
      <c r="I18" s="109">
        <f>H18*10000/'počet obyvatel'!F15</f>
        <v>280.98713671349384</v>
      </c>
      <c r="J18" s="85">
        <v>2193303</v>
      </c>
      <c r="K18" s="64">
        <v>36993</v>
      </c>
      <c r="L18" s="37">
        <f>K18*10000/'počet obyvatel'!G15</f>
        <v>296.11219172489973</v>
      </c>
      <c r="M18" s="73">
        <v>2152359</v>
      </c>
      <c r="N18" s="99">
        <v>39716</v>
      </c>
      <c r="O18" s="37">
        <f>N18*10000/'počet obyvatel'!H15</f>
        <v>317.75418294467465</v>
      </c>
      <c r="P18" s="288">
        <v>1582930</v>
      </c>
      <c r="Q18" s="342">
        <f t="shared" si="0"/>
        <v>1.0676618757077596</v>
      </c>
      <c r="R18" s="41"/>
      <c r="S18" s="27"/>
      <c r="T18" s="27"/>
      <c r="U18" s="41"/>
      <c r="V18" s="339"/>
      <c r="W18" s="394"/>
    </row>
    <row r="19" spans="1:23" ht="14.25" customHeight="1" thickBot="1">
      <c r="A19" s="20" t="s">
        <v>26</v>
      </c>
      <c r="B19" s="359">
        <v>11013</v>
      </c>
      <c r="C19" s="360">
        <f>B19*10000/'počet obyvatel'!D16</f>
        <v>186.07252317247486</v>
      </c>
      <c r="D19" s="361">
        <v>1585010</v>
      </c>
      <c r="E19" s="362">
        <v>10619</v>
      </c>
      <c r="F19" s="70">
        <f>E19*10000/'počet obyvatel'!E16</f>
        <v>179.76793870385606</v>
      </c>
      <c r="G19" s="212">
        <v>870323</v>
      </c>
      <c r="H19" s="282">
        <v>10181</v>
      </c>
      <c r="I19" s="363">
        <f>H19*10000/'počet obyvatel'!F16</f>
        <v>172.5178008004853</v>
      </c>
      <c r="J19" s="230">
        <v>1062474</v>
      </c>
      <c r="K19" s="213">
        <v>9887</v>
      </c>
      <c r="L19" s="70">
        <f>K19*10000/'počet obyvatel'!G16</f>
        <v>167.6220121083889</v>
      </c>
      <c r="M19" s="287">
        <v>705429</v>
      </c>
      <c r="N19" s="282">
        <v>10877</v>
      </c>
      <c r="O19" s="70">
        <f>N19*10000/'počet obyvatel'!H16</f>
        <v>184.11252919868647</v>
      </c>
      <c r="P19" s="364">
        <v>630655</v>
      </c>
      <c r="Q19" s="365">
        <f t="shared" si="0"/>
        <v>0.9894665051004247</v>
      </c>
      <c r="R19" s="41"/>
      <c r="S19" s="27"/>
      <c r="T19" s="27"/>
      <c r="U19" s="41"/>
      <c r="V19" s="339"/>
      <c r="W19" s="394"/>
    </row>
    <row r="20" spans="1:23" ht="14.25" customHeight="1" thickBot="1">
      <c r="A20" s="102" t="s">
        <v>27</v>
      </c>
      <c r="B20" s="367">
        <v>357740</v>
      </c>
      <c r="C20" s="38">
        <f>B20*10000/'počet obyvatel'!D17</f>
        <v>350.33205356141707</v>
      </c>
      <c r="D20" s="80">
        <v>48037248</v>
      </c>
      <c r="E20" s="116">
        <v>351629</v>
      </c>
      <c r="F20" s="39">
        <f>E20*10000/'počet obyvatel'!E17</f>
        <v>344.0402630888648</v>
      </c>
      <c r="G20" s="122">
        <v>48456182</v>
      </c>
      <c r="H20" s="103">
        <f>SUM(H6:H19)</f>
        <v>344060</v>
      </c>
      <c r="I20" s="110">
        <f>H20*10000/'počet obyvatel'!F17</f>
        <v>335.6329611741359</v>
      </c>
      <c r="J20" s="160">
        <f>SUM(J6:J19)</f>
        <v>48984660</v>
      </c>
      <c r="K20" s="79">
        <v>336446</v>
      </c>
      <c r="L20" s="39">
        <f>K20*10000/'počet obyvatel'!G17</f>
        <v>327.0533864984886</v>
      </c>
      <c r="M20" s="121">
        <v>24262154</v>
      </c>
      <c r="N20" s="103">
        <v>357391</v>
      </c>
      <c r="O20" s="39">
        <f>N20*10000/'počet obyvatel'!H17</f>
        <v>344.2698434563482</v>
      </c>
      <c r="P20" s="370">
        <v>22782731</v>
      </c>
      <c r="Q20" s="369">
        <f t="shared" si="0"/>
        <v>0.982695816601874</v>
      </c>
      <c r="R20" s="41"/>
      <c r="S20" s="27"/>
      <c r="T20" s="27"/>
      <c r="U20" s="41"/>
      <c r="V20" s="339"/>
      <c r="W20" s="394"/>
    </row>
    <row r="21" spans="1:22" ht="12.75">
      <c r="A21" s="403" t="s">
        <v>393</v>
      </c>
      <c r="B21" s="3"/>
      <c r="C21" s="3"/>
      <c r="D21" s="3"/>
      <c r="E21" s="3"/>
      <c r="F21" s="3"/>
      <c r="T21" s="13"/>
      <c r="V21" s="17"/>
    </row>
    <row r="22" spans="1:22" ht="12.75">
      <c r="A22" s="32"/>
      <c r="B22" s="3"/>
      <c r="C22" s="3"/>
      <c r="D22" s="3"/>
      <c r="E22" s="3"/>
      <c r="F22" s="3"/>
      <c r="T22" s="13"/>
      <c r="V22" s="17"/>
    </row>
    <row r="23" spans="1:6" ht="13.5" thickBot="1">
      <c r="A23" s="52" t="s">
        <v>166</v>
      </c>
      <c r="B23" s="3"/>
      <c r="C23" s="3"/>
      <c r="D23" s="3"/>
      <c r="E23" s="3"/>
      <c r="F23" s="3"/>
    </row>
    <row r="24" spans="1:17" ht="13.5" thickBot="1">
      <c r="A24" s="422" t="s">
        <v>29</v>
      </c>
      <c r="B24" s="419" t="s">
        <v>33</v>
      </c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1"/>
    </row>
    <row r="25" spans="1:17" ht="12.75">
      <c r="A25" s="423"/>
      <c r="B25" s="417" t="s">
        <v>34</v>
      </c>
      <c r="C25" s="418"/>
      <c r="D25" s="417" t="s">
        <v>37</v>
      </c>
      <c r="E25" s="418"/>
      <c r="F25" s="417" t="s">
        <v>38</v>
      </c>
      <c r="G25" s="418"/>
      <c r="H25" s="417" t="s">
        <v>39</v>
      </c>
      <c r="I25" s="418"/>
      <c r="J25" s="417" t="s">
        <v>43</v>
      </c>
      <c r="K25" s="418"/>
      <c r="L25" s="417" t="s">
        <v>40</v>
      </c>
      <c r="M25" s="418"/>
      <c r="N25" s="417" t="s">
        <v>41</v>
      </c>
      <c r="O25" s="418"/>
      <c r="P25" s="417" t="s">
        <v>42</v>
      </c>
      <c r="Q25" s="418"/>
    </row>
    <row r="26" spans="1:17" ht="12.75">
      <c r="A26" s="423"/>
      <c r="B26" s="63" t="s">
        <v>35</v>
      </c>
      <c r="C26" s="65" t="s">
        <v>106</v>
      </c>
      <c r="D26" s="63" t="s">
        <v>35</v>
      </c>
      <c r="E26" s="65" t="s">
        <v>106</v>
      </c>
      <c r="F26" s="63" t="s">
        <v>35</v>
      </c>
      <c r="G26" s="65" t="s">
        <v>106</v>
      </c>
      <c r="H26" s="63" t="s">
        <v>35</v>
      </c>
      <c r="I26" s="65" t="s">
        <v>106</v>
      </c>
      <c r="J26" s="63" t="s">
        <v>35</v>
      </c>
      <c r="K26" s="65" t="s">
        <v>106</v>
      </c>
      <c r="L26" s="63" t="s">
        <v>35</v>
      </c>
      <c r="M26" s="65" t="s">
        <v>106</v>
      </c>
      <c r="N26" s="63" t="s">
        <v>35</v>
      </c>
      <c r="O26" s="65" t="s">
        <v>106</v>
      </c>
      <c r="P26" s="63" t="s">
        <v>35</v>
      </c>
      <c r="Q26" s="65" t="s">
        <v>106</v>
      </c>
    </row>
    <row r="27" spans="1:17" ht="13.5" thickBot="1">
      <c r="A27" s="424"/>
      <c r="B27" s="89" t="s">
        <v>31</v>
      </c>
      <c r="C27" s="92" t="s">
        <v>36</v>
      </c>
      <c r="D27" s="89" t="s">
        <v>31</v>
      </c>
      <c r="E27" s="92" t="s">
        <v>36</v>
      </c>
      <c r="F27" s="89" t="s">
        <v>31</v>
      </c>
      <c r="G27" s="92" t="s">
        <v>36</v>
      </c>
      <c r="H27" s="89" t="s">
        <v>31</v>
      </c>
      <c r="I27" s="92" t="s">
        <v>36</v>
      </c>
      <c r="J27" s="89" t="s">
        <v>31</v>
      </c>
      <c r="K27" s="92" t="s">
        <v>36</v>
      </c>
      <c r="L27" s="89" t="s">
        <v>31</v>
      </c>
      <c r="M27" s="92" t="s">
        <v>36</v>
      </c>
      <c r="N27" s="89" t="s">
        <v>31</v>
      </c>
      <c r="O27" s="92" t="s">
        <v>36</v>
      </c>
      <c r="P27" s="89" t="s">
        <v>31</v>
      </c>
      <c r="Q27" s="92" t="s">
        <v>36</v>
      </c>
    </row>
    <row r="28" spans="1:17" ht="12.75">
      <c r="A28" s="24" t="s">
        <v>14</v>
      </c>
      <c r="B28" s="99">
        <v>2747</v>
      </c>
      <c r="C28" s="100">
        <f>B28/'počet obyvatel'!H3*10000</f>
        <v>22.66320269747388</v>
      </c>
      <c r="D28" s="64">
        <v>192</v>
      </c>
      <c r="E28" s="100">
        <f>D28*10000/'počet obyvatel'!H3</f>
        <v>1.5840316410320296</v>
      </c>
      <c r="F28" s="99">
        <v>68185</v>
      </c>
      <c r="G28" s="100">
        <f>F28*10000/'počet obyvatel'!H3</f>
        <v>562.5374866862966</v>
      </c>
      <c r="H28" s="99">
        <v>4054</v>
      </c>
      <c r="I28" s="100">
        <f>H28*10000/'počet obyvatel'!H3</f>
        <v>33.44616808720754</v>
      </c>
      <c r="J28" s="99">
        <v>4937</v>
      </c>
      <c r="K28" s="101">
        <f>J28*10000/'počet obyvatel'!H3</f>
        <v>40.73106360299547</v>
      </c>
      <c r="L28" s="99">
        <v>6954</v>
      </c>
      <c r="M28" s="100">
        <f>L28*10000/'počet obyvatel'!H3</f>
        <v>57.37164599862882</v>
      </c>
      <c r="N28" s="64">
        <v>8</v>
      </c>
      <c r="O28" s="66" t="s">
        <v>50</v>
      </c>
      <c r="P28" s="398">
        <f>B28+D28+F28+H28+J28+L28+N28</f>
        <v>87077</v>
      </c>
      <c r="Q28" s="100">
        <f>P28*10000/'počet obyvatel'!H3</f>
        <v>718.3996000320107</v>
      </c>
    </row>
    <row r="29" spans="1:17" ht="12.75">
      <c r="A29" s="21" t="s">
        <v>46</v>
      </c>
      <c r="B29" s="61">
        <v>2093</v>
      </c>
      <c r="C29" s="100">
        <f>B29/'počet obyvatel'!H4*10000</f>
        <v>17.415152097598074</v>
      </c>
      <c r="D29" s="62">
        <v>191</v>
      </c>
      <c r="E29" s="100">
        <f>D29*10000/'počet obyvatel'!H4</f>
        <v>1.5892470380512336</v>
      </c>
      <c r="F29" s="61">
        <v>29513</v>
      </c>
      <c r="G29" s="100">
        <f>F29*10000/'počet obyvatel'!H4</f>
        <v>245.567789706838</v>
      </c>
      <c r="H29" s="61">
        <v>2286</v>
      </c>
      <c r="I29" s="100">
        <f>H29*10000/'počet obyvatel'!H4</f>
        <v>19.02104046589068</v>
      </c>
      <c r="J29" s="61">
        <v>6419</v>
      </c>
      <c r="K29" s="101">
        <f>J29*10000/'počet obyvatel'!H4</f>
        <v>53.41034940969041</v>
      </c>
      <c r="L29" s="61">
        <v>3446</v>
      </c>
      <c r="M29" s="100">
        <f>L29*10000/'počet obyvatel'!H4</f>
        <v>28.673012005887703</v>
      </c>
      <c r="N29" s="62">
        <v>8</v>
      </c>
      <c r="O29" s="67" t="s">
        <v>50</v>
      </c>
      <c r="P29" s="399">
        <f aca="true" t="shared" si="1" ref="P29:P41">B29+D29+F29+H29+J29+L29+N29</f>
        <v>43956</v>
      </c>
      <c r="Q29" s="100">
        <f>P29*10000/'počet obyvatel'!H4</f>
        <v>365.7431560449216</v>
      </c>
    </row>
    <row r="30" spans="1:17" ht="12.75">
      <c r="A30" s="21" t="s">
        <v>15</v>
      </c>
      <c r="B30" s="61">
        <v>1084</v>
      </c>
      <c r="C30" s="100">
        <f>B30/'počet obyvatel'!H5*10000</f>
        <v>17.117663407362492</v>
      </c>
      <c r="D30" s="62">
        <v>87</v>
      </c>
      <c r="E30" s="100">
        <f>D30*10000/'počet obyvatel'!H5</f>
        <v>1.3738346092624878</v>
      </c>
      <c r="F30" s="61">
        <v>8748</v>
      </c>
      <c r="G30" s="100">
        <f>F30*10000/'počet obyvatel'!H5</f>
        <v>138.14143864170393</v>
      </c>
      <c r="H30" s="61">
        <v>1084</v>
      </c>
      <c r="I30" s="100">
        <f>H30*10000/'počet obyvatel'!H5</f>
        <v>17.11766340736249</v>
      </c>
      <c r="J30" s="61">
        <v>2749</v>
      </c>
      <c r="K30" s="101">
        <f>J30*10000/'počet obyvatel'!H5</f>
        <v>43.410015412213546</v>
      </c>
      <c r="L30" s="61">
        <v>1936</v>
      </c>
      <c r="M30" s="100">
        <f>L30*10000/'počet obyvatel'!H5</f>
        <v>30.57176785669168</v>
      </c>
      <c r="N30" s="62">
        <v>7</v>
      </c>
      <c r="O30" s="67" t="s">
        <v>50</v>
      </c>
      <c r="P30" s="399">
        <f t="shared" si="1"/>
        <v>15695</v>
      </c>
      <c r="Q30" s="100">
        <f>P30*10000/'počet obyvatel'!H5</f>
        <v>247.84292175143383</v>
      </c>
    </row>
    <row r="31" spans="1:17" ht="12.75">
      <c r="A31" s="21" t="s">
        <v>16</v>
      </c>
      <c r="B31" s="62">
        <v>809</v>
      </c>
      <c r="C31" s="100">
        <f>B31/'počet obyvatel'!H6*10000</f>
        <v>14.418775419998076</v>
      </c>
      <c r="D31" s="62">
        <v>94</v>
      </c>
      <c r="E31" s="100">
        <f>D31*10000/'počet obyvatel'!H6</f>
        <v>1.6753583306301842</v>
      </c>
      <c r="F31" s="61">
        <v>9313</v>
      </c>
      <c r="G31" s="100">
        <f>F31*10000/'počet obyvatel'!H6</f>
        <v>165.9852354591373</v>
      </c>
      <c r="H31" s="61">
        <v>796</v>
      </c>
      <c r="I31" s="100">
        <f>H31*10000/'počet obyvatel'!H6</f>
        <v>14.187076927464114</v>
      </c>
      <c r="J31" s="61">
        <v>2650</v>
      </c>
      <c r="K31" s="101">
        <f>J31*10000/'počet obyvatel'!H6</f>
        <v>47.23084655499988</v>
      </c>
      <c r="L31" s="61">
        <v>1692</v>
      </c>
      <c r="M31" s="100">
        <f>L31*10000/'počet obyvatel'!H6</f>
        <v>30.156449951343316</v>
      </c>
      <c r="N31" s="62">
        <v>1</v>
      </c>
      <c r="O31" s="67" t="s">
        <v>50</v>
      </c>
      <c r="P31" s="399">
        <v>15355</v>
      </c>
      <c r="Q31" s="100">
        <f>P31*10000/'počet obyvatel'!H6</f>
        <v>273.671565604537</v>
      </c>
    </row>
    <row r="32" spans="1:17" ht="12.75">
      <c r="A32" s="21" t="s">
        <v>17</v>
      </c>
      <c r="B32" s="62">
        <v>776</v>
      </c>
      <c r="C32" s="100">
        <f>B32/'počet obyvatel'!H7*10000</f>
        <v>25.239958497181647</v>
      </c>
      <c r="D32" s="62">
        <v>70</v>
      </c>
      <c r="E32" s="100">
        <f>D32*10000/'počet obyvatel'!H7</f>
        <v>2.2768003799004064</v>
      </c>
      <c r="F32" s="61">
        <v>5756</v>
      </c>
      <c r="G32" s="100">
        <f>F32*10000/'počet obyvatel'!H7</f>
        <v>187.21804266723913</v>
      </c>
      <c r="H32" s="61">
        <v>653</v>
      </c>
      <c r="I32" s="100">
        <f>H32*10000/'počet obyvatel'!H7</f>
        <v>21.239294972499504</v>
      </c>
      <c r="J32" s="62">
        <v>2148</v>
      </c>
      <c r="K32" s="101">
        <f>J32*10000/'počet obyvatel'!H7</f>
        <v>69.86524594322961</v>
      </c>
      <c r="L32" s="62">
        <v>1176</v>
      </c>
      <c r="M32" s="100">
        <f>L32*10000/'počet obyvatel'!H7</f>
        <v>38.25024638232682</v>
      </c>
      <c r="N32" s="62">
        <v>1</v>
      </c>
      <c r="O32" s="67" t="s">
        <v>50</v>
      </c>
      <c r="P32" s="399">
        <f t="shared" si="1"/>
        <v>10580</v>
      </c>
      <c r="Q32" s="100">
        <f>P32*10000/'počet obyvatel'!H7</f>
        <v>344.12211456208996</v>
      </c>
    </row>
    <row r="33" spans="1:17" ht="12.75">
      <c r="A33" s="21" t="s">
        <v>18</v>
      </c>
      <c r="B33" s="61">
        <v>2196</v>
      </c>
      <c r="C33" s="100">
        <f>B33/'počet obyvatel'!H8*10000</f>
        <v>26.420269977622176</v>
      </c>
      <c r="D33" s="62">
        <v>196</v>
      </c>
      <c r="E33" s="100">
        <f>D33*10000/'počet obyvatel'!H8</f>
        <v>2.358093313121105</v>
      </c>
      <c r="F33" s="61">
        <v>20546</v>
      </c>
      <c r="G33" s="100">
        <f>F33*10000/'počet obyvatel'!H8</f>
        <v>247.1907408744195</v>
      </c>
      <c r="H33" s="61">
        <v>1713</v>
      </c>
      <c r="I33" s="100">
        <f>H33*10000/'počet obyvatel'!H8</f>
        <v>20.60925431314517</v>
      </c>
      <c r="J33" s="61">
        <v>6180</v>
      </c>
      <c r="K33" s="101">
        <f>J33*10000/'počet obyvatel'!H8</f>
        <v>74.35212589330831</v>
      </c>
      <c r="L33" s="61">
        <v>3799</v>
      </c>
      <c r="M33" s="100">
        <f>L33*10000/'počet obyvatel'!H8</f>
        <v>45.706104574219786</v>
      </c>
      <c r="N33" s="62">
        <v>2</v>
      </c>
      <c r="O33" s="67" t="s">
        <v>50</v>
      </c>
      <c r="P33" s="399">
        <f t="shared" si="1"/>
        <v>34632</v>
      </c>
      <c r="Q33" s="100">
        <f>P33*10000/'počet obyvatel'!H8</f>
        <v>416.66065112250055</v>
      </c>
    </row>
    <row r="34" spans="1:17" ht="12.75">
      <c r="A34" s="21" t="s">
        <v>19</v>
      </c>
      <c r="B34" s="61">
        <v>1227</v>
      </c>
      <c r="C34" s="100">
        <f>B34/'počet obyvatel'!H9*10000</f>
        <v>28.27527722215565</v>
      </c>
      <c r="D34" s="62">
        <v>150</v>
      </c>
      <c r="E34" s="100">
        <f>D34*10000/'počet obyvatel'!H9</f>
        <v>3.456635357231742</v>
      </c>
      <c r="F34" s="61">
        <v>8709</v>
      </c>
      <c r="G34" s="100">
        <f>F34*10000/'počet obyvatel'!H9</f>
        <v>200.69224884087495</v>
      </c>
      <c r="H34" s="61">
        <v>890</v>
      </c>
      <c r="I34" s="100">
        <f>H34*10000/'počet obyvatel'!H9</f>
        <v>20.50936978624167</v>
      </c>
      <c r="J34" s="61">
        <v>3210</v>
      </c>
      <c r="K34" s="101">
        <f>J34*10000/'počet obyvatel'!H9</f>
        <v>73.97199664475929</v>
      </c>
      <c r="L34" s="61">
        <v>1857</v>
      </c>
      <c r="M34" s="100">
        <f>L34*10000/'počet obyvatel'!H9</f>
        <v>42.79314572252897</v>
      </c>
      <c r="N34" s="62">
        <v>2</v>
      </c>
      <c r="O34" s="67" t="s">
        <v>50</v>
      </c>
      <c r="P34" s="399">
        <f t="shared" si="1"/>
        <v>16045</v>
      </c>
      <c r="Q34" s="100">
        <f>P34*10000/'počet obyvatel'!H9</f>
        <v>369.744762045222</v>
      </c>
    </row>
    <row r="35" spans="1:17" ht="12.75">
      <c r="A35" s="21" t="s">
        <v>20</v>
      </c>
      <c r="B35" s="62">
        <v>834</v>
      </c>
      <c r="C35" s="100">
        <f>B35/'počet obyvatel'!H10*10000</f>
        <v>15.102895264862045</v>
      </c>
      <c r="D35" s="62">
        <v>73</v>
      </c>
      <c r="E35" s="100">
        <f>D35*10000/'počet obyvatel'!H10</f>
        <v>1.3219560603536322</v>
      </c>
      <c r="F35" s="61">
        <v>7386</v>
      </c>
      <c r="G35" s="100">
        <f>F35*10000/'počet obyvatel'!H10</f>
        <v>133.7529789283826</v>
      </c>
      <c r="H35" s="61">
        <v>678</v>
      </c>
      <c r="I35" s="100">
        <f>H35*10000/'počet obyvatel'!H10</f>
        <v>12.277893272873461</v>
      </c>
      <c r="J35" s="61">
        <v>2689</v>
      </c>
      <c r="K35" s="101">
        <f>J35*10000/'počet obyvatel'!H10</f>
        <v>48.69506638754681</v>
      </c>
      <c r="L35" s="61">
        <v>1941</v>
      </c>
      <c r="M35" s="100">
        <f>L35*10000/'počet obyvatel'!H10</f>
        <v>35.149544015704116</v>
      </c>
      <c r="N35" s="62">
        <v>0</v>
      </c>
      <c r="O35" s="67" t="s">
        <v>50</v>
      </c>
      <c r="P35" s="399">
        <f t="shared" si="1"/>
        <v>13601</v>
      </c>
      <c r="Q35" s="100">
        <f>P35*10000/'počet obyvatel'!H10</f>
        <v>246.30033392972265</v>
      </c>
    </row>
    <row r="36" spans="1:17" ht="13.5" thickBot="1">
      <c r="A36" s="97" t="s">
        <v>21</v>
      </c>
      <c r="B36" s="63">
        <v>582</v>
      </c>
      <c r="C36" s="355">
        <f>B36/'počet obyvatel'!H11*10000</f>
        <v>11.380524051622997</v>
      </c>
      <c r="D36" s="63">
        <v>76</v>
      </c>
      <c r="E36" s="355">
        <f>D36*10000/'počet obyvatel'!H11</f>
        <v>1.4861165428236214</v>
      </c>
      <c r="F36" s="98">
        <v>5939</v>
      </c>
      <c r="G36" s="355">
        <f>F36*10000/'počet obyvatel'!H11</f>
        <v>116.13218615565115</v>
      </c>
      <c r="H36" s="63">
        <v>491</v>
      </c>
      <c r="I36" s="355">
        <f>H36*10000/'počet obyvatel'!H11</f>
        <v>9.60109503324208</v>
      </c>
      <c r="J36" s="63">
        <v>1979</v>
      </c>
      <c r="K36" s="356">
        <f>J36*10000/'počet obyvatel'!H11</f>
        <v>38.697692608525614</v>
      </c>
      <c r="L36" s="98">
        <v>1411</v>
      </c>
      <c r="M36" s="355">
        <f>L36*10000/'počet obyvatel'!H11</f>
        <v>27.590926867422763</v>
      </c>
      <c r="N36" s="63">
        <v>5</v>
      </c>
      <c r="O36" s="65" t="s">
        <v>50</v>
      </c>
      <c r="P36" s="400">
        <f t="shared" si="1"/>
        <v>10483</v>
      </c>
      <c r="Q36" s="355">
        <f>P36*10000/'počet obyvatel'!H11</f>
        <v>204.98631208447398</v>
      </c>
    </row>
    <row r="37" spans="1:17" ht="13.5" thickBot="1">
      <c r="A37" s="102" t="s">
        <v>22</v>
      </c>
      <c r="B37" s="79">
        <v>504</v>
      </c>
      <c r="C37" s="357">
        <f>B37/'počet obyvatel'!H12*10000</f>
        <v>9.811613134323709</v>
      </c>
      <c r="D37" s="79">
        <v>43</v>
      </c>
      <c r="E37" s="357">
        <f>D37*10000/'počet obyvatel'!H12</f>
        <v>0.8371019142379356</v>
      </c>
      <c r="F37" s="103">
        <v>5474</v>
      </c>
      <c r="G37" s="357">
        <f>F37*10000/'počet obyvatel'!H12</f>
        <v>106.56502043112695</v>
      </c>
      <c r="H37" s="79">
        <v>732</v>
      </c>
      <c r="I37" s="357">
        <f>H37*10000/'počet obyvatel'!H12</f>
        <v>14.25020002842253</v>
      </c>
      <c r="J37" s="79">
        <v>1802</v>
      </c>
      <c r="K37" s="358">
        <f>J37*10000/'počet obyvatel'!H12</f>
        <v>35.08041045248279</v>
      </c>
      <c r="L37" s="103">
        <v>1057</v>
      </c>
      <c r="M37" s="357">
        <f>L37*10000/'počet obyvatel'!H12</f>
        <v>20.577133101151112</v>
      </c>
      <c r="N37" s="79">
        <v>0</v>
      </c>
      <c r="O37" s="40" t="s">
        <v>50</v>
      </c>
      <c r="P37" s="401">
        <f t="shared" si="1"/>
        <v>9612</v>
      </c>
      <c r="Q37" s="357">
        <f>P37*10000/'počet obyvatel'!H12</f>
        <v>187.12147906174502</v>
      </c>
    </row>
    <row r="38" spans="1:17" ht="12.75">
      <c r="A38" s="24" t="s">
        <v>23</v>
      </c>
      <c r="B38" s="99">
        <v>1626</v>
      </c>
      <c r="C38" s="100">
        <f>B38/'počet obyvatel'!H13*10000</f>
        <v>14.256479859434265</v>
      </c>
      <c r="D38" s="64">
        <v>120</v>
      </c>
      <c r="E38" s="100">
        <f>D38*10000/'počet obyvatel'!H13</f>
        <v>1.052138735013599</v>
      </c>
      <c r="F38" s="99">
        <v>20284</v>
      </c>
      <c r="G38" s="100">
        <f>F38*10000/'počet obyvatel'!H13</f>
        <v>177.84651750846533</v>
      </c>
      <c r="H38" s="99">
        <v>1843</v>
      </c>
      <c r="I38" s="100">
        <f>H38*10000/'počet obyvatel'!H13</f>
        <v>16.159097405250524</v>
      </c>
      <c r="J38" s="99">
        <v>5042</v>
      </c>
      <c r="K38" s="101">
        <f>J38*10000/'počet obyvatel'!H13</f>
        <v>44.20736251615472</v>
      </c>
      <c r="L38" s="99">
        <v>4432</v>
      </c>
      <c r="M38" s="100">
        <f>L38*10000/'počet obyvatel'!H13</f>
        <v>38.85899061316892</v>
      </c>
      <c r="N38" s="64">
        <v>0</v>
      </c>
      <c r="O38" s="66" t="s">
        <v>50</v>
      </c>
      <c r="P38" s="398">
        <f t="shared" si="1"/>
        <v>33347</v>
      </c>
      <c r="Q38" s="100">
        <f>P38*10000/'počet obyvatel'!H13</f>
        <v>292.38058663748734</v>
      </c>
    </row>
    <row r="39" spans="1:17" ht="12.75">
      <c r="A39" s="21" t="s">
        <v>24</v>
      </c>
      <c r="B39" s="61">
        <v>1251</v>
      </c>
      <c r="C39" s="100">
        <f>B39/'počet obyvatel'!H14*10000</f>
        <v>19.492326941325135</v>
      </c>
      <c r="D39" s="62">
        <v>111</v>
      </c>
      <c r="E39" s="100">
        <f>D39*10000/'počet obyvatel'!H14</f>
        <v>1.729535004386163</v>
      </c>
      <c r="F39" s="61">
        <v>8657</v>
      </c>
      <c r="G39" s="100">
        <f>F39*10000/'počet obyvatel'!H14</f>
        <v>134.8881489456848</v>
      </c>
      <c r="H39" s="61">
        <v>927</v>
      </c>
      <c r="I39" s="100">
        <f>H39*10000/'počet obyvatel'!H14</f>
        <v>14.443954496089848</v>
      </c>
      <c r="J39" s="61">
        <v>2827</v>
      </c>
      <c r="K39" s="101">
        <f>J39*10000/'počet obyvatel'!H14</f>
        <v>44.04860772432147</v>
      </c>
      <c r="L39" s="61">
        <v>1949</v>
      </c>
      <c r="M39" s="100">
        <f>L39*10000/'počet obyvatel'!H14</f>
        <v>30.368141653591277</v>
      </c>
      <c r="N39" s="62">
        <v>12</v>
      </c>
      <c r="O39" s="67" t="s">
        <v>50</v>
      </c>
      <c r="P39" s="399">
        <f t="shared" si="1"/>
        <v>15734</v>
      </c>
      <c r="Q39" s="100">
        <f>P39*10000/'počet obyvatel'!H14</f>
        <v>245.15769152262965</v>
      </c>
    </row>
    <row r="40" spans="1:17" ht="12.75">
      <c r="A40" s="21" t="s">
        <v>25</v>
      </c>
      <c r="B40" s="61">
        <v>3154</v>
      </c>
      <c r="C40" s="100">
        <f>B40/'počet obyvatel'!H15*10000</f>
        <v>25.23407928813334</v>
      </c>
      <c r="D40" s="62">
        <v>208</v>
      </c>
      <c r="E40" s="100">
        <f>D40*10000/'počet obyvatel'!H15</f>
        <v>1.6641371248990917</v>
      </c>
      <c r="F40" s="61">
        <v>23860</v>
      </c>
      <c r="G40" s="100">
        <f>F40*10000/'počet obyvatel'!H15</f>
        <v>190.8957298081362</v>
      </c>
      <c r="H40" s="61">
        <v>1784</v>
      </c>
      <c r="I40" s="100">
        <f>H40*10000/'počet obyvatel'!H15</f>
        <v>14.27317610971144</v>
      </c>
      <c r="J40" s="61">
        <v>5986</v>
      </c>
      <c r="K40" s="101">
        <f>J40*10000/'počet obyvatel'!H15</f>
        <v>47.89194629637482</v>
      </c>
      <c r="L40" s="61">
        <v>4722</v>
      </c>
      <c r="M40" s="100">
        <f>L40*10000/'počet obyvatel'!H15</f>
        <v>37.77911299891111</v>
      </c>
      <c r="N40" s="62">
        <v>2</v>
      </c>
      <c r="O40" s="67" t="s">
        <v>50</v>
      </c>
      <c r="P40" s="399">
        <f t="shared" si="1"/>
        <v>39716</v>
      </c>
      <c r="Q40" s="100">
        <f>P40*10000/'počet obyvatel'!H15</f>
        <v>317.75418294467465</v>
      </c>
    </row>
    <row r="41" spans="1:17" ht="13.5" thickBot="1">
      <c r="A41" s="97" t="s">
        <v>26</v>
      </c>
      <c r="B41" s="63">
        <v>667</v>
      </c>
      <c r="C41" s="355">
        <f>B41/'počet obyvatel'!H16*10000</f>
        <v>11.290158773147365</v>
      </c>
      <c r="D41" s="63">
        <v>78</v>
      </c>
      <c r="E41" s="355">
        <f>D41*10000/'počet obyvatel'!H16</f>
        <v>1.3202884322421207</v>
      </c>
      <c r="F41" s="98">
        <v>5698</v>
      </c>
      <c r="G41" s="355">
        <f>F41*10000/'počet obyvatel'!H16</f>
        <v>96.44876265276415</v>
      </c>
      <c r="H41" s="63">
        <v>717</v>
      </c>
      <c r="I41" s="355">
        <f>H41*10000/'počet obyvatel'!H16</f>
        <v>12.136497511764109</v>
      </c>
      <c r="J41" s="98">
        <v>2252</v>
      </c>
      <c r="K41" s="356">
        <f>J41*10000/'počet obyvatel'!H16</f>
        <v>38.11909678729815</v>
      </c>
      <c r="L41" s="98">
        <v>1465</v>
      </c>
      <c r="M41" s="355">
        <f>L41*10000/'počet obyvatel'!H16</f>
        <v>24.7977250414706</v>
      </c>
      <c r="N41" s="63">
        <v>0</v>
      </c>
      <c r="O41" s="46" t="s">
        <v>50</v>
      </c>
      <c r="P41" s="400">
        <f t="shared" si="1"/>
        <v>10877</v>
      </c>
      <c r="Q41" s="355">
        <f>P41*10000/'počet obyvatel'!H16</f>
        <v>184.11252919868647</v>
      </c>
    </row>
    <row r="42" spans="1:17" ht="13.5" thickBot="1">
      <c r="A42" s="102" t="s">
        <v>27</v>
      </c>
      <c r="B42" s="103">
        <f>SUM(B28:B41)</f>
        <v>19550</v>
      </c>
      <c r="C42" s="357">
        <f>B42/'počet obyvatel'!H17*10000</f>
        <v>18.832246585872635</v>
      </c>
      <c r="D42" s="103">
        <f>SUM(D28:D41)</f>
        <v>1689</v>
      </c>
      <c r="E42" s="357">
        <f>D42*10000/'počet obyvatel'!H17</f>
        <v>1.6269905106669504</v>
      </c>
      <c r="F42" s="103">
        <f>SUM(F28:F41)</f>
        <v>228068</v>
      </c>
      <c r="G42" s="357">
        <f>F42*10000/'počet obyvatel'!H17</f>
        <v>219.6947731123683</v>
      </c>
      <c r="H42" s="103">
        <f>SUM(H28:H41)</f>
        <v>18648</v>
      </c>
      <c r="I42" s="357">
        <f>H42*10000/'počet obyvatel'!H17</f>
        <v>17.963362369992478</v>
      </c>
      <c r="J42" s="103">
        <f>SUM(J28:J41)</f>
        <v>50870</v>
      </c>
      <c r="K42" s="358">
        <f>J42*10000/'počet obyvatel'!H17</f>
        <v>49.002372574083935</v>
      </c>
      <c r="L42" s="103">
        <f>SUM(L28:L41)</f>
        <v>37837</v>
      </c>
      <c r="M42" s="357">
        <f>L42*10000/'počet obyvatel'!H17</f>
        <v>36.44786261225897</v>
      </c>
      <c r="N42" s="79">
        <f>SUM(N28:N41)</f>
        <v>48</v>
      </c>
      <c r="O42" s="80" t="s">
        <v>102</v>
      </c>
      <c r="P42" s="103">
        <v>357391</v>
      </c>
      <c r="Q42" s="357">
        <f>P42*10000/'počet obyvatel'!H17</f>
        <v>344.2698434563482</v>
      </c>
    </row>
    <row r="43" spans="1:16" ht="12.75">
      <c r="A43" s="13"/>
      <c r="B43" s="16"/>
      <c r="C43" s="42"/>
      <c r="D43" s="26"/>
      <c r="E43" s="3"/>
      <c r="F43" s="41"/>
      <c r="G43" s="3"/>
      <c r="H43" s="16"/>
      <c r="I43" s="43"/>
      <c r="J43" s="16"/>
      <c r="K43" s="3"/>
      <c r="L43" s="44"/>
      <c r="M43" s="3"/>
      <c r="N43" s="28"/>
      <c r="O43" s="41"/>
      <c r="P43" s="28"/>
    </row>
    <row r="44" ht="13.5" thickBot="1">
      <c r="A44" t="s">
        <v>391</v>
      </c>
    </row>
    <row r="45" spans="1:15" ht="12.75">
      <c r="A45" s="425" t="s">
        <v>101</v>
      </c>
      <c r="B45" s="428">
        <v>2003</v>
      </c>
      <c r="C45" s="418"/>
      <c r="D45" s="429">
        <v>2004</v>
      </c>
      <c r="E45" s="429"/>
      <c r="F45" s="428">
        <v>2005</v>
      </c>
      <c r="G45" s="418"/>
      <c r="H45" s="429">
        <v>2006</v>
      </c>
      <c r="I45" s="429"/>
      <c r="J45" s="406">
        <v>2007</v>
      </c>
      <c r="K45" s="429"/>
      <c r="L45" s="344" t="s">
        <v>275</v>
      </c>
      <c r="M45" s="27"/>
      <c r="N45" s="405"/>
      <c r="O45" s="405"/>
    </row>
    <row r="46" spans="1:15" ht="12.75">
      <c r="A46" s="426"/>
      <c r="B46" s="167" t="s">
        <v>4</v>
      </c>
      <c r="C46" s="132" t="s">
        <v>100</v>
      </c>
      <c r="D46" s="78" t="s">
        <v>4</v>
      </c>
      <c r="E46" s="77" t="s">
        <v>100</v>
      </c>
      <c r="F46" s="167" t="s">
        <v>4</v>
      </c>
      <c r="G46" s="132" t="s">
        <v>100</v>
      </c>
      <c r="H46" s="78" t="s">
        <v>4</v>
      </c>
      <c r="I46" s="77" t="s">
        <v>100</v>
      </c>
      <c r="J46" s="167" t="s">
        <v>4</v>
      </c>
      <c r="K46" s="77" t="s">
        <v>100</v>
      </c>
      <c r="L46" s="345" t="s">
        <v>276</v>
      </c>
      <c r="M46" s="72"/>
      <c r="N46" s="3"/>
      <c r="O46" s="3"/>
    </row>
    <row r="47" spans="1:15" ht="13.5" thickBot="1">
      <c r="A47" s="427"/>
      <c r="B47" s="164" t="s">
        <v>31</v>
      </c>
      <c r="C47" s="135" t="s">
        <v>47</v>
      </c>
      <c r="D47" s="163" t="s">
        <v>31</v>
      </c>
      <c r="E47" s="134" t="s">
        <v>47</v>
      </c>
      <c r="F47" s="164" t="s">
        <v>31</v>
      </c>
      <c r="G47" s="135" t="s">
        <v>47</v>
      </c>
      <c r="H47" s="163" t="s">
        <v>31</v>
      </c>
      <c r="I47" s="134" t="s">
        <v>47</v>
      </c>
      <c r="J47" s="164" t="s">
        <v>31</v>
      </c>
      <c r="K47" s="134" t="s">
        <v>47</v>
      </c>
      <c r="L47" s="346">
        <v>20003</v>
      </c>
      <c r="M47" s="72"/>
      <c r="N47" s="3"/>
      <c r="O47" s="3"/>
    </row>
    <row r="48" spans="1:15" ht="12.75">
      <c r="A48" s="24" t="s">
        <v>96</v>
      </c>
      <c r="B48" s="99">
        <v>505</v>
      </c>
      <c r="C48" s="133">
        <f>B48*10000/517511</f>
        <v>9.758246684611535</v>
      </c>
      <c r="D48" s="114">
        <v>563</v>
      </c>
      <c r="E48" s="180">
        <f>D48*10000/517153</f>
        <v>10.886526811214477</v>
      </c>
      <c r="F48" s="99">
        <v>476</v>
      </c>
      <c r="G48" s="180">
        <f>F48*10000/510767</f>
        <v>9.319317810273569</v>
      </c>
      <c r="H48" s="179">
        <v>460</v>
      </c>
      <c r="I48" s="292">
        <f>H48*10000/511645</f>
        <v>8.990608722844941</v>
      </c>
      <c r="J48" s="179">
        <v>504</v>
      </c>
      <c r="K48" s="237">
        <f>J48*10000/513677</f>
        <v>9.811613134323709</v>
      </c>
      <c r="L48" s="347">
        <f>K48/C48</f>
        <v>1.005468856387524</v>
      </c>
      <c r="M48" s="294"/>
      <c r="N48" s="72"/>
      <c r="O48" s="294"/>
    </row>
    <row r="49" spans="1:15" ht="12.75">
      <c r="A49" s="21" t="s">
        <v>0</v>
      </c>
      <c r="B49" s="61">
        <v>71</v>
      </c>
      <c r="C49" s="133">
        <f aca="true" t="shared" si="2" ref="C49:C55">B49*10000/517511</f>
        <v>1.371951514074097</v>
      </c>
      <c r="D49" s="115">
        <v>61</v>
      </c>
      <c r="E49" s="180">
        <f aca="true" t="shared" si="3" ref="E49:E55">D49*10000/517153</f>
        <v>1.1795348765259024</v>
      </c>
      <c r="F49" s="61">
        <v>67</v>
      </c>
      <c r="G49" s="180">
        <f aca="true" t="shared" si="4" ref="G49:G55">F49*10000/510767</f>
        <v>1.311752716992288</v>
      </c>
      <c r="H49" s="62">
        <v>63</v>
      </c>
      <c r="I49" s="292">
        <f aca="true" t="shared" si="5" ref="I49:I55">H49*10000/511645</f>
        <v>1.231322498998329</v>
      </c>
      <c r="J49" s="62">
        <v>43</v>
      </c>
      <c r="K49" s="237">
        <f aca="true" t="shared" si="6" ref="K49:K55">J49*10000/513677</f>
        <v>0.8371019142379356</v>
      </c>
      <c r="L49" s="347">
        <f aca="true" t="shared" si="7" ref="L49:L55">K49/C49</f>
        <v>0.6101541531537863</v>
      </c>
      <c r="M49" s="294"/>
      <c r="N49" s="27"/>
      <c r="O49" s="294"/>
    </row>
    <row r="50" spans="1:15" ht="12.75">
      <c r="A50" s="21" t="s">
        <v>97</v>
      </c>
      <c r="B50" s="61">
        <v>5603</v>
      </c>
      <c r="C50" s="133">
        <f t="shared" si="2"/>
        <v>108.26823004728402</v>
      </c>
      <c r="D50" s="115">
        <v>5469</v>
      </c>
      <c r="E50" s="180">
        <f>D50*10000/517153</f>
        <v>105.75206950360918</v>
      </c>
      <c r="F50" s="61">
        <v>4732</v>
      </c>
      <c r="G50" s="180">
        <f t="shared" si="4"/>
        <v>92.64498293742548</v>
      </c>
      <c r="H50" s="62">
        <v>4654</v>
      </c>
      <c r="I50" s="292">
        <f t="shared" si="5"/>
        <v>90.96150651330512</v>
      </c>
      <c r="J50" s="62">
        <v>5474</v>
      </c>
      <c r="K50" s="237">
        <f t="shared" si="6"/>
        <v>106.56502043112695</v>
      </c>
      <c r="L50" s="347">
        <f t="shared" si="7"/>
        <v>0.9842686112499186</v>
      </c>
      <c r="M50" s="294"/>
      <c r="N50" s="27"/>
      <c r="O50" s="294"/>
    </row>
    <row r="51" spans="1:15" ht="12.75">
      <c r="A51" s="33" t="s">
        <v>52</v>
      </c>
      <c r="B51" s="61">
        <v>772</v>
      </c>
      <c r="C51" s="133">
        <f t="shared" si="2"/>
        <v>14.917557307960603</v>
      </c>
      <c r="D51" s="115">
        <v>776</v>
      </c>
      <c r="E51" s="180">
        <f t="shared" si="3"/>
        <v>15.005230560395086</v>
      </c>
      <c r="F51" s="61">
        <v>854</v>
      </c>
      <c r="G51" s="180">
        <f t="shared" si="4"/>
        <v>16.719952541961405</v>
      </c>
      <c r="H51" s="61">
        <v>825</v>
      </c>
      <c r="I51" s="292">
        <f t="shared" si="5"/>
        <v>16.12446129640669</v>
      </c>
      <c r="J51" s="61">
        <v>732</v>
      </c>
      <c r="K51" s="237">
        <f t="shared" si="6"/>
        <v>14.25020002842253</v>
      </c>
      <c r="L51" s="347">
        <f t="shared" si="7"/>
        <v>0.9552636356099705</v>
      </c>
      <c r="M51" s="294"/>
      <c r="N51" s="28"/>
      <c r="O51" s="294"/>
    </row>
    <row r="52" spans="1:15" ht="12.75">
      <c r="A52" s="33" t="s">
        <v>98</v>
      </c>
      <c r="B52" s="61">
        <v>706</v>
      </c>
      <c r="C52" s="133">
        <f t="shared" si="2"/>
        <v>13.642222097694543</v>
      </c>
      <c r="D52" s="115">
        <v>714</v>
      </c>
      <c r="E52" s="180">
        <f t="shared" si="3"/>
        <v>13.806359046549087</v>
      </c>
      <c r="F52" s="61">
        <v>695</v>
      </c>
      <c r="G52" s="180">
        <f t="shared" si="4"/>
        <v>13.606987138949854</v>
      </c>
      <c r="H52" s="62">
        <v>1019</v>
      </c>
      <c r="I52" s="292">
        <f t="shared" si="5"/>
        <v>19.916152801258686</v>
      </c>
      <c r="J52" s="62">
        <v>1802</v>
      </c>
      <c r="K52" s="237">
        <f t="shared" si="6"/>
        <v>35.08041045248279</v>
      </c>
      <c r="L52" s="347">
        <f t="shared" si="7"/>
        <v>2.571458681823629</v>
      </c>
      <c r="M52" s="294"/>
      <c r="N52" s="27"/>
      <c r="O52" s="294"/>
    </row>
    <row r="53" spans="1:15" ht="12.75">
      <c r="A53" s="33" t="s">
        <v>99</v>
      </c>
      <c r="B53" s="61">
        <v>877</v>
      </c>
      <c r="C53" s="133">
        <f t="shared" si="2"/>
        <v>16.94649968792934</v>
      </c>
      <c r="D53" s="115">
        <v>919</v>
      </c>
      <c r="E53" s="180">
        <f t="shared" si="3"/>
        <v>17.770369697168924</v>
      </c>
      <c r="F53" s="61">
        <v>1167</v>
      </c>
      <c r="G53" s="180">
        <f t="shared" si="4"/>
        <v>22.847991354179108</v>
      </c>
      <c r="H53" s="62">
        <v>1163</v>
      </c>
      <c r="I53" s="292">
        <f t="shared" si="5"/>
        <v>22.73060422754058</v>
      </c>
      <c r="J53" s="62">
        <v>1057</v>
      </c>
      <c r="K53" s="237">
        <f t="shared" si="6"/>
        <v>20.577133101151112</v>
      </c>
      <c r="L53" s="347">
        <f t="shared" si="7"/>
        <v>1.2142409040262043</v>
      </c>
      <c r="M53" s="294"/>
      <c r="N53" s="27"/>
      <c r="O53" s="294"/>
    </row>
    <row r="54" spans="1:15" ht="13.5" thickBot="1">
      <c r="A54" s="23" t="s">
        <v>9</v>
      </c>
      <c r="B54" s="98">
        <v>159</v>
      </c>
      <c r="C54" s="348">
        <f t="shared" si="2"/>
        <v>3.072398461095513</v>
      </c>
      <c r="D54" s="153">
        <v>24</v>
      </c>
      <c r="E54" s="181">
        <f t="shared" si="3"/>
        <v>0.46407929568232226</v>
      </c>
      <c r="F54" s="98">
        <v>2</v>
      </c>
      <c r="G54" s="181">
        <f t="shared" si="4"/>
        <v>0.03915679752215785</v>
      </c>
      <c r="H54" s="98">
        <v>0</v>
      </c>
      <c r="I54" s="349">
        <f t="shared" si="5"/>
        <v>0</v>
      </c>
      <c r="J54" s="98">
        <v>0</v>
      </c>
      <c r="K54" s="350">
        <f t="shared" si="6"/>
        <v>0</v>
      </c>
      <c r="L54" s="351">
        <f t="shared" si="7"/>
        <v>0</v>
      </c>
      <c r="M54" s="294"/>
      <c r="N54" s="28"/>
      <c r="O54" s="294"/>
    </row>
    <row r="55" spans="1:15" ht="13.5" thickBot="1">
      <c r="A55" s="25" t="s">
        <v>31</v>
      </c>
      <c r="B55" s="15">
        <f>SUM(B48:B54)</f>
        <v>8693</v>
      </c>
      <c r="C55" s="38">
        <f t="shared" si="2"/>
        <v>167.97710580064964</v>
      </c>
      <c r="D55" s="15">
        <f>SUM(D48:D54)</f>
        <v>8526</v>
      </c>
      <c r="E55" s="182">
        <f t="shared" si="3"/>
        <v>164.86416979114497</v>
      </c>
      <c r="F55" s="103">
        <f>SUM(F48:F54)</f>
        <v>7993</v>
      </c>
      <c r="G55" s="182">
        <f t="shared" si="4"/>
        <v>156.49014129730386</v>
      </c>
      <c r="H55" s="79">
        <f>SUM(H48:H54)</f>
        <v>8184</v>
      </c>
      <c r="I55" s="352">
        <f t="shared" si="5"/>
        <v>159.95465606035435</v>
      </c>
      <c r="J55" s="79">
        <f>SUM(J48:J54)</f>
        <v>9612</v>
      </c>
      <c r="K55" s="353">
        <f t="shared" si="6"/>
        <v>187.12147906174502</v>
      </c>
      <c r="L55" s="354">
        <f t="shared" si="7"/>
        <v>1.1139701340241888</v>
      </c>
      <c r="M55" s="294"/>
      <c r="N55" s="27"/>
      <c r="O55" s="294"/>
    </row>
  </sheetData>
  <mergeCells count="32">
    <mergeCell ref="H45:I45"/>
    <mergeCell ref="J45:K45"/>
    <mergeCell ref="N45:O45"/>
    <mergeCell ref="A45:A47"/>
    <mergeCell ref="B45:C45"/>
    <mergeCell ref="D45:E45"/>
    <mergeCell ref="F45:G45"/>
    <mergeCell ref="A2:F2"/>
    <mergeCell ref="T3:V3"/>
    <mergeCell ref="T4:V4"/>
    <mergeCell ref="K3:M3"/>
    <mergeCell ref="N3:P3"/>
    <mergeCell ref="B24:Q24"/>
    <mergeCell ref="A24:A27"/>
    <mergeCell ref="A3:A5"/>
    <mergeCell ref="B3:D3"/>
    <mergeCell ref="E3:G3"/>
    <mergeCell ref="H3:J3"/>
    <mergeCell ref="B25:C25"/>
    <mergeCell ref="D25:E25"/>
    <mergeCell ref="N25:O25"/>
    <mergeCell ref="P25:Q25"/>
    <mergeCell ref="F25:G25"/>
    <mergeCell ref="H25:I25"/>
    <mergeCell ref="J25:K25"/>
    <mergeCell ref="L25:M25"/>
    <mergeCell ref="W4:W5"/>
    <mergeCell ref="N4:P4"/>
    <mergeCell ref="B4:D4"/>
    <mergeCell ref="E4:G4"/>
    <mergeCell ref="H4:J4"/>
    <mergeCell ref="K4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       &amp;R&amp;"Arial CE,tučné"&amp;11RK-27-2008-30, př. 1a
Počet stran: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O17" sqref="O17"/>
    </sheetView>
  </sheetViews>
  <sheetFormatPr defaultColWidth="9.00390625" defaultRowHeight="12.75"/>
  <cols>
    <col min="1" max="1" width="15.75390625" style="0" customWidth="1"/>
    <col min="2" max="2" width="6.75390625" style="0" customWidth="1"/>
    <col min="3" max="4" width="7.875" style="0" customWidth="1"/>
    <col min="5" max="5" width="8.375" style="0" customWidth="1"/>
    <col min="6" max="8" width="7.875" style="0" customWidth="1"/>
    <col min="9" max="9" width="8.125" style="0" customWidth="1"/>
    <col min="10" max="10" width="7.875" style="0" customWidth="1"/>
    <col min="11" max="11" width="8.25390625" style="0" customWidth="1"/>
    <col min="12" max="12" width="7.25390625" style="0" customWidth="1"/>
    <col min="13" max="13" width="6.875" style="0" customWidth="1"/>
    <col min="14" max="14" width="7.00390625" style="0" customWidth="1"/>
    <col min="15" max="15" width="7.375" style="0" customWidth="1"/>
    <col min="16" max="16" width="7.00390625" style="0" customWidth="1"/>
  </cols>
  <sheetData>
    <row r="1" ht="13.5" thickBot="1">
      <c r="A1" t="s">
        <v>297</v>
      </c>
    </row>
    <row r="2" spans="1:16" ht="12.75">
      <c r="A2" s="10"/>
      <c r="B2" s="428">
        <v>2003</v>
      </c>
      <c r="C2" s="429"/>
      <c r="D2" s="418"/>
      <c r="E2" s="429">
        <v>2004</v>
      </c>
      <c r="F2" s="429"/>
      <c r="G2" s="429"/>
      <c r="H2" s="428">
        <v>2005</v>
      </c>
      <c r="I2" s="429"/>
      <c r="J2" s="429"/>
      <c r="K2" s="51"/>
      <c r="L2" s="195">
        <v>2006</v>
      </c>
      <c r="M2" s="196"/>
      <c r="N2" s="51"/>
      <c r="O2" s="195">
        <v>2007</v>
      </c>
      <c r="P2" s="196"/>
    </row>
    <row r="3" spans="1:16" ht="12.75">
      <c r="A3" s="20" t="s">
        <v>75</v>
      </c>
      <c r="B3" s="177" t="s">
        <v>4</v>
      </c>
      <c r="C3" s="69" t="s">
        <v>100</v>
      </c>
      <c r="D3" s="125" t="s">
        <v>32</v>
      </c>
      <c r="E3" s="175" t="s">
        <v>4</v>
      </c>
      <c r="F3" s="72" t="s">
        <v>100</v>
      </c>
      <c r="G3" s="71" t="s">
        <v>32</v>
      </c>
      <c r="H3" s="177" t="s">
        <v>4</v>
      </c>
      <c r="I3" s="69" t="s">
        <v>100</v>
      </c>
      <c r="J3" s="72" t="s">
        <v>32</v>
      </c>
      <c r="K3" s="176" t="s">
        <v>4</v>
      </c>
      <c r="L3" s="72" t="s">
        <v>100</v>
      </c>
      <c r="M3" s="236" t="s">
        <v>32</v>
      </c>
      <c r="N3" s="177" t="s">
        <v>4</v>
      </c>
      <c r="O3" s="69" t="s">
        <v>100</v>
      </c>
      <c r="P3" s="125" t="s">
        <v>32</v>
      </c>
    </row>
    <row r="4" spans="1:16" ht="13.5" thickBot="1">
      <c r="A4" s="128"/>
      <c r="B4" s="178" t="s">
        <v>31</v>
      </c>
      <c r="C4" s="90" t="s">
        <v>47</v>
      </c>
      <c r="D4" s="131" t="s">
        <v>30</v>
      </c>
      <c r="E4" s="88" t="s">
        <v>31</v>
      </c>
      <c r="F4" s="130" t="s">
        <v>47</v>
      </c>
      <c r="G4" s="129" t="s">
        <v>30</v>
      </c>
      <c r="H4" s="178" t="s">
        <v>31</v>
      </c>
      <c r="I4" s="90" t="s">
        <v>47</v>
      </c>
      <c r="J4" s="130" t="s">
        <v>30</v>
      </c>
      <c r="K4" s="89" t="s">
        <v>31</v>
      </c>
      <c r="L4" s="130" t="s">
        <v>47</v>
      </c>
      <c r="M4" s="92" t="s">
        <v>30</v>
      </c>
      <c r="N4" s="178" t="s">
        <v>31</v>
      </c>
      <c r="O4" s="90" t="s">
        <v>47</v>
      </c>
      <c r="P4" s="131" t="s">
        <v>30</v>
      </c>
    </row>
    <row r="5" spans="1:16" ht="12.75">
      <c r="A5" s="24" t="s">
        <v>71</v>
      </c>
      <c r="B5" s="64">
        <v>1368</v>
      </c>
      <c r="C5" s="37">
        <f>B5*10000/'počet obyvatel'!D21</f>
        <v>144.14262533454155</v>
      </c>
      <c r="D5" s="66">
        <v>46567</v>
      </c>
      <c r="E5" s="75">
        <v>1445</v>
      </c>
      <c r="F5" s="37">
        <f>E5*10000/'počet obyvatel'!E21</f>
        <v>152.46315034238265</v>
      </c>
      <c r="G5" s="73">
        <v>60703</v>
      </c>
      <c r="H5" s="64">
        <v>1455</v>
      </c>
      <c r="I5" s="37">
        <f>H5*10000/'počet obyvatel'!F21</f>
        <v>153.2885934322949</v>
      </c>
      <c r="J5" s="73">
        <v>58098</v>
      </c>
      <c r="K5" s="127">
        <v>1498</v>
      </c>
      <c r="L5" s="193">
        <f>K5*10000/'počet obyvatel'!G21</f>
        <v>157.80879641822492</v>
      </c>
      <c r="M5" s="123">
        <v>66083</v>
      </c>
      <c r="N5" s="64">
        <v>1733</v>
      </c>
      <c r="O5" s="37">
        <f>N5*10000/95618</f>
        <v>181.242025560041</v>
      </c>
      <c r="P5" s="66">
        <v>80957</v>
      </c>
    </row>
    <row r="6" spans="1:16" ht="12.75">
      <c r="A6" s="21" t="s">
        <v>10</v>
      </c>
      <c r="B6" s="61">
        <v>2440</v>
      </c>
      <c r="C6" s="37">
        <f>B6*10000/'počet obyvatel'!D22</f>
        <v>225.23146225065307</v>
      </c>
      <c r="D6" s="45">
        <v>717017</v>
      </c>
      <c r="E6" s="115">
        <v>2365</v>
      </c>
      <c r="F6" s="37">
        <f>E6*10000/'počet obyvatel'!E22</f>
        <v>218.39101688028663</v>
      </c>
      <c r="G6" s="84">
        <v>328507</v>
      </c>
      <c r="H6" s="61">
        <v>2255</v>
      </c>
      <c r="I6" s="37">
        <f>H6*10000/'počet obyvatel'!F22</f>
        <v>206.87314227000843</v>
      </c>
      <c r="J6" s="84">
        <v>117327</v>
      </c>
      <c r="K6" s="5">
        <v>2248</v>
      </c>
      <c r="L6" s="190">
        <f>K6*10000/'počet obyvatel'!G22</f>
        <v>205.41498761844716</v>
      </c>
      <c r="M6" s="197">
        <v>132821</v>
      </c>
      <c r="N6" s="62">
        <v>2942</v>
      </c>
      <c r="O6" s="391">
        <f>N6*10000/111257</f>
        <v>264.4327997339493</v>
      </c>
      <c r="P6" s="67">
        <v>116887</v>
      </c>
    </row>
    <row r="7" spans="1:16" ht="12.75">
      <c r="A7" s="33" t="s">
        <v>13</v>
      </c>
      <c r="B7" s="62">
        <v>1361</v>
      </c>
      <c r="C7" s="37">
        <f>B7*10000/'počet obyvatel'!D23</f>
        <v>187.6439039858819</v>
      </c>
      <c r="D7" s="67">
        <v>79924</v>
      </c>
      <c r="E7" s="56">
        <v>1275</v>
      </c>
      <c r="F7" s="37">
        <f>E7*10000/'počet obyvatel'!E23</f>
        <v>176.40466538456218</v>
      </c>
      <c r="G7" s="107">
        <v>84173</v>
      </c>
      <c r="H7" s="62">
        <v>1116</v>
      </c>
      <c r="I7" s="37">
        <f>H7*10000/'počet obyvatel'!F23</f>
        <v>154.2736283332642</v>
      </c>
      <c r="J7" s="107">
        <v>43151</v>
      </c>
      <c r="K7" s="5">
        <v>1172</v>
      </c>
      <c r="L7" s="190">
        <f>K7*10000/'počet obyvatel'!G23</f>
        <v>161.69531745812753</v>
      </c>
      <c r="M7" s="197">
        <v>140530</v>
      </c>
      <c r="N7" s="62">
        <v>1237</v>
      </c>
      <c r="O7" s="391">
        <f>N7*10000/72958</f>
        <v>169.54960388168536</v>
      </c>
      <c r="P7" s="67">
        <v>111257</v>
      </c>
    </row>
    <row r="8" spans="1:16" ht="12.75">
      <c r="A8" s="33" t="s">
        <v>11</v>
      </c>
      <c r="B8" s="62">
        <v>1559</v>
      </c>
      <c r="C8" s="37">
        <f>B8*10000/'počet obyvatel'!D24</f>
        <v>133.41320439861366</v>
      </c>
      <c r="D8" s="67">
        <v>51344</v>
      </c>
      <c r="E8" s="56">
        <v>1569</v>
      </c>
      <c r="F8" s="37">
        <f>E8*10000/'počet obyvatel'!E24</f>
        <v>134.2862033550154</v>
      </c>
      <c r="G8" s="107">
        <v>103469</v>
      </c>
      <c r="H8" s="62">
        <v>1494</v>
      </c>
      <c r="I8" s="37">
        <f>H8*10000/'počet obyvatel'!F24</f>
        <v>128.56147114251047</v>
      </c>
      <c r="J8" s="107">
        <v>72595</v>
      </c>
      <c r="K8" s="5">
        <v>1568</v>
      </c>
      <c r="L8" s="190">
        <f>K8*10000/'počet obyvatel'!G24</f>
        <v>134.82605031900806</v>
      </c>
      <c r="M8" s="197">
        <v>47126</v>
      </c>
      <c r="N8" s="62">
        <v>1836</v>
      </c>
      <c r="O8" s="391">
        <f>N8*10000/114153</f>
        <v>160.83677170113793</v>
      </c>
      <c r="P8" s="67">
        <v>91102</v>
      </c>
    </row>
    <row r="9" spans="1:16" ht="13.5" thickBot="1">
      <c r="A9" s="23" t="s">
        <v>76</v>
      </c>
      <c r="B9" s="98">
        <v>1947</v>
      </c>
      <c r="C9" s="70">
        <f>B9*10000/'počet obyvatel'!D25</f>
        <v>155.90218279070513</v>
      </c>
      <c r="D9" s="46">
        <v>95795</v>
      </c>
      <c r="E9" s="153">
        <v>1872</v>
      </c>
      <c r="F9" s="70">
        <f>E9*10000/'počet obyvatel'!E25</f>
        <v>149.79954708042922</v>
      </c>
      <c r="G9" s="159">
        <v>125135</v>
      </c>
      <c r="H9" s="98">
        <v>1673</v>
      </c>
      <c r="I9" s="70">
        <f>H9*10000/'počet obyvatel'!F25</f>
        <v>141.4249002502198</v>
      </c>
      <c r="J9" s="159">
        <v>117568</v>
      </c>
      <c r="K9" s="136">
        <v>1698</v>
      </c>
      <c r="L9" s="192">
        <f>K9*10000/'počet obyvatel'!G25</f>
        <v>143.28751170856435</v>
      </c>
      <c r="M9" s="202">
        <v>57723</v>
      </c>
      <c r="N9" s="63">
        <v>1864</v>
      </c>
      <c r="O9" s="393">
        <f>N9*10000/119691</f>
        <v>155.7343492827364</v>
      </c>
      <c r="P9" s="65">
        <v>92537</v>
      </c>
    </row>
    <row r="10" spans="1:16" ht="13.5" thickBot="1">
      <c r="A10" s="25" t="s">
        <v>49</v>
      </c>
      <c r="B10" s="79">
        <v>8693</v>
      </c>
      <c r="C10" s="39">
        <f>B10*10000/'počet obyvatel'!D26</f>
        <v>167.97710580064964</v>
      </c>
      <c r="D10" s="80">
        <v>990647</v>
      </c>
      <c r="E10" s="116">
        <v>8526</v>
      </c>
      <c r="F10" s="39">
        <f>E10*10000/'počet obyvatel'!E26</f>
        <v>164.86416979114497</v>
      </c>
      <c r="G10" s="121">
        <v>701987</v>
      </c>
      <c r="H10" s="103">
        <v>7993</v>
      </c>
      <c r="I10" s="39">
        <f>H10*10000/'počet obyvatel'!F26</f>
        <v>156.49014129730386</v>
      </c>
      <c r="J10" s="160">
        <v>408745</v>
      </c>
      <c r="K10" s="138">
        <f>SUM(K5:K9)</f>
        <v>8184</v>
      </c>
      <c r="L10" s="194">
        <f>K10*10000/'počet obyvatel'!G26</f>
        <v>159.95465606035435</v>
      </c>
      <c r="M10" s="124">
        <f>SUM(M5:M9)</f>
        <v>444283</v>
      </c>
      <c r="N10" s="79">
        <f>SUM(N5:N9)</f>
        <v>9612</v>
      </c>
      <c r="O10" s="39">
        <f>N10*10000/513677</f>
        <v>187.12147906174502</v>
      </c>
      <c r="P10" s="80">
        <f>SUM(P5:P9)</f>
        <v>492740</v>
      </c>
    </row>
    <row r="12" spans="1:11" ht="13.5" thickBot="1">
      <c r="A12" s="408" t="s">
        <v>296</v>
      </c>
      <c r="B12" s="404"/>
      <c r="C12" s="404"/>
      <c r="D12" s="404"/>
      <c r="E12" s="404"/>
      <c r="F12" s="404"/>
      <c r="G12" s="404"/>
      <c r="H12" s="404"/>
      <c r="I12" s="404"/>
      <c r="J12" s="405"/>
      <c r="K12" s="405"/>
    </row>
    <row r="13" spans="1:21" ht="12.75">
      <c r="A13" s="425" t="s">
        <v>51</v>
      </c>
      <c r="B13" s="407" t="s">
        <v>101</v>
      </c>
      <c r="C13" s="429"/>
      <c r="D13" s="429"/>
      <c r="E13" s="429"/>
      <c r="F13" s="429"/>
      <c r="G13" s="429"/>
      <c r="H13" s="429"/>
      <c r="I13" s="418"/>
      <c r="J13" s="3"/>
      <c r="K13" s="3"/>
      <c r="L13" s="3"/>
      <c r="M13" s="3"/>
      <c r="N13" s="3"/>
      <c r="P13" s="3"/>
      <c r="Q13" s="3"/>
      <c r="R13" s="3"/>
      <c r="S13" s="3"/>
      <c r="T13" s="3"/>
      <c r="U13" s="3"/>
    </row>
    <row r="14" spans="1:21" ht="13.5" thickBot="1">
      <c r="A14" s="427"/>
      <c r="B14" s="87" t="s">
        <v>6</v>
      </c>
      <c r="C14" s="87" t="s">
        <v>0</v>
      </c>
      <c r="D14" s="87" t="s">
        <v>7</v>
      </c>
      <c r="E14" s="87" t="s">
        <v>1</v>
      </c>
      <c r="F14" s="87" t="s">
        <v>2</v>
      </c>
      <c r="G14" s="87" t="s">
        <v>99</v>
      </c>
      <c r="H14" s="87" t="s">
        <v>9</v>
      </c>
      <c r="I14" s="68" t="s">
        <v>5</v>
      </c>
      <c r="J14" s="27"/>
      <c r="K14" s="27"/>
      <c r="L14" s="27"/>
      <c r="M14" s="27"/>
      <c r="N14" s="27"/>
      <c r="P14" s="293"/>
      <c r="Q14" s="405"/>
      <c r="R14" s="405"/>
      <c r="S14" s="405"/>
      <c r="T14" s="405"/>
      <c r="U14" s="405"/>
    </row>
    <row r="15" spans="1:21" ht="12.75">
      <c r="A15" s="372" t="s">
        <v>278</v>
      </c>
      <c r="B15" s="82">
        <v>79</v>
      </c>
      <c r="C15" s="82">
        <v>8</v>
      </c>
      <c r="D15" s="82">
        <v>909</v>
      </c>
      <c r="E15" s="82">
        <v>105</v>
      </c>
      <c r="F15" s="86">
        <v>129</v>
      </c>
      <c r="G15" s="82">
        <v>127</v>
      </c>
      <c r="H15" s="86">
        <v>29</v>
      </c>
      <c r="I15" s="83">
        <v>1386</v>
      </c>
      <c r="J15" s="28"/>
      <c r="K15" s="28"/>
      <c r="L15" s="28"/>
      <c r="M15" s="28"/>
      <c r="N15" s="28"/>
      <c r="P15" s="13"/>
      <c r="Q15" s="28"/>
      <c r="R15" s="28"/>
      <c r="S15" s="28"/>
      <c r="T15" s="28"/>
      <c r="U15" s="28"/>
    </row>
    <row r="16" spans="1:21" ht="12.75">
      <c r="A16" s="54">
        <v>2004</v>
      </c>
      <c r="B16" s="8">
        <v>94</v>
      </c>
      <c r="C16" s="8">
        <v>5</v>
      </c>
      <c r="D16" s="8">
        <v>963</v>
      </c>
      <c r="E16" s="8">
        <v>95</v>
      </c>
      <c r="F16" s="84">
        <v>141</v>
      </c>
      <c r="G16" s="8">
        <v>139</v>
      </c>
      <c r="H16" s="84">
        <v>8</v>
      </c>
      <c r="I16" s="45">
        <v>1445</v>
      </c>
      <c r="J16" s="28"/>
      <c r="K16" s="28"/>
      <c r="L16" s="28"/>
      <c r="M16" s="28"/>
      <c r="N16" s="28"/>
      <c r="P16" s="13"/>
      <c r="Q16" s="28"/>
      <c r="R16" s="28"/>
      <c r="S16" s="28"/>
      <c r="T16" s="28"/>
      <c r="U16" s="28"/>
    </row>
    <row r="17" spans="1:21" ht="12.75">
      <c r="A17" s="239">
        <v>2005</v>
      </c>
      <c r="B17" s="14">
        <v>74</v>
      </c>
      <c r="C17" s="14">
        <v>7</v>
      </c>
      <c r="D17" s="14">
        <v>850</v>
      </c>
      <c r="E17" s="14">
        <v>121</v>
      </c>
      <c r="F17" s="159">
        <v>155</v>
      </c>
      <c r="G17" s="14">
        <v>247</v>
      </c>
      <c r="H17" s="159">
        <v>1</v>
      </c>
      <c r="I17" s="46">
        <v>1455</v>
      </c>
      <c r="J17" s="28"/>
      <c r="K17" s="28"/>
      <c r="L17" s="28"/>
      <c r="M17" s="28"/>
      <c r="N17" s="28"/>
      <c r="P17" s="13"/>
      <c r="Q17" s="28"/>
      <c r="R17" s="28"/>
      <c r="S17" s="28"/>
      <c r="T17" s="28"/>
      <c r="U17" s="28"/>
    </row>
    <row r="18" spans="1:21" ht="12.75">
      <c r="A18" s="54">
        <v>2006</v>
      </c>
      <c r="B18" s="8">
        <v>88</v>
      </c>
      <c r="C18" s="8">
        <v>14</v>
      </c>
      <c r="D18" s="8">
        <v>879</v>
      </c>
      <c r="E18" s="8">
        <v>120</v>
      </c>
      <c r="F18" s="8">
        <v>175</v>
      </c>
      <c r="G18" s="8">
        <v>222</v>
      </c>
      <c r="H18" s="8">
        <v>0</v>
      </c>
      <c r="I18" s="45">
        <f>B18+C18+D18+E18+F18+G18</f>
        <v>1498</v>
      </c>
      <c r="J18" s="28"/>
      <c r="K18" s="28"/>
      <c r="L18" s="28"/>
      <c r="M18" s="28"/>
      <c r="N18" s="28"/>
      <c r="P18" s="13"/>
      <c r="Q18" s="28"/>
      <c r="R18" s="28"/>
      <c r="S18" s="28"/>
      <c r="T18" s="28"/>
      <c r="U18" s="28"/>
    </row>
    <row r="19" spans="1:21" ht="13.5" thickBot="1">
      <c r="A19" s="50">
        <v>2007</v>
      </c>
      <c r="B19" s="150">
        <v>105</v>
      </c>
      <c r="C19" s="150">
        <v>11</v>
      </c>
      <c r="D19" s="150">
        <v>973</v>
      </c>
      <c r="E19" s="150">
        <v>122</v>
      </c>
      <c r="F19" s="161">
        <v>313</v>
      </c>
      <c r="G19" s="150">
        <v>209</v>
      </c>
      <c r="H19" s="161">
        <v>0</v>
      </c>
      <c r="I19" s="373">
        <f>B19+C19+D19+E19+F19+G19</f>
        <v>1733</v>
      </c>
      <c r="J19" s="28"/>
      <c r="K19" s="28"/>
      <c r="L19" s="28"/>
      <c r="M19" s="28"/>
      <c r="N19" s="28"/>
      <c r="P19" s="13"/>
      <c r="Q19" s="28"/>
      <c r="R19" s="28"/>
      <c r="S19" s="28"/>
      <c r="T19" s="28"/>
      <c r="U19" s="28"/>
    </row>
    <row r="20" spans="1:21" ht="12.75">
      <c r="A20" s="49" t="s">
        <v>279</v>
      </c>
      <c r="B20" s="12">
        <v>113</v>
      </c>
      <c r="C20" s="12">
        <v>27</v>
      </c>
      <c r="D20" s="12">
        <v>1681</v>
      </c>
      <c r="E20" s="12">
        <v>221</v>
      </c>
      <c r="F20" s="85">
        <v>147</v>
      </c>
      <c r="G20" s="12">
        <v>212</v>
      </c>
      <c r="H20" s="12">
        <v>39</v>
      </c>
      <c r="I20" s="47">
        <f>SUM(B20:H20)</f>
        <v>2440</v>
      </c>
      <c r="J20" s="28"/>
      <c r="K20" s="28"/>
      <c r="L20" s="28"/>
      <c r="M20" s="28"/>
      <c r="N20" s="28"/>
      <c r="P20" s="13"/>
      <c r="Q20" s="28"/>
      <c r="R20" s="28"/>
      <c r="S20" s="28"/>
      <c r="T20" s="28"/>
      <c r="U20" s="28"/>
    </row>
    <row r="21" spans="1:21" ht="12.75">
      <c r="A21" s="23">
        <v>2004</v>
      </c>
      <c r="B21" s="8">
        <v>153</v>
      </c>
      <c r="C21" s="8">
        <v>18</v>
      </c>
      <c r="D21" s="8">
        <v>1622</v>
      </c>
      <c r="E21" s="8">
        <v>175</v>
      </c>
      <c r="F21" s="84">
        <v>168</v>
      </c>
      <c r="G21" s="8">
        <v>215</v>
      </c>
      <c r="H21" s="8">
        <v>14</v>
      </c>
      <c r="I21" s="45">
        <f>SUM(B21:H21)</f>
        <v>2365</v>
      </c>
      <c r="J21" s="28"/>
      <c r="K21" s="28"/>
      <c r="L21" s="28"/>
      <c r="M21" s="28"/>
      <c r="N21" s="28"/>
      <c r="P21" s="13"/>
      <c r="Q21" s="28"/>
      <c r="R21" s="28"/>
      <c r="S21" s="28"/>
      <c r="T21" s="28"/>
      <c r="U21" s="28"/>
    </row>
    <row r="22" spans="1:21" ht="12.75">
      <c r="A22" s="23">
        <v>2005</v>
      </c>
      <c r="B22" s="14">
        <v>123</v>
      </c>
      <c r="C22" s="14">
        <v>22</v>
      </c>
      <c r="D22" s="14">
        <v>1533</v>
      </c>
      <c r="E22" s="14">
        <v>206</v>
      </c>
      <c r="F22" s="159">
        <v>127</v>
      </c>
      <c r="G22" s="14">
        <v>244</v>
      </c>
      <c r="H22" s="14">
        <v>0</v>
      </c>
      <c r="I22" s="46">
        <v>2255</v>
      </c>
      <c r="J22" s="28"/>
      <c r="K22" s="28"/>
      <c r="L22" s="28"/>
      <c r="M22" s="28"/>
      <c r="N22" s="28"/>
      <c r="P22" s="13"/>
      <c r="Q22" s="28"/>
      <c r="R22" s="28"/>
      <c r="S22" s="28"/>
      <c r="T22" s="28"/>
      <c r="U22" s="28"/>
    </row>
    <row r="23" spans="1:21" ht="12.75">
      <c r="A23" s="54">
        <v>2006</v>
      </c>
      <c r="B23" s="8">
        <v>127</v>
      </c>
      <c r="C23" s="8">
        <v>21</v>
      </c>
      <c r="D23" s="8">
        <v>1379</v>
      </c>
      <c r="E23" s="8">
        <v>232</v>
      </c>
      <c r="F23" s="8">
        <v>256</v>
      </c>
      <c r="G23" s="8">
        <v>233</v>
      </c>
      <c r="H23" s="8">
        <v>0</v>
      </c>
      <c r="I23" s="45">
        <f>B23+C23+D23+E23+F23+G23</f>
        <v>2248</v>
      </c>
      <c r="J23" s="28"/>
      <c r="K23" s="28"/>
      <c r="L23" s="28"/>
      <c r="M23" s="28"/>
      <c r="N23" s="28"/>
      <c r="P23" s="13"/>
      <c r="Q23" s="28"/>
      <c r="R23" s="28"/>
      <c r="S23" s="28"/>
      <c r="T23" s="28"/>
      <c r="U23" s="28"/>
    </row>
    <row r="24" spans="1:21" ht="13.5" thickBot="1">
      <c r="A24" s="49">
        <v>2007</v>
      </c>
      <c r="B24" s="19">
        <v>120</v>
      </c>
      <c r="C24" s="19">
        <v>9</v>
      </c>
      <c r="D24" s="19">
        <v>1864</v>
      </c>
      <c r="E24" s="19">
        <v>202</v>
      </c>
      <c r="F24" s="230">
        <v>489</v>
      </c>
      <c r="G24" s="19">
        <v>258</v>
      </c>
      <c r="H24" s="19">
        <v>0</v>
      </c>
      <c r="I24" s="46">
        <f>B24+C24+D24+E24+F24+G24</f>
        <v>2942</v>
      </c>
      <c r="J24" s="28"/>
      <c r="K24" s="28"/>
      <c r="L24" s="28"/>
      <c r="M24" s="28"/>
      <c r="N24" s="28"/>
      <c r="P24" s="13"/>
      <c r="Q24" s="28"/>
      <c r="R24" s="28"/>
      <c r="S24" s="28"/>
      <c r="T24" s="28"/>
      <c r="U24" s="28"/>
    </row>
    <row r="25" spans="1:21" ht="12.75">
      <c r="A25" s="48" t="s">
        <v>280</v>
      </c>
      <c r="B25" s="82">
        <v>66</v>
      </c>
      <c r="C25" s="82">
        <v>13</v>
      </c>
      <c r="D25" s="82">
        <v>911</v>
      </c>
      <c r="E25" s="82">
        <v>100</v>
      </c>
      <c r="F25" s="86">
        <v>129</v>
      </c>
      <c r="G25" s="82">
        <v>139</v>
      </c>
      <c r="H25" s="82">
        <v>3</v>
      </c>
      <c r="I25" s="83">
        <f>SUM(B25:H25)</f>
        <v>1361</v>
      </c>
      <c r="J25" s="28"/>
      <c r="K25" s="28"/>
      <c r="L25" s="28"/>
      <c r="M25" s="28"/>
      <c r="N25" s="28"/>
      <c r="P25" s="13"/>
      <c r="Q25" s="28"/>
      <c r="R25" s="28"/>
      <c r="S25" s="28"/>
      <c r="T25" s="28"/>
      <c r="U25" s="28"/>
    </row>
    <row r="26" spans="1:21" ht="12.75">
      <c r="A26" s="22">
        <v>2004</v>
      </c>
      <c r="B26" s="8">
        <v>67</v>
      </c>
      <c r="C26" s="8">
        <v>13</v>
      </c>
      <c r="D26" s="8">
        <v>776</v>
      </c>
      <c r="E26" s="8">
        <v>129</v>
      </c>
      <c r="F26" s="84">
        <v>122</v>
      </c>
      <c r="G26" s="8">
        <v>168</v>
      </c>
      <c r="H26" s="8">
        <v>0</v>
      </c>
      <c r="I26" s="45">
        <f>SUM(B26:H26)</f>
        <v>1275</v>
      </c>
      <c r="J26" s="28"/>
      <c r="K26" s="28"/>
      <c r="L26" s="28"/>
      <c r="M26" s="28"/>
      <c r="N26" s="28"/>
      <c r="P26" s="13"/>
      <c r="Q26" s="28"/>
      <c r="R26" s="28"/>
      <c r="S26" s="28"/>
      <c r="T26" s="28"/>
      <c r="U26" s="28"/>
    </row>
    <row r="27" spans="1:21" ht="12.75">
      <c r="A27" s="49">
        <v>2005</v>
      </c>
      <c r="B27" s="14">
        <v>71</v>
      </c>
      <c r="C27" s="14">
        <v>11</v>
      </c>
      <c r="D27" s="14">
        <v>633</v>
      </c>
      <c r="E27" s="14">
        <v>118</v>
      </c>
      <c r="F27" s="159">
        <v>130</v>
      </c>
      <c r="G27" s="14">
        <v>153</v>
      </c>
      <c r="H27" s="14">
        <v>0</v>
      </c>
      <c r="I27" s="46">
        <v>1116</v>
      </c>
      <c r="J27" s="28"/>
      <c r="K27" s="28"/>
      <c r="L27" s="28"/>
      <c r="M27" s="28"/>
      <c r="N27" s="28"/>
      <c r="P27" s="13"/>
      <c r="Q27" s="28"/>
      <c r="R27" s="28"/>
      <c r="S27" s="28"/>
      <c r="T27" s="28"/>
      <c r="U27" s="28"/>
    </row>
    <row r="28" spans="1:21" ht="12.75">
      <c r="A28" s="54">
        <v>2006</v>
      </c>
      <c r="B28" s="8">
        <v>51</v>
      </c>
      <c r="C28" s="8">
        <v>10</v>
      </c>
      <c r="D28" s="8">
        <v>661</v>
      </c>
      <c r="E28" s="8">
        <v>98</v>
      </c>
      <c r="F28" s="8">
        <v>186</v>
      </c>
      <c r="G28" s="8">
        <v>166</v>
      </c>
      <c r="H28" s="8">
        <v>0</v>
      </c>
      <c r="I28" s="45">
        <f>B28+C28+D28+E28+F28+G28</f>
        <v>1172</v>
      </c>
      <c r="J28" s="28"/>
      <c r="K28" s="28"/>
      <c r="L28" s="28"/>
      <c r="M28" s="28"/>
      <c r="N28" s="28"/>
      <c r="P28" s="13"/>
      <c r="Q28" s="28"/>
      <c r="R28" s="28"/>
      <c r="S28" s="28"/>
      <c r="T28" s="28"/>
      <c r="U28" s="28"/>
    </row>
    <row r="29" spans="1:21" ht="13.5" thickBot="1">
      <c r="A29" s="50">
        <v>2007</v>
      </c>
      <c r="B29" s="150">
        <v>42</v>
      </c>
      <c r="C29" s="150">
        <v>14</v>
      </c>
      <c r="D29" s="150">
        <v>758</v>
      </c>
      <c r="E29" s="150">
        <v>90</v>
      </c>
      <c r="F29" s="161">
        <v>173</v>
      </c>
      <c r="G29" s="150">
        <v>160</v>
      </c>
      <c r="H29" s="150">
        <v>0</v>
      </c>
      <c r="I29" s="373">
        <f>B29+C29+D29+E29+F29+G29</f>
        <v>1237</v>
      </c>
      <c r="J29" s="28"/>
      <c r="K29" s="28"/>
      <c r="L29" s="28"/>
      <c r="M29" s="28"/>
      <c r="N29" s="28"/>
      <c r="P29" s="13"/>
      <c r="Q29" s="28"/>
      <c r="R29" s="28"/>
      <c r="S29" s="28"/>
      <c r="T29" s="28"/>
      <c r="U29" s="28"/>
    </row>
    <row r="30" spans="1:21" ht="12.75">
      <c r="A30" s="201" t="s">
        <v>281</v>
      </c>
      <c r="B30" s="82">
        <v>94</v>
      </c>
      <c r="C30" s="82">
        <v>12</v>
      </c>
      <c r="D30" s="82">
        <v>856</v>
      </c>
      <c r="E30" s="82">
        <v>167</v>
      </c>
      <c r="F30" s="86">
        <v>142</v>
      </c>
      <c r="G30" s="82">
        <v>200</v>
      </c>
      <c r="H30" s="82">
        <v>88</v>
      </c>
      <c r="I30" s="83">
        <f>SUM(B30:H30)</f>
        <v>1559</v>
      </c>
      <c r="J30" s="28"/>
      <c r="K30" s="28"/>
      <c r="L30" s="28"/>
      <c r="M30" s="28"/>
      <c r="N30" s="28"/>
      <c r="P30" s="3"/>
      <c r="Q30" s="28"/>
      <c r="R30" s="28"/>
      <c r="S30" s="28"/>
      <c r="T30" s="28"/>
      <c r="U30" s="28"/>
    </row>
    <row r="31" spans="1:21" ht="12.75">
      <c r="A31" s="5">
        <v>2004</v>
      </c>
      <c r="B31" s="8">
        <v>114</v>
      </c>
      <c r="C31" s="8">
        <v>9</v>
      </c>
      <c r="D31" s="8">
        <v>870</v>
      </c>
      <c r="E31" s="8">
        <v>223</v>
      </c>
      <c r="F31" s="84">
        <v>143</v>
      </c>
      <c r="G31" s="8">
        <v>208</v>
      </c>
      <c r="H31" s="8">
        <v>2</v>
      </c>
      <c r="I31" s="45">
        <f>SUM(B31:H31)</f>
        <v>1569</v>
      </c>
      <c r="J31" s="28"/>
      <c r="K31" s="28"/>
      <c r="L31" s="28"/>
      <c r="M31" s="28"/>
      <c r="N31" s="28"/>
      <c r="P31" s="3"/>
      <c r="Q31" s="28"/>
      <c r="R31" s="28"/>
      <c r="S31" s="28"/>
      <c r="T31" s="28"/>
      <c r="U31" s="28"/>
    </row>
    <row r="32" spans="1:21" ht="12.75">
      <c r="A32" s="136">
        <v>2005</v>
      </c>
      <c r="B32" s="14">
        <v>104</v>
      </c>
      <c r="C32" s="14">
        <v>10</v>
      </c>
      <c r="D32" s="14">
        <v>764</v>
      </c>
      <c r="E32" s="14">
        <v>203</v>
      </c>
      <c r="F32" s="159">
        <v>156</v>
      </c>
      <c r="G32" s="14">
        <v>256</v>
      </c>
      <c r="H32" s="14">
        <v>1</v>
      </c>
      <c r="I32" s="46">
        <v>1494</v>
      </c>
      <c r="J32" s="28"/>
      <c r="K32" s="28"/>
      <c r="L32" s="28"/>
      <c r="M32" s="28"/>
      <c r="N32" s="28"/>
      <c r="P32" s="3"/>
      <c r="Q32" s="28"/>
      <c r="R32" s="28"/>
      <c r="S32" s="28"/>
      <c r="T32" s="28"/>
      <c r="U32" s="28"/>
    </row>
    <row r="33" spans="1:21" ht="12.75">
      <c r="A33" s="5">
        <v>2006</v>
      </c>
      <c r="B33" s="8">
        <v>102</v>
      </c>
      <c r="C33" s="8">
        <v>6</v>
      </c>
      <c r="D33" s="8">
        <v>769</v>
      </c>
      <c r="E33" s="8">
        <v>218</v>
      </c>
      <c r="F33" s="8">
        <v>207</v>
      </c>
      <c r="G33" s="8">
        <v>266</v>
      </c>
      <c r="H33" s="8">
        <v>0</v>
      </c>
      <c r="I33" s="45">
        <f>B33+C33+D33+E33+F33+G33</f>
        <v>1568</v>
      </c>
      <c r="J33" s="28"/>
      <c r="K33" s="28"/>
      <c r="L33" s="28"/>
      <c r="M33" s="28"/>
      <c r="N33" s="28"/>
      <c r="P33" s="3"/>
      <c r="Q33" s="28"/>
      <c r="R33" s="28"/>
      <c r="S33" s="28"/>
      <c r="T33" s="28"/>
      <c r="U33" s="28"/>
    </row>
    <row r="34" spans="1:21" ht="13.5" thickBot="1">
      <c r="A34" s="128">
        <v>2007</v>
      </c>
      <c r="B34" s="150">
        <v>131</v>
      </c>
      <c r="C34" s="150">
        <v>3</v>
      </c>
      <c r="D34" s="150">
        <v>864</v>
      </c>
      <c r="E34" s="150">
        <v>166</v>
      </c>
      <c r="F34" s="161">
        <v>410</v>
      </c>
      <c r="G34" s="150">
        <v>262</v>
      </c>
      <c r="H34" s="150">
        <v>0</v>
      </c>
      <c r="I34" s="373">
        <f>B34+C34+D34+E34+F34+G34</f>
        <v>1836</v>
      </c>
      <c r="J34" s="28"/>
      <c r="K34" s="28"/>
      <c r="L34" s="28"/>
      <c r="M34" s="28"/>
      <c r="N34" s="28"/>
      <c r="P34" s="3"/>
      <c r="Q34" s="28"/>
      <c r="R34" s="28"/>
      <c r="S34" s="28"/>
      <c r="T34" s="28"/>
      <c r="U34" s="28"/>
    </row>
    <row r="35" spans="1:21" ht="12.75">
      <c r="A35" s="127" t="s">
        <v>282</v>
      </c>
      <c r="B35" s="12">
        <v>153</v>
      </c>
      <c r="C35" s="12">
        <v>11</v>
      </c>
      <c r="D35" s="12">
        <v>1246</v>
      </c>
      <c r="E35" s="12">
        <v>179</v>
      </c>
      <c r="F35" s="85">
        <v>159</v>
      </c>
      <c r="G35" s="12">
        <v>199</v>
      </c>
      <c r="H35" s="12">
        <v>0</v>
      </c>
      <c r="I35" s="47">
        <f>SUM(B35:H35)</f>
        <v>1947</v>
      </c>
      <c r="J35" s="28"/>
      <c r="K35" s="28"/>
      <c r="L35" s="28"/>
      <c r="M35" s="28"/>
      <c r="N35" s="28"/>
      <c r="P35" s="3"/>
      <c r="Q35" s="28"/>
      <c r="R35" s="28"/>
      <c r="S35" s="28"/>
      <c r="T35" s="28"/>
      <c r="U35" s="28"/>
    </row>
    <row r="36" spans="1:21" ht="12.75">
      <c r="A36" s="5">
        <v>2004</v>
      </c>
      <c r="B36" s="8">
        <v>135</v>
      </c>
      <c r="C36" s="8">
        <v>16</v>
      </c>
      <c r="D36" s="8">
        <v>1238</v>
      </c>
      <c r="E36" s="8">
        <v>154</v>
      </c>
      <c r="F36" s="84">
        <v>140</v>
      </c>
      <c r="G36" s="8">
        <v>189</v>
      </c>
      <c r="H36" s="8">
        <v>0</v>
      </c>
      <c r="I36" s="45">
        <f>SUM(B36:H36)</f>
        <v>1872</v>
      </c>
      <c r="J36" s="28"/>
      <c r="K36" s="28"/>
      <c r="L36" s="28"/>
      <c r="M36" s="28"/>
      <c r="N36" s="28"/>
      <c r="P36" s="3"/>
      <c r="Q36" s="28"/>
      <c r="R36" s="28"/>
      <c r="S36" s="28"/>
      <c r="T36" s="28"/>
      <c r="U36" s="28"/>
    </row>
    <row r="37" spans="1:21" ht="12.75">
      <c r="A37" s="136">
        <v>2005</v>
      </c>
      <c r="B37" s="14">
        <v>104</v>
      </c>
      <c r="C37" s="14">
        <v>17</v>
      </c>
      <c r="D37" s="14">
        <v>952</v>
      </c>
      <c r="E37" s="14">
        <v>206</v>
      </c>
      <c r="F37" s="159">
        <v>127</v>
      </c>
      <c r="G37" s="14">
        <v>267</v>
      </c>
      <c r="H37" s="14">
        <v>0</v>
      </c>
      <c r="I37" s="46">
        <v>1673</v>
      </c>
      <c r="J37" s="28"/>
      <c r="K37" s="28"/>
      <c r="L37" s="28"/>
      <c r="M37" s="28"/>
      <c r="N37" s="28"/>
      <c r="P37" s="3"/>
      <c r="Q37" s="28"/>
      <c r="R37" s="28"/>
      <c r="S37" s="28"/>
      <c r="T37" s="28"/>
      <c r="U37" s="28"/>
    </row>
    <row r="38" spans="1:21" ht="12.75">
      <c r="A38" s="5">
        <v>2006</v>
      </c>
      <c r="B38" s="8">
        <v>92</v>
      </c>
      <c r="C38" s="8">
        <v>12</v>
      </c>
      <c r="D38" s="8">
        <v>966</v>
      </c>
      <c r="E38" s="8">
        <v>157</v>
      </c>
      <c r="F38" s="8">
        <v>195</v>
      </c>
      <c r="G38" s="8">
        <v>276</v>
      </c>
      <c r="H38" s="8">
        <v>0</v>
      </c>
      <c r="I38" s="45">
        <v>1698</v>
      </c>
      <c r="J38" s="28"/>
      <c r="K38" s="28"/>
      <c r="L38" s="28"/>
      <c r="M38" s="28"/>
      <c r="N38" s="28"/>
      <c r="P38" s="3"/>
      <c r="Q38" s="28"/>
      <c r="R38" s="28"/>
      <c r="S38" s="28"/>
      <c r="T38" s="28"/>
      <c r="U38" s="28"/>
    </row>
    <row r="39" spans="1:21" ht="13.5" thickBot="1">
      <c r="A39" s="136">
        <v>2007</v>
      </c>
      <c r="B39" s="14">
        <v>106</v>
      </c>
      <c r="C39" s="14">
        <v>6</v>
      </c>
      <c r="D39" s="14">
        <v>1015</v>
      </c>
      <c r="E39" s="14">
        <v>152</v>
      </c>
      <c r="F39" s="14">
        <v>417</v>
      </c>
      <c r="G39" s="14">
        <v>168</v>
      </c>
      <c r="H39" s="14">
        <v>0</v>
      </c>
      <c r="I39" s="46">
        <v>1864</v>
      </c>
      <c r="J39" s="28"/>
      <c r="K39" s="28"/>
      <c r="L39" s="28"/>
      <c r="M39" s="28"/>
      <c r="N39" s="28"/>
      <c r="P39" s="3"/>
      <c r="Q39" s="28"/>
      <c r="R39" s="28"/>
      <c r="S39" s="28"/>
      <c r="T39" s="28"/>
      <c r="U39" s="28"/>
    </row>
    <row r="40" spans="1:21" ht="12.75">
      <c r="A40" s="201" t="s">
        <v>167</v>
      </c>
      <c r="B40" s="82">
        <f aca="true" t="shared" si="0" ref="B40:I44">B15+B20+B25+B30+B35</f>
        <v>505</v>
      </c>
      <c r="C40" s="82">
        <f t="shared" si="0"/>
        <v>71</v>
      </c>
      <c r="D40" s="82">
        <f t="shared" si="0"/>
        <v>5603</v>
      </c>
      <c r="E40" s="82">
        <f t="shared" si="0"/>
        <v>772</v>
      </c>
      <c r="F40" s="82">
        <f t="shared" si="0"/>
        <v>706</v>
      </c>
      <c r="G40" s="82">
        <f t="shared" si="0"/>
        <v>877</v>
      </c>
      <c r="H40" s="82">
        <f t="shared" si="0"/>
        <v>159</v>
      </c>
      <c r="I40" s="83">
        <f t="shared" si="0"/>
        <v>8693</v>
      </c>
      <c r="J40" s="28"/>
      <c r="K40" s="28"/>
      <c r="L40" s="28"/>
      <c r="M40" s="28"/>
      <c r="N40" s="28"/>
      <c r="P40" s="3"/>
      <c r="Q40" s="28"/>
      <c r="R40" s="28"/>
      <c r="S40" s="28"/>
      <c r="T40" s="28"/>
      <c r="U40" s="28"/>
    </row>
    <row r="41" spans="1:21" ht="12.75">
      <c r="A41" s="54">
        <v>2004</v>
      </c>
      <c r="B41" s="8">
        <f t="shared" si="0"/>
        <v>563</v>
      </c>
      <c r="C41" s="8">
        <f t="shared" si="0"/>
        <v>61</v>
      </c>
      <c r="D41" s="8">
        <f t="shared" si="0"/>
        <v>5469</v>
      </c>
      <c r="E41" s="8">
        <f t="shared" si="0"/>
        <v>776</v>
      </c>
      <c r="F41" s="8">
        <f t="shared" si="0"/>
        <v>714</v>
      </c>
      <c r="G41" s="8">
        <f t="shared" si="0"/>
        <v>919</v>
      </c>
      <c r="H41" s="8">
        <f t="shared" si="0"/>
        <v>24</v>
      </c>
      <c r="I41" s="45">
        <f t="shared" si="0"/>
        <v>8526</v>
      </c>
      <c r="J41" s="28"/>
      <c r="K41" s="28"/>
      <c r="L41" s="28"/>
      <c r="M41" s="28"/>
      <c r="N41" s="28"/>
      <c r="P41" s="3"/>
      <c r="Q41" s="28"/>
      <c r="R41" s="28"/>
      <c r="S41" s="28"/>
      <c r="T41" s="28"/>
      <c r="U41" s="28"/>
    </row>
    <row r="42" spans="1:21" ht="12.75">
      <c r="A42" s="54">
        <v>2005</v>
      </c>
      <c r="B42" s="286">
        <f t="shared" si="0"/>
        <v>476</v>
      </c>
      <c r="C42" s="286">
        <f t="shared" si="0"/>
        <v>67</v>
      </c>
      <c r="D42" s="286">
        <f t="shared" si="0"/>
        <v>4732</v>
      </c>
      <c r="E42" s="286">
        <f t="shared" si="0"/>
        <v>854</v>
      </c>
      <c r="F42" s="286">
        <f t="shared" si="0"/>
        <v>695</v>
      </c>
      <c r="G42" s="286">
        <f t="shared" si="0"/>
        <v>1167</v>
      </c>
      <c r="H42" s="286">
        <f t="shared" si="0"/>
        <v>2</v>
      </c>
      <c r="I42" s="289">
        <f t="shared" si="0"/>
        <v>7993</v>
      </c>
      <c r="J42" s="28"/>
      <c r="K42" s="28"/>
      <c r="L42" s="28"/>
      <c r="M42" s="28"/>
      <c r="N42" s="28"/>
      <c r="P42" s="13"/>
      <c r="Q42" s="28"/>
      <c r="R42" s="28"/>
      <c r="S42" s="28"/>
      <c r="T42" s="28"/>
      <c r="U42" s="28"/>
    </row>
    <row r="43" spans="1:21" ht="12.75">
      <c r="A43" s="54">
        <v>2006</v>
      </c>
      <c r="B43" s="8">
        <f t="shared" si="0"/>
        <v>460</v>
      </c>
      <c r="C43" s="8">
        <f t="shared" si="0"/>
        <v>63</v>
      </c>
      <c r="D43" s="8">
        <f t="shared" si="0"/>
        <v>4654</v>
      </c>
      <c r="E43" s="8">
        <f t="shared" si="0"/>
        <v>825</v>
      </c>
      <c r="F43" s="8">
        <f t="shared" si="0"/>
        <v>1019</v>
      </c>
      <c r="G43" s="8">
        <f t="shared" si="0"/>
        <v>1163</v>
      </c>
      <c r="H43" s="8">
        <f t="shared" si="0"/>
        <v>0</v>
      </c>
      <c r="I43" s="45">
        <f t="shared" si="0"/>
        <v>8184</v>
      </c>
      <c r="J43" s="330"/>
      <c r="K43" s="330"/>
      <c r="L43" s="330"/>
      <c r="M43" s="330"/>
      <c r="N43" s="330"/>
      <c r="P43" s="13"/>
      <c r="Q43" s="330"/>
      <c r="R43" s="330"/>
      <c r="S43" s="330"/>
      <c r="T43" s="330"/>
      <c r="U43" s="330"/>
    </row>
    <row r="44" spans="1:21" ht="13.5" thickBot="1">
      <c r="A44" s="55">
        <v>2007</v>
      </c>
      <c r="B44" s="290">
        <f t="shared" si="0"/>
        <v>504</v>
      </c>
      <c r="C44" s="290">
        <f t="shared" si="0"/>
        <v>43</v>
      </c>
      <c r="D44" s="290">
        <f t="shared" si="0"/>
        <v>5474</v>
      </c>
      <c r="E44" s="290">
        <f t="shared" si="0"/>
        <v>732</v>
      </c>
      <c r="F44" s="290">
        <f t="shared" si="0"/>
        <v>1802</v>
      </c>
      <c r="G44" s="290">
        <f t="shared" si="0"/>
        <v>1057</v>
      </c>
      <c r="H44" s="290">
        <f t="shared" si="0"/>
        <v>0</v>
      </c>
      <c r="I44" s="291">
        <f t="shared" si="0"/>
        <v>9612</v>
      </c>
      <c r="J44" s="28"/>
      <c r="K44" s="28"/>
      <c r="L44" s="28"/>
      <c r="M44" s="28"/>
      <c r="N44" s="28"/>
      <c r="P44" s="13"/>
      <c r="Q44" s="28"/>
      <c r="R44" s="28"/>
      <c r="S44" s="28"/>
      <c r="T44" s="28"/>
      <c r="U44" s="28"/>
    </row>
    <row r="45" spans="1:21" ht="12.75">
      <c r="A45" s="3"/>
      <c r="B45" s="3"/>
      <c r="C45" s="3"/>
      <c r="D45" s="3"/>
      <c r="E45" s="3"/>
      <c r="F45" s="13"/>
      <c r="G45" s="371"/>
      <c r="H45" s="371"/>
      <c r="I45" s="371"/>
      <c r="J45" s="371"/>
      <c r="K45" s="371"/>
      <c r="L45" s="371"/>
      <c r="M45" s="371"/>
      <c r="N45" s="371"/>
      <c r="P45" s="13"/>
      <c r="Q45" s="371"/>
      <c r="R45" s="371"/>
      <c r="S45" s="371"/>
      <c r="T45" s="371"/>
      <c r="U45" s="371"/>
    </row>
    <row r="46" spans="1:13" ht="12.7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7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2.7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</sheetData>
  <mergeCells count="8">
    <mergeCell ref="Q14:U14"/>
    <mergeCell ref="B2:D2"/>
    <mergeCell ref="A13:A14"/>
    <mergeCell ref="B13:I13"/>
    <mergeCell ref="E2:G2"/>
    <mergeCell ref="H2:J2"/>
    <mergeCell ref="A12:I12"/>
    <mergeCell ref="J12:K12"/>
  </mergeCells>
  <printOptions/>
  <pageMargins left="0.75" right="0.75" top="1" bottom="1" header="0.4921259845" footer="0.4921259845"/>
  <pageSetup horizontalDpi="600" verticalDpi="600" orientation="landscape" paperSize="9" scale="80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66"/>
  <sheetViews>
    <sheetView workbookViewId="0" topLeftCell="A1">
      <pane xSplit="1" topLeftCell="B1" activePane="topRight" state="frozen"/>
      <selection pane="topLeft" activeCell="A1" sqref="A1"/>
      <selection pane="topRight" activeCell="J46" sqref="J46"/>
    </sheetView>
  </sheetViews>
  <sheetFormatPr defaultColWidth="9.00390625" defaultRowHeight="12.75"/>
  <cols>
    <col min="1" max="1" width="18.875" style="0" customWidth="1"/>
    <col min="2" max="26" width="4.75390625" style="0" customWidth="1"/>
    <col min="27" max="31" width="7.75390625" style="0" customWidth="1"/>
  </cols>
  <sheetData>
    <row r="1" spans="1:26" ht="12.75">
      <c r="A1" s="409" t="s">
        <v>263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T1" s="3"/>
      <c r="U1" s="3"/>
      <c r="V1" s="3"/>
      <c r="W1" s="3"/>
      <c r="X1" s="3"/>
      <c r="Y1" s="3"/>
      <c r="Z1" s="3"/>
    </row>
    <row r="2" spans="1:33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8" ht="15.75" thickBot="1">
      <c r="A3" s="214" t="s">
        <v>168</v>
      </c>
      <c r="B3" s="410" t="s">
        <v>54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1"/>
      <c r="AA3" s="304"/>
      <c r="AB3" s="27"/>
      <c r="AC3" s="27"/>
      <c r="AD3" s="27"/>
      <c r="AE3" s="27"/>
      <c r="AF3" s="293"/>
      <c r="AG3" s="293"/>
      <c r="AH3" s="27"/>
      <c r="AI3" s="27"/>
      <c r="AJ3" s="27"/>
      <c r="AK3" s="27"/>
      <c r="AL3" s="27"/>
    </row>
    <row r="4" spans="1:38" ht="12.75">
      <c r="A4" s="20" t="s">
        <v>107</v>
      </c>
      <c r="B4" s="412" t="s">
        <v>71</v>
      </c>
      <c r="C4" s="430"/>
      <c r="D4" s="430"/>
      <c r="E4" s="430"/>
      <c r="F4" s="431"/>
      <c r="G4" s="432" t="s">
        <v>10</v>
      </c>
      <c r="H4" s="430"/>
      <c r="I4" s="430"/>
      <c r="J4" s="430"/>
      <c r="K4" s="407"/>
      <c r="L4" s="412" t="s">
        <v>13</v>
      </c>
      <c r="M4" s="430"/>
      <c r="N4" s="430"/>
      <c r="O4" s="430"/>
      <c r="P4" s="431"/>
      <c r="Q4" s="433" t="s">
        <v>11</v>
      </c>
      <c r="R4" s="434"/>
      <c r="S4" s="434"/>
      <c r="T4" s="434"/>
      <c r="U4" s="435"/>
      <c r="V4" s="436" t="s">
        <v>72</v>
      </c>
      <c r="W4" s="434"/>
      <c r="X4" s="434"/>
      <c r="Y4" s="434"/>
      <c r="Z4" s="437"/>
      <c r="AA4" s="27"/>
      <c r="AB4" s="293"/>
      <c r="AC4" s="293"/>
      <c r="AD4" s="293"/>
      <c r="AE4" s="293"/>
      <c r="AF4" s="293"/>
      <c r="AG4" s="293"/>
      <c r="AH4" s="27"/>
      <c r="AI4" s="27"/>
      <c r="AJ4" s="27"/>
      <c r="AK4" s="27"/>
      <c r="AL4" s="27"/>
    </row>
    <row r="5" spans="1:38" ht="13.5" thickBot="1">
      <c r="A5" s="20"/>
      <c r="B5" s="63">
        <v>2003</v>
      </c>
      <c r="C5" s="58">
        <v>2004</v>
      </c>
      <c r="D5" s="58">
        <v>2005</v>
      </c>
      <c r="E5" s="58">
        <v>2006</v>
      </c>
      <c r="F5" s="65">
        <v>2007</v>
      </c>
      <c r="G5" s="93">
        <v>2003</v>
      </c>
      <c r="H5" s="58">
        <v>2004</v>
      </c>
      <c r="I5" s="58">
        <v>2005</v>
      </c>
      <c r="J5" s="58">
        <v>2006</v>
      </c>
      <c r="K5" s="120">
        <v>2007</v>
      </c>
      <c r="L5" s="63">
        <v>2003</v>
      </c>
      <c r="M5" s="58">
        <v>2004</v>
      </c>
      <c r="N5" s="58">
        <v>2005</v>
      </c>
      <c r="O5" s="58">
        <v>2006</v>
      </c>
      <c r="P5" s="65">
        <v>2007</v>
      </c>
      <c r="Q5" s="93">
        <v>2003</v>
      </c>
      <c r="R5" s="58">
        <v>2004</v>
      </c>
      <c r="S5" s="58">
        <v>2005</v>
      </c>
      <c r="T5" s="58">
        <v>2006</v>
      </c>
      <c r="U5" s="120">
        <v>2007</v>
      </c>
      <c r="V5" s="63">
        <v>2003</v>
      </c>
      <c r="W5" s="58">
        <v>2004</v>
      </c>
      <c r="X5" s="58">
        <v>2005</v>
      </c>
      <c r="Y5" s="58">
        <v>2006</v>
      </c>
      <c r="Z5" s="65">
        <v>2007</v>
      </c>
      <c r="AA5" s="27"/>
      <c r="AB5" s="3"/>
      <c r="AC5" s="3"/>
      <c r="AD5" s="13"/>
      <c r="AE5" s="3"/>
      <c r="AF5" s="3"/>
      <c r="AG5" s="3"/>
      <c r="AH5" s="13"/>
      <c r="AI5" s="13"/>
      <c r="AJ5" s="13"/>
      <c r="AK5" s="13"/>
      <c r="AL5" s="13"/>
    </row>
    <row r="6" spans="1:38" ht="13.5" thickBot="1">
      <c r="A6" s="51" t="s">
        <v>169</v>
      </c>
      <c r="B6" s="298"/>
      <c r="C6" s="296"/>
      <c r="D6" s="296"/>
      <c r="E6" s="296"/>
      <c r="F6" s="297"/>
      <c r="G6" s="296"/>
      <c r="H6" s="296"/>
      <c r="I6" s="296"/>
      <c r="J6" s="296"/>
      <c r="K6" s="296"/>
      <c r="L6" s="298"/>
      <c r="M6" s="296"/>
      <c r="N6" s="296"/>
      <c r="O6" s="296"/>
      <c r="P6" s="297"/>
      <c r="Q6" s="296"/>
      <c r="R6" s="296"/>
      <c r="S6" s="296"/>
      <c r="T6" s="296"/>
      <c r="U6" s="296"/>
      <c r="V6" s="298"/>
      <c r="W6" s="296"/>
      <c r="X6" s="296"/>
      <c r="Y6" s="296"/>
      <c r="Z6" s="297"/>
      <c r="AA6" s="27"/>
      <c r="AB6" s="27"/>
      <c r="AC6" s="27"/>
      <c r="AD6" s="27"/>
      <c r="AE6" s="27"/>
      <c r="AF6" s="3"/>
      <c r="AG6" s="3"/>
      <c r="AH6" s="3"/>
      <c r="AI6" s="3"/>
      <c r="AJ6" s="3"/>
      <c r="AK6" s="3"/>
      <c r="AL6" s="3"/>
    </row>
    <row r="7" spans="1:38" ht="12.75">
      <c r="A7" s="21" t="s">
        <v>170</v>
      </c>
      <c r="B7" s="305" t="s">
        <v>171</v>
      </c>
      <c r="C7" s="306" t="s">
        <v>172</v>
      </c>
      <c r="D7" s="306" t="s">
        <v>173</v>
      </c>
      <c r="E7" s="306" t="s">
        <v>174</v>
      </c>
      <c r="F7" s="307" t="s">
        <v>145</v>
      </c>
      <c r="G7" s="308" t="s">
        <v>137</v>
      </c>
      <c r="H7" s="306" t="s">
        <v>175</v>
      </c>
      <c r="I7" s="306" t="s">
        <v>110</v>
      </c>
      <c r="J7" s="306" t="s">
        <v>131</v>
      </c>
      <c r="K7" s="309" t="s">
        <v>117</v>
      </c>
      <c r="L7" s="305" t="s">
        <v>176</v>
      </c>
      <c r="M7" s="306" t="s">
        <v>171</v>
      </c>
      <c r="N7" s="306" t="s">
        <v>177</v>
      </c>
      <c r="O7" s="306" t="s">
        <v>176</v>
      </c>
      <c r="P7" s="307" t="s">
        <v>148</v>
      </c>
      <c r="Q7" s="308" t="s">
        <v>174</v>
      </c>
      <c r="R7" s="306" t="s">
        <v>178</v>
      </c>
      <c r="S7" s="306" t="s">
        <v>179</v>
      </c>
      <c r="T7" s="306" t="s">
        <v>172</v>
      </c>
      <c r="U7" s="309" t="s">
        <v>173</v>
      </c>
      <c r="V7" s="305" t="s">
        <v>123</v>
      </c>
      <c r="W7" s="306" t="s">
        <v>179</v>
      </c>
      <c r="X7" s="306" t="s">
        <v>172</v>
      </c>
      <c r="Y7" s="306" t="s">
        <v>180</v>
      </c>
      <c r="Z7" s="307" t="s">
        <v>181</v>
      </c>
      <c r="AA7" s="27"/>
      <c r="AB7" s="27"/>
      <c r="AC7" s="27"/>
      <c r="AD7" s="27"/>
      <c r="AE7" s="27"/>
      <c r="AF7" s="3"/>
      <c r="AG7" s="3"/>
      <c r="AH7" s="3"/>
      <c r="AI7" s="3"/>
      <c r="AJ7" s="3"/>
      <c r="AK7" s="3"/>
      <c r="AL7" s="3"/>
    </row>
    <row r="8" spans="1:38" ht="12.75">
      <c r="A8" s="21" t="s">
        <v>182</v>
      </c>
      <c r="B8" s="222" t="s">
        <v>137</v>
      </c>
      <c r="C8" s="215" t="s">
        <v>131</v>
      </c>
      <c r="D8" s="215" t="s">
        <v>116</v>
      </c>
      <c r="E8" s="215" t="s">
        <v>183</v>
      </c>
      <c r="F8" s="223" t="s">
        <v>142</v>
      </c>
      <c r="G8" s="310" t="s">
        <v>184</v>
      </c>
      <c r="H8" s="215" t="s">
        <v>114</v>
      </c>
      <c r="I8" s="215" t="s">
        <v>185</v>
      </c>
      <c r="J8" s="215" t="s">
        <v>119</v>
      </c>
      <c r="K8" s="311" t="s">
        <v>110</v>
      </c>
      <c r="L8" s="222" t="s">
        <v>179</v>
      </c>
      <c r="M8" s="215" t="s">
        <v>186</v>
      </c>
      <c r="N8" s="215" t="s">
        <v>110</v>
      </c>
      <c r="O8" s="215" t="s">
        <v>120</v>
      </c>
      <c r="P8" s="223" t="s">
        <v>171</v>
      </c>
      <c r="Q8" s="310" t="s">
        <v>121</v>
      </c>
      <c r="R8" s="215" t="s">
        <v>126</v>
      </c>
      <c r="S8" s="215" t="s">
        <v>184</v>
      </c>
      <c r="T8" s="215" t="s">
        <v>115</v>
      </c>
      <c r="U8" s="311" t="s">
        <v>187</v>
      </c>
      <c r="V8" s="222" t="s">
        <v>121</v>
      </c>
      <c r="W8" s="215" t="s">
        <v>188</v>
      </c>
      <c r="X8" s="215" t="s">
        <v>126</v>
      </c>
      <c r="Y8" s="215" t="s">
        <v>189</v>
      </c>
      <c r="Z8" s="223" t="s">
        <v>126</v>
      </c>
      <c r="AA8" s="27"/>
      <c r="AB8" s="27"/>
      <c r="AC8" s="27"/>
      <c r="AD8" s="27"/>
      <c r="AE8" s="27"/>
      <c r="AF8" s="3"/>
      <c r="AG8" s="3"/>
      <c r="AH8" s="3"/>
      <c r="AI8" s="3"/>
      <c r="AJ8" s="3"/>
      <c r="AK8" s="3"/>
      <c r="AL8" s="3"/>
    </row>
    <row r="9" spans="1:38" ht="12.75">
      <c r="A9" s="21" t="s">
        <v>190</v>
      </c>
      <c r="B9" s="222" t="s">
        <v>120</v>
      </c>
      <c r="C9" s="215" t="s">
        <v>191</v>
      </c>
      <c r="D9" s="215" t="s">
        <v>191</v>
      </c>
      <c r="E9" s="215" t="s">
        <v>183</v>
      </c>
      <c r="F9" s="223" t="s">
        <v>173</v>
      </c>
      <c r="G9" s="310" t="s">
        <v>110</v>
      </c>
      <c r="H9" s="215" t="s">
        <v>137</v>
      </c>
      <c r="I9" s="215" t="s">
        <v>189</v>
      </c>
      <c r="J9" s="215" t="s">
        <v>135</v>
      </c>
      <c r="K9" s="311" t="s">
        <v>110</v>
      </c>
      <c r="L9" s="222" t="s">
        <v>174</v>
      </c>
      <c r="M9" s="215" t="s">
        <v>180</v>
      </c>
      <c r="N9" s="215" t="s">
        <v>180</v>
      </c>
      <c r="O9" s="215" t="s">
        <v>181</v>
      </c>
      <c r="P9" s="223" t="s">
        <v>191</v>
      </c>
      <c r="Q9" s="310" t="s">
        <v>172</v>
      </c>
      <c r="R9" s="215" t="s">
        <v>171</v>
      </c>
      <c r="S9" s="215" t="s">
        <v>191</v>
      </c>
      <c r="T9" s="215" t="s">
        <v>181</v>
      </c>
      <c r="U9" s="311" t="s">
        <v>180</v>
      </c>
      <c r="V9" s="222" t="s">
        <v>116</v>
      </c>
      <c r="W9" s="215" t="s">
        <v>122</v>
      </c>
      <c r="X9" s="215" t="s">
        <v>173</v>
      </c>
      <c r="Y9" s="215" t="s">
        <v>173</v>
      </c>
      <c r="Z9" s="223" t="s">
        <v>179</v>
      </c>
      <c r="AA9" s="27"/>
      <c r="AB9" s="27"/>
      <c r="AC9" s="27"/>
      <c r="AD9" s="27"/>
      <c r="AE9" s="27"/>
      <c r="AF9" s="3"/>
      <c r="AG9" s="3"/>
      <c r="AH9" s="3"/>
      <c r="AI9" s="3"/>
      <c r="AJ9" s="3"/>
      <c r="AK9" s="3"/>
      <c r="AL9" s="3"/>
    </row>
    <row r="10" spans="1:38" ht="13.5" thickBot="1">
      <c r="A10" s="312" t="s">
        <v>192</v>
      </c>
      <c r="B10" s="216" t="s">
        <v>193</v>
      </c>
      <c r="C10" s="217" t="s">
        <v>193</v>
      </c>
      <c r="D10" s="217" t="s">
        <v>193</v>
      </c>
      <c r="E10" s="217" t="s">
        <v>193</v>
      </c>
      <c r="F10" s="218" t="s">
        <v>194</v>
      </c>
      <c r="G10" s="313" t="s">
        <v>146</v>
      </c>
      <c r="H10" s="217" t="s">
        <v>194</v>
      </c>
      <c r="I10" s="217" t="s">
        <v>148</v>
      </c>
      <c r="J10" s="217" t="s">
        <v>193</v>
      </c>
      <c r="K10" s="314" t="s">
        <v>193</v>
      </c>
      <c r="L10" s="216" t="s">
        <v>148</v>
      </c>
      <c r="M10" s="217" t="s">
        <v>193</v>
      </c>
      <c r="N10" s="217" t="s">
        <v>194</v>
      </c>
      <c r="O10" s="217" t="s">
        <v>193</v>
      </c>
      <c r="P10" s="218" t="s">
        <v>194</v>
      </c>
      <c r="Q10" s="313" t="s">
        <v>193</v>
      </c>
      <c r="R10" s="217" t="s">
        <v>193</v>
      </c>
      <c r="S10" s="217" t="s">
        <v>193</v>
      </c>
      <c r="T10" s="217" t="s">
        <v>194</v>
      </c>
      <c r="U10" s="314" t="s">
        <v>193</v>
      </c>
      <c r="V10" s="216" t="s">
        <v>193</v>
      </c>
      <c r="W10" s="217" t="s">
        <v>194</v>
      </c>
      <c r="X10" s="217" t="s">
        <v>193</v>
      </c>
      <c r="Y10" s="217" t="s">
        <v>193</v>
      </c>
      <c r="Z10" s="218" t="s">
        <v>194</v>
      </c>
      <c r="AA10" s="27"/>
      <c r="AB10" s="27"/>
      <c r="AC10" s="27"/>
      <c r="AD10" s="27"/>
      <c r="AE10" s="27"/>
      <c r="AF10" s="3"/>
      <c r="AG10" s="3"/>
      <c r="AH10" s="3"/>
      <c r="AI10" s="3"/>
      <c r="AJ10" s="3"/>
      <c r="AK10" s="3"/>
      <c r="AL10" s="3"/>
    </row>
    <row r="11" spans="1:38" ht="13.5" thickBot="1">
      <c r="A11" s="20"/>
      <c r="B11" s="299"/>
      <c r="C11" s="27"/>
      <c r="D11" s="27"/>
      <c r="E11" s="27"/>
      <c r="F11" s="111"/>
      <c r="G11" s="27"/>
      <c r="H11" s="27"/>
      <c r="I11" s="27"/>
      <c r="J11" s="27"/>
      <c r="K11" s="27"/>
      <c r="L11" s="299"/>
      <c r="M11" s="27"/>
      <c r="N11" s="27"/>
      <c r="O11" s="27"/>
      <c r="P11" s="111"/>
      <c r="Q11" s="27"/>
      <c r="R11" s="27"/>
      <c r="S11" s="27"/>
      <c r="T11" s="27"/>
      <c r="U11" s="27"/>
      <c r="V11" s="299"/>
      <c r="W11" s="27"/>
      <c r="X11" s="27"/>
      <c r="Y11" s="27"/>
      <c r="Z11" s="111"/>
      <c r="AA11" s="27"/>
      <c r="AB11" s="27"/>
      <c r="AC11" s="27"/>
      <c r="AD11" s="27"/>
      <c r="AE11" s="27"/>
      <c r="AF11" s="3"/>
      <c r="AG11" s="3"/>
      <c r="AH11" s="3"/>
      <c r="AI11" s="3"/>
      <c r="AJ11" s="3"/>
      <c r="AK11" s="3"/>
      <c r="AL11" s="3"/>
    </row>
    <row r="12" spans="1:38" ht="12.75">
      <c r="A12" s="51" t="s">
        <v>195</v>
      </c>
      <c r="B12" s="301"/>
      <c r="C12" s="300"/>
      <c r="D12" s="300"/>
      <c r="E12" s="300"/>
      <c r="F12" s="302"/>
      <c r="G12" s="300"/>
      <c r="H12" s="300"/>
      <c r="I12" s="300"/>
      <c r="J12" s="300"/>
      <c r="K12" s="300"/>
      <c r="L12" s="301"/>
      <c r="M12" s="300"/>
      <c r="N12" s="300"/>
      <c r="O12" s="300"/>
      <c r="P12" s="302"/>
      <c r="Q12" s="300"/>
      <c r="R12" s="300"/>
      <c r="S12" s="300"/>
      <c r="T12" s="300"/>
      <c r="U12" s="300"/>
      <c r="V12" s="301"/>
      <c r="W12" s="300"/>
      <c r="X12" s="300"/>
      <c r="Y12" s="300"/>
      <c r="Z12" s="302"/>
      <c r="AA12" s="27"/>
      <c r="AB12" s="27"/>
      <c r="AC12" s="27"/>
      <c r="AD12" s="27"/>
      <c r="AE12" s="27"/>
      <c r="AF12" s="3"/>
      <c r="AG12" s="3"/>
      <c r="AH12" s="3"/>
      <c r="AI12" s="3"/>
      <c r="AJ12" s="3"/>
      <c r="AK12" s="3"/>
      <c r="AL12" s="3"/>
    </row>
    <row r="13" spans="1:38" ht="12.75">
      <c r="A13" s="21" t="s">
        <v>196</v>
      </c>
      <c r="B13" s="220" t="s">
        <v>137</v>
      </c>
      <c r="C13" s="219" t="s">
        <v>186</v>
      </c>
      <c r="D13" s="219" t="s">
        <v>122</v>
      </c>
      <c r="E13" s="219" t="s">
        <v>171</v>
      </c>
      <c r="F13" s="221" t="s">
        <v>181</v>
      </c>
      <c r="G13" s="315" t="s">
        <v>142</v>
      </c>
      <c r="H13" s="219" t="s">
        <v>114</v>
      </c>
      <c r="I13" s="219" t="s">
        <v>133</v>
      </c>
      <c r="J13" s="219" t="s">
        <v>186</v>
      </c>
      <c r="K13" s="316" t="s">
        <v>128</v>
      </c>
      <c r="L13" s="220" t="s">
        <v>188</v>
      </c>
      <c r="M13" s="219" t="s">
        <v>115</v>
      </c>
      <c r="N13" s="219" t="s">
        <v>113</v>
      </c>
      <c r="O13" s="219" t="s">
        <v>116</v>
      </c>
      <c r="P13" s="221" t="s">
        <v>177</v>
      </c>
      <c r="Q13" s="315" t="s">
        <v>142</v>
      </c>
      <c r="R13" s="219" t="s">
        <v>140</v>
      </c>
      <c r="S13" s="219" t="s">
        <v>186</v>
      </c>
      <c r="T13" s="219" t="s">
        <v>117</v>
      </c>
      <c r="U13" s="316" t="s">
        <v>117</v>
      </c>
      <c r="V13" s="220">
        <v>66</v>
      </c>
      <c r="W13" s="219">
        <v>92</v>
      </c>
      <c r="X13" s="219">
        <v>59</v>
      </c>
      <c r="Y13" s="219">
        <v>58</v>
      </c>
      <c r="Z13" s="221">
        <v>30</v>
      </c>
      <c r="AA13" s="27"/>
      <c r="AB13" s="27"/>
      <c r="AC13" s="27"/>
      <c r="AD13" s="27"/>
      <c r="AE13" s="27"/>
      <c r="AF13" s="3"/>
      <c r="AG13" s="3"/>
      <c r="AH13" s="3"/>
      <c r="AI13" s="3"/>
      <c r="AJ13" s="3"/>
      <c r="AK13" s="3"/>
      <c r="AL13" s="3"/>
    </row>
    <row r="14" spans="1:38" ht="12.75">
      <c r="A14" s="21" t="s">
        <v>198</v>
      </c>
      <c r="B14" s="222" t="s">
        <v>137</v>
      </c>
      <c r="C14" s="215" t="s">
        <v>116</v>
      </c>
      <c r="D14" s="215" t="s">
        <v>149</v>
      </c>
      <c r="E14" s="215" t="s">
        <v>177</v>
      </c>
      <c r="F14" s="223" t="s">
        <v>137</v>
      </c>
      <c r="G14" s="310" t="s">
        <v>126</v>
      </c>
      <c r="H14" s="215" t="s">
        <v>140</v>
      </c>
      <c r="I14" s="215" t="s">
        <v>181</v>
      </c>
      <c r="J14" s="215" t="s">
        <v>179</v>
      </c>
      <c r="K14" s="311" t="s">
        <v>113</v>
      </c>
      <c r="L14" s="222" t="s">
        <v>183</v>
      </c>
      <c r="M14" s="215" t="s">
        <v>177</v>
      </c>
      <c r="N14" s="215" t="s">
        <v>199</v>
      </c>
      <c r="O14" s="215" t="s">
        <v>181</v>
      </c>
      <c r="P14" s="223" t="s">
        <v>181</v>
      </c>
      <c r="Q14" s="310" t="s">
        <v>113</v>
      </c>
      <c r="R14" s="215" t="s">
        <v>145</v>
      </c>
      <c r="S14" s="215" t="s">
        <v>179</v>
      </c>
      <c r="T14" s="215" t="s">
        <v>183</v>
      </c>
      <c r="U14" s="311" t="s">
        <v>116</v>
      </c>
      <c r="V14" s="222">
        <v>28</v>
      </c>
      <c r="W14" s="215">
        <v>22</v>
      </c>
      <c r="X14" s="215">
        <v>11</v>
      </c>
      <c r="Y14" s="215">
        <v>13</v>
      </c>
      <c r="Z14" s="223">
        <v>4</v>
      </c>
      <c r="AA14" s="27"/>
      <c r="AB14" s="27"/>
      <c r="AC14" s="27"/>
      <c r="AD14" s="27"/>
      <c r="AE14" s="27"/>
      <c r="AF14" s="3"/>
      <c r="AG14" s="3"/>
      <c r="AH14" s="3"/>
      <c r="AI14" s="3"/>
      <c r="AJ14" s="3"/>
      <c r="AK14" s="3"/>
      <c r="AL14" s="3"/>
    </row>
    <row r="15" spans="1:38" ht="12.75">
      <c r="A15" s="21" t="s">
        <v>200</v>
      </c>
      <c r="B15" s="222" t="s">
        <v>181</v>
      </c>
      <c r="C15" s="215" t="s">
        <v>122</v>
      </c>
      <c r="D15" s="215" t="s">
        <v>172</v>
      </c>
      <c r="E15" s="215" t="s">
        <v>174</v>
      </c>
      <c r="F15" s="223" t="s">
        <v>180</v>
      </c>
      <c r="G15" s="310" t="s">
        <v>137</v>
      </c>
      <c r="H15" s="215" t="s">
        <v>178</v>
      </c>
      <c r="I15" s="215" t="s">
        <v>110</v>
      </c>
      <c r="J15" s="215" t="s">
        <v>110</v>
      </c>
      <c r="K15" s="311" t="s">
        <v>126</v>
      </c>
      <c r="L15" s="222" t="s">
        <v>180</v>
      </c>
      <c r="M15" s="215" t="s">
        <v>176</v>
      </c>
      <c r="N15" s="215" t="s">
        <v>174</v>
      </c>
      <c r="O15" s="215" t="s">
        <v>180</v>
      </c>
      <c r="P15" s="223" t="s">
        <v>145</v>
      </c>
      <c r="Q15" s="310" t="s">
        <v>180</v>
      </c>
      <c r="R15" s="215" t="s">
        <v>120</v>
      </c>
      <c r="S15" s="215" t="s">
        <v>180</v>
      </c>
      <c r="T15" s="215" t="s">
        <v>145</v>
      </c>
      <c r="U15" s="311" t="s">
        <v>173</v>
      </c>
      <c r="V15" s="222">
        <v>12</v>
      </c>
      <c r="W15" s="215">
        <v>10</v>
      </c>
      <c r="X15" s="215">
        <v>6</v>
      </c>
      <c r="Y15" s="215">
        <v>10</v>
      </c>
      <c r="Z15" s="223">
        <v>12</v>
      </c>
      <c r="AA15" s="27"/>
      <c r="AB15" s="27"/>
      <c r="AC15" s="27"/>
      <c r="AD15" s="27"/>
      <c r="AE15" s="27"/>
      <c r="AF15" s="3"/>
      <c r="AG15" s="3"/>
      <c r="AH15" s="3"/>
      <c r="AI15" s="3"/>
      <c r="AJ15" s="3"/>
      <c r="AK15" s="3"/>
      <c r="AL15" s="3"/>
    </row>
    <row r="16" spans="1:38" ht="12.75">
      <c r="A16" s="21" t="s">
        <v>201</v>
      </c>
      <c r="B16" s="222" t="s">
        <v>187</v>
      </c>
      <c r="C16" s="215" t="s">
        <v>143</v>
      </c>
      <c r="D16" s="215" t="s">
        <v>202</v>
      </c>
      <c r="E16" s="215" t="s">
        <v>203</v>
      </c>
      <c r="F16" s="223" t="s">
        <v>139</v>
      </c>
      <c r="G16" s="310" t="s">
        <v>204</v>
      </c>
      <c r="H16" s="215" t="s">
        <v>202</v>
      </c>
      <c r="I16" s="215" t="s">
        <v>136</v>
      </c>
      <c r="J16" s="215" t="s">
        <v>187</v>
      </c>
      <c r="K16" s="311" t="s">
        <v>205</v>
      </c>
      <c r="L16" s="222" t="s">
        <v>143</v>
      </c>
      <c r="M16" s="215" t="s">
        <v>206</v>
      </c>
      <c r="N16" s="215" t="s">
        <v>115</v>
      </c>
      <c r="O16" s="215" t="s">
        <v>139</v>
      </c>
      <c r="P16" s="223" t="s">
        <v>207</v>
      </c>
      <c r="Q16" s="310" t="s">
        <v>141</v>
      </c>
      <c r="R16" s="215" t="s">
        <v>208</v>
      </c>
      <c r="S16" s="215" t="s">
        <v>111</v>
      </c>
      <c r="T16" s="215" t="s">
        <v>142</v>
      </c>
      <c r="U16" s="311" t="s">
        <v>123</v>
      </c>
      <c r="V16" s="222">
        <v>130</v>
      </c>
      <c r="W16" s="215">
        <v>133</v>
      </c>
      <c r="X16" s="215">
        <v>40</v>
      </c>
      <c r="Y16" s="215">
        <v>43</v>
      </c>
      <c r="Z16" s="223">
        <v>40</v>
      </c>
      <c r="AA16" s="27"/>
      <c r="AB16" s="27"/>
      <c r="AC16" s="27"/>
      <c r="AD16" s="27"/>
      <c r="AE16" s="27"/>
      <c r="AF16" s="3"/>
      <c r="AG16" s="3"/>
      <c r="AH16" s="3"/>
      <c r="AI16" s="3"/>
      <c r="AJ16" s="3"/>
      <c r="AK16" s="3"/>
      <c r="AL16" s="3"/>
    </row>
    <row r="17" spans="1:38" ht="12.75">
      <c r="A17" s="21" t="s">
        <v>210</v>
      </c>
      <c r="B17" s="222" t="s">
        <v>135</v>
      </c>
      <c r="C17" s="215" t="s">
        <v>189</v>
      </c>
      <c r="D17" s="215" t="s">
        <v>126</v>
      </c>
      <c r="E17" s="215" t="s">
        <v>126</v>
      </c>
      <c r="F17" s="223" t="s">
        <v>126</v>
      </c>
      <c r="G17" s="310" t="s">
        <v>123</v>
      </c>
      <c r="H17" s="215" t="s">
        <v>122</v>
      </c>
      <c r="I17" s="215" t="s">
        <v>110</v>
      </c>
      <c r="J17" s="215" t="s">
        <v>135</v>
      </c>
      <c r="K17" s="311" t="s">
        <v>121</v>
      </c>
      <c r="L17" s="222" t="s">
        <v>181</v>
      </c>
      <c r="M17" s="215" t="s">
        <v>173</v>
      </c>
      <c r="N17" s="215" t="s">
        <v>179</v>
      </c>
      <c r="O17" s="215" t="s">
        <v>145</v>
      </c>
      <c r="P17" s="223" t="s">
        <v>122</v>
      </c>
      <c r="Q17" s="310" t="s">
        <v>123</v>
      </c>
      <c r="R17" s="215" t="s">
        <v>111</v>
      </c>
      <c r="S17" s="215" t="s">
        <v>211</v>
      </c>
      <c r="T17" s="215" t="s">
        <v>186</v>
      </c>
      <c r="U17" s="311" t="s">
        <v>144</v>
      </c>
      <c r="V17" s="222">
        <v>32</v>
      </c>
      <c r="W17" s="215">
        <v>48</v>
      </c>
      <c r="X17" s="215">
        <v>24</v>
      </c>
      <c r="Y17" s="215">
        <v>26</v>
      </c>
      <c r="Z17" s="223">
        <v>34</v>
      </c>
      <c r="AA17" s="27"/>
      <c r="AB17" s="27"/>
      <c r="AC17" s="27"/>
      <c r="AD17" s="27"/>
      <c r="AE17" s="27"/>
      <c r="AF17" s="3"/>
      <c r="AG17" s="3"/>
      <c r="AH17" s="3"/>
      <c r="AI17" s="3"/>
      <c r="AJ17" s="3"/>
      <c r="AK17" s="3"/>
      <c r="AL17" s="3"/>
    </row>
    <row r="18" spans="1:38" ht="12.75">
      <c r="A18" s="21" t="s">
        <v>213</v>
      </c>
      <c r="B18" s="222" t="s">
        <v>184</v>
      </c>
      <c r="C18" s="215" t="s">
        <v>111</v>
      </c>
      <c r="D18" s="215" t="s">
        <v>142</v>
      </c>
      <c r="E18" s="215" t="s">
        <v>119</v>
      </c>
      <c r="F18" s="223" t="s">
        <v>119</v>
      </c>
      <c r="G18" s="310" t="s">
        <v>214</v>
      </c>
      <c r="H18" s="215" t="s">
        <v>215</v>
      </c>
      <c r="I18" s="215" t="s">
        <v>216</v>
      </c>
      <c r="J18" s="215" t="s">
        <v>125</v>
      </c>
      <c r="K18" s="311" t="s">
        <v>217</v>
      </c>
      <c r="L18" s="222" t="s">
        <v>135</v>
      </c>
      <c r="M18" s="215" t="s">
        <v>122</v>
      </c>
      <c r="N18" s="215" t="s">
        <v>137</v>
      </c>
      <c r="O18" s="215" t="s">
        <v>137</v>
      </c>
      <c r="P18" s="223" t="s">
        <v>173</v>
      </c>
      <c r="Q18" s="310" t="s">
        <v>183</v>
      </c>
      <c r="R18" s="215" t="s">
        <v>122</v>
      </c>
      <c r="S18" s="215" t="s">
        <v>177</v>
      </c>
      <c r="T18" s="215" t="s">
        <v>171</v>
      </c>
      <c r="U18" s="311" t="s">
        <v>135</v>
      </c>
      <c r="V18" s="222">
        <v>17</v>
      </c>
      <c r="W18" s="215">
        <v>33</v>
      </c>
      <c r="X18" s="215">
        <v>17</v>
      </c>
      <c r="Y18" s="215">
        <v>27</v>
      </c>
      <c r="Z18" s="223">
        <v>15</v>
      </c>
      <c r="AA18" s="27"/>
      <c r="AB18" s="27"/>
      <c r="AC18" s="27"/>
      <c r="AD18" s="27"/>
      <c r="AE18" s="27"/>
      <c r="AF18" s="3"/>
      <c r="AG18" s="3"/>
      <c r="AH18" s="3"/>
      <c r="AI18" s="3"/>
      <c r="AJ18" s="3"/>
      <c r="AK18" s="3"/>
      <c r="AL18" s="3"/>
    </row>
    <row r="19" spans="1:38" ht="12.75">
      <c r="A19" s="21" t="s">
        <v>218</v>
      </c>
      <c r="B19" s="222" t="s">
        <v>219</v>
      </c>
      <c r="C19" s="215" t="s">
        <v>125</v>
      </c>
      <c r="D19" s="215" t="s">
        <v>144</v>
      </c>
      <c r="E19" s="215" t="s">
        <v>187</v>
      </c>
      <c r="F19" s="223" t="s">
        <v>220</v>
      </c>
      <c r="G19" s="310" t="s">
        <v>221</v>
      </c>
      <c r="H19" s="215" t="s">
        <v>112</v>
      </c>
      <c r="I19" s="215" t="s">
        <v>118</v>
      </c>
      <c r="J19" s="215" t="s">
        <v>118</v>
      </c>
      <c r="K19" s="311" t="s">
        <v>217</v>
      </c>
      <c r="L19" s="222" t="s">
        <v>205</v>
      </c>
      <c r="M19" s="215" t="s">
        <v>219</v>
      </c>
      <c r="N19" s="215" t="s">
        <v>139</v>
      </c>
      <c r="O19" s="215" t="s">
        <v>185</v>
      </c>
      <c r="P19" s="223" t="s">
        <v>117</v>
      </c>
      <c r="Q19" s="310" t="s">
        <v>144</v>
      </c>
      <c r="R19" s="215" t="s">
        <v>187</v>
      </c>
      <c r="S19" s="215" t="s">
        <v>130</v>
      </c>
      <c r="T19" s="215" t="s">
        <v>127</v>
      </c>
      <c r="U19" s="311" t="s">
        <v>219</v>
      </c>
      <c r="V19" s="222">
        <v>50</v>
      </c>
      <c r="W19" s="215">
        <v>64</v>
      </c>
      <c r="X19" s="215">
        <v>59</v>
      </c>
      <c r="Y19" s="215">
        <v>50</v>
      </c>
      <c r="Z19" s="223">
        <v>91</v>
      </c>
      <c r="AA19" s="27"/>
      <c r="AB19" s="27"/>
      <c r="AC19" s="27"/>
      <c r="AD19" s="27"/>
      <c r="AE19" s="27"/>
      <c r="AF19" s="3"/>
      <c r="AG19" s="3"/>
      <c r="AH19" s="3"/>
      <c r="AI19" s="3"/>
      <c r="AJ19" s="3"/>
      <c r="AK19" s="3"/>
      <c r="AL19" s="3"/>
    </row>
    <row r="20" spans="1:38" ht="12.75">
      <c r="A20" s="21" t="s">
        <v>224</v>
      </c>
      <c r="B20" s="222" t="s">
        <v>225</v>
      </c>
      <c r="C20" s="215" t="s">
        <v>222</v>
      </c>
      <c r="D20" s="215" t="s">
        <v>132</v>
      </c>
      <c r="E20" s="215" t="s">
        <v>226</v>
      </c>
      <c r="F20" s="223" t="s">
        <v>227</v>
      </c>
      <c r="G20" s="310" t="s">
        <v>228</v>
      </c>
      <c r="H20" s="215" t="s">
        <v>109</v>
      </c>
      <c r="I20" s="215" t="s">
        <v>228</v>
      </c>
      <c r="J20" s="215" t="s">
        <v>229</v>
      </c>
      <c r="K20" s="311" t="s">
        <v>230</v>
      </c>
      <c r="L20" s="222" t="s">
        <v>231</v>
      </c>
      <c r="M20" s="215" t="s">
        <v>232</v>
      </c>
      <c r="N20" s="215" t="s">
        <v>204</v>
      </c>
      <c r="O20" s="215" t="s">
        <v>134</v>
      </c>
      <c r="P20" s="223" t="s">
        <v>227</v>
      </c>
      <c r="Q20" s="310" t="s">
        <v>233</v>
      </c>
      <c r="R20" s="215" t="s">
        <v>234</v>
      </c>
      <c r="S20" s="215" t="s">
        <v>235</v>
      </c>
      <c r="T20" s="215" t="s">
        <v>236</v>
      </c>
      <c r="U20" s="311" t="s">
        <v>237</v>
      </c>
      <c r="V20" s="222">
        <v>290</v>
      </c>
      <c r="W20" s="215">
        <v>252</v>
      </c>
      <c r="X20" s="215">
        <v>218</v>
      </c>
      <c r="Y20" s="215">
        <v>152</v>
      </c>
      <c r="Z20" s="223">
        <v>184</v>
      </c>
      <c r="AA20" s="27"/>
      <c r="AB20" s="27"/>
      <c r="AC20" s="27"/>
      <c r="AD20" s="27"/>
      <c r="AE20" s="27"/>
      <c r="AF20" s="3"/>
      <c r="AG20" s="3"/>
      <c r="AH20" s="3"/>
      <c r="AI20" s="3"/>
      <c r="AJ20" s="3"/>
      <c r="AK20" s="3"/>
      <c r="AL20" s="3"/>
    </row>
    <row r="21" spans="1:38" ht="12.75">
      <c r="A21" s="21" t="s">
        <v>238</v>
      </c>
      <c r="B21" s="222" t="s">
        <v>174</v>
      </c>
      <c r="C21" s="215" t="s">
        <v>116</v>
      </c>
      <c r="D21" s="215" t="s">
        <v>188</v>
      </c>
      <c r="E21" s="215" t="s">
        <v>133</v>
      </c>
      <c r="F21" s="223" t="s">
        <v>184</v>
      </c>
      <c r="G21" s="310" t="s">
        <v>124</v>
      </c>
      <c r="H21" s="215" t="s">
        <v>239</v>
      </c>
      <c r="I21" s="215" t="s">
        <v>216</v>
      </c>
      <c r="J21" s="215" t="s">
        <v>239</v>
      </c>
      <c r="K21" s="311" t="s">
        <v>205</v>
      </c>
      <c r="L21" s="222" t="s">
        <v>240</v>
      </c>
      <c r="M21" s="215" t="s">
        <v>241</v>
      </c>
      <c r="N21" s="215" t="s">
        <v>136</v>
      </c>
      <c r="O21" s="215" t="s">
        <v>185</v>
      </c>
      <c r="P21" s="223" t="s">
        <v>212</v>
      </c>
      <c r="Q21" s="310" t="s">
        <v>174</v>
      </c>
      <c r="R21" s="215" t="s">
        <v>173</v>
      </c>
      <c r="S21" s="215" t="s">
        <v>122</v>
      </c>
      <c r="T21" s="215" t="s">
        <v>145</v>
      </c>
      <c r="U21" s="311" t="s">
        <v>126</v>
      </c>
      <c r="V21" s="222">
        <v>33</v>
      </c>
      <c r="W21" s="215">
        <v>45</v>
      </c>
      <c r="X21" s="215">
        <v>46</v>
      </c>
      <c r="Y21" s="215">
        <v>29</v>
      </c>
      <c r="Z21" s="223">
        <v>46</v>
      </c>
      <c r="AA21" s="27"/>
      <c r="AB21" s="27"/>
      <c r="AC21" s="27"/>
      <c r="AD21" s="27"/>
      <c r="AE21" s="27"/>
      <c r="AF21" s="3"/>
      <c r="AG21" s="3"/>
      <c r="AH21" s="3"/>
      <c r="AI21" s="3"/>
      <c r="AJ21" s="3"/>
      <c r="AK21" s="29"/>
      <c r="AL21" s="3"/>
    </row>
    <row r="22" spans="1:38" ht="12.75">
      <c r="A22" s="21" t="s">
        <v>243</v>
      </c>
      <c r="B22" s="222" t="s">
        <v>121</v>
      </c>
      <c r="C22" s="215" t="s">
        <v>203</v>
      </c>
      <c r="D22" s="215" t="s">
        <v>136</v>
      </c>
      <c r="E22" s="215" t="s">
        <v>138</v>
      </c>
      <c r="F22" s="223" t="s">
        <v>140</v>
      </c>
      <c r="G22" s="310" t="s">
        <v>244</v>
      </c>
      <c r="H22" s="215" t="s">
        <v>245</v>
      </c>
      <c r="I22" s="215" t="s">
        <v>121</v>
      </c>
      <c r="J22" s="215" t="s">
        <v>175</v>
      </c>
      <c r="K22" s="311" t="s">
        <v>208</v>
      </c>
      <c r="L22" s="222" t="s">
        <v>172</v>
      </c>
      <c r="M22" s="215" t="s">
        <v>171</v>
      </c>
      <c r="N22" s="215" t="s">
        <v>191</v>
      </c>
      <c r="O22" s="215" t="s">
        <v>131</v>
      </c>
      <c r="P22" s="223" t="s">
        <v>173</v>
      </c>
      <c r="Q22" s="310" t="s">
        <v>189</v>
      </c>
      <c r="R22" s="215" t="s">
        <v>116</v>
      </c>
      <c r="S22" s="215" t="s">
        <v>137</v>
      </c>
      <c r="T22" s="215" t="s">
        <v>179</v>
      </c>
      <c r="U22" s="311" t="s">
        <v>179</v>
      </c>
      <c r="V22" s="222">
        <v>45</v>
      </c>
      <c r="W22" s="215">
        <v>35</v>
      </c>
      <c r="X22" s="215">
        <v>40</v>
      </c>
      <c r="Y22" s="215">
        <v>55</v>
      </c>
      <c r="Z22" s="223">
        <v>52</v>
      </c>
      <c r="AA22" s="27"/>
      <c r="AB22" s="27"/>
      <c r="AC22" s="27"/>
      <c r="AD22" s="27"/>
      <c r="AE22" s="27"/>
      <c r="AF22" s="3"/>
      <c r="AG22" s="3"/>
      <c r="AH22" s="3"/>
      <c r="AI22" s="3"/>
      <c r="AJ22" s="3"/>
      <c r="AK22" s="29"/>
      <c r="AL22" s="3"/>
    </row>
    <row r="23" spans="1:38" ht="12.75">
      <c r="A23" s="21" t="s">
        <v>247</v>
      </c>
      <c r="B23" s="222" t="s">
        <v>179</v>
      </c>
      <c r="C23" s="215" t="s">
        <v>181</v>
      </c>
      <c r="D23" s="215" t="s">
        <v>183</v>
      </c>
      <c r="E23" s="215" t="s">
        <v>116</v>
      </c>
      <c r="F23" s="223" t="s">
        <v>133</v>
      </c>
      <c r="G23" s="310" t="s">
        <v>134</v>
      </c>
      <c r="H23" s="215" t="s">
        <v>219</v>
      </c>
      <c r="I23" s="215" t="s">
        <v>111</v>
      </c>
      <c r="J23" s="215" t="s">
        <v>241</v>
      </c>
      <c r="K23" s="311" t="s">
        <v>139</v>
      </c>
      <c r="L23" s="222" t="s">
        <v>172</v>
      </c>
      <c r="M23" s="215" t="s">
        <v>174</v>
      </c>
      <c r="N23" s="215" t="s">
        <v>172</v>
      </c>
      <c r="O23" s="215" t="s">
        <v>173</v>
      </c>
      <c r="P23" s="223" t="s">
        <v>173</v>
      </c>
      <c r="Q23" s="310" t="s">
        <v>211</v>
      </c>
      <c r="R23" s="215" t="s">
        <v>114</v>
      </c>
      <c r="S23" s="215" t="s">
        <v>131</v>
      </c>
      <c r="T23" s="215" t="s">
        <v>135</v>
      </c>
      <c r="U23" s="311" t="s">
        <v>140</v>
      </c>
      <c r="V23" s="222">
        <v>33</v>
      </c>
      <c r="W23" s="215">
        <v>37</v>
      </c>
      <c r="X23" s="215">
        <v>33</v>
      </c>
      <c r="Y23" s="215">
        <v>41</v>
      </c>
      <c r="Z23" s="223">
        <v>28</v>
      </c>
      <c r="AA23" s="27"/>
      <c r="AB23" s="27"/>
      <c r="AC23" s="27"/>
      <c r="AD23" s="27"/>
      <c r="AE23" s="27"/>
      <c r="AF23" s="3"/>
      <c r="AG23" s="3"/>
      <c r="AH23" s="3"/>
      <c r="AI23" s="3"/>
      <c r="AJ23" s="3"/>
      <c r="AK23" s="3"/>
      <c r="AL23" s="3"/>
    </row>
    <row r="24" spans="1:38" ht="13.5" thickBot="1">
      <c r="A24" s="312" t="s">
        <v>248</v>
      </c>
      <c r="B24" s="216" t="s">
        <v>125</v>
      </c>
      <c r="C24" s="217" t="s">
        <v>139</v>
      </c>
      <c r="D24" s="217" t="s">
        <v>249</v>
      </c>
      <c r="E24" s="217" t="s">
        <v>130</v>
      </c>
      <c r="F24" s="218" t="s">
        <v>207</v>
      </c>
      <c r="G24" s="313" t="s">
        <v>124</v>
      </c>
      <c r="H24" s="217" t="s">
        <v>129</v>
      </c>
      <c r="I24" s="217" t="s">
        <v>240</v>
      </c>
      <c r="J24" s="217" t="s">
        <v>246</v>
      </c>
      <c r="K24" s="314" t="s">
        <v>250</v>
      </c>
      <c r="L24" s="216" t="s">
        <v>111</v>
      </c>
      <c r="M24" s="217" t="s">
        <v>178</v>
      </c>
      <c r="N24" s="217" t="s">
        <v>211</v>
      </c>
      <c r="O24" s="217" t="s">
        <v>122</v>
      </c>
      <c r="P24" s="218" t="s">
        <v>119</v>
      </c>
      <c r="Q24" s="313" t="s">
        <v>137</v>
      </c>
      <c r="R24" s="217" t="s">
        <v>211</v>
      </c>
      <c r="S24" s="217" t="s">
        <v>184</v>
      </c>
      <c r="T24" s="217" t="s">
        <v>117</v>
      </c>
      <c r="U24" s="314" t="s">
        <v>184</v>
      </c>
      <c r="V24" s="216">
        <v>37</v>
      </c>
      <c r="W24" s="217">
        <v>35</v>
      </c>
      <c r="X24" s="217">
        <v>29</v>
      </c>
      <c r="Y24" s="217">
        <v>42</v>
      </c>
      <c r="Z24" s="218">
        <v>37</v>
      </c>
      <c r="AA24" s="27"/>
      <c r="AB24" s="27"/>
      <c r="AC24" s="27"/>
      <c r="AD24" s="27"/>
      <c r="AE24" s="27"/>
      <c r="AF24" s="3"/>
      <c r="AG24" s="3"/>
      <c r="AH24" s="3"/>
      <c r="AI24" s="3"/>
      <c r="AJ24" s="3"/>
      <c r="AK24" s="3"/>
      <c r="AL24" s="3"/>
    </row>
    <row r="25" spans="1:38" ht="13.5" thickBot="1">
      <c r="A25" s="20"/>
      <c r="B25" s="317"/>
      <c r="C25" s="295"/>
      <c r="D25" s="295"/>
      <c r="E25" s="295"/>
      <c r="F25" s="318"/>
      <c r="G25" s="295"/>
      <c r="H25" s="295"/>
      <c r="I25" s="295"/>
      <c r="J25" s="295"/>
      <c r="K25" s="295"/>
      <c r="L25" s="317"/>
      <c r="M25" s="295"/>
      <c r="N25" s="295"/>
      <c r="O25" s="295"/>
      <c r="P25" s="318"/>
      <c r="Q25" s="295"/>
      <c r="R25" s="295"/>
      <c r="S25" s="295"/>
      <c r="T25" s="295"/>
      <c r="U25" s="295"/>
      <c r="V25" s="317"/>
      <c r="W25" s="295"/>
      <c r="X25" s="295"/>
      <c r="Y25" s="295"/>
      <c r="Z25" s="318"/>
      <c r="AA25" s="27"/>
      <c r="AB25" s="27"/>
      <c r="AC25" s="27"/>
      <c r="AD25" s="27"/>
      <c r="AE25" s="27"/>
      <c r="AF25" s="3"/>
      <c r="AG25" s="3"/>
      <c r="AH25" s="3"/>
      <c r="AI25" s="3"/>
      <c r="AJ25" s="3"/>
      <c r="AK25" s="3"/>
      <c r="AL25" s="3"/>
    </row>
    <row r="26" spans="1:38" ht="12.75">
      <c r="A26" s="238" t="s">
        <v>251</v>
      </c>
      <c r="B26" s="319"/>
      <c r="C26" s="320"/>
      <c r="D26" s="320"/>
      <c r="E26" s="320"/>
      <c r="F26" s="321"/>
      <c r="G26" s="195"/>
      <c r="H26" s="195"/>
      <c r="I26" s="195"/>
      <c r="J26" s="195"/>
      <c r="K26" s="195"/>
      <c r="L26" s="51"/>
      <c r="M26" s="195"/>
      <c r="N26" s="195"/>
      <c r="O26" s="195"/>
      <c r="P26" s="196"/>
      <c r="Q26" s="320"/>
      <c r="R26" s="320"/>
      <c r="S26" s="320"/>
      <c r="T26" s="320"/>
      <c r="U26" s="320"/>
      <c r="V26" s="51"/>
      <c r="W26" s="195"/>
      <c r="X26" s="195"/>
      <c r="Y26" s="195"/>
      <c r="Z26" s="196"/>
      <c r="AA26" s="27"/>
      <c r="AB26" s="27"/>
      <c r="AC26" s="27"/>
      <c r="AD26" s="27"/>
      <c r="AE26" s="27"/>
      <c r="AF26" s="3"/>
      <c r="AG26" s="3"/>
      <c r="AH26" s="3"/>
      <c r="AI26" s="3"/>
      <c r="AJ26" s="3"/>
      <c r="AK26" s="3"/>
      <c r="AL26" s="29"/>
    </row>
    <row r="27" spans="1:38" ht="12.75">
      <c r="A27" s="33" t="s">
        <v>252</v>
      </c>
      <c r="B27" s="220" t="s">
        <v>199</v>
      </c>
      <c r="C27" s="219" t="s">
        <v>177</v>
      </c>
      <c r="D27" s="219" t="s">
        <v>174</v>
      </c>
      <c r="E27" s="219" t="s">
        <v>110</v>
      </c>
      <c r="F27" s="221" t="s">
        <v>208</v>
      </c>
      <c r="G27" s="315" t="s">
        <v>146</v>
      </c>
      <c r="H27" s="219" t="s">
        <v>180</v>
      </c>
      <c r="I27" s="219" t="s">
        <v>183</v>
      </c>
      <c r="J27" s="219" t="s">
        <v>183</v>
      </c>
      <c r="K27" s="316" t="s">
        <v>191</v>
      </c>
      <c r="L27" s="220" t="s">
        <v>181</v>
      </c>
      <c r="M27" s="219" t="s">
        <v>180</v>
      </c>
      <c r="N27" s="219" t="s">
        <v>177</v>
      </c>
      <c r="O27" s="219" t="s">
        <v>147</v>
      </c>
      <c r="P27" s="221" t="s">
        <v>147</v>
      </c>
      <c r="Q27" s="315" t="s">
        <v>127</v>
      </c>
      <c r="R27" s="219" t="s">
        <v>197</v>
      </c>
      <c r="S27" s="219" t="s">
        <v>242</v>
      </c>
      <c r="T27" s="219" t="s">
        <v>143</v>
      </c>
      <c r="U27" s="316" t="s">
        <v>205</v>
      </c>
      <c r="V27" s="220" t="s">
        <v>180</v>
      </c>
      <c r="W27" s="219" t="s">
        <v>171</v>
      </c>
      <c r="X27" s="219" t="s">
        <v>171</v>
      </c>
      <c r="Y27" s="219" t="s">
        <v>149</v>
      </c>
      <c r="Z27" s="221" t="s">
        <v>173</v>
      </c>
      <c r="AA27" s="27"/>
      <c r="AB27" s="27"/>
      <c r="AC27" s="27"/>
      <c r="AD27" s="27"/>
      <c r="AE27" s="27"/>
      <c r="AF27" s="3"/>
      <c r="AG27" s="3"/>
      <c r="AH27" s="3"/>
      <c r="AI27" s="3"/>
      <c r="AJ27" s="3"/>
      <c r="AK27" s="3"/>
      <c r="AL27" s="3"/>
    </row>
    <row r="28" spans="1:38" ht="13.5" thickBot="1">
      <c r="A28" s="322" t="s">
        <v>253</v>
      </c>
      <c r="B28" s="216" t="s">
        <v>189</v>
      </c>
      <c r="C28" s="217" t="s">
        <v>174</v>
      </c>
      <c r="D28" s="217" t="s">
        <v>176</v>
      </c>
      <c r="E28" s="217" t="s">
        <v>180</v>
      </c>
      <c r="F28" s="218" t="s">
        <v>178</v>
      </c>
      <c r="G28" s="313" t="s">
        <v>227</v>
      </c>
      <c r="H28" s="217" t="s">
        <v>245</v>
      </c>
      <c r="I28" s="217" t="s">
        <v>125</v>
      </c>
      <c r="J28" s="217" t="s">
        <v>254</v>
      </c>
      <c r="K28" s="314" t="s">
        <v>217</v>
      </c>
      <c r="L28" s="216" t="s">
        <v>174</v>
      </c>
      <c r="M28" s="217" t="s">
        <v>176</v>
      </c>
      <c r="N28" s="217" t="s">
        <v>147</v>
      </c>
      <c r="O28" s="217" t="s">
        <v>177</v>
      </c>
      <c r="P28" s="218" t="s">
        <v>180</v>
      </c>
      <c r="Q28" s="313" t="s">
        <v>241</v>
      </c>
      <c r="R28" s="217" t="s">
        <v>205</v>
      </c>
      <c r="S28" s="217" t="s">
        <v>115</v>
      </c>
      <c r="T28" s="217" t="s">
        <v>144</v>
      </c>
      <c r="U28" s="314" t="s">
        <v>117</v>
      </c>
      <c r="V28" s="216" t="s">
        <v>208</v>
      </c>
      <c r="W28" s="217" t="s">
        <v>185</v>
      </c>
      <c r="X28" s="217" t="s">
        <v>202</v>
      </c>
      <c r="Y28" s="217" t="s">
        <v>202</v>
      </c>
      <c r="Z28" s="218" t="s">
        <v>125</v>
      </c>
      <c r="AA28" s="27"/>
      <c r="AB28" s="27"/>
      <c r="AC28" s="27"/>
      <c r="AD28" s="27"/>
      <c r="AE28" s="27"/>
      <c r="AF28" s="3"/>
      <c r="AG28" s="3"/>
      <c r="AH28" s="3"/>
      <c r="AI28" s="3"/>
      <c r="AJ28" s="3"/>
      <c r="AK28" s="3"/>
      <c r="AL28" s="3"/>
    </row>
    <row r="29" spans="1:38" ht="13.5" thickBot="1">
      <c r="A29" s="49"/>
      <c r="B29" s="20"/>
      <c r="C29" s="3"/>
      <c r="D29" s="3"/>
      <c r="E29" s="3"/>
      <c r="F29" s="200"/>
      <c r="G29" s="3"/>
      <c r="H29" s="3"/>
      <c r="I29" s="3"/>
      <c r="J29" s="3"/>
      <c r="K29" s="3"/>
      <c r="L29" s="20"/>
      <c r="M29" s="3"/>
      <c r="N29" s="3"/>
      <c r="O29" s="3"/>
      <c r="P29" s="200"/>
      <c r="Q29" s="3"/>
      <c r="R29" s="3"/>
      <c r="S29" s="3"/>
      <c r="T29" s="3"/>
      <c r="U29" s="3"/>
      <c r="V29" s="20"/>
      <c r="W29" s="3"/>
      <c r="X29" s="3"/>
      <c r="Y29" s="3"/>
      <c r="Z29" s="200"/>
      <c r="AA29" s="27"/>
      <c r="AB29" s="27"/>
      <c r="AC29" s="27"/>
      <c r="AD29" s="27"/>
      <c r="AE29" s="27"/>
      <c r="AF29" s="3"/>
      <c r="AG29" s="3"/>
      <c r="AH29" s="3"/>
      <c r="AI29" s="3"/>
      <c r="AJ29" s="3"/>
      <c r="AK29" s="3"/>
      <c r="AL29" s="3"/>
    </row>
    <row r="30" spans="1:38" ht="12.75">
      <c r="A30" s="238" t="s">
        <v>255</v>
      </c>
      <c r="B30" s="51"/>
      <c r="C30" s="195"/>
      <c r="D30" s="195"/>
      <c r="E30" s="195"/>
      <c r="F30" s="196"/>
      <c r="G30" s="195"/>
      <c r="H30" s="195"/>
      <c r="I30" s="195"/>
      <c r="J30" s="195"/>
      <c r="K30" s="195"/>
      <c r="L30" s="51"/>
      <c r="M30" s="195"/>
      <c r="N30" s="195"/>
      <c r="O30" s="195"/>
      <c r="P30" s="196"/>
      <c r="Q30" s="195"/>
      <c r="R30" s="195"/>
      <c r="S30" s="195"/>
      <c r="T30" s="195"/>
      <c r="U30" s="195"/>
      <c r="V30" s="51"/>
      <c r="W30" s="195"/>
      <c r="X30" s="195"/>
      <c r="Y30" s="195"/>
      <c r="Z30" s="196"/>
      <c r="AA30" s="27"/>
      <c r="AB30" s="27"/>
      <c r="AC30" s="27"/>
      <c r="AD30" s="27"/>
      <c r="AE30" s="27"/>
      <c r="AF30" s="3"/>
      <c r="AG30" s="3"/>
      <c r="AH30" s="3"/>
      <c r="AI30" s="3"/>
      <c r="AJ30" s="3"/>
      <c r="AK30" s="3"/>
      <c r="AL30" s="3"/>
    </row>
    <row r="31" spans="1:38" ht="13.5" thickBot="1">
      <c r="A31" s="322" t="s">
        <v>256</v>
      </c>
      <c r="B31" s="323" t="s">
        <v>176</v>
      </c>
      <c r="C31" s="324" t="s">
        <v>172</v>
      </c>
      <c r="D31" s="325" t="s">
        <v>174</v>
      </c>
      <c r="E31" s="325" t="s">
        <v>211</v>
      </c>
      <c r="F31" s="326" t="s">
        <v>119</v>
      </c>
      <c r="G31" s="327" t="s">
        <v>174</v>
      </c>
      <c r="H31" s="325" t="s">
        <v>145</v>
      </c>
      <c r="I31" s="325" t="s">
        <v>199</v>
      </c>
      <c r="J31" s="325" t="s">
        <v>136</v>
      </c>
      <c r="K31" s="328" t="s">
        <v>209</v>
      </c>
      <c r="L31" s="324" t="s">
        <v>146</v>
      </c>
      <c r="M31" s="325" t="s">
        <v>146</v>
      </c>
      <c r="N31" s="325" t="s">
        <v>145</v>
      </c>
      <c r="O31" s="325" t="s">
        <v>115</v>
      </c>
      <c r="P31" s="326" t="s">
        <v>119</v>
      </c>
      <c r="Q31" s="327" t="s">
        <v>148</v>
      </c>
      <c r="R31" s="325" t="s">
        <v>149</v>
      </c>
      <c r="S31" s="325" t="s">
        <v>147</v>
      </c>
      <c r="T31" s="325" t="s">
        <v>184</v>
      </c>
      <c r="U31" s="328" t="s">
        <v>257</v>
      </c>
      <c r="V31" s="324" t="s">
        <v>148</v>
      </c>
      <c r="W31" s="325" t="s">
        <v>148</v>
      </c>
      <c r="X31" s="325" t="s">
        <v>148</v>
      </c>
      <c r="Y31" s="325" t="s">
        <v>116</v>
      </c>
      <c r="Z31" s="326" t="s">
        <v>250</v>
      </c>
      <c r="AA31" s="27"/>
      <c r="AB31" s="27"/>
      <c r="AC31" s="27"/>
      <c r="AD31" s="27"/>
      <c r="AE31" s="27"/>
      <c r="AF31" s="3"/>
      <c r="AG31" s="3"/>
      <c r="AH31" s="3"/>
      <c r="AI31" s="3"/>
      <c r="AJ31" s="3"/>
      <c r="AK31" s="3"/>
      <c r="AL31" s="3"/>
    </row>
    <row r="32" spans="1:38" ht="13.5" thickBot="1">
      <c r="A32" s="49"/>
      <c r="B32" s="20"/>
      <c r="C32" s="3"/>
      <c r="D32" s="3"/>
      <c r="E32" s="3"/>
      <c r="F32" s="200"/>
      <c r="G32" s="3"/>
      <c r="H32" s="3"/>
      <c r="I32" s="3"/>
      <c r="J32" s="3"/>
      <c r="K32" s="3"/>
      <c r="L32" s="20"/>
      <c r="M32" s="3"/>
      <c r="N32" s="3"/>
      <c r="O32" s="3"/>
      <c r="P32" s="200"/>
      <c r="Q32" s="3"/>
      <c r="R32" s="3"/>
      <c r="S32" s="3"/>
      <c r="T32" s="3"/>
      <c r="U32" s="3"/>
      <c r="V32" s="20"/>
      <c r="W32" s="3"/>
      <c r="X32" s="3"/>
      <c r="Y32" s="3"/>
      <c r="Z32" s="200"/>
      <c r="AA32" s="27"/>
      <c r="AB32" s="27"/>
      <c r="AC32" s="27"/>
      <c r="AD32" s="27"/>
      <c r="AE32" s="27"/>
      <c r="AF32" s="3"/>
      <c r="AG32" s="3"/>
      <c r="AH32" s="3"/>
      <c r="AI32" s="3"/>
      <c r="AJ32" s="3"/>
      <c r="AK32" s="3"/>
      <c r="AL32" s="3"/>
    </row>
    <row r="33" spans="1:38" ht="12.75">
      <c r="A33" s="48" t="s">
        <v>258</v>
      </c>
      <c r="B33" s="51"/>
      <c r="C33" s="195"/>
      <c r="D33" s="195"/>
      <c r="E33" s="195"/>
      <c r="F33" s="196"/>
      <c r="G33" s="195"/>
      <c r="H33" s="195"/>
      <c r="I33" s="195"/>
      <c r="J33" s="195"/>
      <c r="K33" s="195"/>
      <c r="L33" s="51"/>
      <c r="M33" s="195"/>
      <c r="N33" s="195"/>
      <c r="O33" s="195"/>
      <c r="P33" s="196"/>
      <c r="Q33" s="195"/>
      <c r="R33" s="195"/>
      <c r="S33" s="195"/>
      <c r="T33" s="195"/>
      <c r="U33" s="195"/>
      <c r="V33" s="51"/>
      <c r="W33" s="195"/>
      <c r="X33" s="195"/>
      <c r="Y33" s="195"/>
      <c r="Z33" s="196"/>
      <c r="AA33" s="27"/>
      <c r="AB33" s="27"/>
      <c r="AC33" s="27"/>
      <c r="AD33" s="27"/>
      <c r="AE33" s="27"/>
      <c r="AF33" s="3"/>
      <c r="AG33" s="3"/>
      <c r="AH33" s="3"/>
      <c r="AI33" s="3"/>
      <c r="AJ33" s="3"/>
      <c r="AK33" s="3"/>
      <c r="AL33" s="3"/>
    </row>
    <row r="34" spans="1:38" ht="13.5" thickBot="1">
      <c r="A34" s="322" t="s">
        <v>259</v>
      </c>
      <c r="B34" s="216" t="s">
        <v>136</v>
      </c>
      <c r="C34" s="217" t="s">
        <v>111</v>
      </c>
      <c r="D34" s="217" t="s">
        <v>260</v>
      </c>
      <c r="E34" s="217" t="s">
        <v>143</v>
      </c>
      <c r="F34" s="218" t="s">
        <v>130</v>
      </c>
      <c r="G34" s="313" t="s">
        <v>191</v>
      </c>
      <c r="H34" s="217" t="s">
        <v>123</v>
      </c>
      <c r="I34" s="217" t="s">
        <v>175</v>
      </c>
      <c r="J34" s="217" t="s">
        <v>206</v>
      </c>
      <c r="K34" s="314" t="s">
        <v>239</v>
      </c>
      <c r="L34" s="216" t="s">
        <v>191</v>
      </c>
      <c r="M34" s="217" t="s">
        <v>122</v>
      </c>
      <c r="N34" s="217" t="s">
        <v>137</v>
      </c>
      <c r="O34" s="217" t="s">
        <v>138</v>
      </c>
      <c r="P34" s="218" t="s">
        <v>242</v>
      </c>
      <c r="Q34" s="313" t="s">
        <v>186</v>
      </c>
      <c r="R34" s="217" t="s">
        <v>139</v>
      </c>
      <c r="S34" s="217" t="s">
        <v>143</v>
      </c>
      <c r="T34" s="217" t="s">
        <v>261</v>
      </c>
      <c r="U34" s="314" t="s">
        <v>223</v>
      </c>
      <c r="V34" s="216" t="s">
        <v>199</v>
      </c>
      <c r="W34" s="217" t="s">
        <v>171</v>
      </c>
      <c r="X34" s="217" t="s">
        <v>209</v>
      </c>
      <c r="Y34" s="217" t="s">
        <v>262</v>
      </c>
      <c r="Z34" s="218" t="s">
        <v>197</v>
      </c>
      <c r="AA34" s="27"/>
      <c r="AB34" s="27"/>
      <c r="AC34" s="27"/>
      <c r="AD34" s="27"/>
      <c r="AE34" s="27"/>
      <c r="AF34" s="3"/>
      <c r="AG34" s="3"/>
      <c r="AH34" s="3"/>
      <c r="AI34" s="3"/>
      <c r="AJ34" s="3"/>
      <c r="AK34" s="3"/>
      <c r="AL34" s="3"/>
    </row>
    <row r="35" spans="1:38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303"/>
      <c r="Z35" s="27"/>
      <c r="AA35" s="27"/>
      <c r="AB35" s="27"/>
      <c r="AC35" s="27"/>
      <c r="AD35" s="27"/>
      <c r="AE35" s="27"/>
      <c r="AF35" s="3"/>
      <c r="AG35" s="3"/>
      <c r="AH35" s="3"/>
      <c r="AI35" s="3"/>
      <c r="AJ35" s="3"/>
      <c r="AK35" s="3"/>
      <c r="AL35" s="3"/>
    </row>
    <row r="36" spans="1:38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"/>
      <c r="AG36" s="3"/>
      <c r="AH36" s="3"/>
      <c r="AI36" s="3"/>
      <c r="AJ36" s="3"/>
      <c r="AK36" s="3"/>
      <c r="AL36" s="3"/>
    </row>
    <row r="37" spans="1:38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3"/>
      <c r="AG37" s="3"/>
      <c r="AH37" s="3"/>
      <c r="AI37" s="3"/>
      <c r="AJ37" s="3"/>
      <c r="AK37" s="3"/>
      <c r="AL37" s="3"/>
    </row>
    <row r="38" spans="1:38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3"/>
      <c r="AG38" s="3"/>
      <c r="AH38" s="3"/>
      <c r="AI38" s="3"/>
      <c r="AJ38" s="3"/>
      <c r="AK38" s="3"/>
      <c r="AL38" s="3"/>
    </row>
    <row r="39" spans="1:38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303"/>
      <c r="Z39" s="27"/>
      <c r="AA39" s="27"/>
      <c r="AB39" s="27"/>
      <c r="AC39" s="27"/>
      <c r="AD39" s="27"/>
      <c r="AE39" s="27"/>
      <c r="AF39" s="3"/>
      <c r="AG39" s="3"/>
      <c r="AH39" s="3"/>
      <c r="AI39" s="3"/>
      <c r="AJ39" s="3"/>
      <c r="AK39" s="3"/>
      <c r="AL39" s="3"/>
    </row>
    <row r="40" spans="1:38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303"/>
      <c r="Z40" s="27"/>
      <c r="AA40" s="27"/>
      <c r="AB40" s="27"/>
      <c r="AC40" s="27"/>
      <c r="AD40" s="27"/>
      <c r="AE40" s="27"/>
      <c r="AF40" s="3"/>
      <c r="AG40" s="3"/>
      <c r="AH40" s="3"/>
      <c r="AI40" s="3"/>
      <c r="AJ40" s="3"/>
      <c r="AK40" s="3"/>
      <c r="AL40" s="3"/>
    </row>
    <row r="41" spans="1:38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303"/>
      <c r="Z41" s="27"/>
      <c r="AA41" s="27"/>
      <c r="AB41" s="27"/>
      <c r="AC41" s="27"/>
      <c r="AD41" s="27"/>
      <c r="AE41" s="27"/>
      <c r="AF41" s="3"/>
      <c r="AG41" s="3"/>
      <c r="AH41" s="3"/>
      <c r="AI41" s="3"/>
      <c r="AJ41" s="3"/>
      <c r="AK41" s="3"/>
      <c r="AL41" s="3"/>
    </row>
    <row r="42" spans="1:38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"/>
      <c r="AG42" s="3"/>
      <c r="AH42" s="3"/>
      <c r="AI42" s="3"/>
      <c r="AJ42" s="3"/>
      <c r="AK42" s="3"/>
      <c r="AL42" s="3"/>
    </row>
    <row r="43" spans="1:38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"/>
      <c r="AG43" s="3"/>
      <c r="AH43" s="3"/>
      <c r="AI43" s="3"/>
      <c r="AJ43" s="3"/>
      <c r="AK43" s="3"/>
      <c r="AL43" s="3"/>
    </row>
    <row r="44" spans="1:38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"/>
      <c r="AG44" s="3"/>
      <c r="AH44" s="3"/>
      <c r="AI44" s="3"/>
      <c r="AJ44" s="3"/>
      <c r="AK44" s="3"/>
      <c r="AL44" s="3"/>
    </row>
    <row r="45" spans="1:38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3"/>
      <c r="AG45" s="3"/>
      <c r="AH45" s="3"/>
      <c r="AI45" s="3"/>
      <c r="AJ45" s="3"/>
      <c r="AK45" s="3"/>
      <c r="AL45" s="3"/>
    </row>
    <row r="46" spans="1:38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3"/>
      <c r="AG46" s="3"/>
      <c r="AH46" s="3"/>
      <c r="AI46" s="3"/>
      <c r="AJ46" s="3"/>
      <c r="AK46" s="3"/>
      <c r="AL46" s="3"/>
    </row>
    <row r="47" spans="1:38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3"/>
      <c r="AG47" s="3"/>
      <c r="AH47" s="3"/>
      <c r="AI47" s="3"/>
      <c r="AJ47" s="3"/>
      <c r="AK47" s="3"/>
      <c r="AL47" s="3"/>
    </row>
    <row r="48" spans="1:38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95"/>
      <c r="U48" s="295"/>
      <c r="V48" s="295"/>
      <c r="W48" s="295"/>
      <c r="X48" s="295"/>
      <c r="Y48" s="27"/>
      <c r="Z48" s="27"/>
      <c r="AA48" s="27"/>
      <c r="AB48" s="27"/>
      <c r="AC48" s="27"/>
      <c r="AD48" s="27"/>
      <c r="AE48" s="27"/>
      <c r="AF48" s="3"/>
      <c r="AG48" s="3"/>
      <c r="AH48" s="3"/>
      <c r="AI48" s="3"/>
      <c r="AJ48" s="3"/>
      <c r="AK48" s="3"/>
      <c r="AL48" s="3"/>
    </row>
    <row r="49" spans="1:38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3"/>
      <c r="AG49" s="3"/>
      <c r="AH49" s="3"/>
      <c r="AI49" s="3"/>
      <c r="AJ49" s="3"/>
      <c r="AK49" s="3"/>
      <c r="AL49" s="3"/>
    </row>
    <row r="50" spans="1:38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3"/>
      <c r="AG50" s="3"/>
      <c r="AH50" s="3"/>
      <c r="AI50" s="3"/>
      <c r="AJ50" s="3"/>
      <c r="AK50" s="3"/>
      <c r="AL50" s="3"/>
    </row>
    <row r="51" spans="1:38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3"/>
      <c r="AG51" s="3"/>
      <c r="AH51" s="3"/>
      <c r="AI51" s="3"/>
      <c r="AJ51" s="3"/>
      <c r="AK51" s="3"/>
      <c r="AL51" s="3"/>
    </row>
    <row r="52" spans="1:38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3"/>
      <c r="AG52" s="3"/>
      <c r="AH52" s="3"/>
      <c r="AI52" s="3"/>
      <c r="AJ52" s="3"/>
      <c r="AK52" s="3"/>
      <c r="AL52" s="3"/>
    </row>
    <row r="53" spans="1:38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3"/>
      <c r="AG53" s="3"/>
      <c r="AH53" s="3"/>
      <c r="AI53" s="3"/>
      <c r="AJ53" s="3"/>
      <c r="AK53" s="3"/>
      <c r="AL53" s="3"/>
    </row>
    <row r="54" spans="1:38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3"/>
      <c r="AG54" s="3"/>
      <c r="AH54" s="3"/>
      <c r="AI54" s="3"/>
      <c r="AJ54" s="3"/>
      <c r="AK54" s="3"/>
      <c r="AL54" s="3"/>
    </row>
    <row r="55" spans="1:38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3"/>
      <c r="AG55" s="3"/>
      <c r="AH55" s="3"/>
      <c r="AI55" s="3"/>
      <c r="AJ55" s="3"/>
      <c r="AK55" s="3"/>
      <c r="AL55" s="3"/>
    </row>
    <row r="56" spans="20:26" ht="12.75">
      <c r="T56" s="3"/>
      <c r="U56" s="3"/>
      <c r="V56" s="3"/>
      <c r="W56" s="3"/>
      <c r="X56" s="3"/>
      <c r="Y56" s="3"/>
      <c r="Z56" s="3"/>
    </row>
    <row r="57" spans="20:26" ht="12.75">
      <c r="T57" s="3"/>
      <c r="U57" s="3"/>
      <c r="V57" s="3"/>
      <c r="W57" s="3"/>
      <c r="X57" s="3"/>
      <c r="Y57" s="3"/>
      <c r="Z57" s="3"/>
    </row>
    <row r="58" spans="20:26" ht="12.75">
      <c r="T58" s="3"/>
      <c r="U58" s="3"/>
      <c r="V58" s="3"/>
      <c r="W58" s="3"/>
      <c r="X58" s="3"/>
      <c r="Y58" s="3"/>
      <c r="Z58" s="3"/>
    </row>
    <row r="59" spans="20:26" ht="12.75">
      <c r="T59" s="3"/>
      <c r="U59" s="3"/>
      <c r="V59" s="3"/>
      <c r="W59" s="3"/>
      <c r="X59" s="3"/>
      <c r="Y59" s="3"/>
      <c r="Z59" s="3"/>
    </row>
    <row r="60" spans="20:26" ht="12.75">
      <c r="T60" s="3"/>
      <c r="U60" s="3"/>
      <c r="V60" s="3"/>
      <c r="W60" s="3"/>
      <c r="X60" s="3"/>
      <c r="Y60" s="3"/>
      <c r="Z60" s="3"/>
    </row>
    <row r="61" spans="1:26" ht="12.75">
      <c r="A61" s="27"/>
      <c r="B61" s="3"/>
      <c r="C61" s="3"/>
      <c r="D61" s="3"/>
      <c r="E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13"/>
      <c r="C62" s="3"/>
      <c r="D62" s="3"/>
      <c r="E62" s="3"/>
      <c r="T62" s="3"/>
      <c r="U62" s="3"/>
      <c r="V62" s="3"/>
      <c r="W62" s="3"/>
      <c r="X62" s="3"/>
      <c r="Y62" s="3"/>
      <c r="Z62" s="3"/>
    </row>
    <row r="63" spans="1:26" ht="12.75">
      <c r="A63" s="28"/>
      <c r="B63" s="3"/>
      <c r="C63" s="16"/>
      <c r="D63" s="16"/>
      <c r="E63" s="16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T73" s="3"/>
      <c r="U73" s="3"/>
      <c r="V73" s="3"/>
      <c r="W73" s="3"/>
      <c r="X73" s="3"/>
      <c r="Y73" s="3"/>
      <c r="Z73" s="3"/>
    </row>
    <row r="74" spans="1:26" ht="12.75">
      <c r="A74" s="16"/>
      <c r="B74" s="16"/>
      <c r="C74" s="16"/>
      <c r="D74" s="16"/>
      <c r="E74" s="16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T83" s="3"/>
      <c r="U83" s="3"/>
      <c r="V83" s="3"/>
      <c r="W83" s="3"/>
      <c r="X83" s="3"/>
      <c r="Y83" s="3"/>
      <c r="Z83" s="3"/>
    </row>
    <row r="84" spans="1:26" ht="12.75">
      <c r="A84" s="16"/>
      <c r="B84" s="16"/>
      <c r="C84" s="3"/>
      <c r="D84" s="3"/>
      <c r="E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T109" s="3"/>
      <c r="U109" s="3"/>
      <c r="V109" s="3"/>
      <c r="W109" s="3"/>
      <c r="X109" s="3"/>
      <c r="Y109" s="3"/>
      <c r="Z109" s="3"/>
    </row>
    <row r="110" spans="1:26" ht="12.75">
      <c r="A110" s="16"/>
      <c r="B110" s="16"/>
      <c r="C110" s="16"/>
      <c r="D110" s="16"/>
      <c r="E110" s="16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T115" s="3"/>
      <c r="U115" s="3"/>
      <c r="V115" s="3"/>
      <c r="W115" s="3"/>
      <c r="X115" s="3"/>
      <c r="Y115" s="3"/>
      <c r="Z115" s="3"/>
    </row>
    <row r="116" spans="1:26" ht="12.75">
      <c r="A116" s="27"/>
      <c r="B116" s="3"/>
      <c r="C116" s="3"/>
      <c r="D116" s="3"/>
      <c r="E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13"/>
      <c r="C117" s="3"/>
      <c r="D117" s="3"/>
      <c r="E117" s="3"/>
      <c r="T117" s="3"/>
      <c r="U117" s="3"/>
      <c r="V117" s="3"/>
      <c r="W117" s="3"/>
      <c r="X117" s="3"/>
      <c r="Y117" s="3"/>
      <c r="Z117" s="3"/>
    </row>
    <row r="118" spans="1:26" ht="12.75">
      <c r="A118" s="28"/>
      <c r="B118" s="3"/>
      <c r="C118" s="16"/>
      <c r="D118" s="16"/>
      <c r="E118" s="16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T128" s="3"/>
      <c r="U128" s="3"/>
      <c r="V128" s="3"/>
      <c r="W128" s="3"/>
      <c r="X128" s="3"/>
      <c r="Y128" s="3"/>
      <c r="Z128" s="3"/>
    </row>
    <row r="129" spans="1:26" ht="12.75">
      <c r="A129" s="16"/>
      <c r="B129" s="16"/>
      <c r="C129" s="16"/>
      <c r="D129" s="16"/>
      <c r="E129" s="16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T138" s="3"/>
      <c r="U138" s="3"/>
      <c r="V138" s="3"/>
      <c r="W138" s="3"/>
      <c r="X138" s="3"/>
      <c r="Y138" s="3"/>
      <c r="Z138" s="3"/>
    </row>
    <row r="139" spans="1:26" ht="12.75">
      <c r="A139" s="16"/>
      <c r="B139" s="16"/>
      <c r="C139" s="3"/>
      <c r="D139" s="3"/>
      <c r="E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T164" s="3"/>
      <c r="U164" s="3"/>
      <c r="V164" s="3"/>
      <c r="W164" s="3"/>
      <c r="X164" s="3"/>
      <c r="Y164" s="3"/>
      <c r="Z164" s="3"/>
    </row>
    <row r="165" spans="1:26" ht="12.75">
      <c r="A165" s="16"/>
      <c r="B165" s="16"/>
      <c r="C165" s="16"/>
      <c r="D165" s="16"/>
      <c r="E165" s="16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T169" s="3"/>
      <c r="U169" s="3"/>
      <c r="V169" s="3"/>
      <c r="W169" s="3"/>
      <c r="X169" s="3"/>
      <c r="Y169" s="3"/>
      <c r="Z169" s="3"/>
    </row>
    <row r="170" spans="1:26" ht="12.75">
      <c r="A170" s="27"/>
      <c r="B170" s="3"/>
      <c r="C170" s="3"/>
      <c r="D170" s="3"/>
      <c r="E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13"/>
      <c r="C171" s="3"/>
      <c r="D171" s="3"/>
      <c r="E171" s="3"/>
      <c r="T171" s="3"/>
      <c r="U171" s="3"/>
      <c r="V171" s="3"/>
      <c r="W171" s="3"/>
      <c r="X171" s="3"/>
      <c r="Y171" s="3"/>
      <c r="Z171" s="3"/>
    </row>
    <row r="172" spans="1:26" ht="12.75">
      <c r="A172" s="28"/>
      <c r="B172" s="3"/>
      <c r="C172" s="16"/>
      <c r="D172" s="16"/>
      <c r="E172" s="16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T182" s="3"/>
      <c r="U182" s="3"/>
      <c r="V182" s="3"/>
      <c r="W182" s="3"/>
      <c r="X182" s="3"/>
      <c r="Y182" s="3"/>
      <c r="Z182" s="3"/>
    </row>
    <row r="183" spans="1:26" ht="12.75">
      <c r="A183" s="16"/>
      <c r="B183" s="16"/>
      <c r="C183" s="16"/>
      <c r="D183" s="16"/>
      <c r="E183" s="16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T192" s="3"/>
      <c r="U192" s="3"/>
      <c r="V192" s="3"/>
      <c r="W192" s="3"/>
      <c r="X192" s="3"/>
      <c r="Y192" s="3"/>
      <c r="Z192" s="3"/>
    </row>
    <row r="193" spans="1:26" ht="12.75">
      <c r="A193" s="16"/>
      <c r="B193" s="16"/>
      <c r="C193" s="3"/>
      <c r="D193" s="3"/>
      <c r="E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T218" s="3"/>
      <c r="U218" s="3"/>
      <c r="V218" s="3"/>
      <c r="W218" s="3"/>
      <c r="X218" s="3"/>
      <c r="Y218" s="3"/>
      <c r="Z218" s="3"/>
    </row>
    <row r="219" spans="1:26" ht="12.75">
      <c r="A219" s="16"/>
      <c r="B219" s="16"/>
      <c r="C219" s="16"/>
      <c r="D219" s="16"/>
      <c r="E219" s="16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T222" s="3"/>
      <c r="U222" s="3"/>
      <c r="V222" s="3"/>
      <c r="W222" s="3"/>
      <c r="X222" s="3"/>
      <c r="Y222" s="3"/>
      <c r="Z222" s="3"/>
    </row>
    <row r="223" spans="1:26" ht="12.75">
      <c r="A223" s="27"/>
      <c r="B223" s="3"/>
      <c r="C223" s="3"/>
      <c r="D223" s="3"/>
      <c r="E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13"/>
      <c r="C224" s="3"/>
      <c r="D224" s="3"/>
      <c r="E224" s="3"/>
      <c r="T224" s="3"/>
      <c r="U224" s="3"/>
      <c r="V224" s="3"/>
      <c r="W224" s="3"/>
      <c r="X224" s="3"/>
      <c r="Y224" s="3"/>
      <c r="Z224" s="3"/>
    </row>
    <row r="225" spans="1:26" ht="12.75">
      <c r="A225" s="28"/>
      <c r="B225" s="3"/>
      <c r="C225" s="16"/>
      <c r="D225" s="16"/>
      <c r="E225" s="16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T235" s="3"/>
      <c r="U235" s="3"/>
      <c r="V235" s="3"/>
      <c r="W235" s="3"/>
      <c r="X235" s="3"/>
      <c r="Y235" s="3"/>
      <c r="Z235" s="3"/>
    </row>
    <row r="236" spans="1:26" ht="12.75">
      <c r="A236" s="16"/>
      <c r="B236" s="16"/>
      <c r="C236" s="16"/>
      <c r="D236" s="16"/>
      <c r="E236" s="16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T245" s="3"/>
      <c r="U245" s="3"/>
      <c r="V245" s="3"/>
      <c r="W245" s="3"/>
      <c r="X245" s="3"/>
      <c r="Y245" s="3"/>
      <c r="Z245" s="3"/>
    </row>
    <row r="246" spans="1:26" ht="12.75">
      <c r="A246" s="16"/>
      <c r="B246" s="16"/>
      <c r="C246" s="3"/>
      <c r="D246" s="3"/>
      <c r="E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T271" s="3"/>
      <c r="U271" s="3"/>
      <c r="V271" s="3"/>
      <c r="W271" s="3"/>
      <c r="X271" s="3"/>
      <c r="Y271" s="3"/>
      <c r="Z271" s="3"/>
    </row>
    <row r="272" spans="1:26" ht="12.75">
      <c r="A272" s="16"/>
      <c r="B272" s="16"/>
      <c r="C272" s="16"/>
      <c r="D272" s="16"/>
      <c r="E272" s="16"/>
      <c r="T272" s="3"/>
      <c r="U272" s="3"/>
      <c r="V272" s="3"/>
      <c r="W272" s="3"/>
      <c r="X272" s="3"/>
      <c r="Y272" s="3"/>
      <c r="Z272" s="3"/>
    </row>
    <row r="273" spans="20:26" ht="12.75">
      <c r="T273" s="3"/>
      <c r="U273" s="3"/>
      <c r="V273" s="3"/>
      <c r="W273" s="3"/>
      <c r="X273" s="3"/>
      <c r="Y273" s="3"/>
      <c r="Z273" s="3"/>
    </row>
    <row r="274" spans="20:26" ht="12.75">
      <c r="T274" s="3"/>
      <c r="U274" s="3"/>
      <c r="V274" s="3"/>
      <c r="W274" s="3"/>
      <c r="X274" s="3"/>
      <c r="Y274" s="3"/>
      <c r="Z274" s="3"/>
    </row>
    <row r="275" spans="20:26" ht="12.75">
      <c r="T275" s="3"/>
      <c r="U275" s="3"/>
      <c r="V275" s="3"/>
      <c r="W275" s="3"/>
      <c r="X275" s="3"/>
      <c r="Y275" s="3"/>
      <c r="Z275" s="3"/>
    </row>
    <row r="276" spans="20:26" ht="12.75">
      <c r="T276" s="3"/>
      <c r="U276" s="3"/>
      <c r="V276" s="3"/>
      <c r="W276" s="3"/>
      <c r="X276" s="3"/>
      <c r="Y276" s="3"/>
      <c r="Z276" s="3"/>
    </row>
    <row r="277" spans="20:26" ht="12.75">
      <c r="T277" s="3"/>
      <c r="U277" s="3"/>
      <c r="V277" s="3"/>
      <c r="W277" s="3"/>
      <c r="X277" s="3"/>
      <c r="Y277" s="3"/>
      <c r="Z277" s="3"/>
    </row>
    <row r="278" spans="20:26" ht="12.75">
      <c r="T278" s="3"/>
      <c r="U278" s="3"/>
      <c r="V278" s="3"/>
      <c r="W278" s="3"/>
      <c r="X278" s="3"/>
      <c r="Y278" s="3"/>
      <c r="Z278" s="3"/>
    </row>
    <row r="279" spans="20:26" ht="12.75">
      <c r="T279" s="3"/>
      <c r="U279" s="3"/>
      <c r="V279" s="3"/>
      <c r="W279" s="3"/>
      <c r="X279" s="3"/>
      <c r="Y279" s="3"/>
      <c r="Z279" s="3"/>
    </row>
    <row r="280" spans="20:26" ht="12.75">
      <c r="T280" s="3"/>
      <c r="U280" s="3"/>
      <c r="V280" s="3"/>
      <c r="W280" s="3"/>
      <c r="X280" s="3"/>
      <c r="Y280" s="3"/>
      <c r="Z280" s="3"/>
    </row>
    <row r="281" spans="20:26" ht="12.75">
      <c r="T281" s="3"/>
      <c r="U281" s="3"/>
      <c r="V281" s="3"/>
      <c r="W281" s="3"/>
      <c r="X281" s="3"/>
      <c r="Y281" s="3"/>
      <c r="Z281" s="3"/>
    </row>
    <row r="282" spans="20:26" ht="12.75">
      <c r="T282" s="3"/>
      <c r="U282" s="3"/>
      <c r="V282" s="3"/>
      <c r="W282" s="3"/>
      <c r="X282" s="3"/>
      <c r="Y282" s="3"/>
      <c r="Z282" s="3"/>
    </row>
    <row r="283" spans="20:26" ht="12.75">
      <c r="T283" s="3"/>
      <c r="U283" s="3"/>
      <c r="V283" s="3"/>
      <c r="W283" s="3"/>
      <c r="X283" s="3"/>
      <c r="Y283" s="3"/>
      <c r="Z283" s="3"/>
    </row>
    <row r="284" spans="20:26" ht="12.75">
      <c r="T284" s="3"/>
      <c r="U284" s="3"/>
      <c r="V284" s="3"/>
      <c r="W284" s="3"/>
      <c r="X284" s="3"/>
      <c r="Y284" s="3"/>
      <c r="Z284" s="3"/>
    </row>
    <row r="285" spans="20:26" ht="12.75">
      <c r="T285" s="3"/>
      <c r="U285" s="3"/>
      <c r="V285" s="3"/>
      <c r="W285" s="3"/>
      <c r="X285" s="3"/>
      <c r="Y285" s="3"/>
      <c r="Z285" s="3"/>
    </row>
    <row r="286" spans="20:26" ht="12.75">
      <c r="T286" s="3"/>
      <c r="U286" s="3"/>
      <c r="V286" s="3"/>
      <c r="W286" s="3"/>
      <c r="X286" s="3"/>
      <c r="Y286" s="3"/>
      <c r="Z286" s="3"/>
    </row>
    <row r="287" spans="20:26" ht="12.75">
      <c r="T287" s="3"/>
      <c r="U287" s="3"/>
      <c r="V287" s="3"/>
      <c r="W287" s="3"/>
      <c r="X287" s="3"/>
      <c r="Y287" s="3"/>
      <c r="Z287" s="3"/>
    </row>
    <row r="288" spans="20:26" ht="12.75">
      <c r="T288" s="3"/>
      <c r="U288" s="3"/>
      <c r="V288" s="3"/>
      <c r="W288" s="3"/>
      <c r="X288" s="3"/>
      <c r="Y288" s="3"/>
      <c r="Z288" s="3"/>
    </row>
    <row r="289" spans="20:26" ht="12.75">
      <c r="T289" s="3"/>
      <c r="U289" s="3"/>
      <c r="V289" s="3"/>
      <c r="W289" s="3"/>
      <c r="X289" s="3"/>
      <c r="Y289" s="3"/>
      <c r="Z289" s="3"/>
    </row>
    <row r="290" spans="20:26" ht="12.75">
      <c r="T290" s="3"/>
      <c r="U290" s="3"/>
      <c r="V290" s="3"/>
      <c r="W290" s="3"/>
      <c r="X290" s="3"/>
      <c r="Y290" s="3"/>
      <c r="Z290" s="3"/>
    </row>
    <row r="291" spans="20:26" ht="12.75">
      <c r="T291" s="3"/>
      <c r="U291" s="3"/>
      <c r="V291" s="3"/>
      <c r="W291" s="3"/>
      <c r="X291" s="3"/>
      <c r="Y291" s="3"/>
      <c r="Z291" s="3"/>
    </row>
    <row r="292" spans="20:26" ht="12.75">
      <c r="T292" s="3"/>
      <c r="U292" s="3"/>
      <c r="V292" s="3"/>
      <c r="W292" s="3"/>
      <c r="X292" s="3"/>
      <c r="Y292" s="3"/>
      <c r="Z292" s="3"/>
    </row>
    <row r="293" spans="20:26" ht="12.75">
      <c r="T293" s="3"/>
      <c r="U293" s="3"/>
      <c r="V293" s="3"/>
      <c r="W293" s="3"/>
      <c r="X293" s="3"/>
      <c r="Y293" s="3"/>
      <c r="Z293" s="3"/>
    </row>
    <row r="294" spans="20:26" ht="12.75">
      <c r="T294" s="3"/>
      <c r="U294" s="3"/>
      <c r="V294" s="3"/>
      <c r="W294" s="3"/>
      <c r="X294" s="3"/>
      <c r="Y294" s="3"/>
      <c r="Z294" s="3"/>
    </row>
    <row r="295" spans="20:26" ht="12.75">
      <c r="T295" s="3"/>
      <c r="U295" s="3"/>
      <c r="V295" s="3"/>
      <c r="W295" s="3"/>
      <c r="X295" s="3"/>
      <c r="Y295" s="3"/>
      <c r="Z295" s="3"/>
    </row>
    <row r="296" spans="20:26" ht="12.75">
      <c r="T296" s="3"/>
      <c r="U296" s="3"/>
      <c r="V296" s="3"/>
      <c r="W296" s="3"/>
      <c r="X296" s="3"/>
      <c r="Y296" s="3"/>
      <c r="Z296" s="3"/>
    </row>
    <row r="297" spans="20:26" ht="12.75">
      <c r="T297" s="3"/>
      <c r="U297" s="3"/>
      <c r="V297" s="3"/>
      <c r="W297" s="3"/>
      <c r="X297" s="3"/>
      <c r="Y297" s="3"/>
      <c r="Z297" s="3"/>
    </row>
    <row r="298" spans="20:26" ht="12.75">
      <c r="T298" s="3"/>
      <c r="U298" s="3"/>
      <c r="V298" s="3"/>
      <c r="W298" s="3"/>
      <c r="X298" s="3"/>
      <c r="Y298" s="3"/>
      <c r="Z298" s="3"/>
    </row>
    <row r="299" spans="20:26" ht="12.75">
      <c r="T299" s="3"/>
      <c r="U299" s="3"/>
      <c r="V299" s="3"/>
      <c r="W299" s="3"/>
      <c r="X299" s="3"/>
      <c r="Y299" s="3"/>
      <c r="Z299" s="3"/>
    </row>
    <row r="300" spans="20:26" ht="12.75">
      <c r="T300" s="3"/>
      <c r="U300" s="3"/>
      <c r="V300" s="3"/>
      <c r="W300" s="3"/>
      <c r="X300" s="3"/>
      <c r="Y300" s="3"/>
      <c r="Z300" s="3"/>
    </row>
    <row r="301" spans="20:26" ht="12.75">
      <c r="T301" s="3"/>
      <c r="U301" s="3"/>
      <c r="V301" s="3"/>
      <c r="W301" s="3"/>
      <c r="X301" s="3"/>
      <c r="Y301" s="3"/>
      <c r="Z301" s="3"/>
    </row>
    <row r="302" spans="20:26" ht="12.75">
      <c r="T302" s="3"/>
      <c r="U302" s="3"/>
      <c r="V302" s="3"/>
      <c r="W302" s="3"/>
      <c r="X302" s="3"/>
      <c r="Y302" s="3"/>
      <c r="Z302" s="3"/>
    </row>
    <row r="303" spans="20:26" ht="12.75">
      <c r="T303" s="3"/>
      <c r="U303" s="3"/>
      <c r="V303" s="3"/>
      <c r="W303" s="3"/>
      <c r="X303" s="3"/>
      <c r="Y303" s="3"/>
      <c r="Z303" s="3"/>
    </row>
    <row r="304" spans="20:26" ht="12.75">
      <c r="T304" s="3"/>
      <c r="U304" s="3"/>
      <c r="V304" s="3"/>
      <c r="W304" s="3"/>
      <c r="X304" s="3"/>
      <c r="Y304" s="3"/>
      <c r="Z304" s="3"/>
    </row>
    <row r="305" spans="20:26" ht="12.75">
      <c r="T305" s="3"/>
      <c r="U305" s="3"/>
      <c r="V305" s="3"/>
      <c r="W305" s="3"/>
      <c r="X305" s="3"/>
      <c r="Y305" s="3"/>
      <c r="Z305" s="3"/>
    </row>
    <row r="306" spans="20:26" ht="12.75">
      <c r="T306" s="3"/>
      <c r="U306" s="3"/>
      <c r="V306" s="3"/>
      <c r="W306" s="3"/>
      <c r="X306" s="3"/>
      <c r="Y306" s="3"/>
      <c r="Z306" s="3"/>
    </row>
    <row r="307" spans="20:26" ht="12.75">
      <c r="T307" s="3"/>
      <c r="U307" s="3"/>
      <c r="V307" s="3"/>
      <c r="W307" s="3"/>
      <c r="X307" s="3"/>
      <c r="Y307" s="3"/>
      <c r="Z307" s="3"/>
    </row>
    <row r="308" spans="20:26" ht="12.75">
      <c r="T308" s="3"/>
      <c r="U308" s="3"/>
      <c r="V308" s="3"/>
      <c r="W308" s="3"/>
      <c r="X308" s="3"/>
      <c r="Y308" s="3"/>
      <c r="Z308" s="3"/>
    </row>
    <row r="309" spans="20:26" ht="12.75">
      <c r="T309" s="3"/>
      <c r="U309" s="3"/>
      <c r="V309" s="3"/>
      <c r="W309" s="3"/>
      <c r="X309" s="3"/>
      <c r="Y309" s="3"/>
      <c r="Z309" s="3"/>
    </row>
    <row r="310" spans="20:26" ht="12.75">
      <c r="T310" s="3"/>
      <c r="U310" s="3"/>
      <c r="V310" s="3"/>
      <c r="W310" s="3"/>
      <c r="X310" s="3"/>
      <c r="Y310" s="3"/>
      <c r="Z310" s="3"/>
    </row>
    <row r="311" spans="20:26" ht="12.75">
      <c r="T311" s="3"/>
      <c r="U311" s="3"/>
      <c r="V311" s="3"/>
      <c r="W311" s="3"/>
      <c r="X311" s="3"/>
      <c r="Y311" s="3"/>
      <c r="Z311" s="3"/>
    </row>
    <row r="312" spans="20:26" ht="12.75">
      <c r="T312" s="3"/>
      <c r="U312" s="3"/>
      <c r="V312" s="3"/>
      <c r="W312" s="3"/>
      <c r="X312" s="3"/>
      <c r="Y312" s="3"/>
      <c r="Z312" s="3"/>
    </row>
    <row r="313" spans="20:26" ht="12.75">
      <c r="T313" s="3"/>
      <c r="U313" s="3"/>
      <c r="V313" s="3"/>
      <c r="W313" s="3"/>
      <c r="X313" s="3"/>
      <c r="Y313" s="3"/>
      <c r="Z313" s="3"/>
    </row>
    <row r="314" spans="20:26" ht="12.75">
      <c r="T314" s="3"/>
      <c r="U314" s="3"/>
      <c r="V314" s="3"/>
      <c r="W314" s="3"/>
      <c r="X314" s="3"/>
      <c r="Y314" s="3"/>
      <c r="Z314" s="3"/>
    </row>
    <row r="315" spans="20:26" ht="12.75">
      <c r="T315" s="3"/>
      <c r="U315" s="3"/>
      <c r="V315" s="3"/>
      <c r="W315" s="3"/>
      <c r="X315" s="3"/>
      <c r="Y315" s="3"/>
      <c r="Z315" s="3"/>
    </row>
    <row r="316" spans="20:26" ht="12.75">
      <c r="T316" s="3"/>
      <c r="U316" s="3"/>
      <c r="V316" s="3"/>
      <c r="W316" s="3"/>
      <c r="X316" s="3"/>
      <c r="Y316" s="3"/>
      <c r="Z316" s="3"/>
    </row>
    <row r="317" spans="20:26" ht="12.75">
      <c r="T317" s="3"/>
      <c r="U317" s="3"/>
      <c r="V317" s="3"/>
      <c r="W317" s="3"/>
      <c r="X317" s="3"/>
      <c r="Y317" s="3"/>
      <c r="Z317" s="3"/>
    </row>
    <row r="318" spans="20:26" ht="12.75">
      <c r="T318" s="3"/>
      <c r="U318" s="3"/>
      <c r="V318" s="3"/>
      <c r="W318" s="3"/>
      <c r="X318" s="3"/>
      <c r="Y318" s="3"/>
      <c r="Z318" s="3"/>
    </row>
    <row r="319" spans="20:26" ht="12.75">
      <c r="T319" s="3"/>
      <c r="U319" s="3"/>
      <c r="V319" s="3"/>
      <c r="W319" s="3"/>
      <c r="X319" s="3"/>
      <c r="Y319" s="3"/>
      <c r="Z319" s="3"/>
    </row>
    <row r="320" spans="20:26" ht="12.75">
      <c r="T320" s="3"/>
      <c r="U320" s="3"/>
      <c r="V320" s="3"/>
      <c r="W320" s="3"/>
      <c r="X320" s="3"/>
      <c r="Y320" s="3"/>
      <c r="Z320" s="3"/>
    </row>
    <row r="321" spans="20:26" ht="12.75">
      <c r="T321" s="3"/>
      <c r="U321" s="3"/>
      <c r="V321" s="3"/>
      <c r="W321" s="3"/>
      <c r="X321" s="3"/>
      <c r="Y321" s="3"/>
      <c r="Z321" s="3"/>
    </row>
    <row r="322" spans="20:26" ht="12.75">
      <c r="T322" s="3"/>
      <c r="U322" s="3"/>
      <c r="V322" s="3"/>
      <c r="W322" s="3"/>
      <c r="X322" s="3"/>
      <c r="Y322" s="3"/>
      <c r="Z322" s="3"/>
    </row>
    <row r="323" spans="20:26" ht="12.75">
      <c r="T323" s="3"/>
      <c r="U323" s="3"/>
      <c r="V323" s="3"/>
      <c r="W323" s="3"/>
      <c r="X323" s="3"/>
      <c r="Y323" s="3"/>
      <c r="Z323" s="3"/>
    </row>
    <row r="324" spans="20:26" ht="12.75">
      <c r="T324" s="3"/>
      <c r="U324" s="3"/>
      <c r="V324" s="3"/>
      <c r="W324" s="3"/>
      <c r="X324" s="3"/>
      <c r="Y324" s="3"/>
      <c r="Z324" s="3"/>
    </row>
    <row r="325" spans="20:26" ht="12.75">
      <c r="T325" s="3"/>
      <c r="U325" s="3"/>
      <c r="V325" s="3"/>
      <c r="W325" s="3"/>
      <c r="X325" s="3"/>
      <c r="Y325" s="3"/>
      <c r="Z325" s="3"/>
    </row>
    <row r="326" spans="20:26" ht="12.75">
      <c r="T326" s="3"/>
      <c r="U326" s="3"/>
      <c r="V326" s="3"/>
      <c r="W326" s="3"/>
      <c r="X326" s="3"/>
      <c r="Y326" s="3"/>
      <c r="Z326" s="3"/>
    </row>
    <row r="327" spans="20:26" ht="12.75">
      <c r="T327" s="3"/>
      <c r="U327" s="3"/>
      <c r="V327" s="3"/>
      <c r="W327" s="3"/>
      <c r="X327" s="3"/>
      <c r="Y327" s="3"/>
      <c r="Z327" s="3"/>
    </row>
    <row r="328" spans="20:26" ht="12.75">
      <c r="T328" s="3"/>
      <c r="U328" s="3"/>
      <c r="V328" s="3"/>
      <c r="W328" s="3"/>
      <c r="X328" s="3"/>
      <c r="Y328" s="3"/>
      <c r="Z328" s="3"/>
    </row>
    <row r="329" spans="20:26" ht="12.75">
      <c r="T329" s="3"/>
      <c r="U329" s="3"/>
      <c r="V329" s="3"/>
      <c r="W329" s="3"/>
      <c r="X329" s="3"/>
      <c r="Y329" s="3"/>
      <c r="Z329" s="3"/>
    </row>
    <row r="330" spans="20:26" ht="12.75">
      <c r="T330" s="3"/>
      <c r="U330" s="3"/>
      <c r="V330" s="3"/>
      <c r="W330" s="3"/>
      <c r="X330" s="3"/>
      <c r="Y330" s="3"/>
      <c r="Z330" s="3"/>
    </row>
    <row r="331" spans="20:26" ht="12.75">
      <c r="T331" s="3"/>
      <c r="U331" s="3"/>
      <c r="V331" s="3"/>
      <c r="W331" s="3"/>
      <c r="X331" s="3"/>
      <c r="Y331" s="3"/>
      <c r="Z331" s="3"/>
    </row>
    <row r="332" spans="20:26" ht="12.75">
      <c r="T332" s="3"/>
      <c r="U332" s="3"/>
      <c r="V332" s="3"/>
      <c r="W332" s="3"/>
      <c r="X332" s="3"/>
      <c r="Y332" s="3"/>
      <c r="Z332" s="3"/>
    </row>
    <row r="333" spans="20:26" ht="12.75">
      <c r="T333" s="3"/>
      <c r="U333" s="3"/>
      <c r="V333" s="3"/>
      <c r="W333" s="3"/>
      <c r="X333" s="3"/>
      <c r="Y333" s="3"/>
      <c r="Z333" s="3"/>
    </row>
    <row r="334" spans="20:26" ht="12.75">
      <c r="T334" s="3"/>
      <c r="U334" s="3"/>
      <c r="V334" s="3"/>
      <c r="W334" s="3"/>
      <c r="X334" s="3"/>
      <c r="Y334" s="3"/>
      <c r="Z334" s="3"/>
    </row>
    <row r="335" spans="20:26" ht="12.75">
      <c r="T335" s="3"/>
      <c r="U335" s="3"/>
      <c r="V335" s="3"/>
      <c r="W335" s="3"/>
      <c r="X335" s="3"/>
      <c r="Y335" s="3"/>
      <c r="Z335" s="3"/>
    </row>
    <row r="336" spans="20:26" ht="12.75">
      <c r="T336" s="3"/>
      <c r="U336" s="3"/>
      <c r="V336" s="3"/>
      <c r="W336" s="3"/>
      <c r="X336" s="3"/>
      <c r="Y336" s="3"/>
      <c r="Z336" s="3"/>
    </row>
    <row r="337" spans="20:26" ht="12.75">
      <c r="T337" s="3"/>
      <c r="U337" s="3"/>
      <c r="V337" s="3"/>
      <c r="W337" s="3"/>
      <c r="X337" s="3"/>
      <c r="Y337" s="3"/>
      <c r="Z337" s="3"/>
    </row>
    <row r="338" spans="20:26" ht="12.75">
      <c r="T338" s="3"/>
      <c r="U338" s="3"/>
      <c r="V338" s="3"/>
      <c r="W338" s="3"/>
      <c r="X338" s="3"/>
      <c r="Y338" s="3"/>
      <c r="Z338" s="3"/>
    </row>
    <row r="339" spans="20:26" ht="12.75">
      <c r="T339" s="3"/>
      <c r="U339" s="3"/>
      <c r="V339" s="3"/>
      <c r="W339" s="3"/>
      <c r="X339" s="3"/>
      <c r="Y339" s="3"/>
      <c r="Z339" s="3"/>
    </row>
    <row r="340" spans="20:26" ht="12.75">
      <c r="T340" s="3"/>
      <c r="U340" s="3"/>
      <c r="V340" s="3"/>
      <c r="W340" s="3"/>
      <c r="X340" s="3"/>
      <c r="Y340" s="3"/>
      <c r="Z340" s="3"/>
    </row>
    <row r="341" spans="20:26" ht="12.75">
      <c r="T341" s="3"/>
      <c r="U341" s="3"/>
      <c r="V341" s="3"/>
      <c r="W341" s="3"/>
      <c r="X341" s="3"/>
      <c r="Y341" s="3"/>
      <c r="Z341" s="3"/>
    </row>
    <row r="342" spans="20:26" ht="12.75">
      <c r="T342" s="3"/>
      <c r="U342" s="3"/>
      <c r="V342" s="3"/>
      <c r="W342" s="3"/>
      <c r="X342" s="3"/>
      <c r="Y342" s="3"/>
      <c r="Z342" s="3"/>
    </row>
    <row r="343" spans="20:26" ht="12.75">
      <c r="T343" s="3"/>
      <c r="U343" s="3"/>
      <c r="V343" s="3"/>
      <c r="W343" s="3"/>
      <c r="X343" s="3"/>
      <c r="Y343" s="3"/>
      <c r="Z343" s="3"/>
    </row>
    <row r="344" spans="20:26" ht="12.75">
      <c r="T344" s="3"/>
      <c r="U344" s="3"/>
      <c r="V344" s="3"/>
      <c r="W344" s="3"/>
      <c r="X344" s="3"/>
      <c r="Y344" s="3"/>
      <c r="Z344" s="3"/>
    </row>
    <row r="345" spans="20:26" ht="12.75">
      <c r="T345" s="3"/>
      <c r="U345" s="3"/>
      <c r="V345" s="3"/>
      <c r="W345" s="3"/>
      <c r="X345" s="3"/>
      <c r="Y345" s="3"/>
      <c r="Z345" s="3"/>
    </row>
    <row r="346" spans="20:26" ht="12.75">
      <c r="T346" s="3"/>
      <c r="U346" s="3"/>
      <c r="V346" s="3"/>
      <c r="W346" s="3"/>
      <c r="X346" s="3"/>
      <c r="Y346" s="3"/>
      <c r="Z346" s="3"/>
    </row>
    <row r="347" spans="20:26" ht="12.75">
      <c r="T347" s="3"/>
      <c r="U347" s="3"/>
      <c r="V347" s="3"/>
      <c r="W347" s="3"/>
      <c r="X347" s="3"/>
      <c r="Y347" s="3"/>
      <c r="Z347" s="3"/>
    </row>
    <row r="348" spans="20:26" ht="12.75">
      <c r="T348" s="3"/>
      <c r="U348" s="3"/>
      <c r="V348" s="3"/>
      <c r="W348" s="3"/>
      <c r="X348" s="3"/>
      <c r="Y348" s="3"/>
      <c r="Z348" s="3"/>
    </row>
    <row r="349" spans="20:26" ht="12.75">
      <c r="T349" s="3"/>
      <c r="U349" s="3"/>
      <c r="V349" s="3"/>
      <c r="W349" s="3"/>
      <c r="X349" s="3"/>
      <c r="Y349" s="3"/>
      <c r="Z349" s="3"/>
    </row>
    <row r="350" spans="20:26" ht="12.75">
      <c r="T350" s="3"/>
      <c r="U350" s="3"/>
      <c r="V350" s="3"/>
      <c r="W350" s="3"/>
      <c r="X350" s="3"/>
      <c r="Y350" s="3"/>
      <c r="Z350" s="3"/>
    </row>
    <row r="351" spans="20:26" ht="12.75">
      <c r="T351" s="3"/>
      <c r="U351" s="3"/>
      <c r="V351" s="3"/>
      <c r="W351" s="3"/>
      <c r="X351" s="3"/>
      <c r="Y351" s="3"/>
      <c r="Z351" s="3"/>
    </row>
    <row r="352" spans="20:26" ht="12.75">
      <c r="T352" s="3"/>
      <c r="U352" s="3"/>
      <c r="V352" s="3"/>
      <c r="W352" s="3"/>
      <c r="X352" s="3"/>
      <c r="Y352" s="3"/>
      <c r="Z352" s="3"/>
    </row>
    <row r="353" spans="20:26" ht="12.75">
      <c r="T353" s="3"/>
      <c r="U353" s="3"/>
      <c r="V353" s="3"/>
      <c r="W353" s="3"/>
      <c r="X353" s="3"/>
      <c r="Y353" s="3"/>
      <c r="Z353" s="3"/>
    </row>
    <row r="354" spans="20:26" ht="12.75">
      <c r="T354" s="3"/>
      <c r="U354" s="3"/>
      <c r="V354" s="3"/>
      <c r="W354" s="3"/>
      <c r="X354" s="3"/>
      <c r="Y354" s="3"/>
      <c r="Z354" s="3"/>
    </row>
    <row r="355" spans="20:26" ht="12.75">
      <c r="T355" s="3"/>
      <c r="U355" s="3"/>
      <c r="V355" s="3"/>
      <c r="W355" s="3"/>
      <c r="X355" s="3"/>
      <c r="Y355" s="3"/>
      <c r="Z355" s="3"/>
    </row>
    <row r="356" spans="20:26" ht="12.75">
      <c r="T356" s="3"/>
      <c r="U356" s="3"/>
      <c r="V356" s="3"/>
      <c r="W356" s="3"/>
      <c r="X356" s="3"/>
      <c r="Y356" s="3"/>
      <c r="Z356" s="3"/>
    </row>
    <row r="357" spans="20:26" ht="12.75">
      <c r="T357" s="3"/>
      <c r="U357" s="3"/>
      <c r="V357" s="3"/>
      <c r="W357" s="3"/>
      <c r="X357" s="3"/>
      <c r="Y357" s="3"/>
      <c r="Z357" s="3"/>
    </row>
    <row r="358" spans="20:26" ht="12.75">
      <c r="T358" s="3"/>
      <c r="U358" s="3"/>
      <c r="V358" s="3"/>
      <c r="W358" s="3"/>
      <c r="X358" s="3"/>
      <c r="Y358" s="3"/>
      <c r="Z358" s="3"/>
    </row>
    <row r="359" spans="20:26" ht="12.75">
      <c r="T359" s="3"/>
      <c r="U359" s="3"/>
      <c r="V359" s="3"/>
      <c r="W359" s="3"/>
      <c r="X359" s="3"/>
      <c r="Y359" s="3"/>
      <c r="Z359" s="3"/>
    </row>
    <row r="360" spans="20:26" ht="12.75">
      <c r="T360" s="3"/>
      <c r="U360" s="3"/>
      <c r="V360" s="3"/>
      <c r="W360" s="3"/>
      <c r="X360" s="3"/>
      <c r="Y360" s="3"/>
      <c r="Z360" s="3"/>
    </row>
    <row r="361" spans="20:26" ht="12.75">
      <c r="T361" s="3"/>
      <c r="U361" s="3"/>
      <c r="V361" s="3"/>
      <c r="W361" s="3"/>
      <c r="X361" s="3"/>
      <c r="Y361" s="3"/>
      <c r="Z361" s="3"/>
    </row>
    <row r="362" spans="20:26" ht="12.75">
      <c r="T362" s="3"/>
      <c r="U362" s="3"/>
      <c r="V362" s="3"/>
      <c r="W362" s="3"/>
      <c r="X362" s="3"/>
      <c r="Y362" s="3"/>
      <c r="Z362" s="3"/>
    </row>
    <row r="363" spans="20:26" ht="12.75">
      <c r="T363" s="3"/>
      <c r="U363" s="3"/>
      <c r="V363" s="3"/>
      <c r="W363" s="3"/>
      <c r="X363" s="3"/>
      <c r="Y363" s="3"/>
      <c r="Z363" s="3"/>
    </row>
    <row r="364" spans="20:26" ht="12.75">
      <c r="T364" s="3"/>
      <c r="U364" s="3"/>
      <c r="V364" s="3"/>
      <c r="W364" s="3"/>
      <c r="X364" s="3"/>
      <c r="Y364" s="3"/>
      <c r="Z364" s="3"/>
    </row>
    <row r="365" spans="20:26" ht="12.75">
      <c r="T365" s="3"/>
      <c r="U365" s="3"/>
      <c r="V365" s="3"/>
      <c r="W365" s="3"/>
      <c r="X365" s="3"/>
      <c r="Y365" s="3"/>
      <c r="Z365" s="3"/>
    </row>
    <row r="366" spans="20:26" ht="12.75">
      <c r="T366" s="3"/>
      <c r="U366" s="3"/>
      <c r="V366" s="3"/>
      <c r="W366" s="3"/>
      <c r="X366" s="3"/>
      <c r="Y366" s="3"/>
      <c r="Z366" s="3"/>
    </row>
  </sheetData>
  <mergeCells count="7">
    <mergeCell ref="A1:M1"/>
    <mergeCell ref="B3:Z3"/>
    <mergeCell ref="B4:F4"/>
    <mergeCell ref="G4:K4"/>
    <mergeCell ref="L4:P4"/>
    <mergeCell ref="Q4:U4"/>
    <mergeCell ref="V4:Z4"/>
  </mergeCells>
  <printOptions/>
  <pageMargins left="0.34" right="0.2" top="1" bottom="1" header="0.4921259845" footer="0.4921259845"/>
  <pageSetup horizontalDpi="600" verticalDpi="600" orientation="landscape" paperSize="9" scale="95" r:id="rId1"/>
  <headerFooter alignWithMargins="0">
    <oddHeader>&amp;R&amp;"Arial CE,tučné"&amp;11 &amp;"Arial CE,obyčejné"&amp;10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23">
      <selection activeCell="F55" sqref="F55"/>
    </sheetView>
  </sheetViews>
  <sheetFormatPr defaultColWidth="9.00390625" defaultRowHeight="12.75"/>
  <cols>
    <col min="1" max="1" width="22.00390625" style="0" customWidth="1"/>
    <col min="2" max="4" width="7.75390625" style="0" customWidth="1"/>
    <col min="5" max="5" width="1.37890625" style="0" customWidth="1"/>
    <col min="6" max="6" width="25.25390625" style="0" customWidth="1"/>
  </cols>
  <sheetData>
    <row r="1" spans="1:11" ht="12.75">
      <c r="A1" s="409" t="s">
        <v>386</v>
      </c>
      <c r="B1" s="409"/>
      <c r="C1" s="409"/>
      <c r="D1" s="409"/>
      <c r="F1" s="409" t="s">
        <v>388</v>
      </c>
      <c r="G1" s="409"/>
      <c r="H1" s="409"/>
      <c r="I1" s="409"/>
      <c r="J1" s="409"/>
      <c r="K1" s="409"/>
    </row>
    <row r="2" spans="1:11" ht="12.75">
      <c r="A2" s="409" t="s">
        <v>387</v>
      </c>
      <c r="B2" s="409"/>
      <c r="C2" s="409"/>
      <c r="D2" s="409"/>
      <c r="F2" s="409" t="s">
        <v>389</v>
      </c>
      <c r="G2" s="409"/>
      <c r="H2" s="409"/>
      <c r="I2" s="409"/>
      <c r="J2" s="409"/>
      <c r="K2" s="409"/>
    </row>
    <row r="3" ht="12.75">
      <c r="A3" t="s">
        <v>264</v>
      </c>
    </row>
    <row r="4" spans="1:11" ht="12.75">
      <c r="A4" s="438" t="s">
        <v>265</v>
      </c>
      <c r="B4" s="58" t="s">
        <v>308</v>
      </c>
      <c r="C4" s="147" t="s">
        <v>306</v>
      </c>
      <c r="D4" s="58" t="s">
        <v>308</v>
      </c>
      <c r="E4" s="293"/>
      <c r="F4" s="191"/>
      <c r="G4" s="58" t="s">
        <v>309</v>
      </c>
      <c r="H4" s="147" t="s">
        <v>306</v>
      </c>
      <c r="I4" s="58" t="s">
        <v>308</v>
      </c>
      <c r="J4" s="147" t="s">
        <v>310</v>
      </c>
      <c r="K4" s="58" t="s">
        <v>310</v>
      </c>
    </row>
    <row r="5" spans="1:11" ht="12.75">
      <c r="A5" s="439"/>
      <c r="B5" s="60" t="s">
        <v>305</v>
      </c>
      <c r="C5" s="74" t="s">
        <v>307</v>
      </c>
      <c r="D5" s="60" t="s">
        <v>47</v>
      </c>
      <c r="E5" s="293"/>
      <c r="F5" s="374" t="s">
        <v>311</v>
      </c>
      <c r="G5" s="374" t="s">
        <v>312</v>
      </c>
      <c r="H5" s="27" t="s">
        <v>47</v>
      </c>
      <c r="I5" s="380" t="s">
        <v>305</v>
      </c>
      <c r="J5" s="27" t="s">
        <v>100</v>
      </c>
      <c r="K5" s="380" t="s">
        <v>313</v>
      </c>
    </row>
    <row r="6" spans="1:11" ht="12.75">
      <c r="A6" s="1" t="s">
        <v>151</v>
      </c>
      <c r="B6" s="7">
        <v>12</v>
      </c>
      <c r="C6" s="7">
        <v>23</v>
      </c>
      <c r="D6" s="8">
        <v>9148</v>
      </c>
      <c r="E6" s="3"/>
      <c r="F6" s="2"/>
      <c r="G6" s="2"/>
      <c r="H6" s="390"/>
      <c r="I6" s="2" t="s">
        <v>314</v>
      </c>
      <c r="J6" s="74" t="s">
        <v>47</v>
      </c>
      <c r="K6" s="60" t="s">
        <v>315</v>
      </c>
    </row>
    <row r="7" spans="1:11" ht="12.75">
      <c r="A7" s="1" t="s">
        <v>71</v>
      </c>
      <c r="B7" s="7">
        <v>44</v>
      </c>
      <c r="C7" s="7">
        <v>28</v>
      </c>
      <c r="D7" s="8">
        <v>35767</v>
      </c>
      <c r="E7" s="3"/>
      <c r="F7" s="1" t="s">
        <v>316</v>
      </c>
      <c r="G7" s="7">
        <v>2630</v>
      </c>
      <c r="H7" s="7">
        <v>92631</v>
      </c>
      <c r="I7" s="7">
        <v>237</v>
      </c>
      <c r="J7" s="391">
        <f>G7*10000/H7</f>
        <v>283.92222905938615</v>
      </c>
      <c r="K7" s="391">
        <f>G7/I7</f>
        <v>11.09704641350211</v>
      </c>
    </row>
    <row r="8" spans="1:11" ht="12.75">
      <c r="A8" s="1" t="s">
        <v>53</v>
      </c>
      <c r="B8" s="7">
        <v>18</v>
      </c>
      <c r="C8" s="7">
        <v>24</v>
      </c>
      <c r="D8" s="8">
        <v>20364</v>
      </c>
      <c r="E8" s="3"/>
      <c r="F8" s="1" t="s">
        <v>317</v>
      </c>
      <c r="G8" s="7">
        <v>2751</v>
      </c>
      <c r="H8" s="7">
        <v>81307</v>
      </c>
      <c r="I8" s="7">
        <v>215</v>
      </c>
      <c r="J8" s="391">
        <f aca="true" t="shared" si="0" ref="J8:J71">G8*10000/H8</f>
        <v>338.34725177414</v>
      </c>
      <c r="K8" s="391">
        <f aca="true" t="shared" si="1" ref="K8:K82">G8/I8</f>
        <v>12.795348837209302</v>
      </c>
    </row>
    <row r="9" spans="1:11" ht="12.75">
      <c r="A9" s="1" t="s">
        <v>152</v>
      </c>
      <c r="B9" s="7">
        <v>12</v>
      </c>
      <c r="C9" s="7">
        <v>18</v>
      </c>
      <c r="D9" s="8">
        <v>9499</v>
      </c>
      <c r="E9" s="3"/>
      <c r="F9" s="1" t="s">
        <v>318</v>
      </c>
      <c r="G9" s="7">
        <v>1814</v>
      </c>
      <c r="H9" s="7">
        <v>105663</v>
      </c>
      <c r="I9" s="7">
        <v>169</v>
      </c>
      <c r="J9" s="391">
        <f t="shared" si="0"/>
        <v>171.67788156686825</v>
      </c>
      <c r="K9" s="391">
        <f t="shared" si="1"/>
        <v>10.733727810650887</v>
      </c>
    </row>
    <row r="10" spans="1:11" ht="12.75">
      <c r="A10" s="1" t="s">
        <v>153</v>
      </c>
      <c r="B10" s="7">
        <v>11</v>
      </c>
      <c r="C10" s="7">
        <v>14</v>
      </c>
      <c r="D10" s="8">
        <v>9537</v>
      </c>
      <c r="E10" s="3"/>
      <c r="F10" s="1" t="s">
        <v>319</v>
      </c>
      <c r="G10" s="7">
        <v>18610</v>
      </c>
      <c r="H10" s="7">
        <v>368533</v>
      </c>
      <c r="I10" s="7">
        <v>1380</v>
      </c>
      <c r="J10" s="391">
        <f t="shared" si="0"/>
        <v>504.97513112801295</v>
      </c>
      <c r="K10" s="391">
        <f t="shared" si="1"/>
        <v>13.485507246376812</v>
      </c>
    </row>
    <row r="11" spans="1:11" ht="12.75">
      <c r="A11" s="209" t="s">
        <v>154</v>
      </c>
      <c r="B11" s="57">
        <v>13</v>
      </c>
      <c r="C11" s="57">
        <v>13</v>
      </c>
      <c r="D11" s="8">
        <v>10610</v>
      </c>
      <c r="E11" s="3"/>
      <c r="F11" s="1" t="s">
        <v>320</v>
      </c>
      <c r="G11" s="7">
        <v>3745</v>
      </c>
      <c r="H11" s="7">
        <v>195644</v>
      </c>
      <c r="I11" s="7">
        <v>296</v>
      </c>
      <c r="J11" s="391">
        <f t="shared" si="0"/>
        <v>191.4191081760749</v>
      </c>
      <c r="K11" s="391">
        <f t="shared" si="1"/>
        <v>12.652027027027026</v>
      </c>
    </row>
    <row r="12" spans="1:11" ht="12.75">
      <c r="A12" s="13"/>
      <c r="B12" s="13"/>
      <c r="C12" s="13"/>
      <c r="D12" s="17"/>
      <c r="E12" s="3"/>
      <c r="F12" s="1" t="s">
        <v>321</v>
      </c>
      <c r="G12" s="7">
        <v>2221</v>
      </c>
      <c r="H12" s="7">
        <v>98148</v>
      </c>
      <c r="I12" s="7">
        <v>331</v>
      </c>
      <c r="J12" s="391">
        <f t="shared" si="0"/>
        <v>226.29090760891714</v>
      </c>
      <c r="K12" s="391">
        <f t="shared" si="1"/>
        <v>6.709969788519637</v>
      </c>
    </row>
    <row r="13" spans="1:11" ht="12.75">
      <c r="A13" t="s">
        <v>266</v>
      </c>
      <c r="E13" s="3"/>
      <c r="F13" s="1" t="s">
        <v>322</v>
      </c>
      <c r="G13" s="7">
        <v>3034</v>
      </c>
      <c r="H13" s="7">
        <v>113171</v>
      </c>
      <c r="I13" s="7">
        <v>261</v>
      </c>
      <c r="J13" s="391">
        <f t="shared" si="0"/>
        <v>268.08988168347014</v>
      </c>
      <c r="K13" s="391">
        <f t="shared" si="1"/>
        <v>11.624521072796934</v>
      </c>
    </row>
    <row r="14" spans="1:11" ht="12.75">
      <c r="A14" s="438" t="s">
        <v>265</v>
      </c>
      <c r="B14" s="58" t="s">
        <v>308</v>
      </c>
      <c r="C14" s="147" t="s">
        <v>308</v>
      </c>
      <c r="D14" s="58" t="s">
        <v>308</v>
      </c>
      <c r="E14" s="293"/>
      <c r="F14" s="1" t="s">
        <v>323</v>
      </c>
      <c r="G14" s="7">
        <v>5034</v>
      </c>
      <c r="H14" s="7">
        <v>103254</v>
      </c>
      <c r="I14" s="7">
        <v>345</v>
      </c>
      <c r="J14" s="391">
        <f t="shared" si="0"/>
        <v>487.5355918414783</v>
      </c>
      <c r="K14" s="391">
        <f t="shared" si="1"/>
        <v>14.591304347826087</v>
      </c>
    </row>
    <row r="15" spans="1:11" ht="12.75">
      <c r="A15" s="439"/>
      <c r="B15" s="60" t="s">
        <v>305</v>
      </c>
      <c r="C15" s="74" t="s">
        <v>307</v>
      </c>
      <c r="D15" s="60" t="s">
        <v>47</v>
      </c>
      <c r="E15" s="293"/>
      <c r="F15" s="1" t="s">
        <v>324</v>
      </c>
      <c r="G15" s="7">
        <v>5917</v>
      </c>
      <c r="H15" s="7">
        <v>184256</v>
      </c>
      <c r="I15" s="7">
        <v>507</v>
      </c>
      <c r="J15" s="391">
        <f t="shared" si="0"/>
        <v>321.12929836748873</v>
      </c>
      <c r="K15" s="391">
        <f t="shared" si="1"/>
        <v>11.67061143984221</v>
      </c>
    </row>
    <row r="16" spans="1:11" ht="12.75">
      <c r="A16" s="1" t="s">
        <v>10</v>
      </c>
      <c r="B16" s="7">
        <v>40</v>
      </c>
      <c r="C16" s="7">
        <v>29</v>
      </c>
      <c r="D16" s="8">
        <v>61932</v>
      </c>
      <c r="E16" s="3"/>
      <c r="F16" s="1" t="s">
        <v>325</v>
      </c>
      <c r="G16" s="7">
        <v>1683</v>
      </c>
      <c r="H16" s="7">
        <v>61261</v>
      </c>
      <c r="I16" s="7">
        <v>235</v>
      </c>
      <c r="J16" s="391">
        <f t="shared" si="0"/>
        <v>274.7261716263202</v>
      </c>
      <c r="K16" s="391">
        <f t="shared" si="1"/>
        <v>7.1617021276595745</v>
      </c>
    </row>
    <row r="17" spans="1:11" ht="12.75">
      <c r="A17" s="1" t="s">
        <v>155</v>
      </c>
      <c r="B17" s="7">
        <v>15</v>
      </c>
      <c r="C17" s="7">
        <v>25</v>
      </c>
      <c r="D17" s="8">
        <v>17731</v>
      </c>
      <c r="E17" s="3"/>
      <c r="F17" s="1" t="s">
        <v>326</v>
      </c>
      <c r="G17" s="7">
        <v>4567</v>
      </c>
      <c r="H17" s="7">
        <v>135441</v>
      </c>
      <c r="I17" s="7">
        <v>434</v>
      </c>
      <c r="J17" s="391">
        <f t="shared" si="0"/>
        <v>337.19479330483387</v>
      </c>
      <c r="K17" s="391">
        <f t="shared" si="1"/>
        <v>10.523041474654377</v>
      </c>
    </row>
    <row r="18" spans="1:11" ht="12.75">
      <c r="A18" s="1" t="s">
        <v>156</v>
      </c>
      <c r="B18" s="7">
        <v>17</v>
      </c>
      <c r="C18" s="7">
        <v>47</v>
      </c>
      <c r="D18" s="8">
        <v>14440</v>
      </c>
      <c r="E18" s="3"/>
      <c r="F18" s="1" t="s">
        <v>327</v>
      </c>
      <c r="G18" s="7">
        <v>1051</v>
      </c>
      <c r="H18" s="7">
        <v>59731</v>
      </c>
      <c r="I18" s="7">
        <v>195</v>
      </c>
      <c r="J18" s="391">
        <f t="shared" si="0"/>
        <v>175.9555339773317</v>
      </c>
      <c r="K18" s="391">
        <f t="shared" si="1"/>
        <v>5.38974358974359</v>
      </c>
    </row>
    <row r="19" spans="1:11" ht="12.75">
      <c r="A19" s="1" t="s">
        <v>157</v>
      </c>
      <c r="B19" s="7">
        <v>15</v>
      </c>
      <c r="C19" s="7">
        <v>20</v>
      </c>
      <c r="D19" s="8">
        <v>15280</v>
      </c>
      <c r="E19" s="3"/>
      <c r="F19" s="1" t="s">
        <v>328</v>
      </c>
      <c r="G19" s="7">
        <v>4893</v>
      </c>
      <c r="H19" s="7">
        <v>210369</v>
      </c>
      <c r="I19" s="7">
        <v>516</v>
      </c>
      <c r="J19" s="391">
        <f t="shared" si="0"/>
        <v>232.59130385180325</v>
      </c>
      <c r="K19" s="391">
        <f t="shared" si="1"/>
        <v>9.482558139534884</v>
      </c>
    </row>
    <row r="20" spans="5:11" ht="12.75">
      <c r="E20" s="3"/>
      <c r="F20" s="395" t="s">
        <v>71</v>
      </c>
      <c r="G20" s="396">
        <v>1733</v>
      </c>
      <c r="H20" s="397">
        <v>95618</v>
      </c>
      <c r="I20" s="396">
        <v>210</v>
      </c>
      <c r="J20" s="392">
        <f t="shared" si="0"/>
        <v>181.242025560041</v>
      </c>
      <c r="K20" s="392">
        <f t="shared" si="1"/>
        <v>8.252380952380953</v>
      </c>
    </row>
    <row r="21" spans="1:11" ht="12.75">
      <c r="A21" t="s">
        <v>267</v>
      </c>
      <c r="E21" s="3"/>
      <c r="F21" s="1" t="s">
        <v>329</v>
      </c>
      <c r="G21" s="7">
        <v>2116</v>
      </c>
      <c r="H21" s="7">
        <v>157176</v>
      </c>
      <c r="I21" s="7">
        <v>264</v>
      </c>
      <c r="J21" s="391">
        <f t="shared" si="0"/>
        <v>134.6261515753041</v>
      </c>
      <c r="K21" s="391">
        <f t="shared" si="1"/>
        <v>8.015151515151516</v>
      </c>
    </row>
    <row r="22" spans="1:11" ht="12.75">
      <c r="A22" s="438" t="s">
        <v>265</v>
      </c>
      <c r="B22" s="388" t="s">
        <v>306</v>
      </c>
      <c r="C22" s="147" t="s">
        <v>306</v>
      </c>
      <c r="D22" s="58" t="s">
        <v>308</v>
      </c>
      <c r="E22" s="293"/>
      <c r="F22" s="1" t="s">
        <v>330</v>
      </c>
      <c r="G22" s="7">
        <v>4007</v>
      </c>
      <c r="H22" s="7">
        <v>161349</v>
      </c>
      <c r="I22" s="7">
        <v>427</v>
      </c>
      <c r="J22" s="391">
        <f t="shared" si="0"/>
        <v>248.34365257919168</v>
      </c>
      <c r="K22" s="391">
        <f t="shared" si="1"/>
        <v>9.38407494145199</v>
      </c>
    </row>
    <row r="23" spans="1:11" ht="12.75">
      <c r="A23" s="439"/>
      <c r="B23" s="234" t="s">
        <v>305</v>
      </c>
      <c r="C23" s="74" t="s">
        <v>307</v>
      </c>
      <c r="D23" s="60" t="s">
        <v>47</v>
      </c>
      <c r="E23" s="293"/>
      <c r="F23" s="1" t="s">
        <v>331</v>
      </c>
      <c r="G23" s="7">
        <v>2926</v>
      </c>
      <c r="H23" s="7">
        <v>95203</v>
      </c>
      <c r="I23" s="7">
        <v>379</v>
      </c>
      <c r="J23" s="391">
        <f t="shared" si="0"/>
        <v>307.34325598983224</v>
      </c>
      <c r="K23" s="391">
        <f t="shared" si="1"/>
        <v>7.720316622691293</v>
      </c>
    </row>
    <row r="24" spans="1:11" ht="12.75">
      <c r="A24" s="1" t="s">
        <v>158</v>
      </c>
      <c r="B24" s="7">
        <v>17</v>
      </c>
      <c r="C24" s="7">
        <v>25</v>
      </c>
      <c r="D24" s="8">
        <v>16942</v>
      </c>
      <c r="E24" s="3"/>
      <c r="F24" s="1" t="s">
        <v>332</v>
      </c>
      <c r="G24" s="7">
        <v>6551</v>
      </c>
      <c r="H24" s="7">
        <v>125743</v>
      </c>
      <c r="I24" s="7">
        <v>426</v>
      </c>
      <c r="J24" s="391">
        <f t="shared" si="0"/>
        <v>520.9832754109573</v>
      </c>
      <c r="K24" s="391">
        <f t="shared" si="1"/>
        <v>15.37793427230047</v>
      </c>
    </row>
    <row r="25" spans="1:11" ht="12.75">
      <c r="A25" s="1" t="s">
        <v>268</v>
      </c>
      <c r="B25" s="7">
        <v>15</v>
      </c>
      <c r="C25" s="7">
        <v>13</v>
      </c>
      <c r="D25" s="8">
        <v>8212</v>
      </c>
      <c r="E25" s="3"/>
      <c r="F25" s="1" t="s">
        <v>333</v>
      </c>
      <c r="G25" s="7">
        <v>1819</v>
      </c>
      <c r="H25" s="7">
        <v>103860</v>
      </c>
      <c r="I25" s="7">
        <v>229</v>
      </c>
      <c r="J25" s="391">
        <f t="shared" si="0"/>
        <v>175.13961101482766</v>
      </c>
      <c r="K25" s="391">
        <f t="shared" si="1"/>
        <v>7.943231441048035</v>
      </c>
    </row>
    <row r="26" spans="1:11" ht="12.75">
      <c r="A26" s="1" t="s">
        <v>159</v>
      </c>
      <c r="B26" s="7">
        <v>15</v>
      </c>
      <c r="C26" s="7">
        <v>37</v>
      </c>
      <c r="D26" s="8">
        <v>12365</v>
      </c>
      <c r="E26" s="3"/>
      <c r="F26" s="1" t="s">
        <v>334</v>
      </c>
      <c r="G26" s="7">
        <v>3114</v>
      </c>
      <c r="H26" s="7">
        <v>89450</v>
      </c>
      <c r="I26" s="7">
        <v>253</v>
      </c>
      <c r="J26" s="391">
        <f t="shared" si="0"/>
        <v>348.12744550027946</v>
      </c>
      <c r="K26" s="391">
        <f t="shared" si="1"/>
        <v>12.308300395256918</v>
      </c>
    </row>
    <row r="27" spans="1:11" ht="12.75">
      <c r="A27" s="1" t="s">
        <v>13</v>
      </c>
      <c r="B27" s="7">
        <v>31</v>
      </c>
      <c r="C27" s="7">
        <v>34</v>
      </c>
      <c r="D27" s="8">
        <v>25778</v>
      </c>
      <c r="E27" s="3"/>
      <c r="F27" s="1" t="s">
        <v>335</v>
      </c>
      <c r="G27" s="7">
        <v>796</v>
      </c>
      <c r="H27" s="7">
        <v>41565</v>
      </c>
      <c r="I27" s="7">
        <v>168</v>
      </c>
      <c r="J27" s="391">
        <f t="shared" si="0"/>
        <v>191.50727775772887</v>
      </c>
      <c r="K27" s="391">
        <f t="shared" si="1"/>
        <v>4.738095238095238</v>
      </c>
    </row>
    <row r="28" spans="1:11" ht="12.75">
      <c r="A28" s="1" t="s">
        <v>160</v>
      </c>
      <c r="B28" s="7">
        <v>12</v>
      </c>
      <c r="C28" s="7">
        <v>11</v>
      </c>
      <c r="D28" s="8">
        <v>9185</v>
      </c>
      <c r="E28" s="3"/>
      <c r="F28" s="1" t="s">
        <v>336</v>
      </c>
      <c r="G28" s="7">
        <v>1772</v>
      </c>
      <c r="H28" s="7">
        <v>78852</v>
      </c>
      <c r="I28" s="7">
        <v>231</v>
      </c>
      <c r="J28" s="391">
        <f t="shared" si="0"/>
        <v>224.72480089281186</v>
      </c>
      <c r="K28" s="391">
        <f t="shared" si="1"/>
        <v>7.670995670995671</v>
      </c>
    </row>
    <row r="29" spans="5:11" ht="12.75">
      <c r="E29" s="3"/>
      <c r="F29" s="395" t="s">
        <v>10</v>
      </c>
      <c r="G29" s="396">
        <v>2942</v>
      </c>
      <c r="H29" s="397">
        <v>111257</v>
      </c>
      <c r="I29" s="396">
        <v>226</v>
      </c>
      <c r="J29" s="392">
        <f t="shared" si="0"/>
        <v>264.4327997339493</v>
      </c>
      <c r="K29" s="392">
        <f t="shared" si="1"/>
        <v>13.017699115044248</v>
      </c>
    </row>
    <row r="30" spans="1:11" ht="12.75">
      <c r="A30" t="s">
        <v>269</v>
      </c>
      <c r="E30" s="3"/>
      <c r="F30" s="1" t="s">
        <v>337</v>
      </c>
      <c r="G30" s="7">
        <v>1756</v>
      </c>
      <c r="H30" s="7">
        <v>92693</v>
      </c>
      <c r="I30" s="7">
        <v>262</v>
      </c>
      <c r="J30" s="391">
        <f t="shared" si="0"/>
        <v>189.44256847874166</v>
      </c>
      <c r="K30" s="391">
        <f t="shared" si="1"/>
        <v>6.702290076335878</v>
      </c>
    </row>
    <row r="31" spans="1:11" ht="12.75">
      <c r="A31" s="438" t="s">
        <v>265</v>
      </c>
      <c r="B31" s="388" t="s">
        <v>308</v>
      </c>
      <c r="C31" s="147" t="s">
        <v>308</v>
      </c>
      <c r="D31" s="58" t="s">
        <v>308</v>
      </c>
      <c r="E31" s="293"/>
      <c r="F31" s="1" t="s">
        <v>338</v>
      </c>
      <c r="G31" s="7">
        <v>4492</v>
      </c>
      <c r="H31" s="7">
        <v>119165</v>
      </c>
      <c r="I31" s="7">
        <v>520</v>
      </c>
      <c r="J31" s="391">
        <f t="shared" si="0"/>
        <v>376.9563210674275</v>
      </c>
      <c r="K31" s="391">
        <f t="shared" si="1"/>
        <v>8.638461538461538</v>
      </c>
    </row>
    <row r="32" spans="1:11" ht="12.75">
      <c r="A32" s="439"/>
      <c r="B32" s="234" t="s">
        <v>305</v>
      </c>
      <c r="C32" s="74" t="s">
        <v>307</v>
      </c>
      <c r="D32" s="60" t="s">
        <v>47</v>
      </c>
      <c r="E32" s="293"/>
      <c r="F32" s="1" t="s">
        <v>339</v>
      </c>
      <c r="G32" s="7">
        <v>8891</v>
      </c>
      <c r="H32" s="7">
        <v>275397</v>
      </c>
      <c r="I32" s="7">
        <v>734</v>
      </c>
      <c r="J32" s="391">
        <f t="shared" si="0"/>
        <v>322.84302298136873</v>
      </c>
      <c r="K32" s="391">
        <f t="shared" si="1"/>
        <v>12.11307901907357</v>
      </c>
    </row>
    <row r="33" spans="1:11" ht="12.75">
      <c r="A33" s="1" t="s">
        <v>161</v>
      </c>
      <c r="B33" s="7">
        <v>13</v>
      </c>
      <c r="C33" s="7">
        <v>26</v>
      </c>
      <c r="D33" s="8">
        <v>10996</v>
      </c>
      <c r="E33" s="3"/>
      <c r="F33" s="1" t="s">
        <v>340</v>
      </c>
      <c r="G33" s="7">
        <v>5624</v>
      </c>
      <c r="H33" s="7">
        <v>155314</v>
      </c>
      <c r="I33" s="7">
        <v>410</v>
      </c>
      <c r="J33" s="391">
        <f t="shared" si="0"/>
        <v>362.1051547188277</v>
      </c>
      <c r="K33" s="391">
        <f t="shared" si="1"/>
        <v>13.717073170731707</v>
      </c>
    </row>
    <row r="34" spans="1:11" ht="12.75">
      <c r="A34" s="1" t="s">
        <v>270</v>
      </c>
      <c r="B34" s="7">
        <v>10</v>
      </c>
      <c r="C34" s="7">
        <v>14</v>
      </c>
      <c r="D34" s="8">
        <v>8024</v>
      </c>
      <c r="E34" s="3"/>
      <c r="F34" s="1" t="s">
        <v>341</v>
      </c>
      <c r="G34" s="7">
        <v>1842</v>
      </c>
      <c r="H34" s="7">
        <v>88345</v>
      </c>
      <c r="I34" s="7">
        <v>263</v>
      </c>
      <c r="J34" s="391">
        <f t="shared" si="0"/>
        <v>208.50076405003114</v>
      </c>
      <c r="K34" s="391">
        <f t="shared" si="1"/>
        <v>7.003802281368821</v>
      </c>
    </row>
    <row r="35" spans="1:11" ht="12.75">
      <c r="A35" s="1" t="s">
        <v>162</v>
      </c>
      <c r="B35" s="7">
        <v>11</v>
      </c>
      <c r="C35" s="7">
        <v>24</v>
      </c>
      <c r="D35" s="8">
        <v>9017</v>
      </c>
      <c r="E35" s="3"/>
      <c r="F35" s="1" t="s">
        <v>342</v>
      </c>
      <c r="G35" s="7">
        <v>3620</v>
      </c>
      <c r="H35" s="7">
        <v>93042</v>
      </c>
      <c r="I35" s="7">
        <v>254</v>
      </c>
      <c r="J35" s="391">
        <f t="shared" si="0"/>
        <v>389.07160207218243</v>
      </c>
      <c r="K35" s="391">
        <f t="shared" si="1"/>
        <v>14.251968503937007</v>
      </c>
    </row>
    <row r="36" spans="1:11" ht="12.75">
      <c r="A36" s="1" t="s">
        <v>271</v>
      </c>
      <c r="B36" s="7">
        <v>20</v>
      </c>
      <c r="C36" s="7">
        <v>24</v>
      </c>
      <c r="D36" s="8">
        <v>15904</v>
      </c>
      <c r="E36" s="3"/>
      <c r="F36" s="1" t="s">
        <v>343</v>
      </c>
      <c r="G36" s="7">
        <v>1978</v>
      </c>
      <c r="H36" s="7">
        <v>107789</v>
      </c>
      <c r="I36" s="7">
        <v>199</v>
      </c>
      <c r="J36" s="391">
        <f t="shared" si="0"/>
        <v>183.50666580077745</v>
      </c>
      <c r="K36" s="391">
        <f t="shared" si="1"/>
        <v>9.93969849246231</v>
      </c>
    </row>
    <row r="37" spans="1:11" ht="12.75">
      <c r="A37" s="1" t="s">
        <v>272</v>
      </c>
      <c r="B37" s="7">
        <v>15</v>
      </c>
      <c r="C37" s="7">
        <v>25</v>
      </c>
      <c r="D37" s="8">
        <v>12612</v>
      </c>
      <c r="E37" s="3"/>
      <c r="F37" s="1" t="s">
        <v>344</v>
      </c>
      <c r="G37" s="7">
        <v>1716</v>
      </c>
      <c r="H37" s="7">
        <v>74585</v>
      </c>
      <c r="I37" s="7">
        <v>209</v>
      </c>
      <c r="J37" s="391">
        <f t="shared" si="0"/>
        <v>230.07307099282698</v>
      </c>
      <c r="K37" s="391">
        <f t="shared" si="1"/>
        <v>8.210526315789474</v>
      </c>
    </row>
    <row r="38" spans="1:11" ht="12.75">
      <c r="A38" s="209" t="s">
        <v>163</v>
      </c>
      <c r="B38" s="57">
        <v>10</v>
      </c>
      <c r="C38" s="57">
        <v>27</v>
      </c>
      <c r="D38" s="8">
        <v>10862</v>
      </c>
      <c r="E38" s="3"/>
      <c r="F38" s="1" t="s">
        <v>345</v>
      </c>
      <c r="G38" s="7">
        <v>5843</v>
      </c>
      <c r="H38" s="7">
        <v>166547</v>
      </c>
      <c r="I38" s="7">
        <v>437</v>
      </c>
      <c r="J38" s="391">
        <f t="shared" si="0"/>
        <v>350.83189730226303</v>
      </c>
      <c r="K38" s="391">
        <f t="shared" si="1"/>
        <v>13.37070938215103</v>
      </c>
    </row>
    <row r="39" spans="1:11" ht="12.75">
      <c r="A39" s="209" t="s">
        <v>11</v>
      </c>
      <c r="B39" s="57">
        <v>43</v>
      </c>
      <c r="C39" s="57">
        <v>32</v>
      </c>
      <c r="D39" s="8">
        <v>48913</v>
      </c>
      <c r="E39" s="3"/>
      <c r="F39" s="1" t="s">
        <v>346</v>
      </c>
      <c r="G39" s="7">
        <v>4201</v>
      </c>
      <c r="H39" s="7">
        <v>117159</v>
      </c>
      <c r="I39" s="7">
        <v>307</v>
      </c>
      <c r="J39" s="391">
        <f t="shared" si="0"/>
        <v>358.5725381746174</v>
      </c>
      <c r="K39" s="391">
        <f t="shared" si="1"/>
        <v>13.684039087947882</v>
      </c>
    </row>
    <row r="40" spans="5:11" ht="12.75">
      <c r="E40" s="3"/>
      <c r="F40" s="1" t="s">
        <v>347</v>
      </c>
      <c r="G40" s="7">
        <v>2727</v>
      </c>
      <c r="H40" s="7">
        <v>86710</v>
      </c>
      <c r="I40" s="7">
        <v>249</v>
      </c>
      <c r="J40" s="391">
        <f t="shared" si="0"/>
        <v>314.4965978549187</v>
      </c>
      <c r="K40" s="391">
        <f t="shared" si="1"/>
        <v>10.951807228915662</v>
      </c>
    </row>
    <row r="41" spans="1:11" ht="12.75">
      <c r="A41" s="3"/>
      <c r="B41" s="3"/>
      <c r="C41" s="3"/>
      <c r="D41" s="3"/>
      <c r="E41" s="3"/>
      <c r="F41" s="1" t="s">
        <v>348</v>
      </c>
      <c r="G41" s="7">
        <v>3586</v>
      </c>
      <c r="H41" s="7">
        <v>97696</v>
      </c>
      <c r="I41" s="7">
        <v>313</v>
      </c>
      <c r="J41" s="391">
        <f t="shared" si="0"/>
        <v>367.05699312151984</v>
      </c>
      <c r="K41" s="391">
        <f t="shared" si="1"/>
        <v>11.456869009584665</v>
      </c>
    </row>
    <row r="42" spans="1:11" ht="12.75">
      <c r="A42" s="413"/>
      <c r="B42" s="27"/>
      <c r="C42" s="27"/>
      <c r="D42" s="27"/>
      <c r="E42" s="293"/>
      <c r="F42" s="1" t="s">
        <v>349</v>
      </c>
      <c r="G42" s="7">
        <v>4700</v>
      </c>
      <c r="H42" s="7">
        <v>120979</v>
      </c>
      <c r="I42" s="7">
        <v>315</v>
      </c>
      <c r="J42" s="391">
        <f t="shared" si="0"/>
        <v>388.4971771960423</v>
      </c>
      <c r="K42" s="391">
        <f t="shared" si="1"/>
        <v>14.920634920634921</v>
      </c>
    </row>
    <row r="43" spans="1:11" ht="12.75">
      <c r="A43" s="413"/>
      <c r="B43" s="27"/>
      <c r="C43" s="27"/>
      <c r="D43" s="27"/>
      <c r="E43" s="293"/>
      <c r="F43" s="1" t="s">
        <v>350</v>
      </c>
      <c r="G43" s="7">
        <v>5376</v>
      </c>
      <c r="H43" s="7">
        <v>116728</v>
      </c>
      <c r="I43" s="7">
        <v>433</v>
      </c>
      <c r="J43" s="391">
        <f t="shared" si="0"/>
        <v>460.5578781440614</v>
      </c>
      <c r="K43" s="391">
        <f t="shared" si="1"/>
        <v>12.415704387990763</v>
      </c>
    </row>
    <row r="44" spans="1:11" ht="12.75">
      <c r="A44" t="s">
        <v>390</v>
      </c>
      <c r="E44" s="3"/>
      <c r="F44" s="1" t="s">
        <v>351</v>
      </c>
      <c r="G44" s="7">
        <v>2706</v>
      </c>
      <c r="H44" s="7">
        <v>112507</v>
      </c>
      <c r="I44" s="7">
        <v>286</v>
      </c>
      <c r="J44" s="391">
        <f t="shared" si="0"/>
        <v>240.5183677460069</v>
      </c>
      <c r="K44" s="391">
        <f t="shared" si="1"/>
        <v>9.461538461538462</v>
      </c>
    </row>
    <row r="45" spans="1:11" ht="12.75">
      <c r="A45" s="438" t="s">
        <v>265</v>
      </c>
      <c r="B45" s="58" t="s">
        <v>308</v>
      </c>
      <c r="C45" s="147" t="s">
        <v>308</v>
      </c>
      <c r="D45" s="58" t="s">
        <v>306</v>
      </c>
      <c r="E45" s="3"/>
      <c r="F45" s="1" t="s">
        <v>352</v>
      </c>
      <c r="G45" s="7">
        <v>3140</v>
      </c>
      <c r="H45" s="7">
        <v>152352</v>
      </c>
      <c r="I45" s="7">
        <v>351</v>
      </c>
      <c r="J45" s="391">
        <f t="shared" si="0"/>
        <v>206.1016593152699</v>
      </c>
      <c r="K45" s="391">
        <f t="shared" si="1"/>
        <v>8.945868945868947</v>
      </c>
    </row>
    <row r="46" spans="1:11" ht="12.75">
      <c r="A46" s="439"/>
      <c r="B46" s="60" t="s">
        <v>305</v>
      </c>
      <c r="C46" s="74" t="s">
        <v>307</v>
      </c>
      <c r="D46" s="60" t="s">
        <v>47</v>
      </c>
      <c r="E46" s="3"/>
      <c r="F46" s="1" t="s">
        <v>353</v>
      </c>
      <c r="G46" s="7">
        <v>2562</v>
      </c>
      <c r="H46" s="7">
        <v>88856</v>
      </c>
      <c r="I46" s="7">
        <v>263</v>
      </c>
      <c r="J46" s="391">
        <f t="shared" si="0"/>
        <v>288.33168272260735</v>
      </c>
      <c r="K46" s="391">
        <f t="shared" si="1"/>
        <v>9.741444866920151</v>
      </c>
    </row>
    <row r="47" spans="1:11" ht="12.75">
      <c r="A47" s="1" t="s">
        <v>273</v>
      </c>
      <c r="B47" s="7">
        <v>16</v>
      </c>
      <c r="C47" s="7">
        <v>38</v>
      </c>
      <c r="D47" s="8">
        <v>20935</v>
      </c>
      <c r="E47" s="3"/>
      <c r="F47" s="1" t="s">
        <v>354</v>
      </c>
      <c r="G47" s="7">
        <v>6884</v>
      </c>
      <c r="H47" s="7">
        <v>230607</v>
      </c>
      <c r="I47" s="7">
        <v>620</v>
      </c>
      <c r="J47" s="391">
        <f t="shared" si="0"/>
        <v>298.51652378288605</v>
      </c>
      <c r="K47" s="391">
        <f t="shared" si="1"/>
        <v>11.103225806451613</v>
      </c>
    </row>
    <row r="48" spans="1:11" ht="12.75">
      <c r="A48" s="1" t="s">
        <v>274</v>
      </c>
      <c r="B48" s="7">
        <v>18</v>
      </c>
      <c r="C48" s="7">
        <v>34</v>
      </c>
      <c r="D48" s="8">
        <v>22862</v>
      </c>
      <c r="E48" s="3"/>
      <c r="F48" s="1" t="s">
        <v>355</v>
      </c>
      <c r="G48" s="7">
        <v>3329</v>
      </c>
      <c r="H48" s="7">
        <v>176820</v>
      </c>
      <c r="I48" s="7">
        <v>362</v>
      </c>
      <c r="J48" s="391">
        <f t="shared" si="0"/>
        <v>188.27055762922745</v>
      </c>
      <c r="K48" s="391">
        <f t="shared" si="1"/>
        <v>9.196132596685082</v>
      </c>
    </row>
    <row r="49" spans="1:11" ht="12.75">
      <c r="A49" s="1" t="s">
        <v>164</v>
      </c>
      <c r="B49" s="7">
        <v>11</v>
      </c>
      <c r="C49" s="7">
        <v>16</v>
      </c>
      <c r="D49" s="8">
        <v>8637</v>
      </c>
      <c r="F49" s="1" t="s">
        <v>356</v>
      </c>
      <c r="G49" s="7">
        <v>16901</v>
      </c>
      <c r="H49" s="7">
        <v>336811</v>
      </c>
      <c r="I49" s="7">
        <v>1215</v>
      </c>
      <c r="J49" s="391">
        <f t="shared" si="0"/>
        <v>501.7947751112642</v>
      </c>
      <c r="K49" s="391">
        <f t="shared" si="1"/>
        <v>13.910288065843622</v>
      </c>
    </row>
    <row r="50" spans="1:11" ht="12.75">
      <c r="A50" s="1" t="s">
        <v>165</v>
      </c>
      <c r="B50" s="7">
        <v>22</v>
      </c>
      <c r="C50" s="7">
        <v>39</v>
      </c>
      <c r="D50" s="8">
        <v>25800</v>
      </c>
      <c r="F50" s="1" t="s">
        <v>357</v>
      </c>
      <c r="G50" s="7">
        <v>4206</v>
      </c>
      <c r="H50" s="7">
        <v>163927</v>
      </c>
      <c r="I50" s="7">
        <v>454</v>
      </c>
      <c r="J50" s="391">
        <f t="shared" si="0"/>
        <v>256.57762296632035</v>
      </c>
      <c r="K50" s="391">
        <f t="shared" si="1"/>
        <v>9.26431718061674</v>
      </c>
    </row>
    <row r="51" spans="1:11" ht="12.75">
      <c r="A51" s="1" t="s">
        <v>72</v>
      </c>
      <c r="B51" s="7">
        <v>43</v>
      </c>
      <c r="C51" s="7">
        <v>44</v>
      </c>
      <c r="D51" s="8">
        <v>40709</v>
      </c>
      <c r="F51" s="395" t="s">
        <v>13</v>
      </c>
      <c r="G51" s="396">
        <v>1237</v>
      </c>
      <c r="H51" s="397">
        <v>72958</v>
      </c>
      <c r="I51" s="396">
        <v>177</v>
      </c>
      <c r="J51" s="392">
        <f t="shared" si="0"/>
        <v>169.54960388168536</v>
      </c>
      <c r="K51" s="392">
        <f t="shared" si="1"/>
        <v>6.988700564971752</v>
      </c>
    </row>
    <row r="52" spans="1:11" ht="12.75">
      <c r="A52" s="293"/>
      <c r="B52" s="27"/>
      <c r="C52" s="27"/>
      <c r="D52" s="27"/>
      <c r="F52" s="1" t="s">
        <v>358</v>
      </c>
      <c r="G52" s="7">
        <v>1656</v>
      </c>
      <c r="H52" s="7">
        <v>70310</v>
      </c>
      <c r="I52" s="7">
        <v>237</v>
      </c>
      <c r="J52" s="391">
        <f t="shared" si="0"/>
        <v>235.52837434219884</v>
      </c>
      <c r="K52" s="391">
        <f t="shared" si="1"/>
        <v>6.987341772151899</v>
      </c>
    </row>
    <row r="53" spans="1:11" ht="12.75">
      <c r="A53" s="3"/>
      <c r="B53" s="27"/>
      <c r="C53" s="27"/>
      <c r="D53" s="28"/>
      <c r="F53" s="1" t="s">
        <v>359</v>
      </c>
      <c r="G53" s="7">
        <v>7528</v>
      </c>
      <c r="H53" s="7">
        <v>180799</v>
      </c>
      <c r="I53" s="7">
        <v>583</v>
      </c>
      <c r="J53" s="391">
        <f t="shared" si="0"/>
        <v>416.3739843693826</v>
      </c>
      <c r="K53" s="391">
        <f t="shared" si="1"/>
        <v>12.912521440823328</v>
      </c>
    </row>
    <row r="54" spans="1:11" ht="12.75">
      <c r="A54" s="3"/>
      <c r="B54" s="27"/>
      <c r="C54" s="27"/>
      <c r="D54" s="28"/>
      <c r="F54" s="1" t="s">
        <v>360</v>
      </c>
      <c r="G54" s="7">
        <v>1194</v>
      </c>
      <c r="H54" s="7">
        <v>59651</v>
      </c>
      <c r="I54" s="7">
        <v>174</v>
      </c>
      <c r="J54" s="391">
        <f t="shared" si="0"/>
        <v>200.16428894737726</v>
      </c>
      <c r="K54" s="391">
        <f t="shared" si="1"/>
        <v>6.862068965517241</v>
      </c>
    </row>
    <row r="55" spans="1:11" ht="12.75">
      <c r="A55" s="3"/>
      <c r="B55" s="27"/>
      <c r="C55" s="27"/>
      <c r="D55" s="28"/>
      <c r="F55" s="1" t="s">
        <v>361</v>
      </c>
      <c r="G55" s="7">
        <v>1305</v>
      </c>
      <c r="H55" s="7">
        <v>73061</v>
      </c>
      <c r="I55" s="7">
        <v>212</v>
      </c>
      <c r="J55" s="391">
        <f t="shared" si="0"/>
        <v>178.61786726160332</v>
      </c>
      <c r="K55" s="391">
        <f t="shared" si="1"/>
        <v>6.15566037735849</v>
      </c>
    </row>
    <row r="56" spans="1:11" ht="12.75">
      <c r="A56" s="3"/>
      <c r="B56" s="27"/>
      <c r="C56" s="27"/>
      <c r="D56" s="28"/>
      <c r="F56" s="1" t="s">
        <v>362</v>
      </c>
      <c r="G56" s="7">
        <v>10229</v>
      </c>
      <c r="H56" s="7">
        <v>233089</v>
      </c>
      <c r="I56" s="7">
        <v>589</v>
      </c>
      <c r="J56" s="391">
        <f t="shared" si="0"/>
        <v>438.8452479524988</v>
      </c>
      <c r="K56" s="391">
        <f t="shared" si="1"/>
        <v>17.36672325976231</v>
      </c>
    </row>
    <row r="57" spans="1:11" ht="12.75">
      <c r="A57" s="3"/>
      <c r="B57" s="27"/>
      <c r="C57" s="27"/>
      <c r="D57" s="28"/>
      <c r="F57" s="1" t="s">
        <v>363</v>
      </c>
      <c r="G57" s="7">
        <v>1150</v>
      </c>
      <c r="H57" s="7">
        <v>51470</v>
      </c>
      <c r="I57" s="7">
        <v>173</v>
      </c>
      <c r="J57" s="391">
        <f t="shared" si="0"/>
        <v>223.43112492714204</v>
      </c>
      <c r="K57" s="391">
        <f t="shared" si="1"/>
        <v>6.6473988439306355</v>
      </c>
    </row>
    <row r="58" spans="1:11" ht="12.75">
      <c r="A58" s="3"/>
      <c r="B58" s="3"/>
      <c r="C58" s="3"/>
      <c r="D58" s="3"/>
      <c r="F58" s="1" t="s">
        <v>364</v>
      </c>
      <c r="G58" s="7">
        <v>2584</v>
      </c>
      <c r="H58" s="7">
        <v>109979</v>
      </c>
      <c r="I58" s="7">
        <v>226</v>
      </c>
      <c r="J58" s="391">
        <f t="shared" si="0"/>
        <v>234.95394575328018</v>
      </c>
      <c r="K58" s="391">
        <f t="shared" si="1"/>
        <v>11.43362831858407</v>
      </c>
    </row>
    <row r="59" spans="1:11" ht="12.75">
      <c r="A59" s="413"/>
      <c r="B59" s="27"/>
      <c r="C59" s="27"/>
      <c r="D59" s="27"/>
      <c r="F59" s="1" t="s">
        <v>365</v>
      </c>
      <c r="G59" s="7">
        <v>3024</v>
      </c>
      <c r="H59" s="7">
        <v>135165</v>
      </c>
      <c r="I59" s="7">
        <v>350</v>
      </c>
      <c r="J59" s="391">
        <f t="shared" si="0"/>
        <v>223.72655643102874</v>
      </c>
      <c r="K59" s="391">
        <f t="shared" si="1"/>
        <v>8.64</v>
      </c>
    </row>
    <row r="60" spans="1:11" ht="12.75">
      <c r="A60" s="413"/>
      <c r="B60" s="27"/>
      <c r="C60" s="27"/>
      <c r="D60" s="27"/>
      <c r="F60" s="1" t="s">
        <v>366</v>
      </c>
      <c r="G60" s="7">
        <v>4948</v>
      </c>
      <c r="H60" s="7">
        <v>110893</v>
      </c>
      <c r="I60" s="7">
        <v>300</v>
      </c>
      <c r="J60" s="391">
        <f t="shared" si="0"/>
        <v>446.1958825173816</v>
      </c>
      <c r="K60" s="391">
        <f t="shared" si="1"/>
        <v>16.493333333333332</v>
      </c>
    </row>
    <row r="61" spans="1:11" ht="12.75">
      <c r="A61" s="3"/>
      <c r="B61" s="27"/>
      <c r="C61" s="27"/>
      <c r="D61" s="28"/>
      <c r="F61" s="1" t="s">
        <v>367</v>
      </c>
      <c r="G61" s="7">
        <v>1590</v>
      </c>
      <c r="H61" s="7">
        <v>53635</v>
      </c>
      <c r="I61" s="7">
        <v>184</v>
      </c>
      <c r="J61" s="391">
        <f t="shared" si="0"/>
        <v>296.44821478512165</v>
      </c>
      <c r="K61" s="391">
        <f t="shared" si="1"/>
        <v>8.641304347826088</v>
      </c>
    </row>
    <row r="62" spans="1:11" ht="12.75">
      <c r="A62" s="3"/>
      <c r="B62" s="27"/>
      <c r="C62" s="27"/>
      <c r="D62" s="28"/>
      <c r="F62" s="1" t="s">
        <v>368</v>
      </c>
      <c r="G62" s="7">
        <v>896</v>
      </c>
      <c r="H62" s="7">
        <v>46762</v>
      </c>
      <c r="I62" s="7">
        <v>169</v>
      </c>
      <c r="J62" s="391">
        <f t="shared" si="0"/>
        <v>191.6085710619734</v>
      </c>
      <c r="K62" s="391">
        <f t="shared" si="1"/>
        <v>5.3017751479289945</v>
      </c>
    </row>
    <row r="63" spans="1:11" ht="12.75">
      <c r="A63" s="3"/>
      <c r="B63" s="27"/>
      <c r="C63" s="27"/>
      <c r="D63" s="28"/>
      <c r="F63" s="1" t="s">
        <v>369</v>
      </c>
      <c r="G63" s="7">
        <v>1512</v>
      </c>
      <c r="H63" s="7">
        <v>79042</v>
      </c>
      <c r="I63" s="7">
        <v>212</v>
      </c>
      <c r="J63" s="391">
        <f t="shared" si="0"/>
        <v>191.29070620682674</v>
      </c>
      <c r="K63" s="391">
        <f t="shared" si="1"/>
        <v>7.132075471698113</v>
      </c>
    </row>
    <row r="64" spans="1:11" ht="12.75">
      <c r="A64" s="3"/>
      <c r="B64" s="27"/>
      <c r="C64" s="27"/>
      <c r="D64" s="28"/>
      <c r="F64" s="1" t="s">
        <v>370</v>
      </c>
      <c r="G64" s="7">
        <v>2054</v>
      </c>
      <c r="H64" s="7">
        <v>74697</v>
      </c>
      <c r="I64" s="7">
        <v>226</v>
      </c>
      <c r="J64" s="391">
        <f t="shared" si="0"/>
        <v>274.97757607400564</v>
      </c>
      <c r="K64" s="391">
        <f t="shared" si="1"/>
        <v>9.08849557522124</v>
      </c>
    </row>
    <row r="65" spans="1:11" ht="12.75">
      <c r="A65" s="3"/>
      <c r="B65" s="27"/>
      <c r="C65" s="27"/>
      <c r="D65" s="28"/>
      <c r="F65" s="1" t="s">
        <v>371</v>
      </c>
      <c r="G65" s="7">
        <v>3162</v>
      </c>
      <c r="H65" s="7">
        <v>93089</v>
      </c>
      <c r="I65" s="7">
        <v>364</v>
      </c>
      <c r="J65" s="391">
        <f t="shared" si="0"/>
        <v>339.6749347398726</v>
      </c>
      <c r="K65" s="391">
        <f t="shared" si="1"/>
        <v>8.686813186813186</v>
      </c>
    </row>
    <row r="66" spans="6:11" ht="12.75">
      <c r="F66" s="1" t="s">
        <v>372</v>
      </c>
      <c r="G66" s="7">
        <v>1639</v>
      </c>
      <c r="H66" s="7">
        <v>70687</v>
      </c>
      <c r="I66" s="7">
        <v>226</v>
      </c>
      <c r="J66" s="391">
        <f t="shared" si="0"/>
        <v>231.867245745328</v>
      </c>
      <c r="K66" s="391">
        <f t="shared" si="1"/>
        <v>7.252212389380531</v>
      </c>
    </row>
    <row r="67" spans="6:11" ht="12.75">
      <c r="F67" s="1" t="s">
        <v>373</v>
      </c>
      <c r="G67" s="7">
        <v>2027</v>
      </c>
      <c r="H67" s="7">
        <v>104756</v>
      </c>
      <c r="I67" s="7">
        <v>228</v>
      </c>
      <c r="J67" s="391">
        <f t="shared" si="0"/>
        <v>193.4972698461186</v>
      </c>
      <c r="K67" s="391">
        <f t="shared" si="1"/>
        <v>8.890350877192983</v>
      </c>
    </row>
    <row r="68" spans="6:11" ht="12.75">
      <c r="F68" s="1" t="s">
        <v>374</v>
      </c>
      <c r="G68" s="7">
        <v>2446</v>
      </c>
      <c r="H68" s="7">
        <v>124475</v>
      </c>
      <c r="I68" s="7">
        <v>276</v>
      </c>
      <c r="J68" s="391">
        <f t="shared" si="0"/>
        <v>196.50532235388633</v>
      </c>
      <c r="K68" s="391">
        <f t="shared" si="1"/>
        <v>8.86231884057971</v>
      </c>
    </row>
    <row r="69" spans="6:11" ht="12.75">
      <c r="F69" s="1" t="s">
        <v>375</v>
      </c>
      <c r="G69" s="7">
        <v>1897</v>
      </c>
      <c r="H69" s="7">
        <v>102587</v>
      </c>
      <c r="I69" s="7">
        <v>297</v>
      </c>
      <c r="J69" s="391">
        <f t="shared" si="0"/>
        <v>184.9162174544533</v>
      </c>
      <c r="K69" s="391">
        <f t="shared" si="1"/>
        <v>6.3872053872053876</v>
      </c>
    </row>
    <row r="70" spans="6:11" ht="12.75">
      <c r="F70" s="1" t="s">
        <v>376</v>
      </c>
      <c r="G70" s="7">
        <v>1539</v>
      </c>
      <c r="H70" s="7">
        <v>52729</v>
      </c>
      <c r="I70" s="7">
        <v>209</v>
      </c>
      <c r="J70" s="391">
        <f t="shared" si="0"/>
        <v>291.8697490944262</v>
      </c>
      <c r="K70" s="391">
        <f t="shared" si="1"/>
        <v>7.363636363636363</v>
      </c>
    </row>
    <row r="71" spans="6:11" ht="12.75">
      <c r="F71" s="1" t="s">
        <v>377</v>
      </c>
      <c r="G71" s="7">
        <v>5834</v>
      </c>
      <c r="H71" s="7">
        <v>129202</v>
      </c>
      <c r="I71" s="7">
        <v>451</v>
      </c>
      <c r="J71" s="391">
        <f t="shared" si="0"/>
        <v>451.54099781737125</v>
      </c>
      <c r="K71" s="391">
        <f t="shared" si="1"/>
        <v>12.93569844789357</v>
      </c>
    </row>
    <row r="72" spans="6:11" ht="12.75">
      <c r="F72" s="1" t="s">
        <v>378</v>
      </c>
      <c r="G72" s="7">
        <v>3604</v>
      </c>
      <c r="H72" s="7">
        <v>120462</v>
      </c>
      <c r="I72" s="7">
        <v>379</v>
      </c>
      <c r="J72" s="391">
        <f aca="true" t="shared" si="2" ref="J72:J82">G72*10000/H72</f>
        <v>299.1814846175557</v>
      </c>
      <c r="K72" s="391">
        <f t="shared" si="1"/>
        <v>9.509234828496043</v>
      </c>
    </row>
    <row r="73" spans="6:11" ht="12.75">
      <c r="F73" s="395" t="s">
        <v>11</v>
      </c>
      <c r="G73" s="396">
        <v>1836</v>
      </c>
      <c r="H73" s="397">
        <v>114153</v>
      </c>
      <c r="I73" s="396">
        <v>210</v>
      </c>
      <c r="J73" s="392">
        <f t="shared" si="2"/>
        <v>160.83677170113793</v>
      </c>
      <c r="K73" s="392">
        <f t="shared" si="1"/>
        <v>8.742857142857142</v>
      </c>
    </row>
    <row r="74" spans="6:11" ht="12.75">
      <c r="F74" s="1" t="s">
        <v>379</v>
      </c>
      <c r="G74" s="7">
        <v>2259</v>
      </c>
      <c r="H74" s="7">
        <v>144242</v>
      </c>
      <c r="I74" s="7">
        <v>238</v>
      </c>
      <c r="J74" s="391">
        <f t="shared" si="2"/>
        <v>156.61180516077147</v>
      </c>
      <c r="K74" s="391">
        <f t="shared" si="1"/>
        <v>9.491596638655462</v>
      </c>
    </row>
    <row r="75" spans="6:11" ht="12.75">
      <c r="F75" s="1" t="s">
        <v>380</v>
      </c>
      <c r="G75" s="7">
        <v>5376</v>
      </c>
      <c r="H75" s="7">
        <v>120197</v>
      </c>
      <c r="I75" s="7">
        <v>468</v>
      </c>
      <c r="J75" s="391">
        <f t="shared" si="2"/>
        <v>447.26573874555936</v>
      </c>
      <c r="K75" s="391">
        <f t="shared" si="1"/>
        <v>11.487179487179487</v>
      </c>
    </row>
    <row r="76" spans="6:11" ht="12.75">
      <c r="F76" s="1" t="s">
        <v>381</v>
      </c>
      <c r="G76" s="7">
        <v>2431</v>
      </c>
      <c r="H76" s="7">
        <v>138858</v>
      </c>
      <c r="I76" s="7">
        <v>313</v>
      </c>
      <c r="J76" s="391">
        <f t="shared" si="2"/>
        <v>175.0709357761166</v>
      </c>
      <c r="K76" s="391">
        <f t="shared" si="1"/>
        <v>7.766773162939297</v>
      </c>
    </row>
    <row r="77" spans="6:11" ht="12.75">
      <c r="F77" s="1" t="s">
        <v>382</v>
      </c>
      <c r="G77" s="7">
        <v>2863</v>
      </c>
      <c r="H77" s="7">
        <v>145761</v>
      </c>
      <c r="I77" s="7">
        <v>295</v>
      </c>
      <c r="J77" s="391">
        <f t="shared" si="2"/>
        <v>196.41742304182876</v>
      </c>
      <c r="K77" s="391">
        <f t="shared" si="1"/>
        <v>9.705084745762711</v>
      </c>
    </row>
    <row r="78" spans="6:11" ht="12.75">
      <c r="F78" s="1" t="s">
        <v>383</v>
      </c>
      <c r="G78" s="7">
        <v>1339</v>
      </c>
      <c r="H78" s="7">
        <v>87519</v>
      </c>
      <c r="I78" s="7">
        <v>162</v>
      </c>
      <c r="J78" s="391">
        <f t="shared" si="2"/>
        <v>152.9953495812338</v>
      </c>
      <c r="K78" s="391">
        <f t="shared" si="1"/>
        <v>8.265432098765432</v>
      </c>
    </row>
    <row r="79" spans="6:11" ht="12.75">
      <c r="F79" s="1" t="s">
        <v>384</v>
      </c>
      <c r="G79" s="7">
        <v>3777</v>
      </c>
      <c r="H79" s="7">
        <v>192988</v>
      </c>
      <c r="I79" s="7">
        <v>403</v>
      </c>
      <c r="J79" s="391">
        <f t="shared" si="2"/>
        <v>195.7116504653139</v>
      </c>
      <c r="K79" s="391">
        <f t="shared" si="1"/>
        <v>9.372208436724566</v>
      </c>
    </row>
    <row r="80" spans="6:11" ht="12.75">
      <c r="F80" s="1" t="s">
        <v>385</v>
      </c>
      <c r="G80" s="7">
        <v>2689</v>
      </c>
      <c r="H80" s="7">
        <v>112828</v>
      </c>
      <c r="I80" s="7">
        <v>253</v>
      </c>
      <c r="J80" s="391">
        <f t="shared" si="2"/>
        <v>238.3273655475591</v>
      </c>
      <c r="K80" s="391">
        <f t="shared" si="1"/>
        <v>10.628458498023715</v>
      </c>
    </row>
    <row r="81" spans="6:11" ht="12.75">
      <c r="F81" s="395" t="s">
        <v>72</v>
      </c>
      <c r="G81" s="396">
        <v>1864</v>
      </c>
      <c r="H81" s="397">
        <v>119691</v>
      </c>
      <c r="I81" s="396">
        <v>202</v>
      </c>
      <c r="J81" s="392">
        <f t="shared" si="2"/>
        <v>155.7343492827364</v>
      </c>
      <c r="K81" s="392">
        <f t="shared" si="1"/>
        <v>9.227722772277227</v>
      </c>
    </row>
    <row r="82" spans="6:11" ht="12.75">
      <c r="F82" s="209" t="s">
        <v>31</v>
      </c>
      <c r="G82" s="1">
        <f>SUM(G7:G81)</f>
        <v>269295</v>
      </c>
      <c r="H82" s="1">
        <f>SUM(H7:H81)</f>
        <v>9169246</v>
      </c>
      <c r="I82" s="1">
        <f>SUM(I7:I81)</f>
        <v>25176</v>
      </c>
      <c r="J82" s="391">
        <f t="shared" si="2"/>
        <v>293.69372356243906</v>
      </c>
      <c r="K82" s="391">
        <f t="shared" si="1"/>
        <v>10.696496663489038</v>
      </c>
    </row>
  </sheetData>
  <mergeCells count="11">
    <mergeCell ref="F1:K1"/>
    <mergeCell ref="F2:K2"/>
    <mergeCell ref="A42:A43"/>
    <mergeCell ref="A22:A23"/>
    <mergeCell ref="A31:A32"/>
    <mergeCell ref="A4:A5"/>
    <mergeCell ref="A14:A15"/>
    <mergeCell ref="A59:A60"/>
    <mergeCell ref="A45:A46"/>
    <mergeCell ref="A1:D1"/>
    <mergeCell ref="A2:D2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selection activeCell="A46" sqref="A46"/>
    </sheetView>
  </sheetViews>
  <sheetFormatPr defaultColWidth="9.00390625" defaultRowHeight="12.75"/>
  <cols>
    <col min="1" max="1" width="10.125" style="0" customWidth="1"/>
    <col min="2" max="13" width="7.75390625" style="0" customWidth="1"/>
    <col min="14" max="15" width="6.75390625" style="0" customWidth="1"/>
    <col min="16" max="17" width="7.75390625" style="0" customWidth="1"/>
    <col min="18" max="18" width="6.75390625" style="0" customWidth="1"/>
    <col min="19" max="21" width="7.75390625" style="0" customWidth="1"/>
  </cols>
  <sheetData>
    <row r="1" ht="13.5" thickBot="1">
      <c r="A1" t="s">
        <v>298</v>
      </c>
    </row>
    <row r="2" spans="1:21" ht="13.5" thickBot="1">
      <c r="A2" s="10" t="s">
        <v>51</v>
      </c>
      <c r="B2" s="428">
        <v>2003</v>
      </c>
      <c r="C2" s="429"/>
      <c r="D2" s="410"/>
      <c r="E2" s="418"/>
      <c r="F2" s="429">
        <v>2004</v>
      </c>
      <c r="G2" s="429"/>
      <c r="H2" s="410"/>
      <c r="I2" s="429"/>
      <c r="J2" s="428">
        <v>2005</v>
      </c>
      <c r="K2" s="429"/>
      <c r="L2" s="410"/>
      <c r="M2" s="429"/>
      <c r="N2" s="440">
        <v>2006</v>
      </c>
      <c r="O2" s="410"/>
      <c r="P2" s="410"/>
      <c r="Q2" s="411"/>
      <c r="R2" s="440">
        <v>2007</v>
      </c>
      <c r="S2" s="441"/>
      <c r="T2" s="441"/>
      <c r="U2" s="442"/>
    </row>
    <row r="3" spans="1:21" ht="13.5" thickBot="1">
      <c r="A3" s="128" t="s">
        <v>3</v>
      </c>
      <c r="B3" s="89" t="s">
        <v>77</v>
      </c>
      <c r="C3" s="129" t="s">
        <v>45</v>
      </c>
      <c r="D3" s="81" t="s">
        <v>78</v>
      </c>
      <c r="E3" s="131" t="s">
        <v>44</v>
      </c>
      <c r="F3" s="88" t="s">
        <v>77</v>
      </c>
      <c r="G3" s="129" t="s">
        <v>45</v>
      </c>
      <c r="H3" s="81" t="s">
        <v>78</v>
      </c>
      <c r="I3" s="130" t="s">
        <v>44</v>
      </c>
      <c r="J3" s="89" t="s">
        <v>77</v>
      </c>
      <c r="K3" s="129" t="s">
        <v>45</v>
      </c>
      <c r="L3" s="81" t="s">
        <v>78</v>
      </c>
      <c r="M3" s="130" t="s">
        <v>44</v>
      </c>
      <c r="N3" s="31" t="s">
        <v>77</v>
      </c>
      <c r="O3" s="87" t="s">
        <v>45</v>
      </c>
      <c r="P3" s="87" t="s">
        <v>78</v>
      </c>
      <c r="Q3" s="68" t="s">
        <v>44</v>
      </c>
      <c r="R3" s="79" t="s">
        <v>77</v>
      </c>
      <c r="S3" s="243" t="s">
        <v>45</v>
      </c>
      <c r="T3" s="243" t="s">
        <v>78</v>
      </c>
      <c r="U3" s="124" t="s">
        <v>44</v>
      </c>
    </row>
    <row r="4" spans="1:21" ht="12.75">
      <c r="A4" s="24" t="s">
        <v>48</v>
      </c>
      <c r="B4" s="64">
        <v>93</v>
      </c>
      <c r="C4" s="73">
        <f aca="true" t="shared" si="0" ref="C4:C10">D4-B4</f>
        <v>524</v>
      </c>
      <c r="D4" s="143">
        <v>617</v>
      </c>
      <c r="E4" s="126">
        <v>230</v>
      </c>
      <c r="F4" s="75">
        <v>58</v>
      </c>
      <c r="G4" s="73">
        <f aca="true" t="shared" si="1" ref="G4:G10">H4-F4</f>
        <v>538</v>
      </c>
      <c r="H4" s="143">
        <v>596</v>
      </c>
      <c r="I4" s="74">
        <v>298</v>
      </c>
      <c r="J4" s="64">
        <v>81</v>
      </c>
      <c r="K4" s="73">
        <f aca="true" t="shared" si="2" ref="K4:K9">L4-J4</f>
        <v>602</v>
      </c>
      <c r="L4" s="143">
        <v>683</v>
      </c>
      <c r="M4" s="74">
        <v>365</v>
      </c>
      <c r="N4" s="64">
        <v>84</v>
      </c>
      <c r="O4" s="60">
        <f>P4-N4</f>
        <v>581</v>
      </c>
      <c r="P4" s="60">
        <v>665</v>
      </c>
      <c r="Q4" s="66">
        <v>342</v>
      </c>
      <c r="R4" s="64">
        <v>70</v>
      </c>
      <c r="S4" s="60">
        <f>T4-R4</f>
        <v>672</v>
      </c>
      <c r="T4" s="148" t="s">
        <v>287</v>
      </c>
      <c r="U4" s="378" t="s">
        <v>288</v>
      </c>
    </row>
    <row r="5" spans="1:21" ht="12.75">
      <c r="A5" s="21" t="s">
        <v>10</v>
      </c>
      <c r="B5" s="62">
        <v>83</v>
      </c>
      <c r="C5" s="107">
        <f t="shared" si="0"/>
        <v>787</v>
      </c>
      <c r="D5" s="144">
        <v>870</v>
      </c>
      <c r="E5" s="113">
        <v>416</v>
      </c>
      <c r="F5" s="56">
        <v>80</v>
      </c>
      <c r="G5" s="107">
        <f t="shared" si="1"/>
        <v>740</v>
      </c>
      <c r="H5" s="144">
        <v>820</v>
      </c>
      <c r="I5" s="108">
        <v>387</v>
      </c>
      <c r="J5" s="62">
        <v>112</v>
      </c>
      <c r="K5" s="107">
        <f t="shared" si="2"/>
        <v>693</v>
      </c>
      <c r="L5" s="144">
        <v>805</v>
      </c>
      <c r="M5" s="108">
        <v>408</v>
      </c>
      <c r="N5" s="62">
        <v>125</v>
      </c>
      <c r="O5" s="60">
        <f>P5-N5</f>
        <v>730</v>
      </c>
      <c r="P5" s="7">
        <v>855</v>
      </c>
      <c r="Q5" s="67">
        <v>416</v>
      </c>
      <c r="R5" s="62">
        <v>117</v>
      </c>
      <c r="S5" s="60">
        <f aca="true" t="shared" si="3" ref="S5:S10">T5-R5</f>
        <v>858</v>
      </c>
      <c r="T5" s="377" t="s">
        <v>285</v>
      </c>
      <c r="U5" s="379" t="s">
        <v>286</v>
      </c>
    </row>
    <row r="6" spans="1:21" ht="12.75">
      <c r="A6" s="21" t="s">
        <v>13</v>
      </c>
      <c r="B6" s="62">
        <v>63</v>
      </c>
      <c r="C6" s="107">
        <f t="shared" si="0"/>
        <v>555</v>
      </c>
      <c r="D6" s="144">
        <v>618</v>
      </c>
      <c r="E6" s="113">
        <v>255</v>
      </c>
      <c r="F6" s="56">
        <v>74</v>
      </c>
      <c r="G6" s="107">
        <f t="shared" si="1"/>
        <v>464</v>
      </c>
      <c r="H6" s="144">
        <v>538</v>
      </c>
      <c r="I6" s="108">
        <v>219</v>
      </c>
      <c r="J6" s="62">
        <v>67</v>
      </c>
      <c r="K6" s="107">
        <f t="shared" si="2"/>
        <v>491</v>
      </c>
      <c r="L6" s="144">
        <v>558</v>
      </c>
      <c r="M6" s="108">
        <v>224</v>
      </c>
      <c r="N6" s="62">
        <v>84</v>
      </c>
      <c r="O6" s="60">
        <f>P6-N6</f>
        <v>525</v>
      </c>
      <c r="P6" s="7">
        <v>609</v>
      </c>
      <c r="Q6" s="67">
        <v>256</v>
      </c>
      <c r="R6" s="62">
        <v>69</v>
      </c>
      <c r="S6" s="60">
        <f t="shared" si="3"/>
        <v>510</v>
      </c>
      <c r="T6" s="377" t="s">
        <v>289</v>
      </c>
      <c r="U6" s="379" t="s">
        <v>290</v>
      </c>
    </row>
    <row r="7" spans="1:21" ht="12.75">
      <c r="A7" s="21" t="s">
        <v>11</v>
      </c>
      <c r="B7" s="62">
        <v>106</v>
      </c>
      <c r="C7" s="107">
        <f t="shared" si="0"/>
        <v>749</v>
      </c>
      <c r="D7" s="144">
        <v>855</v>
      </c>
      <c r="E7" s="113">
        <v>361</v>
      </c>
      <c r="F7" s="56">
        <v>97</v>
      </c>
      <c r="G7" s="107">
        <f t="shared" si="1"/>
        <v>736</v>
      </c>
      <c r="H7" s="144">
        <v>833</v>
      </c>
      <c r="I7" s="108">
        <v>356</v>
      </c>
      <c r="J7" s="62">
        <v>128</v>
      </c>
      <c r="K7" s="107">
        <f t="shared" si="2"/>
        <v>702</v>
      </c>
      <c r="L7" s="144">
        <v>830</v>
      </c>
      <c r="M7" s="108">
        <v>377</v>
      </c>
      <c r="N7" s="62">
        <v>138</v>
      </c>
      <c r="O7" s="60">
        <f>P7-N7</f>
        <v>767</v>
      </c>
      <c r="P7" s="7">
        <v>905</v>
      </c>
      <c r="Q7" s="67">
        <v>433</v>
      </c>
      <c r="R7" s="62">
        <v>108</v>
      </c>
      <c r="S7" s="60">
        <f t="shared" si="3"/>
        <v>837</v>
      </c>
      <c r="T7" s="377" t="s">
        <v>291</v>
      </c>
      <c r="U7" s="379" t="s">
        <v>292</v>
      </c>
    </row>
    <row r="8" spans="1:21" ht="13.5" thickBot="1">
      <c r="A8" s="97" t="s">
        <v>69</v>
      </c>
      <c r="B8" s="63">
        <v>105</v>
      </c>
      <c r="C8" s="120">
        <f t="shared" si="0"/>
        <v>753</v>
      </c>
      <c r="D8" s="145">
        <v>858</v>
      </c>
      <c r="E8" s="141">
        <v>366</v>
      </c>
      <c r="F8" s="93">
        <v>61</v>
      </c>
      <c r="G8" s="120">
        <f t="shared" si="1"/>
        <v>664</v>
      </c>
      <c r="H8" s="145">
        <v>725</v>
      </c>
      <c r="I8" s="147">
        <v>358</v>
      </c>
      <c r="J8" s="63">
        <v>105</v>
      </c>
      <c r="K8" s="120">
        <f t="shared" si="2"/>
        <v>701</v>
      </c>
      <c r="L8" s="145">
        <v>806</v>
      </c>
      <c r="M8" s="147">
        <v>384</v>
      </c>
      <c r="N8" s="63">
        <v>119</v>
      </c>
      <c r="O8" s="60">
        <f>P8-N8</f>
        <v>710</v>
      </c>
      <c r="P8" s="58">
        <v>829</v>
      </c>
      <c r="Q8" s="65">
        <v>422</v>
      </c>
      <c r="R8" s="63">
        <v>91</v>
      </c>
      <c r="S8" s="380">
        <f t="shared" si="3"/>
        <v>724</v>
      </c>
      <c r="T8" s="381" t="s">
        <v>293</v>
      </c>
      <c r="U8" s="382">
        <v>336</v>
      </c>
    </row>
    <row r="9" spans="1:21" ht="13.5" thickBot="1">
      <c r="A9" s="102" t="s">
        <v>22</v>
      </c>
      <c r="B9" s="79">
        <f>SUM(B4:B8)</f>
        <v>450</v>
      </c>
      <c r="C9" s="121">
        <f t="shared" si="0"/>
        <v>3368</v>
      </c>
      <c r="D9" s="81">
        <f>SUM(D4:D8)</f>
        <v>3818</v>
      </c>
      <c r="E9" s="106">
        <f>SUM(E4:E8)</f>
        <v>1628</v>
      </c>
      <c r="F9" s="116">
        <f>SUM(F4:F8)</f>
        <v>370</v>
      </c>
      <c r="G9" s="121">
        <f t="shared" si="1"/>
        <v>3142</v>
      </c>
      <c r="H9" s="81">
        <f>SUM(H4:H8)</f>
        <v>3512</v>
      </c>
      <c r="I9" s="105">
        <f>SUM(I4:I8)</f>
        <v>1618</v>
      </c>
      <c r="J9" s="79">
        <v>493</v>
      </c>
      <c r="K9" s="121">
        <f t="shared" si="2"/>
        <v>3189</v>
      </c>
      <c r="L9" s="81">
        <f aca="true" t="shared" si="4" ref="L9:Q9">SUM(L4:L8)</f>
        <v>3682</v>
      </c>
      <c r="M9" s="105">
        <f t="shared" si="4"/>
        <v>1758</v>
      </c>
      <c r="N9" s="79">
        <f t="shared" si="4"/>
        <v>550</v>
      </c>
      <c r="O9" s="59">
        <f t="shared" si="4"/>
        <v>3313</v>
      </c>
      <c r="P9" s="59">
        <f t="shared" si="4"/>
        <v>3863</v>
      </c>
      <c r="Q9" s="80">
        <f t="shared" si="4"/>
        <v>1869</v>
      </c>
      <c r="R9" s="79">
        <v>455</v>
      </c>
      <c r="S9" s="59">
        <f t="shared" si="3"/>
        <v>3601</v>
      </c>
      <c r="T9" s="385" t="s">
        <v>294</v>
      </c>
      <c r="U9" s="386" t="s">
        <v>295</v>
      </c>
    </row>
    <row r="10" spans="1:21" ht="13.5" thickBot="1">
      <c r="A10" s="128" t="s">
        <v>27</v>
      </c>
      <c r="B10" s="140">
        <v>14577</v>
      </c>
      <c r="C10" s="137">
        <f t="shared" si="0"/>
        <v>106816</v>
      </c>
      <c r="D10" s="146">
        <v>121393</v>
      </c>
      <c r="E10" s="142">
        <v>51838</v>
      </c>
      <c r="F10" s="139">
        <v>15071</v>
      </c>
      <c r="G10" s="137">
        <f t="shared" si="1"/>
        <v>106460</v>
      </c>
      <c r="H10" s="146">
        <v>121531</v>
      </c>
      <c r="I10" s="139">
        <v>54880</v>
      </c>
      <c r="J10" s="140">
        <v>17237</v>
      </c>
      <c r="K10" s="137">
        <v>104274</v>
      </c>
      <c r="L10" s="146">
        <v>121511</v>
      </c>
      <c r="M10" s="139">
        <v>55856</v>
      </c>
      <c r="N10" s="244">
        <v>16705</v>
      </c>
      <c r="O10" s="245">
        <f>P10-N10</f>
        <v>106008</v>
      </c>
      <c r="P10" s="245">
        <v>122713</v>
      </c>
      <c r="Q10" s="246">
        <v>56631</v>
      </c>
      <c r="R10" s="244">
        <v>16406</v>
      </c>
      <c r="S10" s="90">
        <f t="shared" si="3"/>
        <v>111312</v>
      </c>
      <c r="T10" s="383" t="s">
        <v>283</v>
      </c>
      <c r="U10" s="384" t="s">
        <v>284</v>
      </c>
    </row>
    <row r="11" spans="1:18" ht="12.75">
      <c r="A11" s="3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18" ht="13.5" thickBot="1">
      <c r="A12" s="13" t="s">
        <v>299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21" ht="12.75">
      <c r="A13" s="10" t="s">
        <v>51</v>
      </c>
      <c r="B13" s="428">
        <v>2003</v>
      </c>
      <c r="C13" s="429"/>
      <c r="D13" s="429"/>
      <c r="E13" s="418"/>
      <c r="F13" s="429">
        <v>2004</v>
      </c>
      <c r="G13" s="429"/>
      <c r="H13" s="429"/>
      <c r="I13" s="429"/>
      <c r="J13" s="428">
        <v>2005</v>
      </c>
      <c r="K13" s="429"/>
      <c r="L13" s="429"/>
      <c r="M13" s="429"/>
      <c r="N13" s="443">
        <v>2006</v>
      </c>
      <c r="O13" s="444"/>
      <c r="P13" s="444"/>
      <c r="Q13" s="444"/>
      <c r="R13" s="443">
        <v>2007</v>
      </c>
      <c r="S13" s="441"/>
      <c r="T13" s="441"/>
      <c r="U13" s="442"/>
    </row>
    <row r="14" spans="1:21" ht="13.5" thickBot="1">
      <c r="A14" s="128" t="s">
        <v>3</v>
      </c>
      <c r="B14" s="89" t="s">
        <v>81</v>
      </c>
      <c r="C14" s="90" t="s">
        <v>82</v>
      </c>
      <c r="D14" s="90" t="s">
        <v>103</v>
      </c>
      <c r="E14" s="92" t="s">
        <v>31</v>
      </c>
      <c r="F14" s="88" t="s">
        <v>81</v>
      </c>
      <c r="G14" s="90" t="s">
        <v>82</v>
      </c>
      <c r="H14" s="90" t="s">
        <v>103</v>
      </c>
      <c r="I14" s="129" t="s">
        <v>31</v>
      </c>
      <c r="J14" s="89" t="s">
        <v>81</v>
      </c>
      <c r="K14" s="90" t="s">
        <v>82</v>
      </c>
      <c r="L14" s="90" t="s">
        <v>103</v>
      </c>
      <c r="M14" s="129" t="s">
        <v>31</v>
      </c>
      <c r="N14" s="242" t="s">
        <v>81</v>
      </c>
      <c r="O14" s="205" t="s">
        <v>82</v>
      </c>
      <c r="P14" s="205" t="s">
        <v>103</v>
      </c>
      <c r="Q14" s="256" t="s">
        <v>31</v>
      </c>
      <c r="R14" s="242" t="s">
        <v>81</v>
      </c>
      <c r="S14" s="9" t="s">
        <v>82</v>
      </c>
      <c r="T14" s="9" t="s">
        <v>103</v>
      </c>
      <c r="U14" s="198" t="s">
        <v>31</v>
      </c>
    </row>
    <row r="15" spans="1:21" ht="12.75">
      <c r="A15" s="24" t="s">
        <v>48</v>
      </c>
      <c r="B15" s="156">
        <v>33</v>
      </c>
      <c r="C15" s="148">
        <v>20</v>
      </c>
      <c r="D15" s="148">
        <f>E15-C15-B15</f>
        <v>564</v>
      </c>
      <c r="E15" s="149">
        <v>617</v>
      </c>
      <c r="F15" s="152">
        <v>15</v>
      </c>
      <c r="G15" s="148">
        <v>20</v>
      </c>
      <c r="H15" s="148">
        <f>I15-G15-F15</f>
        <v>561</v>
      </c>
      <c r="I15" s="158">
        <v>596</v>
      </c>
      <c r="J15" s="156">
        <v>22</v>
      </c>
      <c r="K15" s="148">
        <v>24</v>
      </c>
      <c r="L15" s="148">
        <f>M15-K15-J15</f>
        <v>637</v>
      </c>
      <c r="M15" s="158">
        <v>683</v>
      </c>
      <c r="N15" s="249">
        <v>19</v>
      </c>
      <c r="O15" s="235">
        <v>46</v>
      </c>
      <c r="P15" s="235">
        <f>Q15-O15-N15</f>
        <v>600</v>
      </c>
      <c r="Q15" s="240">
        <v>665</v>
      </c>
      <c r="R15" s="249">
        <v>27</v>
      </c>
      <c r="S15" s="2">
        <v>28</v>
      </c>
      <c r="T15" s="2">
        <v>687</v>
      </c>
      <c r="U15" s="123">
        <f aca="true" t="shared" si="5" ref="U15:U21">T15+S15+R15</f>
        <v>742</v>
      </c>
    </row>
    <row r="16" spans="1:21" ht="12.75">
      <c r="A16" s="21" t="s">
        <v>10</v>
      </c>
      <c r="B16" s="61">
        <v>33</v>
      </c>
      <c r="C16" s="8">
        <v>69</v>
      </c>
      <c r="D16" s="8">
        <f aca="true" t="shared" si="6" ref="D16:D21">E16-C16-B16</f>
        <v>768</v>
      </c>
      <c r="E16" s="45">
        <v>870</v>
      </c>
      <c r="F16" s="115">
        <v>26</v>
      </c>
      <c r="G16" s="8">
        <v>56</v>
      </c>
      <c r="H16" s="8">
        <f aca="true" t="shared" si="7" ref="H16:H21">I16-G16-F16</f>
        <v>738</v>
      </c>
      <c r="I16" s="84">
        <v>820</v>
      </c>
      <c r="J16" s="61">
        <v>20</v>
      </c>
      <c r="K16" s="8">
        <v>41</v>
      </c>
      <c r="L16" s="8">
        <f aca="true" t="shared" si="8" ref="L16:L21">M16-K16-J16</f>
        <v>744</v>
      </c>
      <c r="M16" s="84">
        <v>805</v>
      </c>
      <c r="N16" s="248">
        <v>30</v>
      </c>
      <c r="O16" s="204">
        <v>58</v>
      </c>
      <c r="P16" s="235">
        <f aca="true" t="shared" si="9" ref="P16:P21">Q16-O16-N16</f>
        <v>767</v>
      </c>
      <c r="Q16" s="241">
        <v>855</v>
      </c>
      <c r="R16" s="248">
        <v>29</v>
      </c>
      <c r="S16" s="1">
        <v>67</v>
      </c>
      <c r="T16" s="2">
        <v>879</v>
      </c>
      <c r="U16" s="123">
        <f t="shared" si="5"/>
        <v>975</v>
      </c>
    </row>
    <row r="17" spans="1:21" ht="12.75">
      <c r="A17" s="21" t="s">
        <v>13</v>
      </c>
      <c r="B17" s="62">
        <v>23</v>
      </c>
      <c r="C17" s="7">
        <v>34</v>
      </c>
      <c r="D17" s="7">
        <f t="shared" si="6"/>
        <v>561</v>
      </c>
      <c r="E17" s="67">
        <v>618</v>
      </c>
      <c r="F17" s="56">
        <v>13</v>
      </c>
      <c r="G17" s="7">
        <v>23</v>
      </c>
      <c r="H17" s="7">
        <f t="shared" si="7"/>
        <v>502</v>
      </c>
      <c r="I17" s="107">
        <v>538</v>
      </c>
      <c r="J17" s="62">
        <v>22</v>
      </c>
      <c r="K17" s="7">
        <v>37</v>
      </c>
      <c r="L17" s="7">
        <f t="shared" si="8"/>
        <v>499</v>
      </c>
      <c r="M17" s="107">
        <v>558</v>
      </c>
      <c r="N17" s="248">
        <v>24</v>
      </c>
      <c r="O17" s="204">
        <v>35</v>
      </c>
      <c r="P17" s="235">
        <f t="shared" si="9"/>
        <v>550</v>
      </c>
      <c r="Q17" s="241">
        <v>609</v>
      </c>
      <c r="R17" s="248">
        <v>20</v>
      </c>
      <c r="S17" s="1">
        <v>38</v>
      </c>
      <c r="T17" s="2">
        <v>521</v>
      </c>
      <c r="U17" s="123">
        <f t="shared" si="5"/>
        <v>579</v>
      </c>
    </row>
    <row r="18" spans="1:21" ht="12.75">
      <c r="A18" s="21" t="s">
        <v>11</v>
      </c>
      <c r="B18" s="62">
        <v>49</v>
      </c>
      <c r="C18" s="7">
        <v>57</v>
      </c>
      <c r="D18" s="7">
        <f t="shared" si="6"/>
        <v>749</v>
      </c>
      <c r="E18" s="67">
        <v>855</v>
      </c>
      <c r="F18" s="56">
        <v>24</v>
      </c>
      <c r="G18" s="7">
        <v>71</v>
      </c>
      <c r="H18" s="7">
        <f t="shared" si="7"/>
        <v>738</v>
      </c>
      <c r="I18" s="107">
        <v>833</v>
      </c>
      <c r="J18" s="62">
        <v>24</v>
      </c>
      <c r="K18" s="7">
        <v>45</v>
      </c>
      <c r="L18" s="7">
        <f t="shared" si="8"/>
        <v>761</v>
      </c>
      <c r="M18" s="107">
        <v>830</v>
      </c>
      <c r="N18" s="248">
        <v>27</v>
      </c>
      <c r="O18" s="204">
        <v>69</v>
      </c>
      <c r="P18" s="235">
        <f t="shared" si="9"/>
        <v>809</v>
      </c>
      <c r="Q18" s="241">
        <v>905</v>
      </c>
      <c r="R18" s="248">
        <v>25</v>
      </c>
      <c r="S18" s="1">
        <v>68</v>
      </c>
      <c r="T18" s="2">
        <v>852</v>
      </c>
      <c r="U18" s="123">
        <f t="shared" si="5"/>
        <v>945</v>
      </c>
    </row>
    <row r="19" spans="1:21" ht="13.5" thickBot="1">
      <c r="A19" s="97" t="s">
        <v>69</v>
      </c>
      <c r="B19" s="98">
        <v>63</v>
      </c>
      <c r="C19" s="14">
        <v>81</v>
      </c>
      <c r="D19" s="14">
        <f t="shared" si="6"/>
        <v>714</v>
      </c>
      <c r="E19" s="46">
        <v>858</v>
      </c>
      <c r="F19" s="153">
        <v>36</v>
      </c>
      <c r="G19" s="14">
        <v>53</v>
      </c>
      <c r="H19" s="14">
        <f t="shared" si="7"/>
        <v>636</v>
      </c>
      <c r="I19" s="159">
        <v>725</v>
      </c>
      <c r="J19" s="98">
        <v>27</v>
      </c>
      <c r="K19" s="14">
        <v>75</v>
      </c>
      <c r="L19" s="14">
        <f t="shared" si="8"/>
        <v>704</v>
      </c>
      <c r="M19" s="159">
        <v>806</v>
      </c>
      <c r="N19" s="250">
        <v>13</v>
      </c>
      <c r="O19" s="251">
        <v>36</v>
      </c>
      <c r="P19" s="235">
        <f t="shared" si="9"/>
        <v>780</v>
      </c>
      <c r="Q19" s="247">
        <v>829</v>
      </c>
      <c r="R19" s="250">
        <v>15</v>
      </c>
      <c r="S19" s="191">
        <v>52</v>
      </c>
      <c r="T19" s="374">
        <v>748</v>
      </c>
      <c r="U19" s="123">
        <f t="shared" si="5"/>
        <v>815</v>
      </c>
    </row>
    <row r="20" spans="1:21" ht="13.5" thickBot="1">
      <c r="A20" s="102" t="s">
        <v>22</v>
      </c>
      <c r="B20" s="103">
        <f>SUM(B15:B19)</f>
        <v>201</v>
      </c>
      <c r="C20" s="15">
        <f>SUM(C15:C19)</f>
        <v>261</v>
      </c>
      <c r="D20" s="15">
        <f t="shared" si="6"/>
        <v>3356</v>
      </c>
      <c r="E20" s="40">
        <f>SUM(E15:E19)</f>
        <v>3818</v>
      </c>
      <c r="F20" s="154">
        <f>SUM(F15:F19)</f>
        <v>114</v>
      </c>
      <c r="G20" s="15">
        <f>SUM(G15:G19)</f>
        <v>223</v>
      </c>
      <c r="H20" s="15">
        <f t="shared" si="7"/>
        <v>3175</v>
      </c>
      <c r="I20" s="160">
        <f>SUM(I15:I19)</f>
        <v>3512</v>
      </c>
      <c r="J20" s="103">
        <v>115</v>
      </c>
      <c r="K20" s="15">
        <f>SUM(K15:K19)</f>
        <v>222</v>
      </c>
      <c r="L20" s="15">
        <f t="shared" si="8"/>
        <v>3345</v>
      </c>
      <c r="M20" s="160">
        <f>SUM(M15:M19)</f>
        <v>3682</v>
      </c>
      <c r="N20" s="254">
        <f>SUM(N15:N19)</f>
        <v>113</v>
      </c>
      <c r="O20" s="255">
        <f>SUM(O15:O19)</f>
        <v>244</v>
      </c>
      <c r="P20" s="235">
        <f t="shared" si="9"/>
        <v>3506</v>
      </c>
      <c r="Q20" s="257">
        <f>SUM(Q15:Q19)</f>
        <v>3863</v>
      </c>
      <c r="R20" s="254">
        <v>116</v>
      </c>
      <c r="S20" s="203">
        <v>253</v>
      </c>
      <c r="T20" s="203">
        <v>3687</v>
      </c>
      <c r="U20" s="124">
        <f t="shared" si="5"/>
        <v>4056</v>
      </c>
    </row>
    <row r="21" spans="1:21" ht="13.5" thickBot="1">
      <c r="A21" s="128" t="s">
        <v>27</v>
      </c>
      <c r="B21" s="157">
        <v>5148</v>
      </c>
      <c r="C21" s="150">
        <v>7558</v>
      </c>
      <c r="D21" s="150">
        <f t="shared" si="6"/>
        <v>108687</v>
      </c>
      <c r="E21" s="151">
        <v>121393</v>
      </c>
      <c r="F21" s="155">
        <v>3734</v>
      </c>
      <c r="G21" s="150">
        <v>6197</v>
      </c>
      <c r="H21" s="150">
        <f t="shared" si="7"/>
        <v>111600</v>
      </c>
      <c r="I21" s="161">
        <v>121531</v>
      </c>
      <c r="J21" s="157">
        <v>3341</v>
      </c>
      <c r="K21" s="150">
        <v>5654</v>
      </c>
      <c r="L21" s="150">
        <f t="shared" si="8"/>
        <v>112516</v>
      </c>
      <c r="M21" s="161">
        <v>121511</v>
      </c>
      <c r="N21" s="252">
        <v>3026</v>
      </c>
      <c r="O21" s="253">
        <v>5805</v>
      </c>
      <c r="P21" s="235">
        <f t="shared" si="9"/>
        <v>113882</v>
      </c>
      <c r="Q21" s="258">
        <v>122713</v>
      </c>
      <c r="R21" s="387">
        <v>2635</v>
      </c>
      <c r="S21" s="203">
        <v>6322</v>
      </c>
      <c r="T21" s="203">
        <v>118761</v>
      </c>
      <c r="U21" s="124">
        <f t="shared" si="5"/>
        <v>127718</v>
      </c>
    </row>
    <row r="22" spans="1:18" ht="12.75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3"/>
      <c r="O22" s="53"/>
      <c r="P22" s="53"/>
      <c r="Q22" s="53"/>
      <c r="R22" s="53"/>
    </row>
    <row r="23" spans="1:18" ht="13.5" thickBot="1">
      <c r="A23" s="13" t="s">
        <v>300</v>
      </c>
      <c r="N23" s="3"/>
      <c r="O23" s="3"/>
      <c r="P23" s="3"/>
      <c r="Q23" s="3"/>
      <c r="R23" s="3"/>
    </row>
    <row r="24" spans="1:21" ht="13.5" thickBot="1">
      <c r="A24" s="10" t="s">
        <v>84</v>
      </c>
      <c r="B24" s="428">
        <v>2003</v>
      </c>
      <c r="C24" s="429"/>
      <c r="D24" s="410"/>
      <c r="E24" s="418"/>
      <c r="F24" s="429">
        <v>2004</v>
      </c>
      <c r="G24" s="429"/>
      <c r="H24" s="410"/>
      <c r="I24" s="429"/>
      <c r="J24" s="428">
        <v>2005</v>
      </c>
      <c r="K24" s="429"/>
      <c r="L24" s="410"/>
      <c r="M24" s="429"/>
      <c r="N24" s="428">
        <v>2006</v>
      </c>
      <c r="O24" s="429"/>
      <c r="P24" s="429"/>
      <c r="Q24" s="418"/>
      <c r="R24" s="429">
        <v>2007</v>
      </c>
      <c r="S24" s="429"/>
      <c r="T24" s="429"/>
      <c r="U24" s="418"/>
    </row>
    <row r="25" spans="1:21" ht="13.5" thickBot="1">
      <c r="A25" s="128" t="s">
        <v>80</v>
      </c>
      <c r="B25" s="89" t="s">
        <v>77</v>
      </c>
      <c r="C25" s="129" t="s">
        <v>45</v>
      </c>
      <c r="D25" s="81" t="s">
        <v>78</v>
      </c>
      <c r="E25" s="131" t="s">
        <v>44</v>
      </c>
      <c r="F25" s="88" t="s">
        <v>77</v>
      </c>
      <c r="G25" s="129" t="s">
        <v>45</v>
      </c>
      <c r="H25" s="81" t="s">
        <v>78</v>
      </c>
      <c r="I25" s="130" t="s">
        <v>44</v>
      </c>
      <c r="J25" s="89" t="s">
        <v>77</v>
      </c>
      <c r="K25" s="129" t="s">
        <v>45</v>
      </c>
      <c r="L25" s="81" t="s">
        <v>78</v>
      </c>
      <c r="M25" s="130" t="s">
        <v>44</v>
      </c>
      <c r="N25" s="31" t="s">
        <v>77</v>
      </c>
      <c r="O25" s="87" t="s">
        <v>45</v>
      </c>
      <c r="P25" s="87" t="s">
        <v>78</v>
      </c>
      <c r="Q25" s="68" t="s">
        <v>44</v>
      </c>
      <c r="R25" s="30" t="s">
        <v>77</v>
      </c>
      <c r="S25" s="87" t="s">
        <v>45</v>
      </c>
      <c r="T25" s="87" t="s">
        <v>78</v>
      </c>
      <c r="U25" s="68" t="s">
        <v>44</v>
      </c>
    </row>
    <row r="26" spans="1:21" ht="12.75">
      <c r="A26" s="24" t="s">
        <v>6</v>
      </c>
      <c r="B26" s="64">
        <v>33</v>
      </c>
      <c r="C26" s="73">
        <f>D26-B26</f>
        <v>375</v>
      </c>
      <c r="D26" s="143">
        <v>408</v>
      </c>
      <c r="E26" s="126">
        <v>135</v>
      </c>
      <c r="F26" s="75">
        <v>30</v>
      </c>
      <c r="G26" s="73">
        <f>H26-F26</f>
        <v>414</v>
      </c>
      <c r="H26" s="143">
        <v>444</v>
      </c>
      <c r="I26" s="74">
        <v>218</v>
      </c>
      <c r="J26" s="64">
        <v>34</v>
      </c>
      <c r="K26" s="73">
        <f>L26-J26</f>
        <v>365</v>
      </c>
      <c r="L26" s="143">
        <v>399</v>
      </c>
      <c r="M26" s="74">
        <v>174</v>
      </c>
      <c r="N26" s="127">
        <v>27</v>
      </c>
      <c r="O26" s="2">
        <v>320</v>
      </c>
      <c r="P26" s="2">
        <v>347</v>
      </c>
      <c r="Q26" s="123">
        <v>144</v>
      </c>
      <c r="R26" s="199">
        <v>34</v>
      </c>
      <c r="S26" s="2">
        <v>365</v>
      </c>
      <c r="T26" s="2">
        <v>399</v>
      </c>
      <c r="U26" s="123">
        <v>174</v>
      </c>
    </row>
    <row r="27" spans="1:21" ht="12.75">
      <c r="A27" s="21" t="s">
        <v>0</v>
      </c>
      <c r="B27" s="62">
        <v>2</v>
      </c>
      <c r="C27" s="107">
        <f aca="true" t="shared" si="10" ref="C27:C33">D27-B27</f>
        <v>52</v>
      </c>
      <c r="D27" s="144">
        <v>54</v>
      </c>
      <c r="E27" s="113">
        <v>19</v>
      </c>
      <c r="F27" s="56">
        <v>1</v>
      </c>
      <c r="G27" s="107">
        <f aca="true" t="shared" si="11" ref="G27:G33">H27-F27</f>
        <v>49</v>
      </c>
      <c r="H27" s="144">
        <v>50</v>
      </c>
      <c r="I27" s="108">
        <v>19</v>
      </c>
      <c r="J27" s="62">
        <v>5</v>
      </c>
      <c r="K27" s="107">
        <f aca="true" t="shared" si="12" ref="K27:K33">L27-J27</f>
        <v>51</v>
      </c>
      <c r="L27" s="144">
        <v>56</v>
      </c>
      <c r="M27" s="108">
        <v>10</v>
      </c>
      <c r="N27" s="5">
        <v>4</v>
      </c>
      <c r="O27" s="1">
        <v>35</v>
      </c>
      <c r="P27" s="1">
        <v>39</v>
      </c>
      <c r="Q27" s="197">
        <v>11</v>
      </c>
      <c r="R27" s="183"/>
      <c r="S27" s="1">
        <v>51</v>
      </c>
      <c r="T27" s="1">
        <v>56</v>
      </c>
      <c r="U27" s="197">
        <v>10</v>
      </c>
    </row>
    <row r="28" spans="1:21" ht="12.75">
      <c r="A28" s="21" t="s">
        <v>7</v>
      </c>
      <c r="B28" s="62">
        <v>110</v>
      </c>
      <c r="C28" s="107">
        <f t="shared" si="10"/>
        <v>1166</v>
      </c>
      <c r="D28" s="144">
        <v>1276</v>
      </c>
      <c r="E28" s="113">
        <v>737</v>
      </c>
      <c r="F28" s="56">
        <v>86</v>
      </c>
      <c r="G28" s="107">
        <f t="shared" si="11"/>
        <v>1027</v>
      </c>
      <c r="H28" s="144">
        <v>1113</v>
      </c>
      <c r="I28" s="108">
        <v>623</v>
      </c>
      <c r="J28" s="62">
        <v>115</v>
      </c>
      <c r="K28" s="107">
        <f t="shared" si="12"/>
        <v>969</v>
      </c>
      <c r="L28" s="144">
        <v>1084</v>
      </c>
      <c r="M28" s="108">
        <v>592</v>
      </c>
      <c r="N28" s="5">
        <v>125</v>
      </c>
      <c r="O28" s="1">
        <v>913</v>
      </c>
      <c r="P28" s="1">
        <v>1038</v>
      </c>
      <c r="Q28" s="197">
        <v>572</v>
      </c>
      <c r="R28" s="183">
        <v>5</v>
      </c>
      <c r="S28" s="1">
        <v>969</v>
      </c>
      <c r="T28" s="1">
        <v>1084</v>
      </c>
      <c r="U28" s="197">
        <v>592</v>
      </c>
    </row>
    <row r="29" spans="1:21" ht="12.75">
      <c r="A29" s="21" t="s">
        <v>1</v>
      </c>
      <c r="B29" s="62">
        <v>48</v>
      </c>
      <c r="C29" s="107">
        <f t="shared" si="10"/>
        <v>515</v>
      </c>
      <c r="D29" s="144">
        <v>563</v>
      </c>
      <c r="E29" s="113">
        <v>232</v>
      </c>
      <c r="F29" s="56">
        <v>41</v>
      </c>
      <c r="G29" s="107">
        <f t="shared" si="11"/>
        <v>533</v>
      </c>
      <c r="H29" s="144">
        <v>574</v>
      </c>
      <c r="I29" s="108">
        <v>244</v>
      </c>
      <c r="J29" s="62">
        <v>61</v>
      </c>
      <c r="K29" s="107">
        <f t="shared" si="12"/>
        <v>610</v>
      </c>
      <c r="L29" s="144">
        <v>671</v>
      </c>
      <c r="M29" s="108">
        <v>325</v>
      </c>
      <c r="N29" s="5">
        <v>66</v>
      </c>
      <c r="O29" s="1">
        <v>555</v>
      </c>
      <c r="P29" s="1">
        <v>621</v>
      </c>
      <c r="Q29" s="197">
        <v>296</v>
      </c>
      <c r="R29" s="183">
        <v>115</v>
      </c>
      <c r="S29" s="1">
        <v>610</v>
      </c>
      <c r="T29" s="1">
        <v>671</v>
      </c>
      <c r="U29" s="197">
        <v>325</v>
      </c>
    </row>
    <row r="30" spans="1:21" ht="12.75">
      <c r="A30" s="21" t="s">
        <v>2</v>
      </c>
      <c r="B30" s="62">
        <v>63</v>
      </c>
      <c r="C30" s="107">
        <f t="shared" si="10"/>
        <v>602</v>
      </c>
      <c r="D30" s="144">
        <v>665</v>
      </c>
      <c r="E30" s="113">
        <v>239</v>
      </c>
      <c r="F30" s="56">
        <v>63</v>
      </c>
      <c r="G30" s="107">
        <f t="shared" si="11"/>
        <v>573</v>
      </c>
      <c r="H30" s="144">
        <v>636</v>
      </c>
      <c r="I30" s="108">
        <v>274</v>
      </c>
      <c r="J30" s="62">
        <v>58</v>
      </c>
      <c r="K30" s="107">
        <f t="shared" si="12"/>
        <v>554</v>
      </c>
      <c r="L30" s="144">
        <v>612</v>
      </c>
      <c r="M30" s="108">
        <v>258</v>
      </c>
      <c r="N30" s="5">
        <v>78</v>
      </c>
      <c r="O30" s="1">
        <v>832</v>
      </c>
      <c r="P30" s="1">
        <v>910</v>
      </c>
      <c r="Q30" s="197">
        <v>397</v>
      </c>
      <c r="R30" s="183">
        <v>61</v>
      </c>
      <c r="S30" s="1">
        <v>554</v>
      </c>
      <c r="T30" s="1">
        <v>612</v>
      </c>
      <c r="U30" s="197">
        <v>258</v>
      </c>
    </row>
    <row r="31" spans="1:21" ht="12.75">
      <c r="A31" s="21" t="s">
        <v>83</v>
      </c>
      <c r="B31" s="62">
        <v>194</v>
      </c>
      <c r="C31" s="107">
        <f t="shared" si="10"/>
        <v>533</v>
      </c>
      <c r="D31" s="144">
        <v>727</v>
      </c>
      <c r="E31" s="113">
        <v>237</v>
      </c>
      <c r="F31" s="56">
        <v>148</v>
      </c>
      <c r="G31" s="107">
        <f t="shared" si="11"/>
        <v>527</v>
      </c>
      <c r="H31" s="144">
        <v>675</v>
      </c>
      <c r="I31" s="108">
        <v>236</v>
      </c>
      <c r="J31" s="62">
        <v>220</v>
      </c>
      <c r="K31" s="107">
        <f t="shared" si="12"/>
        <v>638</v>
      </c>
      <c r="L31" s="144">
        <v>858</v>
      </c>
      <c r="M31" s="108">
        <v>398</v>
      </c>
      <c r="N31" s="5">
        <v>250</v>
      </c>
      <c r="O31" s="1">
        <v>658</v>
      </c>
      <c r="P31" s="1">
        <v>908</v>
      </c>
      <c r="Q31" s="197">
        <v>449</v>
      </c>
      <c r="R31" s="183">
        <v>58</v>
      </c>
      <c r="S31" s="1">
        <v>638</v>
      </c>
      <c r="T31" s="1">
        <v>858</v>
      </c>
      <c r="U31" s="197">
        <v>398</v>
      </c>
    </row>
    <row r="32" spans="1:21" ht="13.5" thickBot="1">
      <c r="A32" s="97" t="s">
        <v>9</v>
      </c>
      <c r="B32" s="63">
        <v>0</v>
      </c>
      <c r="C32" s="120">
        <f t="shared" si="10"/>
        <v>125</v>
      </c>
      <c r="D32" s="145">
        <v>125</v>
      </c>
      <c r="E32" s="141">
        <v>29</v>
      </c>
      <c r="F32" s="93">
        <v>1</v>
      </c>
      <c r="G32" s="120">
        <f t="shared" si="11"/>
        <v>19</v>
      </c>
      <c r="H32" s="145">
        <v>20</v>
      </c>
      <c r="I32" s="147">
        <v>4</v>
      </c>
      <c r="J32" s="63">
        <v>0</v>
      </c>
      <c r="K32" s="120">
        <f t="shared" si="12"/>
        <v>2</v>
      </c>
      <c r="L32" s="145">
        <v>2</v>
      </c>
      <c r="M32" s="147">
        <v>1</v>
      </c>
      <c r="N32" s="136">
        <v>0</v>
      </c>
      <c r="O32" s="191">
        <v>0</v>
      </c>
      <c r="P32" s="191">
        <v>0</v>
      </c>
      <c r="Q32" s="202">
        <v>0</v>
      </c>
      <c r="R32" s="211">
        <v>220</v>
      </c>
      <c r="S32" s="191">
        <v>2</v>
      </c>
      <c r="T32" s="191">
        <v>2</v>
      </c>
      <c r="U32" s="202">
        <v>1</v>
      </c>
    </row>
    <row r="33" spans="1:21" ht="13.5" thickBot="1">
      <c r="A33" s="102" t="s">
        <v>31</v>
      </c>
      <c r="B33" s="79">
        <f>SUM(B26:B32)</f>
        <v>450</v>
      </c>
      <c r="C33" s="121">
        <f t="shared" si="10"/>
        <v>3368</v>
      </c>
      <c r="D33" s="81">
        <f>SUM(D26:D32)</f>
        <v>3818</v>
      </c>
      <c r="E33" s="106">
        <f>SUM(E26:E32)</f>
        <v>1628</v>
      </c>
      <c r="F33" s="116">
        <f>SUM(F26:F32)</f>
        <v>370</v>
      </c>
      <c r="G33" s="121">
        <f t="shared" si="11"/>
        <v>3142</v>
      </c>
      <c r="H33" s="81">
        <f>SUM(H26:H32)</f>
        <v>3512</v>
      </c>
      <c r="I33" s="105">
        <f>SUM(I26:I32)</f>
        <v>1618</v>
      </c>
      <c r="J33" s="79">
        <f>SUM(J26:J32)</f>
        <v>493</v>
      </c>
      <c r="K33" s="121">
        <f t="shared" si="12"/>
        <v>3189</v>
      </c>
      <c r="L33" s="81">
        <f aca="true" t="shared" si="13" ref="L33:Q33">SUM(L26:L32)</f>
        <v>3682</v>
      </c>
      <c r="M33" s="105">
        <f t="shared" si="13"/>
        <v>1758</v>
      </c>
      <c r="N33" s="138">
        <f t="shared" si="13"/>
        <v>550</v>
      </c>
      <c r="O33" s="203">
        <f t="shared" si="13"/>
        <v>3313</v>
      </c>
      <c r="P33" s="203">
        <f t="shared" si="13"/>
        <v>3863</v>
      </c>
      <c r="Q33" s="124">
        <f t="shared" si="13"/>
        <v>1869</v>
      </c>
      <c r="R33" s="138">
        <v>0</v>
      </c>
      <c r="S33" s="203">
        <v>3189</v>
      </c>
      <c r="T33" s="203">
        <v>3682</v>
      </c>
      <c r="U33" s="124">
        <v>1758</v>
      </c>
    </row>
    <row r="34" spans="1:19" ht="12.75">
      <c r="A34" s="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"/>
      <c r="O34" s="3"/>
      <c r="P34" s="3"/>
      <c r="Q34" s="3"/>
      <c r="R34" s="13"/>
      <c r="S34" s="3"/>
    </row>
    <row r="35" spans="1:18" ht="13.5" thickBot="1">
      <c r="A35" s="13" t="s">
        <v>301</v>
      </c>
      <c r="N35" s="3"/>
      <c r="O35" s="3"/>
      <c r="P35" s="3"/>
      <c r="Q35" s="3"/>
      <c r="R35" s="3"/>
    </row>
    <row r="36" spans="1:21" ht="12.75">
      <c r="A36" s="10" t="s">
        <v>79</v>
      </c>
      <c r="B36" s="428">
        <v>2003</v>
      </c>
      <c r="C36" s="429"/>
      <c r="D36" s="429"/>
      <c r="E36" s="418"/>
      <c r="F36" s="429">
        <v>2004</v>
      </c>
      <c r="G36" s="429"/>
      <c r="H36" s="429"/>
      <c r="I36" s="429"/>
      <c r="J36" s="428">
        <v>2005</v>
      </c>
      <c r="K36" s="429"/>
      <c r="L36" s="429"/>
      <c r="M36" s="429"/>
      <c r="N36" s="440">
        <v>2006</v>
      </c>
      <c r="O36" s="410"/>
      <c r="P36" s="410"/>
      <c r="Q36" s="410"/>
      <c r="R36" s="440">
        <v>2007</v>
      </c>
      <c r="S36" s="441"/>
      <c r="T36" s="441"/>
      <c r="U36" s="442"/>
    </row>
    <row r="37" spans="1:21" ht="13.5" thickBot="1">
      <c r="A37" s="128" t="s">
        <v>80</v>
      </c>
      <c r="B37" s="89" t="s">
        <v>81</v>
      </c>
      <c r="C37" s="90" t="s">
        <v>82</v>
      </c>
      <c r="D37" s="90" t="s">
        <v>103</v>
      </c>
      <c r="E37" s="92" t="s">
        <v>31</v>
      </c>
      <c r="F37" s="88" t="s">
        <v>81</v>
      </c>
      <c r="G37" s="90" t="s">
        <v>82</v>
      </c>
      <c r="H37" s="90" t="s">
        <v>103</v>
      </c>
      <c r="I37" s="129" t="s">
        <v>31</v>
      </c>
      <c r="J37" s="89" t="s">
        <v>81</v>
      </c>
      <c r="K37" s="90" t="s">
        <v>82</v>
      </c>
      <c r="L37" s="90" t="s">
        <v>103</v>
      </c>
      <c r="M37" s="129" t="s">
        <v>31</v>
      </c>
      <c r="N37" s="31" t="s">
        <v>81</v>
      </c>
      <c r="O37" s="87" t="s">
        <v>82</v>
      </c>
      <c r="P37" s="87" t="s">
        <v>103</v>
      </c>
      <c r="Q37" s="206" t="s">
        <v>31</v>
      </c>
      <c r="R37" s="31" t="s">
        <v>81</v>
      </c>
      <c r="S37" s="9" t="s">
        <v>82</v>
      </c>
      <c r="T37" s="9" t="s">
        <v>103</v>
      </c>
      <c r="U37" s="198" t="s">
        <v>31</v>
      </c>
    </row>
    <row r="38" spans="1:21" ht="12.75">
      <c r="A38" s="24" t="s">
        <v>6</v>
      </c>
      <c r="B38" s="64">
        <v>29</v>
      </c>
      <c r="C38" s="60">
        <v>22</v>
      </c>
      <c r="D38" s="60">
        <f>E38-C38-B38</f>
        <v>357</v>
      </c>
      <c r="E38" s="66">
        <v>408</v>
      </c>
      <c r="F38" s="75">
        <v>7</v>
      </c>
      <c r="G38" s="60">
        <v>25</v>
      </c>
      <c r="H38" s="60">
        <f>I38-G38-F38</f>
        <v>412</v>
      </c>
      <c r="I38" s="73">
        <v>444</v>
      </c>
      <c r="J38" s="64">
        <v>7</v>
      </c>
      <c r="K38" s="60">
        <v>26</v>
      </c>
      <c r="L38" s="60">
        <f>M38-K38-J38</f>
        <v>366</v>
      </c>
      <c r="M38" s="73">
        <v>399</v>
      </c>
      <c r="N38" s="64">
        <v>30</v>
      </c>
      <c r="O38" s="60">
        <v>15</v>
      </c>
      <c r="P38" s="60">
        <v>302</v>
      </c>
      <c r="Q38" s="73">
        <v>347</v>
      </c>
      <c r="R38" s="249">
        <v>15</v>
      </c>
      <c r="S38" s="235">
        <v>15</v>
      </c>
      <c r="T38" s="235">
        <f>U38-S38-R38</f>
        <v>346</v>
      </c>
      <c r="U38" s="335">
        <v>376</v>
      </c>
    </row>
    <row r="39" spans="1:21" ht="12.75">
      <c r="A39" s="21" t="s">
        <v>0</v>
      </c>
      <c r="B39" s="62">
        <v>3</v>
      </c>
      <c r="C39" s="7">
        <v>13</v>
      </c>
      <c r="D39" s="7">
        <f aca="true" t="shared" si="14" ref="D39:D45">E39-C39-B39</f>
        <v>38</v>
      </c>
      <c r="E39" s="67">
        <v>54</v>
      </c>
      <c r="F39" s="56">
        <v>2</v>
      </c>
      <c r="G39" s="7">
        <v>3</v>
      </c>
      <c r="H39" s="7">
        <f aca="true" t="shared" si="15" ref="H39:H45">I39-G39-F39</f>
        <v>45</v>
      </c>
      <c r="I39" s="107">
        <v>50</v>
      </c>
      <c r="J39" s="62">
        <v>11</v>
      </c>
      <c r="K39" s="7">
        <v>7</v>
      </c>
      <c r="L39" s="7">
        <f aca="true" t="shared" si="16" ref="L39:L45">M39-K39-J39</f>
        <v>38</v>
      </c>
      <c r="M39" s="107">
        <v>56</v>
      </c>
      <c r="N39" s="62">
        <v>7</v>
      </c>
      <c r="O39" s="7">
        <v>12</v>
      </c>
      <c r="P39" s="7">
        <v>20</v>
      </c>
      <c r="Q39" s="107">
        <v>39</v>
      </c>
      <c r="R39" s="248">
        <v>4</v>
      </c>
      <c r="S39" s="204">
        <v>2</v>
      </c>
      <c r="T39" s="204">
        <f aca="true" t="shared" si="17" ref="T39:T44">U39-S39-R39</f>
        <v>38</v>
      </c>
      <c r="U39" s="336">
        <v>44</v>
      </c>
    </row>
    <row r="40" spans="1:21" ht="12.75">
      <c r="A40" s="21" t="s">
        <v>7</v>
      </c>
      <c r="B40" s="62">
        <v>98</v>
      </c>
      <c r="C40" s="7">
        <v>141</v>
      </c>
      <c r="D40" s="7">
        <f t="shared" si="14"/>
        <v>1037</v>
      </c>
      <c r="E40" s="67">
        <v>1276</v>
      </c>
      <c r="F40" s="56">
        <v>81</v>
      </c>
      <c r="G40" s="7">
        <v>118</v>
      </c>
      <c r="H40" s="7">
        <f t="shared" si="15"/>
        <v>914</v>
      </c>
      <c r="I40" s="107">
        <v>1113</v>
      </c>
      <c r="J40" s="62">
        <v>70</v>
      </c>
      <c r="K40" s="7">
        <v>112</v>
      </c>
      <c r="L40" s="7">
        <f t="shared" si="16"/>
        <v>902</v>
      </c>
      <c r="M40" s="107">
        <v>1084</v>
      </c>
      <c r="N40" s="62">
        <v>51</v>
      </c>
      <c r="O40" s="7">
        <v>102</v>
      </c>
      <c r="P40" s="7">
        <v>885</v>
      </c>
      <c r="Q40" s="107">
        <v>1038</v>
      </c>
      <c r="R40" s="62">
        <v>45</v>
      </c>
      <c r="S40" s="7">
        <v>101</v>
      </c>
      <c r="T40" s="204">
        <f t="shared" si="17"/>
        <v>847</v>
      </c>
      <c r="U40" s="67">
        <v>993</v>
      </c>
    </row>
    <row r="41" spans="1:21" ht="12.75">
      <c r="A41" s="21" t="s">
        <v>1</v>
      </c>
      <c r="B41" s="62">
        <v>38</v>
      </c>
      <c r="C41" s="7">
        <v>72</v>
      </c>
      <c r="D41" s="7">
        <f t="shared" si="14"/>
        <v>453</v>
      </c>
      <c r="E41" s="67">
        <v>563</v>
      </c>
      <c r="F41" s="56">
        <v>11</v>
      </c>
      <c r="G41" s="7">
        <v>57</v>
      </c>
      <c r="H41" s="7">
        <f t="shared" si="15"/>
        <v>506</v>
      </c>
      <c r="I41" s="107">
        <v>574</v>
      </c>
      <c r="J41" s="62">
        <v>23</v>
      </c>
      <c r="K41" s="7">
        <v>58</v>
      </c>
      <c r="L41" s="7">
        <f t="shared" si="16"/>
        <v>590</v>
      </c>
      <c r="M41" s="107">
        <v>671</v>
      </c>
      <c r="N41" s="62">
        <v>21</v>
      </c>
      <c r="O41" s="7">
        <v>74</v>
      </c>
      <c r="P41" s="7">
        <v>526</v>
      </c>
      <c r="Q41" s="107">
        <v>621</v>
      </c>
      <c r="R41" s="62">
        <v>36</v>
      </c>
      <c r="S41" s="7">
        <v>67</v>
      </c>
      <c r="T41" s="204">
        <f t="shared" si="17"/>
        <v>406</v>
      </c>
      <c r="U41" s="67">
        <v>509</v>
      </c>
    </row>
    <row r="42" spans="1:21" ht="12.75">
      <c r="A42" s="21" t="s">
        <v>2</v>
      </c>
      <c r="B42" s="62">
        <v>12</v>
      </c>
      <c r="C42" s="7">
        <v>6</v>
      </c>
      <c r="D42" s="7">
        <f t="shared" si="14"/>
        <v>647</v>
      </c>
      <c r="E42" s="67">
        <v>665</v>
      </c>
      <c r="F42" s="56">
        <v>1</v>
      </c>
      <c r="G42" s="7">
        <v>14</v>
      </c>
      <c r="H42" s="7">
        <f t="shared" si="15"/>
        <v>621</v>
      </c>
      <c r="I42" s="107">
        <v>636</v>
      </c>
      <c r="J42" s="62">
        <v>1</v>
      </c>
      <c r="K42" s="7">
        <v>4</v>
      </c>
      <c r="L42" s="7">
        <f t="shared" si="16"/>
        <v>607</v>
      </c>
      <c r="M42" s="107">
        <v>612</v>
      </c>
      <c r="N42" s="62">
        <v>3</v>
      </c>
      <c r="O42" s="7">
        <v>32</v>
      </c>
      <c r="P42" s="7">
        <v>875</v>
      </c>
      <c r="Q42" s="107">
        <v>910</v>
      </c>
      <c r="R42" s="62">
        <v>7</v>
      </c>
      <c r="S42" s="7">
        <v>59</v>
      </c>
      <c r="T42" s="204">
        <f t="shared" si="17"/>
        <v>1404</v>
      </c>
      <c r="U42" s="67">
        <v>1470</v>
      </c>
    </row>
    <row r="43" spans="1:21" ht="12.75">
      <c r="A43" s="21" t="s">
        <v>83</v>
      </c>
      <c r="B43" s="62">
        <v>21</v>
      </c>
      <c r="C43" s="7">
        <v>7</v>
      </c>
      <c r="D43" s="7">
        <f t="shared" si="14"/>
        <v>699</v>
      </c>
      <c r="E43" s="67">
        <v>727</v>
      </c>
      <c r="F43" s="56">
        <v>12</v>
      </c>
      <c r="G43" s="7">
        <v>6</v>
      </c>
      <c r="H43" s="7">
        <f t="shared" si="15"/>
        <v>657</v>
      </c>
      <c r="I43" s="107">
        <v>675</v>
      </c>
      <c r="J43" s="62">
        <v>3</v>
      </c>
      <c r="K43" s="7">
        <v>15</v>
      </c>
      <c r="L43" s="7">
        <f t="shared" si="16"/>
        <v>840</v>
      </c>
      <c r="M43" s="107">
        <v>858</v>
      </c>
      <c r="N43" s="62">
        <v>1</v>
      </c>
      <c r="O43" s="7">
        <v>9</v>
      </c>
      <c r="P43" s="7">
        <v>898</v>
      </c>
      <c r="Q43" s="107">
        <v>908</v>
      </c>
      <c r="R43" s="62">
        <v>9</v>
      </c>
      <c r="S43" s="7">
        <v>9</v>
      </c>
      <c r="T43" s="204">
        <f t="shared" si="17"/>
        <v>646</v>
      </c>
      <c r="U43" s="67">
        <v>664</v>
      </c>
    </row>
    <row r="44" spans="1:21" ht="13.5" thickBot="1">
      <c r="A44" s="97" t="s">
        <v>9</v>
      </c>
      <c r="B44" s="63">
        <v>0</v>
      </c>
      <c r="C44" s="58">
        <v>0</v>
      </c>
      <c r="D44" s="58">
        <f t="shared" si="14"/>
        <v>125</v>
      </c>
      <c r="E44" s="65">
        <v>125</v>
      </c>
      <c r="F44" s="93">
        <v>0</v>
      </c>
      <c r="G44" s="58">
        <v>0</v>
      </c>
      <c r="H44" s="58">
        <f t="shared" si="15"/>
        <v>20</v>
      </c>
      <c r="I44" s="120">
        <v>20</v>
      </c>
      <c r="J44" s="63">
        <v>0</v>
      </c>
      <c r="K44" s="58">
        <v>0</v>
      </c>
      <c r="L44" s="58">
        <f t="shared" si="16"/>
        <v>2</v>
      </c>
      <c r="M44" s="120">
        <v>2</v>
      </c>
      <c r="N44" s="63">
        <v>0</v>
      </c>
      <c r="O44" s="58">
        <v>0</v>
      </c>
      <c r="P44" s="58">
        <v>0</v>
      </c>
      <c r="Q44" s="120">
        <v>0</v>
      </c>
      <c r="R44" s="63">
        <v>0</v>
      </c>
      <c r="S44" s="58">
        <v>0</v>
      </c>
      <c r="T44" s="251">
        <f t="shared" si="17"/>
        <v>0</v>
      </c>
      <c r="U44" s="65">
        <v>0</v>
      </c>
    </row>
    <row r="45" spans="1:21" ht="13.5" thickBot="1">
      <c r="A45" s="102" t="s">
        <v>31</v>
      </c>
      <c r="B45" s="79">
        <f>SUM(B38:B44)</f>
        <v>201</v>
      </c>
      <c r="C45" s="59">
        <f>SUM(C38:C44)</f>
        <v>261</v>
      </c>
      <c r="D45" s="59">
        <f t="shared" si="14"/>
        <v>3356</v>
      </c>
      <c r="E45" s="80">
        <f>SUM(E38:E44)</f>
        <v>3818</v>
      </c>
      <c r="F45" s="116">
        <f>SUM(F38:F44)</f>
        <v>114</v>
      </c>
      <c r="G45" s="59">
        <f>SUM(G38:G44)</f>
        <v>223</v>
      </c>
      <c r="H45" s="59">
        <f t="shared" si="15"/>
        <v>3175</v>
      </c>
      <c r="I45" s="121">
        <f>SUM(I38:I44)</f>
        <v>3512</v>
      </c>
      <c r="J45" s="79">
        <f>SUM(J38:J44)</f>
        <v>115</v>
      </c>
      <c r="K45" s="59">
        <f>SUM(K38:K44)</f>
        <v>222</v>
      </c>
      <c r="L45" s="59">
        <f t="shared" si="16"/>
        <v>3345</v>
      </c>
      <c r="M45" s="121">
        <f>SUM(M38:M44)</f>
        <v>3682</v>
      </c>
      <c r="N45" s="79">
        <f>SUM(N38:N44)</f>
        <v>113</v>
      </c>
      <c r="O45" s="59">
        <f>SUM(O38:O44)</f>
        <v>244</v>
      </c>
      <c r="P45" s="59">
        <f>SUM(P38:P44)</f>
        <v>3506</v>
      </c>
      <c r="Q45" s="121">
        <f>SUM(Q38:Q44)</f>
        <v>3863</v>
      </c>
      <c r="R45" s="79">
        <f>SUM(R38:R43)</f>
        <v>116</v>
      </c>
      <c r="S45" s="59">
        <f>SUM(S38:S43)</f>
        <v>253</v>
      </c>
      <c r="T45" s="59">
        <f>SUM(T38:T43)</f>
        <v>3687</v>
      </c>
      <c r="U45" s="80">
        <f>SUM(U38:U44)</f>
        <v>4056</v>
      </c>
    </row>
    <row r="46" ht="12.75">
      <c r="A46" t="s">
        <v>104</v>
      </c>
    </row>
    <row r="49" spans="1:18" ht="12.75">
      <c r="A49" s="3"/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27"/>
      <c r="O49" s="27"/>
      <c r="P49" s="27"/>
      <c r="Q49" s="27"/>
      <c r="R49" s="27"/>
    </row>
    <row r="50" spans="1:18" ht="12.75">
      <c r="A50" s="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2.75">
      <c r="A51" s="3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ht="12.75">
      <c r="A52" s="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2.75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12.7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2.75">
      <c r="A55" s="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2.75">
      <c r="A56" s="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2.75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</sheetData>
  <mergeCells count="23">
    <mergeCell ref="N24:Q24"/>
    <mergeCell ref="R24:U24"/>
    <mergeCell ref="N36:Q36"/>
    <mergeCell ref="R36:U36"/>
    <mergeCell ref="N2:Q2"/>
    <mergeCell ref="R2:U2"/>
    <mergeCell ref="N13:Q13"/>
    <mergeCell ref="R13:U13"/>
    <mergeCell ref="B36:E36"/>
    <mergeCell ref="F36:I36"/>
    <mergeCell ref="J49:M49"/>
    <mergeCell ref="F49:I49"/>
    <mergeCell ref="B49:E49"/>
    <mergeCell ref="J36:M36"/>
    <mergeCell ref="J24:M24"/>
    <mergeCell ref="B24:E24"/>
    <mergeCell ref="F24:I24"/>
    <mergeCell ref="J2:M2"/>
    <mergeCell ref="F2:I2"/>
    <mergeCell ref="B2:E2"/>
    <mergeCell ref="F13:I13"/>
    <mergeCell ref="J13:M13"/>
    <mergeCell ref="B13:E13"/>
  </mergeCells>
  <printOptions/>
  <pageMargins left="0.75" right="0.75" top="1" bottom="1" header="0.4921259845" footer="0.492125984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A24" sqref="A24"/>
    </sheetView>
  </sheetViews>
  <sheetFormatPr defaultColWidth="9.00390625" defaultRowHeight="12.75"/>
  <cols>
    <col min="1" max="1" width="11.00390625" style="0" customWidth="1"/>
    <col min="2" max="21" width="6.75390625" style="0" customWidth="1"/>
  </cols>
  <sheetData>
    <row r="1" ht="13.5" thickBot="1">
      <c r="A1" t="s">
        <v>302</v>
      </c>
    </row>
    <row r="2" spans="1:21" ht="12.75">
      <c r="A2" s="425" t="s">
        <v>75</v>
      </c>
      <c r="B2" s="428">
        <v>2003</v>
      </c>
      <c r="C2" s="429"/>
      <c r="D2" s="429"/>
      <c r="E2" s="418"/>
      <c r="F2" s="429">
        <v>2004</v>
      </c>
      <c r="G2" s="429"/>
      <c r="H2" s="429"/>
      <c r="I2" s="429"/>
      <c r="J2" s="428">
        <v>2005</v>
      </c>
      <c r="K2" s="429"/>
      <c r="L2" s="429"/>
      <c r="M2" s="429"/>
      <c r="N2" s="428">
        <v>2006</v>
      </c>
      <c r="O2" s="429"/>
      <c r="P2" s="429"/>
      <c r="Q2" s="418"/>
      <c r="R2" s="428">
        <v>2007</v>
      </c>
      <c r="S2" s="429"/>
      <c r="T2" s="429"/>
      <c r="U2" s="418"/>
    </row>
    <row r="3" spans="1:21" ht="13.5" thickBot="1">
      <c r="A3" s="427"/>
      <c r="B3" s="89" t="s">
        <v>77</v>
      </c>
      <c r="C3" s="90" t="s">
        <v>45</v>
      </c>
      <c r="D3" s="90" t="s">
        <v>85</v>
      </c>
      <c r="E3" s="92" t="s">
        <v>78</v>
      </c>
      <c r="F3" s="88" t="s">
        <v>77</v>
      </c>
      <c r="G3" s="90" t="s">
        <v>45</v>
      </c>
      <c r="H3" s="90" t="s">
        <v>85</v>
      </c>
      <c r="I3" s="129" t="s">
        <v>78</v>
      </c>
      <c r="J3" s="89" t="s">
        <v>77</v>
      </c>
      <c r="K3" s="90" t="s">
        <v>45</v>
      </c>
      <c r="L3" s="90" t="s">
        <v>85</v>
      </c>
      <c r="M3" s="129" t="s">
        <v>78</v>
      </c>
      <c r="N3" s="178" t="s">
        <v>77</v>
      </c>
      <c r="O3" s="129" t="s">
        <v>45</v>
      </c>
      <c r="P3" s="129" t="s">
        <v>85</v>
      </c>
      <c r="Q3" s="92" t="s">
        <v>78</v>
      </c>
      <c r="R3" s="178" t="s">
        <v>77</v>
      </c>
      <c r="S3" s="129" t="s">
        <v>45</v>
      </c>
      <c r="T3" s="129" t="s">
        <v>85</v>
      </c>
      <c r="U3" s="92" t="s">
        <v>78</v>
      </c>
    </row>
    <row r="4" spans="1:21" ht="12.75">
      <c r="A4" s="24" t="s">
        <v>48</v>
      </c>
      <c r="B4" s="64">
        <v>58</v>
      </c>
      <c r="C4" s="60">
        <v>47</v>
      </c>
      <c r="D4" s="60">
        <v>6</v>
      </c>
      <c r="E4" s="66">
        <f>SUM(B4:D4)</f>
        <v>111</v>
      </c>
      <c r="F4" s="75">
        <v>57</v>
      </c>
      <c r="G4" s="60">
        <v>73</v>
      </c>
      <c r="H4" s="60">
        <v>5</v>
      </c>
      <c r="I4" s="73">
        <f>SUM(F4:H4)</f>
        <v>135</v>
      </c>
      <c r="J4" s="64">
        <v>72</v>
      </c>
      <c r="K4" s="60">
        <v>70</v>
      </c>
      <c r="L4" s="60">
        <v>17</v>
      </c>
      <c r="M4" s="73">
        <f>SUM(J4:L4)</f>
        <v>159</v>
      </c>
      <c r="N4" s="60">
        <v>75</v>
      </c>
      <c r="O4" s="60">
        <v>82</v>
      </c>
      <c r="P4" s="60">
        <v>11</v>
      </c>
      <c r="Q4" s="60">
        <v>168</v>
      </c>
      <c r="R4" s="60">
        <v>57</v>
      </c>
      <c r="S4" s="60">
        <v>98</v>
      </c>
      <c r="T4" s="60">
        <v>24</v>
      </c>
      <c r="U4" s="60">
        <v>179</v>
      </c>
    </row>
    <row r="5" spans="1:21" ht="12.75">
      <c r="A5" s="21" t="s">
        <v>10</v>
      </c>
      <c r="B5" s="62">
        <v>115</v>
      </c>
      <c r="C5" s="7">
        <v>109</v>
      </c>
      <c r="D5" s="7">
        <v>12</v>
      </c>
      <c r="E5" s="67">
        <f aca="true" t="shared" si="0" ref="E5:E10">SUM(B5:D5)</f>
        <v>236</v>
      </c>
      <c r="F5" s="56">
        <v>143</v>
      </c>
      <c r="G5" s="7">
        <v>143</v>
      </c>
      <c r="H5" s="7">
        <v>15</v>
      </c>
      <c r="I5" s="107">
        <f aca="true" t="shared" si="1" ref="I5:I10">SUM(F5:H5)</f>
        <v>301</v>
      </c>
      <c r="J5" s="62">
        <v>127</v>
      </c>
      <c r="K5" s="7">
        <v>101</v>
      </c>
      <c r="L5" s="7">
        <v>18</v>
      </c>
      <c r="M5" s="107">
        <f aca="true" t="shared" si="2" ref="M5:M10">SUM(J5:L5)</f>
        <v>246</v>
      </c>
      <c r="N5" s="7">
        <v>88</v>
      </c>
      <c r="O5" s="7">
        <v>109</v>
      </c>
      <c r="P5" s="7">
        <v>17</v>
      </c>
      <c r="Q5" s="7">
        <v>214</v>
      </c>
      <c r="R5" s="7">
        <v>130</v>
      </c>
      <c r="S5" s="7">
        <v>138</v>
      </c>
      <c r="T5" s="7">
        <v>13</v>
      </c>
      <c r="U5" s="7">
        <v>281</v>
      </c>
    </row>
    <row r="6" spans="1:21" ht="12.75">
      <c r="A6" s="21" t="s">
        <v>13</v>
      </c>
      <c r="B6" s="62">
        <v>53</v>
      </c>
      <c r="C6" s="7">
        <v>41</v>
      </c>
      <c r="D6" s="7">
        <v>7</v>
      </c>
      <c r="E6" s="67">
        <f t="shared" si="0"/>
        <v>101</v>
      </c>
      <c r="F6" s="56">
        <v>47</v>
      </c>
      <c r="G6" s="7">
        <v>46</v>
      </c>
      <c r="H6" s="7">
        <v>7</v>
      </c>
      <c r="I6" s="107">
        <f t="shared" si="1"/>
        <v>100</v>
      </c>
      <c r="J6" s="62">
        <v>63</v>
      </c>
      <c r="K6" s="7">
        <v>34</v>
      </c>
      <c r="L6" s="7">
        <v>15</v>
      </c>
      <c r="M6" s="107">
        <f t="shared" si="2"/>
        <v>112</v>
      </c>
      <c r="N6" s="7">
        <v>24</v>
      </c>
      <c r="O6" s="7">
        <v>48</v>
      </c>
      <c r="P6" s="7">
        <v>19</v>
      </c>
      <c r="Q6" s="7">
        <v>91</v>
      </c>
      <c r="R6" s="7">
        <v>39</v>
      </c>
      <c r="S6" s="7">
        <v>33</v>
      </c>
      <c r="T6" s="7">
        <v>8</v>
      </c>
      <c r="U6" s="7">
        <v>80</v>
      </c>
    </row>
    <row r="7" spans="1:21" ht="12.75">
      <c r="A7" s="21" t="s">
        <v>11</v>
      </c>
      <c r="B7" s="62">
        <v>57</v>
      </c>
      <c r="C7" s="7">
        <v>49</v>
      </c>
      <c r="D7" s="7">
        <v>4</v>
      </c>
      <c r="E7" s="67">
        <f t="shared" si="0"/>
        <v>110</v>
      </c>
      <c r="F7" s="56">
        <v>58</v>
      </c>
      <c r="G7" s="7">
        <v>72</v>
      </c>
      <c r="H7" s="7">
        <v>5</v>
      </c>
      <c r="I7" s="107">
        <f t="shared" si="1"/>
        <v>135</v>
      </c>
      <c r="J7" s="62">
        <v>59</v>
      </c>
      <c r="K7" s="7">
        <v>58</v>
      </c>
      <c r="L7" s="7">
        <v>10</v>
      </c>
      <c r="M7" s="107">
        <f t="shared" si="2"/>
        <v>127</v>
      </c>
      <c r="N7" s="7">
        <v>43</v>
      </c>
      <c r="O7" s="7">
        <v>75</v>
      </c>
      <c r="P7" s="7">
        <v>9</v>
      </c>
      <c r="Q7" s="7">
        <v>127</v>
      </c>
      <c r="R7" s="7">
        <v>54</v>
      </c>
      <c r="S7" s="7">
        <v>100</v>
      </c>
      <c r="T7" s="7">
        <v>15</v>
      </c>
      <c r="U7" s="7">
        <v>169</v>
      </c>
    </row>
    <row r="8" spans="1:21" ht="13.5" thickBot="1">
      <c r="A8" s="97" t="s">
        <v>12</v>
      </c>
      <c r="B8" s="63">
        <v>73</v>
      </c>
      <c r="C8" s="58">
        <v>80</v>
      </c>
      <c r="D8" s="58">
        <v>9</v>
      </c>
      <c r="E8" s="65">
        <f t="shared" si="0"/>
        <v>162</v>
      </c>
      <c r="F8" s="93">
        <v>66</v>
      </c>
      <c r="G8" s="58">
        <v>86</v>
      </c>
      <c r="H8" s="58">
        <v>14</v>
      </c>
      <c r="I8" s="120">
        <f t="shared" si="1"/>
        <v>166</v>
      </c>
      <c r="J8" s="63">
        <v>71</v>
      </c>
      <c r="K8" s="58">
        <v>59</v>
      </c>
      <c r="L8" s="58">
        <v>14</v>
      </c>
      <c r="M8" s="120">
        <f t="shared" si="2"/>
        <v>144</v>
      </c>
      <c r="N8" s="58">
        <v>61</v>
      </c>
      <c r="O8" s="58">
        <v>73</v>
      </c>
      <c r="P8" s="58">
        <v>23</v>
      </c>
      <c r="Q8" s="58">
        <v>157</v>
      </c>
      <c r="R8" s="58">
        <v>59</v>
      </c>
      <c r="S8" s="58">
        <v>69</v>
      </c>
      <c r="T8" s="58">
        <v>23</v>
      </c>
      <c r="U8" s="58">
        <v>151</v>
      </c>
    </row>
    <row r="9" spans="1:21" ht="13.5" thickBot="1">
      <c r="A9" s="102" t="s">
        <v>86</v>
      </c>
      <c r="B9" s="79">
        <f>SUM(B4:B8)</f>
        <v>356</v>
      </c>
      <c r="C9" s="59">
        <f>SUM(C4:C8)</f>
        <v>326</v>
      </c>
      <c r="D9" s="59">
        <f>SUM(D4:D8)</f>
        <v>38</v>
      </c>
      <c r="E9" s="80">
        <f t="shared" si="0"/>
        <v>720</v>
      </c>
      <c r="F9" s="116">
        <f>SUM(F4:F8)</f>
        <v>371</v>
      </c>
      <c r="G9" s="59">
        <f>SUM(G4:G8)</f>
        <v>420</v>
      </c>
      <c r="H9" s="59">
        <f>SUM(H4:H8)</f>
        <v>46</v>
      </c>
      <c r="I9" s="121">
        <f t="shared" si="1"/>
        <v>837</v>
      </c>
      <c r="J9" s="79">
        <f>SUM(J4:J8)</f>
        <v>392</v>
      </c>
      <c r="K9" s="59">
        <f>SUM(K4:K8)</f>
        <v>322</v>
      </c>
      <c r="L9" s="59">
        <f>SUM(L4:L8)</f>
        <v>74</v>
      </c>
      <c r="M9" s="121">
        <f t="shared" si="2"/>
        <v>788</v>
      </c>
      <c r="N9" s="375">
        <v>291</v>
      </c>
      <c r="O9" s="121">
        <f>SUM(O4:O8)</f>
        <v>387</v>
      </c>
      <c r="P9" s="121">
        <v>79</v>
      </c>
      <c r="Q9" s="80">
        <f>SUM(Q4:Q8)</f>
        <v>757</v>
      </c>
      <c r="R9" s="105">
        <v>339</v>
      </c>
      <c r="S9" s="121">
        <v>438</v>
      </c>
      <c r="T9" s="121">
        <v>83</v>
      </c>
      <c r="U9" s="80">
        <v>860</v>
      </c>
    </row>
    <row r="10" spans="1:21" ht="13.5" thickBot="1">
      <c r="A10" s="50" t="s">
        <v>27</v>
      </c>
      <c r="B10" s="164">
        <v>19161</v>
      </c>
      <c r="C10" s="91">
        <v>20800</v>
      </c>
      <c r="D10" s="91">
        <v>1754</v>
      </c>
      <c r="E10" s="162">
        <f t="shared" si="0"/>
        <v>41715</v>
      </c>
      <c r="F10" s="163">
        <v>21225</v>
      </c>
      <c r="G10" s="91">
        <v>22778</v>
      </c>
      <c r="H10" s="91">
        <v>1988</v>
      </c>
      <c r="I10" s="165">
        <f t="shared" si="1"/>
        <v>45991</v>
      </c>
      <c r="J10" s="164">
        <v>25822</v>
      </c>
      <c r="K10" s="91">
        <v>26170</v>
      </c>
      <c r="L10" s="91">
        <v>3449</v>
      </c>
      <c r="M10" s="165">
        <f t="shared" si="2"/>
        <v>55441</v>
      </c>
      <c r="N10" s="178">
        <v>23905</v>
      </c>
      <c r="O10" s="129">
        <v>26241</v>
      </c>
      <c r="P10" s="129">
        <f>Q10-O10-N10</f>
        <v>3106</v>
      </c>
      <c r="Q10" s="92">
        <v>53252</v>
      </c>
      <c r="R10" s="130">
        <v>24361</v>
      </c>
      <c r="S10" s="129">
        <v>26594</v>
      </c>
      <c r="T10" s="129">
        <v>2862</v>
      </c>
      <c r="U10" s="92">
        <v>53817</v>
      </c>
    </row>
    <row r="11" spans="14:21" ht="12.75">
      <c r="N11" s="376"/>
      <c r="O11" s="376"/>
      <c r="P11" s="376"/>
      <c r="Q11" s="376"/>
      <c r="R11" s="376"/>
      <c r="S11" s="376"/>
      <c r="T11" s="376"/>
      <c r="U11" s="376"/>
    </row>
    <row r="12" spans="1:21" ht="13.5" thickBot="1">
      <c r="A12" t="s">
        <v>303</v>
      </c>
      <c r="N12" s="376"/>
      <c r="O12" s="376"/>
      <c r="P12" s="376"/>
      <c r="Q12" s="376"/>
      <c r="R12" s="376"/>
      <c r="S12" s="376"/>
      <c r="T12" s="376"/>
      <c r="U12" s="376"/>
    </row>
    <row r="13" spans="1:21" ht="12.75">
      <c r="A13" s="10" t="s">
        <v>79</v>
      </c>
      <c r="B13" s="428">
        <v>2003</v>
      </c>
      <c r="C13" s="429"/>
      <c r="D13" s="429"/>
      <c r="E13" s="418"/>
      <c r="F13" s="429">
        <v>2004</v>
      </c>
      <c r="G13" s="429"/>
      <c r="H13" s="429"/>
      <c r="I13" s="429"/>
      <c r="J13" s="428">
        <v>2005</v>
      </c>
      <c r="K13" s="429"/>
      <c r="L13" s="429"/>
      <c r="M13" s="429"/>
      <c r="N13" s="440">
        <v>2006</v>
      </c>
      <c r="O13" s="410"/>
      <c r="P13" s="410"/>
      <c r="Q13" s="411"/>
      <c r="R13" s="410">
        <v>2007</v>
      </c>
      <c r="S13" s="410"/>
      <c r="T13" s="410"/>
      <c r="U13" s="411"/>
    </row>
    <row r="14" spans="1:21" ht="13.5" thickBot="1">
      <c r="A14" s="128" t="s">
        <v>80</v>
      </c>
      <c r="B14" s="89" t="s">
        <v>77</v>
      </c>
      <c r="C14" s="90" t="s">
        <v>45</v>
      </c>
      <c r="D14" s="90" t="s">
        <v>85</v>
      </c>
      <c r="E14" s="92" t="s">
        <v>78</v>
      </c>
      <c r="F14" s="88" t="s">
        <v>77</v>
      </c>
      <c r="G14" s="90" t="s">
        <v>45</v>
      </c>
      <c r="H14" s="90" t="s">
        <v>85</v>
      </c>
      <c r="I14" s="129" t="s">
        <v>78</v>
      </c>
      <c r="J14" s="89" t="s">
        <v>77</v>
      </c>
      <c r="K14" s="90" t="s">
        <v>45</v>
      </c>
      <c r="L14" s="90" t="s">
        <v>85</v>
      </c>
      <c r="M14" s="129" t="s">
        <v>78</v>
      </c>
      <c r="N14" s="31" t="s">
        <v>77</v>
      </c>
      <c r="O14" s="87" t="s">
        <v>45</v>
      </c>
      <c r="P14" s="87" t="s">
        <v>85</v>
      </c>
      <c r="Q14" s="68" t="s">
        <v>78</v>
      </c>
      <c r="R14" s="30" t="s">
        <v>77</v>
      </c>
      <c r="S14" s="87" t="s">
        <v>45</v>
      </c>
      <c r="T14" s="87" t="s">
        <v>85</v>
      </c>
      <c r="U14" s="68" t="s">
        <v>78</v>
      </c>
    </row>
    <row r="15" spans="1:21" ht="12.75">
      <c r="A15" s="24" t="s">
        <v>6</v>
      </c>
      <c r="B15" s="64">
        <v>135</v>
      </c>
      <c r="C15" s="60">
        <v>219</v>
      </c>
      <c r="D15" s="60">
        <v>28</v>
      </c>
      <c r="E15" s="66">
        <f>SUM(B15:D15)</f>
        <v>382</v>
      </c>
      <c r="F15" s="75">
        <v>118</v>
      </c>
      <c r="G15" s="60">
        <v>281</v>
      </c>
      <c r="H15" s="60">
        <v>33</v>
      </c>
      <c r="I15" s="73">
        <f>SUM(F15:H15)</f>
        <v>432</v>
      </c>
      <c r="J15" s="64">
        <v>163</v>
      </c>
      <c r="K15" s="60">
        <v>196</v>
      </c>
      <c r="L15" s="60">
        <v>61</v>
      </c>
      <c r="M15" s="73">
        <f>SUM(J15:L15)</f>
        <v>420</v>
      </c>
      <c r="N15" s="64">
        <v>120</v>
      </c>
      <c r="O15" s="60">
        <v>219</v>
      </c>
      <c r="P15" s="60">
        <v>62</v>
      </c>
      <c r="Q15" s="66">
        <f>N15+O15+P15</f>
        <v>401</v>
      </c>
      <c r="R15" s="75">
        <v>132</v>
      </c>
      <c r="S15" s="60">
        <v>234</v>
      </c>
      <c r="T15" s="60">
        <v>67</v>
      </c>
      <c r="U15" s="66">
        <v>433</v>
      </c>
    </row>
    <row r="16" spans="1:21" ht="12.75">
      <c r="A16" s="21" t="s">
        <v>0</v>
      </c>
      <c r="B16" s="62">
        <v>56</v>
      </c>
      <c r="C16" s="7">
        <v>4</v>
      </c>
      <c r="D16" s="7">
        <v>1</v>
      </c>
      <c r="E16" s="67">
        <f aca="true" t="shared" si="3" ref="E16:E21">SUM(B16:D16)</f>
        <v>61</v>
      </c>
      <c r="F16" s="56">
        <v>47</v>
      </c>
      <c r="G16" s="7">
        <v>5</v>
      </c>
      <c r="H16" s="7">
        <v>3</v>
      </c>
      <c r="I16" s="107">
        <f aca="true" t="shared" si="4" ref="I16:I21">SUM(F16:H16)</f>
        <v>55</v>
      </c>
      <c r="J16" s="62">
        <v>51</v>
      </c>
      <c r="K16" s="7">
        <v>8</v>
      </c>
      <c r="L16" s="7">
        <v>2</v>
      </c>
      <c r="M16" s="107">
        <f aca="true" t="shared" si="5" ref="M16:M22">SUM(J16:L16)</f>
        <v>61</v>
      </c>
      <c r="N16" s="62">
        <v>39</v>
      </c>
      <c r="O16" s="7">
        <v>10</v>
      </c>
      <c r="P16" s="7">
        <v>7</v>
      </c>
      <c r="Q16" s="66">
        <f>SUM(N16:P16)</f>
        <v>56</v>
      </c>
      <c r="R16" s="56">
        <v>31</v>
      </c>
      <c r="S16" s="7">
        <v>4</v>
      </c>
      <c r="T16" s="7">
        <v>3</v>
      </c>
      <c r="U16" s="67">
        <v>38</v>
      </c>
    </row>
    <row r="17" spans="1:21" ht="12.75">
      <c r="A17" s="21" t="s">
        <v>7</v>
      </c>
      <c r="B17" s="62">
        <v>153</v>
      </c>
      <c r="C17" s="7">
        <v>93</v>
      </c>
      <c r="D17" s="7">
        <v>8</v>
      </c>
      <c r="E17" s="67">
        <f t="shared" si="3"/>
        <v>254</v>
      </c>
      <c r="F17" s="56">
        <v>197</v>
      </c>
      <c r="G17" s="7">
        <v>121</v>
      </c>
      <c r="H17" s="7">
        <v>5</v>
      </c>
      <c r="I17" s="107">
        <f t="shared" si="4"/>
        <v>323</v>
      </c>
      <c r="J17" s="62">
        <v>166</v>
      </c>
      <c r="K17" s="7">
        <v>105</v>
      </c>
      <c r="L17" s="7">
        <v>5</v>
      </c>
      <c r="M17" s="107">
        <f t="shared" si="5"/>
        <v>276</v>
      </c>
      <c r="N17" s="62">
        <v>122</v>
      </c>
      <c r="O17" s="7">
        <v>135</v>
      </c>
      <c r="P17" s="7">
        <v>8</v>
      </c>
      <c r="Q17" s="66">
        <f>SUM(N17:P17)</f>
        <v>265</v>
      </c>
      <c r="R17" s="56">
        <v>160</v>
      </c>
      <c r="S17" s="7">
        <v>168</v>
      </c>
      <c r="T17" s="7">
        <v>6</v>
      </c>
      <c r="U17" s="67">
        <v>334</v>
      </c>
    </row>
    <row r="18" spans="1:21" ht="12.75">
      <c r="A18" s="21" t="s">
        <v>1</v>
      </c>
      <c r="B18" s="62">
        <v>2</v>
      </c>
      <c r="C18" s="7">
        <v>1</v>
      </c>
      <c r="D18" s="7">
        <v>0</v>
      </c>
      <c r="E18" s="67">
        <f t="shared" si="3"/>
        <v>3</v>
      </c>
      <c r="F18" s="56">
        <v>3</v>
      </c>
      <c r="G18" s="7">
        <v>2</v>
      </c>
      <c r="H18" s="7">
        <v>0</v>
      </c>
      <c r="I18" s="107">
        <f t="shared" si="4"/>
        <v>5</v>
      </c>
      <c r="J18" s="62">
        <v>0</v>
      </c>
      <c r="K18" s="7">
        <v>0</v>
      </c>
      <c r="L18" s="7">
        <v>0</v>
      </c>
      <c r="M18" s="107">
        <f t="shared" si="5"/>
        <v>0</v>
      </c>
      <c r="N18" s="62">
        <v>2</v>
      </c>
      <c r="O18" s="7">
        <v>2</v>
      </c>
      <c r="P18" s="7">
        <v>0</v>
      </c>
      <c r="Q18" s="66">
        <f>O18+N18</f>
        <v>4</v>
      </c>
      <c r="R18" s="56">
        <v>0</v>
      </c>
      <c r="S18" s="7">
        <v>2</v>
      </c>
      <c r="T18" s="7">
        <v>0</v>
      </c>
      <c r="U18" s="67">
        <v>2</v>
      </c>
    </row>
    <row r="19" spans="1:21" ht="12.75">
      <c r="A19" s="21" t="s">
        <v>2</v>
      </c>
      <c r="B19" s="62">
        <v>10</v>
      </c>
      <c r="C19" s="7">
        <v>9</v>
      </c>
      <c r="D19" s="7">
        <v>1</v>
      </c>
      <c r="E19" s="67">
        <f t="shared" si="3"/>
        <v>20</v>
      </c>
      <c r="F19" s="56">
        <v>6</v>
      </c>
      <c r="G19" s="7">
        <v>11</v>
      </c>
      <c r="H19" s="7">
        <v>5</v>
      </c>
      <c r="I19" s="107">
        <f t="shared" si="4"/>
        <v>22</v>
      </c>
      <c r="J19" s="62">
        <v>12</v>
      </c>
      <c r="K19" s="7">
        <v>13</v>
      </c>
      <c r="L19" s="7">
        <v>6</v>
      </c>
      <c r="M19" s="107">
        <f t="shared" si="5"/>
        <v>31</v>
      </c>
      <c r="N19" s="62">
        <v>8</v>
      </c>
      <c r="O19" s="7">
        <v>21</v>
      </c>
      <c r="P19" s="7">
        <v>2</v>
      </c>
      <c r="Q19" s="66">
        <f>SUM(N19:P19)</f>
        <v>31</v>
      </c>
      <c r="R19" s="56">
        <v>16</v>
      </c>
      <c r="S19" s="7">
        <v>30</v>
      </c>
      <c r="T19" s="7">
        <v>7</v>
      </c>
      <c r="U19" s="67">
        <v>53</v>
      </c>
    </row>
    <row r="20" spans="1:21" ht="12.75">
      <c r="A20" s="21" t="s">
        <v>8</v>
      </c>
      <c r="B20" s="62">
        <v>0</v>
      </c>
      <c r="C20" s="7">
        <v>0</v>
      </c>
      <c r="D20" s="7">
        <v>0</v>
      </c>
      <c r="E20" s="67">
        <f t="shared" si="3"/>
        <v>0</v>
      </c>
      <c r="F20" s="56">
        <v>0</v>
      </c>
      <c r="G20" s="7">
        <v>0</v>
      </c>
      <c r="H20" s="7">
        <v>0</v>
      </c>
      <c r="I20" s="107">
        <f t="shared" si="4"/>
        <v>0</v>
      </c>
      <c r="J20" s="62">
        <v>0</v>
      </c>
      <c r="K20" s="7">
        <v>0</v>
      </c>
      <c r="L20" s="7">
        <v>0</v>
      </c>
      <c r="M20" s="107">
        <f t="shared" si="5"/>
        <v>0</v>
      </c>
      <c r="N20" s="62">
        <v>0</v>
      </c>
      <c r="O20" s="7">
        <v>0</v>
      </c>
      <c r="P20" s="7">
        <v>0</v>
      </c>
      <c r="Q20" s="66">
        <f>O20+N20</f>
        <v>0</v>
      </c>
      <c r="R20" s="56">
        <v>0</v>
      </c>
      <c r="S20" s="7">
        <v>0</v>
      </c>
      <c r="T20" s="7">
        <v>0</v>
      </c>
      <c r="U20" s="67">
        <v>0</v>
      </c>
    </row>
    <row r="21" spans="1:21" ht="13.5" thickBot="1">
      <c r="A21" s="97" t="s">
        <v>87</v>
      </c>
      <c r="B21" s="63">
        <v>0</v>
      </c>
      <c r="C21" s="58">
        <v>0</v>
      </c>
      <c r="D21" s="58">
        <v>0</v>
      </c>
      <c r="E21" s="65">
        <f t="shared" si="3"/>
        <v>0</v>
      </c>
      <c r="F21" s="93">
        <v>0</v>
      </c>
      <c r="G21" s="58">
        <v>0</v>
      </c>
      <c r="H21" s="58">
        <v>0</v>
      </c>
      <c r="I21" s="120">
        <f t="shared" si="4"/>
        <v>0</v>
      </c>
      <c r="J21" s="63">
        <v>0</v>
      </c>
      <c r="K21" s="58">
        <v>0</v>
      </c>
      <c r="L21" s="58">
        <v>0</v>
      </c>
      <c r="M21" s="120">
        <f t="shared" si="5"/>
        <v>0</v>
      </c>
      <c r="N21" s="63">
        <v>0</v>
      </c>
      <c r="O21" s="58">
        <v>0</v>
      </c>
      <c r="P21" s="58">
        <v>0</v>
      </c>
      <c r="Q21" s="66">
        <f>O21+N21</f>
        <v>0</v>
      </c>
      <c r="R21" s="93">
        <v>0</v>
      </c>
      <c r="S21" s="58">
        <v>0</v>
      </c>
      <c r="T21" s="58">
        <v>0</v>
      </c>
      <c r="U21" s="65">
        <v>0</v>
      </c>
    </row>
    <row r="22" spans="1:21" ht="13.5" thickBot="1">
      <c r="A22" s="102" t="s">
        <v>31</v>
      </c>
      <c r="B22" s="79">
        <f>SUM(B15:B21)</f>
        <v>356</v>
      </c>
      <c r="C22" s="59">
        <f>SUM(C15:C21)</f>
        <v>326</v>
      </c>
      <c r="D22" s="59">
        <f>SUM(D15:D21)</f>
        <v>38</v>
      </c>
      <c r="E22" s="80">
        <v>720</v>
      </c>
      <c r="F22" s="116">
        <f>SUM(F15:F21)</f>
        <v>371</v>
      </c>
      <c r="G22" s="59">
        <f>SUM(G15:G21)</f>
        <v>420</v>
      </c>
      <c r="H22" s="59">
        <f>SUM(H15:H21)</f>
        <v>46</v>
      </c>
      <c r="I22" s="121">
        <f>SUM(F22:H22)</f>
        <v>837</v>
      </c>
      <c r="J22" s="79">
        <f>SUM(J15:J21)</f>
        <v>392</v>
      </c>
      <c r="K22" s="59">
        <f>SUM(K15:K20)</f>
        <v>322</v>
      </c>
      <c r="L22" s="59">
        <f>SUM(L15:L21)</f>
        <v>74</v>
      </c>
      <c r="M22" s="121">
        <f t="shared" si="5"/>
        <v>788</v>
      </c>
      <c r="N22" s="79">
        <f aca="true" t="shared" si="6" ref="N22:U22">SUM(N15:N21)</f>
        <v>291</v>
      </c>
      <c r="O22" s="59">
        <f t="shared" si="6"/>
        <v>387</v>
      </c>
      <c r="P22" s="59">
        <f t="shared" si="6"/>
        <v>79</v>
      </c>
      <c r="Q22" s="80">
        <f t="shared" si="6"/>
        <v>757</v>
      </c>
      <c r="R22" s="116">
        <f t="shared" si="6"/>
        <v>339</v>
      </c>
      <c r="S22" s="59">
        <f t="shared" si="6"/>
        <v>438</v>
      </c>
      <c r="T22" s="59">
        <f t="shared" si="6"/>
        <v>83</v>
      </c>
      <c r="U22" s="80">
        <f t="shared" si="6"/>
        <v>860</v>
      </c>
    </row>
    <row r="23" spans="1:2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76"/>
      <c r="O23" s="376"/>
      <c r="P23" s="376"/>
      <c r="Q23" s="376"/>
      <c r="R23" s="376"/>
      <c r="S23" s="376"/>
      <c r="T23" s="376"/>
      <c r="U23" s="376"/>
    </row>
    <row r="24" spans="1:21" ht="13.5" thickBot="1">
      <c r="A24" s="13" t="s">
        <v>304</v>
      </c>
      <c r="N24" s="376"/>
      <c r="O24" s="376"/>
      <c r="P24" s="376"/>
      <c r="Q24" s="376"/>
      <c r="R24" s="376"/>
      <c r="S24" s="376"/>
      <c r="T24" s="376"/>
      <c r="U24" s="376"/>
    </row>
    <row r="25" spans="1:21" ht="12.75">
      <c r="A25" s="10" t="s">
        <v>79</v>
      </c>
      <c r="B25" s="428">
        <v>2003</v>
      </c>
      <c r="C25" s="429"/>
      <c r="D25" s="429"/>
      <c r="E25" s="418"/>
      <c r="F25" s="429">
        <v>2004</v>
      </c>
      <c r="G25" s="429"/>
      <c r="H25" s="429"/>
      <c r="I25" s="429"/>
      <c r="J25" s="428">
        <v>2005</v>
      </c>
      <c r="K25" s="429"/>
      <c r="L25" s="429"/>
      <c r="M25" s="429"/>
      <c r="N25" s="440">
        <v>2006</v>
      </c>
      <c r="O25" s="410"/>
      <c r="P25" s="410"/>
      <c r="Q25" s="411"/>
      <c r="R25" s="440">
        <v>2007</v>
      </c>
      <c r="S25" s="410"/>
      <c r="T25" s="410"/>
      <c r="U25" s="411"/>
    </row>
    <row r="26" spans="1:21" ht="13.5" thickBot="1">
      <c r="A26" s="128" t="s">
        <v>80</v>
      </c>
      <c r="B26" s="89" t="s">
        <v>88</v>
      </c>
      <c r="C26" s="90" t="s">
        <v>89</v>
      </c>
      <c r="D26" s="90" t="s">
        <v>90</v>
      </c>
      <c r="E26" s="92" t="s">
        <v>91</v>
      </c>
      <c r="F26" s="88" t="s">
        <v>88</v>
      </c>
      <c r="G26" s="90" t="s">
        <v>89</v>
      </c>
      <c r="H26" s="90" t="s">
        <v>90</v>
      </c>
      <c r="I26" s="129" t="s">
        <v>91</v>
      </c>
      <c r="J26" s="89" t="s">
        <v>88</v>
      </c>
      <c r="K26" s="90" t="s">
        <v>89</v>
      </c>
      <c r="L26" s="90" t="s">
        <v>90</v>
      </c>
      <c r="M26" s="129" t="s">
        <v>91</v>
      </c>
      <c r="N26" s="31" t="s">
        <v>88</v>
      </c>
      <c r="O26" s="87" t="s">
        <v>89</v>
      </c>
      <c r="P26" s="87" t="s">
        <v>90</v>
      </c>
      <c r="Q26" s="68" t="s">
        <v>91</v>
      </c>
      <c r="R26" s="31" t="s">
        <v>88</v>
      </c>
      <c r="S26" s="87" t="s">
        <v>89</v>
      </c>
      <c r="T26" s="87" t="s">
        <v>150</v>
      </c>
      <c r="U26" s="68" t="s">
        <v>91</v>
      </c>
    </row>
    <row r="27" spans="1:21" ht="12.75">
      <c r="A27" s="24" t="s">
        <v>6</v>
      </c>
      <c r="B27" s="64">
        <v>18</v>
      </c>
      <c r="C27" s="60">
        <v>20</v>
      </c>
      <c r="D27" s="60">
        <v>344</v>
      </c>
      <c r="E27" s="66">
        <v>0</v>
      </c>
      <c r="F27" s="75">
        <v>24</v>
      </c>
      <c r="G27" s="60">
        <v>30</v>
      </c>
      <c r="H27" s="60">
        <v>378</v>
      </c>
      <c r="I27" s="73">
        <v>0</v>
      </c>
      <c r="J27" s="64">
        <v>13</v>
      </c>
      <c r="K27" s="60">
        <v>16</v>
      </c>
      <c r="L27" s="60">
        <v>333</v>
      </c>
      <c r="M27" s="73">
        <v>58</v>
      </c>
      <c r="N27" s="64">
        <v>21</v>
      </c>
      <c r="O27" s="60">
        <v>11</v>
      </c>
      <c r="P27" s="60">
        <v>308</v>
      </c>
      <c r="Q27" s="66">
        <v>61</v>
      </c>
      <c r="R27" s="64">
        <v>31</v>
      </c>
      <c r="S27" s="60">
        <v>26</v>
      </c>
      <c r="T27" s="60">
        <v>330</v>
      </c>
      <c r="U27" s="66">
        <v>46</v>
      </c>
    </row>
    <row r="28" spans="1:21" ht="12.75">
      <c r="A28" s="21" t="s">
        <v>0</v>
      </c>
      <c r="B28" s="62">
        <v>43</v>
      </c>
      <c r="C28" s="7">
        <v>5</v>
      </c>
      <c r="D28" s="7">
        <v>13</v>
      </c>
      <c r="E28" s="67">
        <v>0</v>
      </c>
      <c r="F28" s="56">
        <v>37</v>
      </c>
      <c r="G28" s="7">
        <v>3</v>
      </c>
      <c r="H28" s="7">
        <v>15</v>
      </c>
      <c r="I28" s="107">
        <v>0</v>
      </c>
      <c r="J28" s="62">
        <v>45</v>
      </c>
      <c r="K28" s="7">
        <v>5</v>
      </c>
      <c r="L28" s="7">
        <v>11</v>
      </c>
      <c r="M28" s="107">
        <v>0</v>
      </c>
      <c r="N28" s="62">
        <v>43</v>
      </c>
      <c r="O28" s="7">
        <v>3</v>
      </c>
      <c r="P28" s="7">
        <v>8</v>
      </c>
      <c r="Q28" s="67">
        <v>2</v>
      </c>
      <c r="R28" s="62">
        <v>27</v>
      </c>
      <c r="S28" s="7">
        <v>4</v>
      </c>
      <c r="T28" s="7">
        <v>7</v>
      </c>
      <c r="U28" s="67">
        <v>0</v>
      </c>
    </row>
    <row r="29" spans="1:21" ht="12.75">
      <c r="A29" s="21" t="s">
        <v>7</v>
      </c>
      <c r="B29" s="62">
        <v>4</v>
      </c>
      <c r="C29" s="7">
        <v>21</v>
      </c>
      <c r="D29" s="7">
        <v>229</v>
      </c>
      <c r="E29" s="67">
        <v>0</v>
      </c>
      <c r="F29" s="56">
        <v>6</v>
      </c>
      <c r="G29" s="7">
        <v>13</v>
      </c>
      <c r="H29" s="7">
        <v>304</v>
      </c>
      <c r="I29" s="107">
        <v>0</v>
      </c>
      <c r="J29" s="62">
        <v>1</v>
      </c>
      <c r="K29" s="7">
        <v>16</v>
      </c>
      <c r="L29" s="7">
        <v>213</v>
      </c>
      <c r="M29" s="107">
        <v>46</v>
      </c>
      <c r="N29" s="62">
        <v>4</v>
      </c>
      <c r="O29" s="7">
        <v>12</v>
      </c>
      <c r="P29" s="7">
        <v>205</v>
      </c>
      <c r="Q29" s="67">
        <v>44</v>
      </c>
      <c r="R29" s="62">
        <v>7</v>
      </c>
      <c r="S29" s="7">
        <v>24</v>
      </c>
      <c r="T29" s="7">
        <v>252</v>
      </c>
      <c r="U29" s="67">
        <v>51</v>
      </c>
    </row>
    <row r="30" spans="1:21" ht="12.75">
      <c r="A30" s="21" t="s">
        <v>1</v>
      </c>
      <c r="B30" s="62">
        <v>2</v>
      </c>
      <c r="C30" s="7">
        <v>1</v>
      </c>
      <c r="D30" s="7">
        <v>0</v>
      </c>
      <c r="E30" s="67">
        <v>0</v>
      </c>
      <c r="F30" s="56">
        <v>2</v>
      </c>
      <c r="G30" s="7">
        <v>3</v>
      </c>
      <c r="H30" s="7">
        <v>0</v>
      </c>
      <c r="I30" s="107">
        <v>0</v>
      </c>
      <c r="J30" s="62">
        <v>0</v>
      </c>
      <c r="K30" s="7">
        <v>0</v>
      </c>
      <c r="L30" s="7">
        <v>0</v>
      </c>
      <c r="M30" s="107">
        <v>0</v>
      </c>
      <c r="N30" s="62">
        <v>2</v>
      </c>
      <c r="O30" s="7">
        <v>2</v>
      </c>
      <c r="P30" s="7">
        <v>0</v>
      </c>
      <c r="Q30" s="67">
        <v>0</v>
      </c>
      <c r="R30" s="62">
        <v>0</v>
      </c>
      <c r="S30" s="7">
        <v>2</v>
      </c>
      <c r="T30" s="7">
        <v>0</v>
      </c>
      <c r="U30" s="67">
        <v>0</v>
      </c>
    </row>
    <row r="31" spans="1:21" ht="12.75">
      <c r="A31" s="21" t="s">
        <v>2</v>
      </c>
      <c r="B31" s="62">
        <v>2</v>
      </c>
      <c r="C31" s="7">
        <v>3</v>
      </c>
      <c r="D31" s="7">
        <v>15</v>
      </c>
      <c r="E31" s="67">
        <v>0</v>
      </c>
      <c r="F31" s="56">
        <v>3</v>
      </c>
      <c r="G31" s="7">
        <v>0</v>
      </c>
      <c r="H31" s="7">
        <v>19</v>
      </c>
      <c r="I31" s="107">
        <v>0</v>
      </c>
      <c r="J31" s="62">
        <v>8</v>
      </c>
      <c r="K31" s="7">
        <v>2</v>
      </c>
      <c r="L31" s="7">
        <v>17</v>
      </c>
      <c r="M31" s="107">
        <v>4</v>
      </c>
      <c r="N31" s="62">
        <v>0</v>
      </c>
      <c r="O31" s="7">
        <v>1</v>
      </c>
      <c r="P31" s="7">
        <v>25</v>
      </c>
      <c r="Q31" s="67">
        <v>5</v>
      </c>
      <c r="R31" s="62">
        <v>3</v>
      </c>
      <c r="S31" s="7">
        <v>1</v>
      </c>
      <c r="T31" s="7">
        <v>37</v>
      </c>
      <c r="U31" s="67">
        <v>12</v>
      </c>
    </row>
    <row r="32" spans="1:21" ht="12.75">
      <c r="A32" s="21" t="s">
        <v>8</v>
      </c>
      <c r="B32" s="62">
        <v>0</v>
      </c>
      <c r="C32" s="7">
        <v>0</v>
      </c>
      <c r="D32" s="7">
        <v>0</v>
      </c>
      <c r="E32" s="67">
        <v>0</v>
      </c>
      <c r="F32" s="56">
        <v>0</v>
      </c>
      <c r="G32" s="7">
        <v>0</v>
      </c>
      <c r="H32" s="7">
        <v>0</v>
      </c>
      <c r="I32" s="107">
        <v>0</v>
      </c>
      <c r="J32" s="62">
        <v>0</v>
      </c>
      <c r="K32" s="7">
        <v>0</v>
      </c>
      <c r="L32" s="7">
        <v>0</v>
      </c>
      <c r="M32" s="107">
        <v>0</v>
      </c>
      <c r="N32" s="62">
        <v>0</v>
      </c>
      <c r="O32" s="7">
        <v>0</v>
      </c>
      <c r="P32" s="7">
        <v>0</v>
      </c>
      <c r="Q32" s="67">
        <v>0</v>
      </c>
      <c r="R32" s="62">
        <v>0</v>
      </c>
      <c r="S32" s="7">
        <v>0</v>
      </c>
      <c r="T32" s="7">
        <v>0</v>
      </c>
      <c r="U32" s="67">
        <v>0</v>
      </c>
    </row>
    <row r="33" spans="1:21" ht="13.5" thickBot="1">
      <c r="A33" s="23" t="s">
        <v>9</v>
      </c>
      <c r="B33" s="167">
        <v>0</v>
      </c>
      <c r="C33" s="76">
        <v>0</v>
      </c>
      <c r="D33" s="76">
        <v>0</v>
      </c>
      <c r="E33" s="166">
        <v>0</v>
      </c>
      <c r="F33" s="78">
        <v>0</v>
      </c>
      <c r="G33" s="76">
        <v>0</v>
      </c>
      <c r="H33" s="76">
        <v>0</v>
      </c>
      <c r="I33" s="168">
        <v>0</v>
      </c>
      <c r="J33" s="167">
        <v>0</v>
      </c>
      <c r="K33" s="76">
        <v>0</v>
      </c>
      <c r="L33" s="76">
        <v>0</v>
      </c>
      <c r="M33" s="168">
        <v>0</v>
      </c>
      <c r="N33" s="31">
        <v>0</v>
      </c>
      <c r="O33" s="87">
        <v>0</v>
      </c>
      <c r="P33" s="87">
        <v>0</v>
      </c>
      <c r="Q33" s="68">
        <v>0</v>
      </c>
      <c r="R33" s="31">
        <v>0</v>
      </c>
      <c r="S33" s="87">
        <v>0</v>
      </c>
      <c r="T33" s="87">
        <v>0</v>
      </c>
      <c r="U33" s="68">
        <v>0</v>
      </c>
    </row>
    <row r="34" spans="1:21" ht="13.5" thickBot="1">
      <c r="A34" s="25" t="s">
        <v>31</v>
      </c>
      <c r="B34" s="79">
        <f>SUM(B27:B33)</f>
        <v>69</v>
      </c>
      <c r="C34" s="59">
        <f>SUM(C27:C33)</f>
        <v>50</v>
      </c>
      <c r="D34" s="59">
        <f>SUM(D27:D33)</f>
        <v>601</v>
      </c>
      <c r="E34" s="80">
        <v>0</v>
      </c>
      <c r="F34" s="116">
        <f>SUM(F27:F33)</f>
        <v>72</v>
      </c>
      <c r="G34" s="59">
        <f>SUM(G27:G33)</f>
        <v>49</v>
      </c>
      <c r="H34" s="59">
        <f>SUM(H27:H33)</f>
        <v>716</v>
      </c>
      <c r="I34" s="121">
        <v>0</v>
      </c>
      <c r="J34" s="79">
        <f aca="true" t="shared" si="7" ref="J34:Q34">SUM(J27:J33)</f>
        <v>67</v>
      </c>
      <c r="K34" s="59">
        <f t="shared" si="7"/>
        <v>39</v>
      </c>
      <c r="L34" s="59">
        <f t="shared" si="7"/>
        <v>574</v>
      </c>
      <c r="M34" s="121">
        <f t="shared" si="7"/>
        <v>108</v>
      </c>
      <c r="N34" s="89">
        <f t="shared" si="7"/>
        <v>70</v>
      </c>
      <c r="O34" s="90">
        <f t="shared" si="7"/>
        <v>29</v>
      </c>
      <c r="P34" s="90">
        <f t="shared" si="7"/>
        <v>546</v>
      </c>
      <c r="Q34" s="90">
        <f t="shared" si="7"/>
        <v>112</v>
      </c>
      <c r="R34" s="90">
        <f>SUM(R27:R33)</f>
        <v>68</v>
      </c>
      <c r="S34" s="90">
        <f>SUM(S27:S33)</f>
        <v>57</v>
      </c>
      <c r="T34" s="90">
        <f>SUM(T27:T33)</f>
        <v>626</v>
      </c>
      <c r="U34" s="92">
        <f>SUM(U27:U33)</f>
        <v>109</v>
      </c>
    </row>
    <row r="36" spans="1:2" ht="12.75">
      <c r="A36" t="s">
        <v>70</v>
      </c>
      <c r="B36" t="s">
        <v>92</v>
      </c>
    </row>
    <row r="37" ht="12.75">
      <c r="B37" t="s">
        <v>93</v>
      </c>
    </row>
    <row r="38" ht="12.75">
      <c r="B38" t="s">
        <v>94</v>
      </c>
    </row>
    <row r="39" ht="12.75">
      <c r="B39" t="s">
        <v>95</v>
      </c>
    </row>
  </sheetData>
  <mergeCells count="16">
    <mergeCell ref="N25:Q25"/>
    <mergeCell ref="R25:U25"/>
    <mergeCell ref="N2:Q2"/>
    <mergeCell ref="R2:U2"/>
    <mergeCell ref="N13:Q13"/>
    <mergeCell ref="R13:U13"/>
    <mergeCell ref="A2:A3"/>
    <mergeCell ref="B2:E2"/>
    <mergeCell ref="J25:M25"/>
    <mergeCell ref="B25:E25"/>
    <mergeCell ref="F25:I25"/>
    <mergeCell ref="F2:I2"/>
    <mergeCell ref="J2:M2"/>
    <mergeCell ref="B13:E13"/>
    <mergeCell ref="F13:I13"/>
    <mergeCell ref="J13:M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H29" sqref="H29:H30"/>
    </sheetView>
  </sheetViews>
  <sheetFormatPr defaultColWidth="9.00390625" defaultRowHeight="12.75"/>
  <cols>
    <col min="1" max="1" width="21.375" style="0" customWidth="1"/>
    <col min="2" max="5" width="10.75390625" style="0" customWidth="1"/>
    <col min="6" max="6" width="10.125" style="0" bestFit="1" customWidth="1"/>
    <col min="7" max="8" width="11.25390625" style="0" customWidth="1"/>
    <col min="9" max="13" width="10.25390625" style="0" customWidth="1"/>
  </cols>
  <sheetData>
    <row r="1" spans="1:8" ht="12.75">
      <c r="A1" s="10" t="s">
        <v>108</v>
      </c>
      <c r="B1" s="440" t="s">
        <v>28</v>
      </c>
      <c r="C1" s="410"/>
      <c r="D1" s="410"/>
      <c r="E1" s="410"/>
      <c r="F1" s="410"/>
      <c r="G1" s="441"/>
      <c r="H1" s="442"/>
    </row>
    <row r="2" spans="1:8" ht="13.5" thickBot="1">
      <c r="A2" s="170"/>
      <c r="B2" s="263">
        <v>2001</v>
      </c>
      <c r="C2" s="171">
        <v>2002</v>
      </c>
      <c r="D2" s="171">
        <v>2003</v>
      </c>
      <c r="E2" s="171">
        <v>2004</v>
      </c>
      <c r="F2" s="184">
        <v>2005</v>
      </c>
      <c r="G2" s="274">
        <v>2006</v>
      </c>
      <c r="H2" s="275">
        <v>2007</v>
      </c>
    </row>
    <row r="3" spans="1:13" ht="12.75">
      <c r="A3" s="259" t="s">
        <v>56</v>
      </c>
      <c r="B3" s="264">
        <v>1160118</v>
      </c>
      <c r="C3" s="169">
        <v>1161938</v>
      </c>
      <c r="D3" s="169">
        <v>1165581</v>
      </c>
      <c r="E3" s="169">
        <v>1170571</v>
      </c>
      <c r="F3" s="185">
        <v>1181610</v>
      </c>
      <c r="G3" s="272">
        <v>1188126</v>
      </c>
      <c r="H3" s="229">
        <v>1212097</v>
      </c>
      <c r="I3" s="34"/>
      <c r="J3" s="389"/>
      <c r="K3" s="34"/>
      <c r="L3" s="34"/>
      <c r="M3" s="34"/>
    </row>
    <row r="4" spans="1:13" ht="12.75">
      <c r="A4" s="260" t="s">
        <v>58</v>
      </c>
      <c r="B4" s="265">
        <v>1123931</v>
      </c>
      <c r="C4" s="94">
        <v>1128674</v>
      </c>
      <c r="D4" s="94">
        <v>1135795</v>
      </c>
      <c r="E4" s="94">
        <v>1144071</v>
      </c>
      <c r="F4" s="186">
        <v>1158108</v>
      </c>
      <c r="G4" s="269">
        <v>1175254</v>
      </c>
      <c r="H4" s="227">
        <v>1201827</v>
      </c>
      <c r="I4" s="34"/>
      <c r="J4" s="389"/>
      <c r="K4" s="34"/>
      <c r="L4" s="34"/>
      <c r="M4" s="34"/>
    </row>
    <row r="5" spans="1:13" ht="12.75">
      <c r="A5" s="260" t="s">
        <v>61</v>
      </c>
      <c r="B5" s="265">
        <v>624568</v>
      </c>
      <c r="C5" s="94">
        <v>625097</v>
      </c>
      <c r="D5" s="94">
        <v>625541</v>
      </c>
      <c r="E5" s="94">
        <v>625712</v>
      </c>
      <c r="F5" s="186">
        <v>627766</v>
      </c>
      <c r="G5" s="269">
        <v>630006</v>
      </c>
      <c r="H5" s="227">
        <v>633264</v>
      </c>
      <c r="I5" s="34"/>
      <c r="J5" s="389"/>
      <c r="K5" s="34"/>
      <c r="L5" s="34"/>
      <c r="M5" s="34"/>
    </row>
    <row r="6" spans="1:13" ht="12.75">
      <c r="A6" s="260" t="s">
        <v>63</v>
      </c>
      <c r="B6" s="265">
        <v>549600</v>
      </c>
      <c r="C6" s="94">
        <v>549374</v>
      </c>
      <c r="D6" s="94">
        <v>550113</v>
      </c>
      <c r="E6" s="94">
        <v>549618</v>
      </c>
      <c r="F6" s="186">
        <v>551528</v>
      </c>
      <c r="G6" s="269">
        <v>554537</v>
      </c>
      <c r="H6" s="227">
        <v>561074</v>
      </c>
      <c r="I6" s="34"/>
      <c r="J6" s="389"/>
      <c r="K6" s="34"/>
      <c r="L6" s="34"/>
      <c r="M6" s="34"/>
    </row>
    <row r="7" spans="1:13" ht="12.75">
      <c r="A7" s="261" t="s">
        <v>67</v>
      </c>
      <c r="B7" s="265">
        <v>303714</v>
      </c>
      <c r="C7" s="94">
        <v>304220</v>
      </c>
      <c r="D7" s="94">
        <v>304249</v>
      </c>
      <c r="E7" s="94">
        <v>304588</v>
      </c>
      <c r="F7" s="186">
        <v>304274</v>
      </c>
      <c r="G7" s="269">
        <v>304602</v>
      </c>
      <c r="H7" s="227">
        <v>307449</v>
      </c>
      <c r="I7" s="34"/>
      <c r="J7" s="389"/>
      <c r="K7" s="34"/>
      <c r="L7" s="34"/>
      <c r="M7" s="34"/>
    </row>
    <row r="8" spans="1:13" ht="12.75">
      <c r="A8" s="260" t="s">
        <v>59</v>
      </c>
      <c r="B8" s="265">
        <v>819450</v>
      </c>
      <c r="C8" s="94">
        <v>819712</v>
      </c>
      <c r="D8" s="94">
        <v>820868</v>
      </c>
      <c r="E8" s="94">
        <v>822133</v>
      </c>
      <c r="F8" s="186">
        <v>823173</v>
      </c>
      <c r="G8" s="269">
        <v>823265</v>
      </c>
      <c r="H8" s="227">
        <v>831180</v>
      </c>
      <c r="I8" s="34"/>
      <c r="J8" s="389"/>
      <c r="K8" s="34"/>
      <c r="L8" s="34"/>
      <c r="M8" s="34"/>
    </row>
    <row r="9" spans="1:13" ht="12.75">
      <c r="A9" s="260" t="s">
        <v>66</v>
      </c>
      <c r="B9" s="265">
        <v>427396</v>
      </c>
      <c r="C9" s="94">
        <v>427321</v>
      </c>
      <c r="D9" s="94">
        <v>427722</v>
      </c>
      <c r="E9" s="94">
        <v>427563</v>
      </c>
      <c r="F9" s="186">
        <v>429031</v>
      </c>
      <c r="G9" s="269">
        <v>430774</v>
      </c>
      <c r="H9" s="227">
        <v>433948</v>
      </c>
      <c r="I9" s="34"/>
      <c r="J9" s="389"/>
      <c r="K9" s="34"/>
      <c r="L9" s="34"/>
      <c r="M9" s="34"/>
    </row>
    <row r="10" spans="1:13" ht="12.75">
      <c r="A10" s="260" t="s">
        <v>64</v>
      </c>
      <c r="B10" s="265">
        <v>549329</v>
      </c>
      <c r="C10" s="94">
        <v>548437</v>
      </c>
      <c r="D10" s="94">
        <v>547563</v>
      </c>
      <c r="E10" s="94">
        <v>547296</v>
      </c>
      <c r="F10" s="186">
        <v>548368</v>
      </c>
      <c r="G10" s="269">
        <v>549643</v>
      </c>
      <c r="H10" s="227">
        <v>552212</v>
      </c>
      <c r="I10" s="34"/>
      <c r="J10" s="389"/>
      <c r="K10" s="34"/>
      <c r="L10" s="34"/>
      <c r="M10" s="34"/>
    </row>
    <row r="11" spans="1:13" ht="13.5" thickBot="1">
      <c r="A11" s="262" t="s">
        <v>65</v>
      </c>
      <c r="B11" s="266">
        <v>507176</v>
      </c>
      <c r="C11" s="172">
        <v>506534</v>
      </c>
      <c r="D11" s="172">
        <v>505486</v>
      </c>
      <c r="E11" s="172">
        <v>505285</v>
      </c>
      <c r="F11" s="187">
        <v>506024</v>
      </c>
      <c r="G11" s="270">
        <v>507751</v>
      </c>
      <c r="H11" s="228">
        <v>511400</v>
      </c>
      <c r="I11" s="34"/>
      <c r="J11" s="389"/>
      <c r="K11" s="34"/>
      <c r="L11" s="34"/>
      <c r="M11" s="34"/>
    </row>
    <row r="12" spans="1:13" ht="13.5" thickBot="1">
      <c r="A12" s="231" t="s">
        <v>22</v>
      </c>
      <c r="B12" s="267">
        <v>518315</v>
      </c>
      <c r="C12" s="173">
        <v>517630</v>
      </c>
      <c r="D12" s="173">
        <v>517511</v>
      </c>
      <c r="E12" s="173">
        <v>517153</v>
      </c>
      <c r="F12" s="188">
        <v>510767</v>
      </c>
      <c r="G12" s="271">
        <v>511645</v>
      </c>
      <c r="H12" s="207">
        <v>513677</v>
      </c>
      <c r="I12" s="35"/>
      <c r="J12" s="389"/>
      <c r="K12" s="35"/>
      <c r="L12" s="35"/>
      <c r="M12" s="35"/>
    </row>
    <row r="13" spans="1:13" ht="12.75">
      <c r="A13" s="259" t="s">
        <v>57</v>
      </c>
      <c r="B13" s="264">
        <v>1124493</v>
      </c>
      <c r="C13" s="169">
        <v>1121792</v>
      </c>
      <c r="D13" s="169">
        <v>1122570</v>
      </c>
      <c r="E13" s="169">
        <v>1123201</v>
      </c>
      <c r="F13" s="185">
        <v>1130358</v>
      </c>
      <c r="G13" s="272">
        <v>1132563</v>
      </c>
      <c r="H13" s="229">
        <v>1140534</v>
      </c>
      <c r="I13" s="34"/>
      <c r="J13" s="389"/>
      <c r="K13" s="34"/>
      <c r="L13" s="34"/>
      <c r="M13" s="34"/>
    </row>
    <row r="14" spans="1:13" ht="12.75">
      <c r="A14" s="260" t="s">
        <v>60</v>
      </c>
      <c r="B14" s="265">
        <v>642783</v>
      </c>
      <c r="C14" s="94">
        <v>641159</v>
      </c>
      <c r="D14" s="94">
        <v>640680</v>
      </c>
      <c r="E14" s="94">
        <v>639423</v>
      </c>
      <c r="F14" s="186">
        <v>639161</v>
      </c>
      <c r="G14" s="269">
        <v>639894</v>
      </c>
      <c r="H14" s="227">
        <v>641791</v>
      </c>
      <c r="I14" s="35"/>
      <c r="J14" s="389"/>
      <c r="K14" s="35"/>
      <c r="L14" s="35"/>
      <c r="M14" s="35"/>
    </row>
    <row r="15" spans="1:13" ht="12.75">
      <c r="A15" s="260" t="s">
        <v>55</v>
      </c>
      <c r="B15" s="265">
        <v>1261503</v>
      </c>
      <c r="C15" s="94">
        <v>1258251</v>
      </c>
      <c r="D15" s="94">
        <v>1255910</v>
      </c>
      <c r="E15" s="94">
        <v>1253257</v>
      </c>
      <c r="F15" s="186">
        <v>1250769</v>
      </c>
      <c r="G15" s="269">
        <v>1249290</v>
      </c>
      <c r="H15" s="227">
        <v>1249897</v>
      </c>
      <c r="I15" s="35"/>
      <c r="J15" s="389"/>
      <c r="K15" s="35"/>
      <c r="L15" s="35"/>
      <c r="M15" s="35"/>
    </row>
    <row r="16" spans="1:13" ht="13.5" thickBot="1">
      <c r="A16" s="262" t="s">
        <v>62</v>
      </c>
      <c r="B16" s="266">
        <v>594060</v>
      </c>
      <c r="C16" s="172">
        <v>593130</v>
      </c>
      <c r="D16" s="172">
        <v>591866</v>
      </c>
      <c r="E16" s="172">
        <v>590706</v>
      </c>
      <c r="F16" s="187">
        <v>590142</v>
      </c>
      <c r="G16" s="270">
        <v>589839</v>
      </c>
      <c r="H16" s="228">
        <v>590780</v>
      </c>
      <c r="I16" s="34"/>
      <c r="J16" s="389"/>
      <c r="K16" s="34"/>
      <c r="L16" s="34"/>
      <c r="M16" s="34"/>
    </row>
    <row r="17" spans="1:13" ht="13.5" thickBot="1">
      <c r="A17" s="232" t="s">
        <v>27</v>
      </c>
      <c r="B17" s="268">
        <f aca="true" t="shared" si="0" ref="B17:G17">SUM(B3:B16)</f>
        <v>10206436</v>
      </c>
      <c r="C17" s="174">
        <f t="shared" si="0"/>
        <v>10203269</v>
      </c>
      <c r="D17" s="174">
        <f t="shared" si="0"/>
        <v>10211455</v>
      </c>
      <c r="E17" s="174">
        <f t="shared" si="0"/>
        <v>10220577</v>
      </c>
      <c r="F17" s="189">
        <f t="shared" si="0"/>
        <v>10251079</v>
      </c>
      <c r="G17" s="273">
        <f t="shared" si="0"/>
        <v>10287189</v>
      </c>
      <c r="H17" s="208">
        <f>SUM(H3:H16)</f>
        <v>10381130</v>
      </c>
      <c r="I17" s="16"/>
      <c r="J17" s="16"/>
      <c r="K17" s="16"/>
      <c r="L17" s="16"/>
      <c r="M17" s="16"/>
    </row>
    <row r="18" spans="9:13" ht="13.5" thickBot="1">
      <c r="I18" s="35"/>
      <c r="J18" s="35"/>
      <c r="K18" s="35"/>
      <c r="L18" s="35"/>
      <c r="M18" s="35"/>
    </row>
    <row r="19" spans="1:10" ht="12.75">
      <c r="A19" s="279" t="s">
        <v>68</v>
      </c>
      <c r="B19" s="440" t="s">
        <v>73</v>
      </c>
      <c r="C19" s="410"/>
      <c r="D19" s="410"/>
      <c r="E19" s="410"/>
      <c r="F19" s="410"/>
      <c r="G19" s="410"/>
      <c r="H19" s="411"/>
      <c r="I19" s="27"/>
      <c r="J19" s="16"/>
    </row>
    <row r="20" spans="1:10" ht="13.5" thickBot="1">
      <c r="A20" s="280"/>
      <c r="B20" s="263">
        <v>2001</v>
      </c>
      <c r="C20" s="171">
        <v>2002</v>
      </c>
      <c r="D20" s="171">
        <v>2003</v>
      </c>
      <c r="E20" s="171">
        <v>2004</v>
      </c>
      <c r="F20" s="184">
        <v>2005</v>
      </c>
      <c r="G20" s="184">
        <v>2006</v>
      </c>
      <c r="H20" s="402">
        <v>2007</v>
      </c>
      <c r="I20" s="27"/>
      <c r="J20" s="16"/>
    </row>
    <row r="21" spans="1:10" ht="12.75">
      <c r="A21" s="233" t="s">
        <v>71</v>
      </c>
      <c r="B21" s="282">
        <v>94919</v>
      </c>
      <c r="C21" s="19">
        <v>94826</v>
      </c>
      <c r="D21" s="19">
        <v>94906</v>
      </c>
      <c r="E21" s="19">
        <v>94777</v>
      </c>
      <c r="F21" s="230">
        <v>94919</v>
      </c>
      <c r="G21" s="276">
        <v>94925</v>
      </c>
      <c r="H21" s="333">
        <v>95618</v>
      </c>
      <c r="I21" s="32"/>
      <c r="J21" s="16"/>
    </row>
    <row r="22" spans="1:10" ht="12.75">
      <c r="A22" s="224" t="s">
        <v>10</v>
      </c>
      <c r="B22" s="61">
        <v>108261</v>
      </c>
      <c r="C22" s="8">
        <v>108231</v>
      </c>
      <c r="D22" s="8">
        <v>108333</v>
      </c>
      <c r="E22" s="8">
        <v>108292</v>
      </c>
      <c r="F22" s="84">
        <v>109004</v>
      </c>
      <c r="G22" s="278">
        <v>109437</v>
      </c>
      <c r="H22" s="336">
        <v>111257</v>
      </c>
      <c r="I22" s="32"/>
      <c r="J22" s="16"/>
    </row>
    <row r="23" spans="1:10" ht="12.75">
      <c r="A23" s="225" t="s">
        <v>13</v>
      </c>
      <c r="B23" s="99">
        <v>72684</v>
      </c>
      <c r="C23" s="12">
        <v>72589</v>
      </c>
      <c r="D23" s="12">
        <v>72531</v>
      </c>
      <c r="E23" s="12">
        <v>72277</v>
      </c>
      <c r="F23" s="85">
        <v>72339</v>
      </c>
      <c r="G23" s="277">
        <v>72482</v>
      </c>
      <c r="H23" s="335">
        <v>72958</v>
      </c>
      <c r="I23" s="32"/>
      <c r="J23" s="16"/>
    </row>
    <row r="24" spans="1:10" ht="12.75">
      <c r="A24" s="224" t="s">
        <v>11</v>
      </c>
      <c r="B24" s="61">
        <v>117310</v>
      </c>
      <c r="C24" s="8">
        <v>117002</v>
      </c>
      <c r="D24" s="8">
        <v>116855</v>
      </c>
      <c r="E24" s="8">
        <v>116840</v>
      </c>
      <c r="F24" s="85">
        <v>116209</v>
      </c>
      <c r="G24" s="278">
        <v>116298</v>
      </c>
      <c r="H24" s="336">
        <v>114153</v>
      </c>
      <c r="I24" s="32"/>
      <c r="J24" s="17"/>
    </row>
    <row r="25" spans="1:9" ht="13.5" thickBot="1">
      <c r="A25" s="281" t="s">
        <v>72</v>
      </c>
      <c r="B25" s="98">
        <v>125141</v>
      </c>
      <c r="C25" s="14">
        <v>124982</v>
      </c>
      <c r="D25" s="14">
        <v>124886</v>
      </c>
      <c r="E25" s="14">
        <v>124967</v>
      </c>
      <c r="F25" s="159">
        <v>118296</v>
      </c>
      <c r="G25" s="283">
        <v>118503</v>
      </c>
      <c r="H25" s="337">
        <v>119691</v>
      </c>
      <c r="I25" s="32"/>
    </row>
    <row r="26" spans="1:9" ht="13.5" thickBot="1">
      <c r="A26" s="226" t="s">
        <v>49</v>
      </c>
      <c r="B26" s="103">
        <v>518315</v>
      </c>
      <c r="C26" s="15">
        <f aca="true" t="shared" si="1" ref="C26:H26">SUM(C21:C25)</f>
        <v>517630</v>
      </c>
      <c r="D26" s="15">
        <f t="shared" si="1"/>
        <v>517511</v>
      </c>
      <c r="E26" s="15">
        <f t="shared" si="1"/>
        <v>517153</v>
      </c>
      <c r="F26" s="160">
        <f t="shared" si="1"/>
        <v>510767</v>
      </c>
      <c r="G26" s="284">
        <f t="shared" si="1"/>
        <v>511645</v>
      </c>
      <c r="H26" s="334">
        <f t="shared" si="1"/>
        <v>513677</v>
      </c>
      <c r="I26" s="32"/>
    </row>
    <row r="27" ht="12.75">
      <c r="B27" s="17"/>
    </row>
    <row r="28" spans="1:8" ht="12.75">
      <c r="A28" s="445"/>
      <c r="B28" s="413"/>
      <c r="C28" s="413"/>
      <c r="D28" s="413"/>
      <c r="E28" s="413"/>
      <c r="F28" s="413"/>
      <c r="G28" s="413"/>
      <c r="H28" s="413"/>
    </row>
    <row r="29" spans="1:8" ht="12.75">
      <c r="A29" s="329"/>
      <c r="B29" s="3"/>
      <c r="C29" s="3"/>
      <c r="D29" s="3"/>
      <c r="E29" s="3"/>
      <c r="F29" s="330"/>
      <c r="G29" s="3"/>
      <c r="H29" s="28"/>
    </row>
    <row r="30" spans="1:8" ht="12.75">
      <c r="A30" s="329"/>
      <c r="B30" s="3"/>
      <c r="C30" s="3"/>
      <c r="D30" s="3"/>
      <c r="E30" s="3"/>
      <c r="F30" s="285"/>
      <c r="G30" s="210"/>
      <c r="H30" s="28"/>
    </row>
    <row r="31" spans="1:8" ht="12.75">
      <c r="A31" s="329"/>
      <c r="B31" s="3"/>
      <c r="C31" s="3"/>
      <c r="D31" s="3"/>
      <c r="E31" s="3"/>
      <c r="F31" s="285"/>
      <c r="G31" s="210"/>
      <c r="H31" s="331"/>
    </row>
    <row r="32" spans="1:8" ht="12.75">
      <c r="A32" s="329"/>
      <c r="B32" s="3"/>
      <c r="C32" s="3"/>
      <c r="D32" s="3"/>
      <c r="E32" s="3"/>
      <c r="F32" s="285"/>
      <c r="G32" s="210"/>
      <c r="H32" s="331"/>
    </row>
    <row r="33" spans="1:8" ht="12.75">
      <c r="A33" s="329"/>
      <c r="B33" s="3"/>
      <c r="C33" s="3"/>
      <c r="D33" s="3"/>
      <c r="E33" s="3"/>
      <c r="F33" s="285"/>
      <c r="G33" s="210"/>
      <c r="H33" s="331"/>
    </row>
    <row r="34" spans="1:8" ht="12.75">
      <c r="A34" s="329"/>
      <c r="B34" s="3"/>
      <c r="C34" s="3"/>
      <c r="D34" s="3"/>
      <c r="E34" s="3"/>
      <c r="F34" s="285"/>
      <c r="G34" s="210"/>
      <c r="H34" s="331"/>
    </row>
    <row r="35" spans="1:8" ht="12.75">
      <c r="A35" s="3"/>
      <c r="B35" s="3"/>
      <c r="C35" s="3"/>
      <c r="D35" s="3"/>
      <c r="E35" s="3"/>
      <c r="F35" s="285"/>
      <c r="G35" s="210"/>
      <c r="H35" s="285"/>
    </row>
    <row r="36" spans="1:8" ht="12.75">
      <c r="A36" s="329"/>
      <c r="B36" s="3"/>
      <c r="C36" s="3"/>
      <c r="D36" s="3"/>
      <c r="E36" s="3"/>
      <c r="F36" s="285"/>
      <c r="G36" s="210"/>
      <c r="H36" s="331"/>
    </row>
    <row r="37" spans="1:8" ht="12.75">
      <c r="A37" s="329"/>
      <c r="B37" s="3"/>
      <c r="C37" s="3"/>
      <c r="D37" s="3"/>
      <c r="E37" s="3"/>
      <c r="F37" s="285"/>
      <c r="G37" s="210"/>
      <c r="H37" s="331"/>
    </row>
    <row r="38" spans="1:8" ht="12.75">
      <c r="A38" s="329"/>
      <c r="B38" s="3"/>
      <c r="C38" s="3"/>
      <c r="D38" s="3"/>
      <c r="E38" s="3"/>
      <c r="F38" s="285"/>
      <c r="G38" s="210"/>
      <c r="H38" s="331"/>
    </row>
    <row r="39" spans="1:8" ht="12.75">
      <c r="A39" s="329"/>
      <c r="B39" s="3"/>
      <c r="C39" s="3"/>
      <c r="D39" s="3"/>
      <c r="E39" s="3"/>
      <c r="F39" s="285"/>
      <c r="G39" s="210"/>
      <c r="H39" s="331"/>
    </row>
    <row r="40" spans="1:8" ht="12.75">
      <c r="A40" s="3"/>
      <c r="B40" s="3"/>
      <c r="C40" s="3"/>
      <c r="D40" s="3"/>
      <c r="E40" s="3"/>
      <c r="F40" s="332"/>
      <c r="G40" s="332"/>
      <c r="H40" s="332"/>
    </row>
    <row r="41" spans="1:8" ht="12.75">
      <c r="A41" s="3"/>
      <c r="B41" s="3"/>
      <c r="C41" s="3"/>
      <c r="D41" s="3"/>
      <c r="E41" s="3"/>
      <c r="F41" s="332"/>
      <c r="G41" s="332"/>
      <c r="H41" s="28"/>
    </row>
    <row r="42" spans="1:8" ht="12.75">
      <c r="A42" s="3"/>
      <c r="B42" s="3"/>
      <c r="C42" s="3"/>
      <c r="D42" s="3"/>
      <c r="E42" s="3"/>
      <c r="F42" s="332"/>
      <c r="G42" s="332"/>
      <c r="H42" s="28"/>
    </row>
    <row r="43" spans="1:8" ht="12.75">
      <c r="A43" s="3"/>
      <c r="B43" s="3"/>
      <c r="C43" s="3"/>
      <c r="D43" s="3"/>
      <c r="E43" s="3"/>
      <c r="F43" s="332"/>
      <c r="G43" s="332"/>
      <c r="H43" s="28"/>
    </row>
    <row r="44" spans="1:8" ht="12.75">
      <c r="A44" s="3"/>
      <c r="B44" s="3"/>
      <c r="C44" s="3"/>
      <c r="D44" s="3"/>
      <c r="E44" s="3"/>
      <c r="F44" s="332"/>
      <c r="G44" s="332"/>
      <c r="H44" s="28"/>
    </row>
    <row r="45" spans="1:8" ht="12.75">
      <c r="A45" s="3"/>
      <c r="B45" s="3"/>
      <c r="C45" s="3"/>
      <c r="D45" s="3"/>
      <c r="E45" s="3"/>
      <c r="F45" s="332"/>
      <c r="G45" s="332"/>
      <c r="H45" s="28"/>
    </row>
    <row r="46" spans="1:8" ht="12.75">
      <c r="A46" s="3"/>
      <c r="B46" s="3"/>
      <c r="C46" s="3"/>
      <c r="D46" s="3"/>
      <c r="E46" s="3"/>
      <c r="F46" s="332"/>
      <c r="G46" s="332"/>
      <c r="H46" s="332"/>
    </row>
    <row r="47" spans="1:8" ht="12.75">
      <c r="A47" s="3"/>
      <c r="B47" s="3"/>
      <c r="C47" s="3"/>
      <c r="D47" s="3"/>
      <c r="E47" s="3"/>
      <c r="F47" s="332"/>
      <c r="G47" s="332"/>
      <c r="H47" s="28"/>
    </row>
    <row r="48" spans="1:8" ht="12.75">
      <c r="A48" s="3"/>
      <c r="B48" s="3"/>
      <c r="C48" s="3"/>
      <c r="D48" s="3"/>
      <c r="E48" s="3"/>
      <c r="F48" s="332"/>
      <c r="G48" s="332"/>
      <c r="H48" s="28"/>
    </row>
    <row r="49" spans="1:8" ht="12.75">
      <c r="A49" s="3"/>
      <c r="B49" s="3"/>
      <c r="C49" s="3"/>
      <c r="D49" s="3"/>
      <c r="E49" s="3"/>
      <c r="F49" s="332"/>
      <c r="G49" s="332"/>
      <c r="H49" s="28"/>
    </row>
    <row r="50" spans="1:8" ht="12.75">
      <c r="A50" s="3"/>
      <c r="B50" s="3"/>
      <c r="C50" s="3"/>
      <c r="D50" s="3"/>
      <c r="E50" s="3"/>
      <c r="F50" s="332"/>
      <c r="G50" s="332"/>
      <c r="H50" s="28"/>
    </row>
    <row r="51" spans="1:8" ht="12.75">
      <c r="A51" s="3"/>
      <c r="B51" s="3"/>
      <c r="C51" s="3"/>
      <c r="D51" s="3"/>
      <c r="E51" s="3"/>
      <c r="F51" s="332"/>
      <c r="G51" s="332"/>
      <c r="H51" s="28"/>
    </row>
    <row r="52" spans="1:8" ht="12.75">
      <c r="A52" s="3"/>
      <c r="B52" s="3"/>
      <c r="C52" s="3"/>
      <c r="D52" s="3"/>
      <c r="E52" s="3"/>
      <c r="F52" s="332"/>
      <c r="G52" s="332"/>
      <c r="H52" s="28"/>
    </row>
    <row r="53" spans="1:8" ht="12.75">
      <c r="A53" s="13"/>
      <c r="B53" s="3"/>
      <c r="C53" s="3"/>
      <c r="D53" s="3"/>
      <c r="E53" s="3"/>
      <c r="F53" s="332"/>
      <c r="G53" s="332"/>
      <c r="H53" s="28"/>
    </row>
    <row r="54" spans="1:8" ht="12.75">
      <c r="A54" s="3"/>
      <c r="B54" s="3"/>
      <c r="C54" s="3"/>
      <c r="D54" s="3"/>
      <c r="E54" s="3"/>
      <c r="F54" s="332"/>
      <c r="G54" s="332"/>
      <c r="H54" s="332"/>
    </row>
    <row r="55" spans="1:8" ht="12.75">
      <c r="A55" s="3"/>
      <c r="B55" s="3"/>
      <c r="C55" s="3"/>
      <c r="D55" s="3"/>
      <c r="E55" s="3"/>
      <c r="F55" s="332"/>
      <c r="G55" s="332"/>
      <c r="H55" s="28"/>
    </row>
    <row r="56" spans="1:8" ht="12.75">
      <c r="A56" s="3"/>
      <c r="B56" s="3"/>
      <c r="C56" s="3"/>
      <c r="D56" s="3"/>
      <c r="E56" s="3"/>
      <c r="F56" s="332"/>
      <c r="G56" s="332"/>
      <c r="H56" s="28"/>
    </row>
    <row r="57" spans="1:8" ht="12.75">
      <c r="A57" s="3"/>
      <c r="B57" s="3"/>
      <c r="C57" s="3"/>
      <c r="D57" s="3"/>
      <c r="E57" s="3"/>
      <c r="F57" s="332"/>
      <c r="G57" s="332"/>
      <c r="H57" s="28"/>
    </row>
    <row r="58" spans="1:8" ht="12.75">
      <c r="A58" s="3"/>
      <c r="B58" s="3"/>
      <c r="C58" s="3"/>
      <c r="D58" s="3"/>
      <c r="E58" s="3"/>
      <c r="F58" s="332"/>
      <c r="G58" s="332"/>
      <c r="H58" s="28"/>
    </row>
    <row r="59" spans="1:8" ht="12.75">
      <c r="A59" s="3"/>
      <c r="B59" s="3"/>
      <c r="C59" s="3"/>
      <c r="D59" s="3"/>
      <c r="E59" s="3"/>
      <c r="F59" s="332"/>
      <c r="G59" s="332"/>
      <c r="H59" s="28"/>
    </row>
    <row r="60" spans="6:8" ht="12.75">
      <c r="F60" s="18"/>
      <c r="G60" s="18"/>
      <c r="H60" s="18"/>
    </row>
    <row r="61" spans="6:8" ht="12.75">
      <c r="F61" s="18"/>
      <c r="G61" s="18"/>
      <c r="H61" s="18"/>
    </row>
    <row r="62" spans="6:8" ht="12.75">
      <c r="F62" s="18"/>
      <c r="G62" s="18"/>
      <c r="H62" s="18"/>
    </row>
    <row r="63" spans="6:8" ht="12.75">
      <c r="F63" s="18"/>
      <c r="G63" s="18"/>
      <c r="H63" s="18"/>
    </row>
    <row r="64" spans="6:8" ht="12.75">
      <c r="F64" s="18"/>
      <c r="G64" s="18"/>
      <c r="H64" s="18"/>
    </row>
    <row r="65" spans="6:8" ht="12.75">
      <c r="F65" s="18"/>
      <c r="G65" s="18"/>
      <c r="H65" s="18"/>
    </row>
    <row r="66" spans="6:8" ht="12.75">
      <c r="F66" s="18"/>
      <c r="G66" s="18"/>
      <c r="H66" s="18"/>
    </row>
    <row r="67" spans="6:8" ht="12.75">
      <c r="F67" s="18"/>
      <c r="G67" s="18"/>
      <c r="H67" s="18"/>
    </row>
    <row r="68" spans="6:8" ht="12.75">
      <c r="F68" s="18"/>
      <c r="G68" s="18"/>
      <c r="H68" s="18"/>
    </row>
    <row r="69" spans="6:8" ht="12.75">
      <c r="F69" s="18"/>
      <c r="G69" s="18"/>
      <c r="H69" s="18"/>
    </row>
    <row r="70" spans="6:8" ht="12.75">
      <c r="F70" s="18"/>
      <c r="G70" s="18"/>
      <c r="H70" s="18"/>
    </row>
    <row r="71" spans="6:8" ht="12.75">
      <c r="F71" s="18"/>
      <c r="G71" s="18"/>
      <c r="H71" s="18"/>
    </row>
    <row r="72" spans="6:8" ht="12.75">
      <c r="F72" s="18"/>
      <c r="G72" s="18"/>
      <c r="H72" s="18"/>
    </row>
    <row r="73" spans="6:8" ht="12.75">
      <c r="F73" s="18"/>
      <c r="G73" s="18"/>
      <c r="H73" s="18"/>
    </row>
    <row r="74" spans="6:8" ht="12.75">
      <c r="F74" s="18"/>
      <c r="G74" s="18"/>
      <c r="H74" s="18"/>
    </row>
    <row r="75" spans="6:8" ht="12.75">
      <c r="F75" s="18"/>
      <c r="G75" s="18"/>
      <c r="H75" s="18"/>
    </row>
    <row r="76" spans="6:8" ht="12.75">
      <c r="F76" s="18"/>
      <c r="G76" s="18"/>
      <c r="H76" s="18"/>
    </row>
    <row r="77" spans="6:8" ht="12.75">
      <c r="F77" s="18"/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1" spans="6:8" ht="12.75">
      <c r="F81" s="18"/>
      <c r="G81" s="18"/>
      <c r="H81" s="18"/>
    </row>
    <row r="82" spans="6:8" ht="12.75">
      <c r="F82" s="18"/>
      <c r="G82" s="18"/>
      <c r="H82" s="18"/>
    </row>
    <row r="83" spans="6:8" ht="12.75">
      <c r="F83" s="18"/>
      <c r="G83" s="18"/>
      <c r="H83" s="18"/>
    </row>
    <row r="84" spans="6:8" ht="12.75">
      <c r="F84" s="18"/>
      <c r="G84" s="18"/>
      <c r="H84" s="18"/>
    </row>
    <row r="85" spans="6:8" ht="12.75">
      <c r="F85" s="18"/>
      <c r="G85" s="18"/>
      <c r="H85" s="18"/>
    </row>
    <row r="86" spans="6:8" ht="12.75">
      <c r="F86" s="18"/>
      <c r="G86" s="18"/>
      <c r="H86" s="18"/>
    </row>
    <row r="87" spans="6:8" ht="12.75">
      <c r="F87" s="18"/>
      <c r="G87" s="18"/>
      <c r="H87" s="18"/>
    </row>
    <row r="88" spans="6:8" ht="12.75">
      <c r="F88" s="18"/>
      <c r="G88" s="18"/>
      <c r="H88" s="18"/>
    </row>
    <row r="89" spans="6:8" ht="12.75">
      <c r="F89" s="18"/>
      <c r="G89" s="18"/>
      <c r="H89" s="18"/>
    </row>
    <row r="90" spans="6:8" ht="12.75">
      <c r="F90" s="18"/>
      <c r="G90" s="18"/>
      <c r="H90" s="18"/>
    </row>
    <row r="91" spans="6:8" ht="12.75">
      <c r="F91" s="18"/>
      <c r="G91" s="18"/>
      <c r="H91" s="18"/>
    </row>
  </sheetData>
  <mergeCells count="3">
    <mergeCell ref="B1:H1"/>
    <mergeCell ref="B19:H19"/>
    <mergeCell ref="A28:H28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jakoubkova</cp:lastModifiedBy>
  <cp:lastPrinted>2008-08-29T05:50:09Z</cp:lastPrinted>
  <dcterms:created xsi:type="dcterms:W3CDTF">2006-08-08T06:52:06Z</dcterms:created>
  <dcterms:modified xsi:type="dcterms:W3CDTF">2008-08-29T05:50:40Z</dcterms:modified>
  <cp:category/>
  <cp:version/>
  <cp:contentType/>
  <cp:contentStatus/>
</cp:coreProperties>
</file>