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3035" windowHeight="3855" activeTab="0"/>
  </bookViews>
  <sheets>
    <sheet name="RK-23-2008-49, př. 3" sheetId="1" r:id="rId1"/>
    <sheet name="Rekapitulace" sheetId="2" r:id="rId2"/>
  </sheets>
  <definedNames>
    <definedName name="cisloobjektu">'RK-23-2008-49, př. 3'!$A$7</definedName>
    <definedName name="cislostavby">'RK-23-2008-49, př. 3'!$A$10</definedName>
    <definedName name="Datum">'RK-23-2008-49, př. 3'!$B$30</definedName>
    <definedName name="Dil">'Rekapitulace'!$A$7</definedName>
    <definedName name="Dodavka">'Rekapitulace'!$G$18</definedName>
    <definedName name="Dodavka0">#REF!</definedName>
    <definedName name="HSV">'Rekapitulace'!$E$18</definedName>
    <definedName name="HSV0">#REF!</definedName>
    <definedName name="HZS">'Rekapitulace'!$I$18</definedName>
    <definedName name="HZS0">#REF!</definedName>
    <definedName name="JKSO">'RK-23-2008-49, př. 3'!$G$4</definedName>
    <definedName name="MJ">'RK-23-2008-49, př. 3'!$G$7</definedName>
    <definedName name="Mont">'Rekapitulace'!$H$18</definedName>
    <definedName name="Montaz0">#REF!</definedName>
    <definedName name="NazevDilu">'Rekapitulace'!$B$7</definedName>
    <definedName name="nazevobjektu">'RK-23-2008-49, př. 3'!$C$7</definedName>
    <definedName name="nazevstavby">'RK-23-2008-49, př. 3'!$C$10</definedName>
    <definedName name="_xlnm.Print_Titles" localSheetId="1">'Rekapitulace'!$1:$7</definedName>
    <definedName name="Objednatel">'RK-23-2008-49, př. 3'!$C$13</definedName>
    <definedName name="_xlnm.Print_Area" localSheetId="1">'Rekapitulace'!$A$1:$I$27</definedName>
    <definedName name="_xlnm.Print_Area" localSheetId="0">'RK-23-2008-49, př. 3'!$A$3:$G$48</definedName>
    <definedName name="PocetMJ">'RK-23-2008-49, př. 3'!$G$8</definedName>
    <definedName name="Poznamka">'RK-23-2008-49, př. 3'!$B$40</definedName>
    <definedName name="Projektant">'RK-23-2008-49, př. 3'!$C$11</definedName>
    <definedName name="PSV">'Rekapitulace'!$F$18</definedName>
    <definedName name="PSV0">#REF!</definedName>
    <definedName name="SazbaDPH1">'RK-23-2008-49, př. 3'!$C$33</definedName>
    <definedName name="SazbaDPH2">'RK-23-2008-49, př. 3'!$C$35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'RK-23-2008-49, př. 3'!$G$14</definedName>
    <definedName name="Zaklad22">'RK-23-2008-49, př. 3'!$F$35</definedName>
    <definedName name="Zaklad5">'RK-23-2008-49, př. 3'!$F$33</definedName>
    <definedName name="Zhotovitel">'RK-23-2008-49, př. 3'!$C$14:$E$14</definedName>
  </definedNames>
  <calcPr fullCalcOnLoad="1"/>
</workbook>
</file>

<file path=xl/sharedStrings.xml><?xml version="1.0" encoding="utf-8"?>
<sst xmlns="http://schemas.openxmlformats.org/spreadsheetml/2006/main" count="109" uniqueCount="89">
  <si>
    <t>Kanalizace</t>
  </si>
  <si>
    <t>Vodovod</t>
  </si>
  <si>
    <t>Zařizovací předměty</t>
  </si>
  <si>
    <t>Přesun stavebních kapacit</t>
  </si>
  <si>
    <t>Zařízení staveniště</t>
  </si>
  <si>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</si>
  <si>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</si>
  <si>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</si>
  <si>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</si>
  <si>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</si>
  <si>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</si>
  <si>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</si>
  <si>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</si>
  <si>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</si>
  <si>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</si>
  <si>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</si>
  <si>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</si>
  <si>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</si>
  <si>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</si>
  <si>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</si>
  <si>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</si>
  <si>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</si>
  <si>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</si>
  <si>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</si>
  <si>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</si>
  <si>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</si>
  <si>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</si>
  <si>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</si>
  <si>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</si>
  <si>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</si>
  <si>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</si>
  <si>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</si>
  <si>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</si>
  <si>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</si>
  <si>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</si>
  <si>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</si>
  <si>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</si>
  <si>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</si>
  <si>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</si>
  <si>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</si>
  <si>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</si>
  <si>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</si>
  <si>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</si>
  <si>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</si>
  <si>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</si>
  <si>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</si>
  <si>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</si>
  <si>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</si>
  <si>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</si>
  <si>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</si>
  <si>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</si>
  <si>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</si>
  <si>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</si>
  <si>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</si>
  <si>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</si>
  <si>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</si>
  <si>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</si>
  <si>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</si>
  <si>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</si>
  <si>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</si>
  <si>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</si>
  <si>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</si>
  <si>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</si>
  <si>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</si>
  <si>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</si>
  <si>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</si>
  <si>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</si>
  <si>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</si>
  <si>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</si>
  <si>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</si>
  <si>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Stavební část</t>
  </si>
  <si>
    <t>Vnitřní plynoinstalace</t>
  </si>
  <si>
    <t>Elektroinstalace</t>
  </si>
  <si>
    <t>Vzduchotechnická zařízení</t>
  </si>
  <si>
    <t>Domov pro seniory, Kubešova 14, 674 01 Třebíč</t>
  </si>
  <si>
    <t>Ing. Pavel Korec</t>
  </si>
  <si>
    <t xml:space="preserve">KRAJ VYSOČINA, Žižkova 57, 587 33 Jihlava
</t>
  </si>
  <si>
    <t>Rezerva rozpočtu</t>
  </si>
  <si>
    <t>Gastrotechnologie</t>
  </si>
  <si>
    <t>Malý nákladní výtah-kabina, dvířka</t>
  </si>
  <si>
    <t>Ing. Pavel Korec, Brněnská 203/21, 674 01Třebíč</t>
  </si>
  <si>
    <t>SOUHRNNÝ ROZPOČET</t>
  </si>
  <si>
    <t>Ústřední vytápění</t>
  </si>
  <si>
    <t>Rekonstrukce stravovacího provozu - výdejna,</t>
  </si>
  <si>
    <t xml:space="preserve"> Rekonstrukce stravovacího provozu - výdejna,</t>
  </si>
  <si>
    <t xml:space="preserve"> Stavební záměr - varianta výdejna</t>
  </si>
  <si>
    <t>Stavební záměr - varianta výdejna</t>
  </si>
  <si>
    <t>Počet stran: 2</t>
  </si>
  <si>
    <t>RK-23-2008-49, př.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</si>
</sst>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0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1" fillId="18" borderId="12" xfId="0" applyFont="1" applyFill="1" applyBorder="1" applyAlignment="1">
      <alignment horizontal="centerContinuous"/>
    </xf>
    <xf numFmtId="0" fontId="22" fillId="18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0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0" fontId="23" fillId="18" borderId="39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50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6" applyFont="1" applyBorder="1">
      <alignment/>
      <protection/>
    </xf>
    <xf numFmtId="0" fontId="0" fillId="0" borderId="52" xfId="46" applyBorder="1">
      <alignment/>
      <protection/>
    </xf>
    <xf numFmtId="0" fontId="0" fillId="0" borderId="52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0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2" fillId="18" borderId="13" xfId="0" applyNumberFormat="1" applyFont="1" applyFill="1" applyBorder="1" applyAlignment="1">
      <alignment horizontal="right"/>
    </xf>
    <xf numFmtId="4" fontId="22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 applyBorder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60" xfId="46" applyFont="1" applyBorder="1" applyAlignment="1">
      <alignment horizontal="center"/>
      <protection/>
    </xf>
    <xf numFmtId="0" fontId="0" fillId="0" borderId="22" xfId="46" applyFont="1" applyBorder="1" applyAlignment="1">
      <alignment horizontal="center"/>
      <protection/>
    </xf>
    <xf numFmtId="0" fontId="1" fillId="0" borderId="0" xfId="46" applyFont="1" applyBorder="1">
      <alignment/>
      <protection/>
    </xf>
    <xf numFmtId="0" fontId="0" fillId="0" borderId="42" xfId="46" applyFont="1" applyBorder="1">
      <alignment/>
      <protection/>
    </xf>
    <xf numFmtId="0" fontId="0" fillId="0" borderId="0" xfId="0" applyNumberFormat="1" applyBorder="1" applyAlignment="1">
      <alignment horizontal="left"/>
    </xf>
    <xf numFmtId="0" fontId="0" fillId="0" borderId="61" xfId="0" applyNumberFormat="1" applyBorder="1" applyAlignment="1">
      <alignment/>
    </xf>
    <xf numFmtId="0" fontId="1" fillId="0" borderId="0" xfId="0" applyFont="1" applyAlignment="1">
      <alignment horizontal="right"/>
    </xf>
    <xf numFmtId="167" fontId="0" fillId="0" borderId="62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3" fillId="18" borderId="63" xfId="0" applyNumberFormat="1" applyFont="1" applyFill="1" applyBorder="1" applyAlignment="1">
      <alignment horizontal="right" indent="2"/>
    </xf>
    <xf numFmtId="167" fontId="23" fillId="18" borderId="57" xfId="0" applyNumberFormat="1" applyFont="1" applyFill="1" applyBorder="1" applyAlignment="1">
      <alignment horizontal="right" indent="2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1" fillId="0" borderId="19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19" xfId="0" applyFont="1" applyBorder="1" applyAlignment="1">
      <alignment horizontal="left" wrapText="1"/>
    </xf>
    <xf numFmtId="0" fontId="21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4" xfId="46" applyFont="1" applyBorder="1" applyAlignment="1">
      <alignment horizontal="center"/>
      <protection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1" fillId="0" borderId="68" xfId="46" applyFont="1" applyBorder="1" applyAlignment="1">
      <alignment horizontal="left"/>
      <protection/>
    </xf>
    <xf numFmtId="0" fontId="0" fillId="0" borderId="52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8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ht="12.75">
      <c r="G1" s="159" t="s">
        <v>88</v>
      </c>
    </row>
    <row r="2" ht="12.75">
      <c r="G2" s="159" t="s">
        <v>87</v>
      </c>
    </row>
    <row r="3" spans="1:7" ht="24.75" customHeight="1" thickBot="1">
      <c r="A3" s="1" t="s">
        <v>5</v>
      </c>
      <c r="B3" s="2"/>
      <c r="C3" s="2"/>
      <c r="D3" s="2"/>
      <c r="E3" s="2"/>
      <c r="F3" s="2"/>
      <c r="G3" s="2"/>
    </row>
    <row r="4" spans="1:7" ht="12.75" customHeight="1">
      <c r="A4" s="3" t="s">
        <v>6</v>
      </c>
      <c r="B4" s="4"/>
      <c r="C4" s="5">
        <f>Rekapitulace!H1</f>
        <v>1</v>
      </c>
      <c r="D4" s="5" t="str">
        <f>Rekapitulace!G3</f>
        <v>SOUHRNNÝ ROZPOČET</v>
      </c>
      <c r="E4" s="4"/>
      <c r="F4" s="6" t="s">
        <v>7</v>
      </c>
      <c r="G4" s="7"/>
    </row>
    <row r="5" spans="1:7" ht="3" customHeight="1" hidden="1">
      <c r="A5" s="8"/>
      <c r="B5" s="9"/>
      <c r="C5" s="10"/>
      <c r="D5" s="10"/>
      <c r="E5" s="9"/>
      <c r="F5" s="11"/>
      <c r="G5" s="12"/>
    </row>
    <row r="6" spans="1:7" ht="12" customHeight="1">
      <c r="A6" s="13" t="s">
        <v>8</v>
      </c>
      <c r="B6" s="9"/>
      <c r="C6" s="10" t="s">
        <v>9</v>
      </c>
      <c r="D6" s="10"/>
      <c r="E6" s="9"/>
      <c r="F6" s="11" t="s">
        <v>10</v>
      </c>
      <c r="G6" s="14"/>
    </row>
    <row r="7" spans="1:7" ht="12.75" customHeight="1">
      <c r="A7" s="15"/>
      <c r="B7" s="16"/>
      <c r="C7" s="17" t="s">
        <v>74</v>
      </c>
      <c r="D7" s="18"/>
      <c r="E7" s="19"/>
      <c r="F7" s="11" t="s">
        <v>12</v>
      </c>
      <c r="G7" s="12"/>
    </row>
    <row r="8" spans="1:15" ht="12.75" customHeight="1">
      <c r="A8" s="13" t="s">
        <v>13</v>
      </c>
      <c r="B8" s="9"/>
      <c r="C8" s="10" t="s">
        <v>14</v>
      </c>
      <c r="D8" s="10"/>
      <c r="E8" s="9"/>
      <c r="F8" s="20" t="s">
        <v>15</v>
      </c>
      <c r="G8" s="21">
        <v>0</v>
      </c>
      <c r="O8" s="22"/>
    </row>
    <row r="9" spans="1:15" ht="12.75" customHeight="1">
      <c r="A9" s="23"/>
      <c r="B9" s="24"/>
      <c r="C9" s="25" t="s">
        <v>83</v>
      </c>
      <c r="D9" s="26"/>
      <c r="E9" s="26"/>
      <c r="F9" s="20"/>
      <c r="G9" s="21"/>
      <c r="O9" s="22"/>
    </row>
    <row r="10" spans="1:7" ht="12.75" customHeight="1">
      <c r="A10" s="23"/>
      <c r="B10" s="24"/>
      <c r="C10" s="25" t="s">
        <v>86</v>
      </c>
      <c r="D10" s="26"/>
      <c r="E10" s="26"/>
      <c r="F10" s="27" t="s">
        <v>16</v>
      </c>
      <c r="G10" s="21">
        <f>IF(PocetMJ=0,,ROUND((F33+F35)/PocetMJ,1))</f>
        <v>0</v>
      </c>
    </row>
    <row r="11" spans="1:9" ht="12.75">
      <c r="A11" s="28" t="s">
        <v>17</v>
      </c>
      <c r="B11" s="11"/>
      <c r="C11" s="166" t="s">
        <v>80</v>
      </c>
      <c r="D11" s="166"/>
      <c r="E11" s="167"/>
      <c r="F11" s="29" t="s">
        <v>18</v>
      </c>
      <c r="G11" s="30"/>
      <c r="H11" s="31"/>
      <c r="I11" s="32"/>
    </row>
    <row r="12" spans="1:8" ht="12.75">
      <c r="A12" s="28" t="s">
        <v>19</v>
      </c>
      <c r="B12" s="11"/>
      <c r="C12" s="166" t="str">
        <f>Projektant</f>
        <v>Ing. Pavel Korec, Brněnská 203/21, 674 01Třebíč</v>
      </c>
      <c r="D12" s="166"/>
      <c r="E12" s="167"/>
      <c r="F12" s="11"/>
      <c r="G12" s="33"/>
      <c r="H12" s="34"/>
    </row>
    <row r="13" spans="1:8" ht="12.75">
      <c r="A13" s="28" t="s">
        <v>20</v>
      </c>
      <c r="B13" s="11"/>
      <c r="C13" s="168" t="s">
        <v>76</v>
      </c>
      <c r="D13" s="166"/>
      <c r="E13" s="166"/>
      <c r="F13" s="35"/>
      <c r="G13" s="36"/>
      <c r="H13" s="37"/>
    </row>
    <row r="14" spans="1:57" ht="13.5" customHeight="1">
      <c r="A14" s="28" t="s">
        <v>21</v>
      </c>
      <c r="B14" s="11"/>
      <c r="C14" s="166"/>
      <c r="D14" s="166"/>
      <c r="E14" s="166"/>
      <c r="F14" s="38" t="s">
        <v>22</v>
      </c>
      <c r="G14" s="39"/>
      <c r="H14" s="34"/>
      <c r="BA14" s="40"/>
      <c r="BB14" s="40"/>
      <c r="BC14" s="40"/>
      <c r="BD14" s="40"/>
      <c r="BE14" s="40"/>
    </row>
    <row r="15" spans="1:8" ht="12.75" customHeight="1">
      <c r="A15" s="41" t="s">
        <v>23</v>
      </c>
      <c r="B15" s="9"/>
      <c r="C15" s="169"/>
      <c r="D15" s="169"/>
      <c r="E15" s="169"/>
      <c r="F15" s="42" t="s">
        <v>24</v>
      </c>
      <c r="G15" s="43">
        <v>2</v>
      </c>
      <c r="H15" s="34"/>
    </row>
    <row r="16" spans="1:8" ht="28.5" customHeight="1" thickBot="1">
      <c r="A16" s="44" t="s">
        <v>25</v>
      </c>
      <c r="B16" s="45"/>
      <c r="C16" s="45"/>
      <c r="D16" s="45"/>
      <c r="E16" s="46"/>
      <c r="F16" s="46"/>
      <c r="G16" s="47"/>
      <c r="H16" s="34"/>
    </row>
    <row r="17" spans="1:7" ht="17.25" customHeight="1" thickBot="1">
      <c r="A17" s="48" t="s">
        <v>26</v>
      </c>
      <c r="B17" s="49"/>
      <c r="C17" s="50"/>
      <c r="D17" s="51" t="s">
        <v>27</v>
      </c>
      <c r="E17" s="52"/>
      <c r="F17" s="52"/>
      <c r="G17" s="50"/>
    </row>
    <row r="18" spans="1:7" ht="15.75" customHeight="1">
      <c r="A18" s="53"/>
      <c r="B18" s="54" t="s">
        <v>28</v>
      </c>
      <c r="C18" s="55">
        <f>HSV</f>
        <v>350000</v>
      </c>
      <c r="D18" s="56" t="str">
        <f>Rekapitulace!A23</f>
        <v>Přesun stavebních kapacit</v>
      </c>
      <c r="E18" s="57"/>
      <c r="F18" s="58"/>
      <c r="G18" s="55">
        <f>Rekapitulace!I23</f>
        <v>16300</v>
      </c>
    </row>
    <row r="19" spans="1:7" ht="15.75" customHeight="1">
      <c r="A19" s="53" t="s">
        <v>29</v>
      </c>
      <c r="B19" s="54" t="s">
        <v>30</v>
      </c>
      <c r="C19" s="55">
        <f>PSV</f>
        <v>1280000</v>
      </c>
      <c r="D19" s="59" t="str">
        <f>Rekapitulace!A24</f>
        <v>Zařízení staveniště</v>
      </c>
      <c r="E19" s="60"/>
      <c r="F19" s="61"/>
      <c r="G19" s="55">
        <f>Rekapitulace!I24</f>
        <v>93200</v>
      </c>
    </row>
    <row r="20" spans="1:7" ht="15.75" customHeight="1">
      <c r="A20" s="53" t="s">
        <v>31</v>
      </c>
      <c r="B20" s="54" t="s">
        <v>32</v>
      </c>
      <c r="C20" s="55">
        <f>Mont</f>
        <v>3030000</v>
      </c>
      <c r="D20" s="59" t="str">
        <f>Rekapitulace!A25</f>
        <v>Rezerva rozpočtu</v>
      </c>
      <c r="E20" s="60"/>
      <c r="F20" s="61"/>
      <c r="G20" s="55">
        <f>Rekapitulace!I25</f>
        <v>466000</v>
      </c>
    </row>
    <row r="21" spans="1:7" ht="15.75" customHeight="1">
      <c r="A21" s="62" t="s">
        <v>33</v>
      </c>
      <c r="B21" s="63" t="s">
        <v>34</v>
      </c>
      <c r="C21" s="55">
        <f>Dodavka</f>
        <v>0</v>
      </c>
      <c r="D21" s="59"/>
      <c r="E21" s="60"/>
      <c r="F21" s="61"/>
      <c r="G21" s="55"/>
    </row>
    <row r="22" spans="1:7" ht="15.75" customHeight="1">
      <c r="A22" s="64" t="s">
        <v>35</v>
      </c>
      <c r="B22" s="54"/>
      <c r="C22" s="55">
        <f>SUM(C18:C21)</f>
        <v>4660000</v>
      </c>
      <c r="D22" s="65"/>
      <c r="E22" s="60"/>
      <c r="F22" s="61"/>
      <c r="G22" s="55"/>
    </row>
    <row r="23" spans="1:7" ht="15.75" customHeight="1">
      <c r="A23" s="64"/>
      <c r="B23" s="54"/>
      <c r="C23" s="55"/>
      <c r="D23" s="59"/>
      <c r="E23" s="60"/>
      <c r="F23" s="61"/>
      <c r="G23" s="55"/>
    </row>
    <row r="24" spans="1:7" ht="15.75" customHeight="1">
      <c r="A24" s="64" t="s">
        <v>36</v>
      </c>
      <c r="B24" s="54"/>
      <c r="C24" s="55">
        <f>HZS</f>
        <v>0</v>
      </c>
      <c r="D24" s="59"/>
      <c r="E24" s="60"/>
      <c r="F24" s="61"/>
      <c r="G24" s="55"/>
    </row>
    <row r="25" spans="1:7" ht="15.75" customHeight="1">
      <c r="A25" s="66" t="s">
        <v>37</v>
      </c>
      <c r="B25" s="34"/>
      <c r="C25" s="55">
        <f>C22+C24</f>
        <v>4660000</v>
      </c>
      <c r="D25" s="59" t="s">
        <v>38</v>
      </c>
      <c r="E25" s="60"/>
      <c r="F25" s="61"/>
      <c r="G25" s="55">
        <f>G26-SUM(G18:G24)</f>
        <v>0</v>
      </c>
    </row>
    <row r="26" spans="1:7" ht="15.75" customHeight="1" thickBot="1">
      <c r="A26" s="170" t="s">
        <v>39</v>
      </c>
      <c r="B26" s="171"/>
      <c r="C26" s="67">
        <f>C25+G26</f>
        <v>5235500</v>
      </c>
      <c r="D26" s="68" t="s">
        <v>40</v>
      </c>
      <c r="E26" s="69"/>
      <c r="F26" s="70"/>
      <c r="G26" s="55">
        <f>VRN</f>
        <v>575500</v>
      </c>
    </row>
    <row r="27" spans="1:7" ht="12.75">
      <c r="A27" s="71" t="s">
        <v>41</v>
      </c>
      <c r="B27" s="72"/>
      <c r="C27" s="73"/>
      <c r="D27" s="72" t="s">
        <v>42</v>
      </c>
      <c r="E27" s="72"/>
      <c r="F27" s="74" t="s">
        <v>43</v>
      </c>
      <c r="G27" s="75"/>
    </row>
    <row r="28" spans="1:7" ht="12.75">
      <c r="A28" s="66" t="s">
        <v>44</v>
      </c>
      <c r="B28" s="34"/>
      <c r="C28" s="76" t="s">
        <v>75</v>
      </c>
      <c r="D28" s="34" t="s">
        <v>44</v>
      </c>
      <c r="F28" s="77" t="s">
        <v>44</v>
      </c>
      <c r="G28" s="78"/>
    </row>
    <row r="29" spans="1:7" ht="37.5" customHeight="1">
      <c r="A29" s="66" t="s">
        <v>45</v>
      </c>
      <c r="B29" s="79"/>
      <c r="C29" s="76"/>
      <c r="D29" s="34" t="s">
        <v>45</v>
      </c>
      <c r="F29" s="77" t="s">
        <v>45</v>
      </c>
      <c r="G29" s="78"/>
    </row>
    <row r="30" spans="1:7" ht="12.75">
      <c r="A30" s="66"/>
      <c r="B30" s="80">
        <v>39608</v>
      </c>
      <c r="C30" s="76"/>
      <c r="D30" s="34"/>
      <c r="F30" s="77"/>
      <c r="G30" s="78"/>
    </row>
    <row r="31" spans="1:7" ht="12.75">
      <c r="A31" s="66" t="s">
        <v>46</v>
      </c>
      <c r="B31" s="34"/>
      <c r="C31" s="76"/>
      <c r="D31" s="77" t="s">
        <v>47</v>
      </c>
      <c r="E31" s="76"/>
      <c r="F31" s="81" t="s">
        <v>47</v>
      </c>
      <c r="G31" s="78"/>
    </row>
    <row r="32" spans="1:7" ht="69" customHeight="1">
      <c r="A32" s="66"/>
      <c r="B32" s="34"/>
      <c r="C32" s="82"/>
      <c r="D32" s="83"/>
      <c r="E32" s="82"/>
      <c r="F32" s="34"/>
      <c r="G32" s="78"/>
    </row>
    <row r="33" spans="1:7" ht="12.75">
      <c r="A33" s="84" t="s">
        <v>48</v>
      </c>
      <c r="B33" s="85"/>
      <c r="C33" s="86">
        <v>9</v>
      </c>
      <c r="D33" s="85" t="s">
        <v>49</v>
      </c>
      <c r="E33" s="87"/>
      <c r="F33" s="160">
        <f>ROUND(C26-F35,0)</f>
        <v>3981100</v>
      </c>
      <c r="G33" s="161"/>
    </row>
    <row r="34" spans="1:7" ht="12.75">
      <c r="A34" s="84" t="s">
        <v>50</v>
      </c>
      <c r="B34" s="85"/>
      <c r="C34" s="86">
        <v>9</v>
      </c>
      <c r="D34" s="85" t="s">
        <v>51</v>
      </c>
      <c r="E34" s="87"/>
      <c r="F34" s="160">
        <f>ROUND(PRODUCT(F33,C34/100),1)</f>
        <v>358299</v>
      </c>
      <c r="G34" s="161"/>
    </row>
    <row r="35" spans="1:7" ht="12.75">
      <c r="A35" s="84" t="s">
        <v>48</v>
      </c>
      <c r="B35" s="85"/>
      <c r="C35" s="86">
        <v>19</v>
      </c>
      <c r="D35" s="85" t="s">
        <v>51</v>
      </c>
      <c r="E35" s="87"/>
      <c r="F35" s="160">
        <f>Rekapitulace!H17+(Rekapitulace!H17*0.12)</f>
        <v>1254400</v>
      </c>
      <c r="G35" s="161"/>
    </row>
    <row r="36" spans="1:7" ht="12.75">
      <c r="A36" s="84" t="s">
        <v>50</v>
      </c>
      <c r="B36" s="88"/>
      <c r="C36" s="89">
        <v>19</v>
      </c>
      <c r="D36" s="85" t="s">
        <v>51</v>
      </c>
      <c r="E36" s="61"/>
      <c r="F36" s="160">
        <f>ROUND(PRODUCT(F35,C36/100),1)</f>
        <v>238336</v>
      </c>
      <c r="G36" s="161"/>
    </row>
    <row r="37" spans="1:7" s="93" customFormat="1" ht="19.5" customHeight="1" thickBot="1">
      <c r="A37" s="90" t="s">
        <v>52</v>
      </c>
      <c r="B37" s="91"/>
      <c r="C37" s="91"/>
      <c r="D37" s="91"/>
      <c r="E37" s="92"/>
      <c r="F37" s="162">
        <f>CEILING(SUM(F33:F36),IF(SUM(F33:F36)&gt;=0,1,-1))</f>
        <v>5832135</v>
      </c>
      <c r="G37" s="163"/>
    </row>
    <row r="39" spans="1:8" ht="12.75">
      <c r="A39" s="94" t="s">
        <v>53</v>
      </c>
      <c r="B39" s="94"/>
      <c r="C39" s="94"/>
      <c r="D39" s="94"/>
      <c r="E39" s="94"/>
      <c r="F39" s="94"/>
      <c r="G39" s="94"/>
      <c r="H39" t="s">
        <v>11</v>
      </c>
    </row>
    <row r="40" spans="1:8" ht="14.25" customHeight="1">
      <c r="A40" s="94"/>
      <c r="B40" s="164"/>
      <c r="C40" s="164"/>
      <c r="D40" s="164"/>
      <c r="E40" s="164"/>
      <c r="F40" s="164"/>
      <c r="G40" s="164"/>
      <c r="H40" t="s">
        <v>11</v>
      </c>
    </row>
    <row r="41" spans="1:8" ht="12.75" customHeight="1">
      <c r="A41" s="95"/>
      <c r="B41" s="164"/>
      <c r="C41" s="164"/>
      <c r="D41" s="164"/>
      <c r="E41" s="164"/>
      <c r="F41" s="164"/>
      <c r="G41" s="164"/>
      <c r="H41" t="s">
        <v>11</v>
      </c>
    </row>
    <row r="42" spans="1:8" ht="12.75">
      <c r="A42" s="95"/>
      <c r="B42" s="164"/>
      <c r="C42" s="164"/>
      <c r="D42" s="164"/>
      <c r="E42" s="164"/>
      <c r="F42" s="164"/>
      <c r="G42" s="164"/>
      <c r="H42" t="s">
        <v>11</v>
      </c>
    </row>
    <row r="43" spans="1:8" ht="12.75">
      <c r="A43" s="95"/>
      <c r="B43" s="164"/>
      <c r="C43" s="164"/>
      <c r="D43" s="164"/>
      <c r="E43" s="164"/>
      <c r="F43" s="164"/>
      <c r="G43" s="164"/>
      <c r="H43" t="s">
        <v>11</v>
      </c>
    </row>
    <row r="44" spans="1:8" ht="12.75">
      <c r="A44" s="95"/>
      <c r="B44" s="164"/>
      <c r="C44" s="164"/>
      <c r="D44" s="164"/>
      <c r="E44" s="164"/>
      <c r="F44" s="164"/>
      <c r="G44" s="164"/>
      <c r="H44" t="s">
        <v>11</v>
      </c>
    </row>
    <row r="45" spans="1:8" ht="12.75">
      <c r="A45" s="95"/>
      <c r="B45" s="164"/>
      <c r="C45" s="164"/>
      <c r="D45" s="164"/>
      <c r="E45" s="164"/>
      <c r="F45" s="164"/>
      <c r="G45" s="164"/>
      <c r="H45" t="s">
        <v>11</v>
      </c>
    </row>
    <row r="46" spans="1:8" ht="12.75">
      <c r="A46" s="95"/>
      <c r="B46" s="164"/>
      <c r="C46" s="164"/>
      <c r="D46" s="164"/>
      <c r="E46" s="164"/>
      <c r="F46" s="164"/>
      <c r="G46" s="164"/>
      <c r="H46" t="s">
        <v>11</v>
      </c>
    </row>
    <row r="47" spans="1:8" ht="12.75">
      <c r="A47" s="95"/>
      <c r="B47" s="164"/>
      <c r="C47" s="164"/>
      <c r="D47" s="164"/>
      <c r="E47" s="164"/>
      <c r="F47" s="164"/>
      <c r="G47" s="164"/>
      <c r="H47" t="s">
        <v>11</v>
      </c>
    </row>
    <row r="48" spans="1:8" ht="0.75" customHeight="1">
      <c r="A48" s="95"/>
      <c r="B48" s="164"/>
      <c r="C48" s="164"/>
      <c r="D48" s="164"/>
      <c r="E48" s="164"/>
      <c r="F48" s="164"/>
      <c r="G48" s="164"/>
      <c r="H48" t="s">
        <v>11</v>
      </c>
    </row>
    <row r="49" spans="2:7" ht="12.75">
      <c r="B49" s="165"/>
      <c r="C49" s="165"/>
      <c r="D49" s="165"/>
      <c r="E49" s="165"/>
      <c r="F49" s="165"/>
      <c r="G49" s="165"/>
    </row>
    <row r="50" spans="2:7" ht="12.75">
      <c r="B50" s="165"/>
      <c r="C50" s="165"/>
      <c r="D50" s="165"/>
      <c r="E50" s="165"/>
      <c r="F50" s="165"/>
      <c r="G50" s="165"/>
    </row>
    <row r="51" spans="2:7" ht="12.75">
      <c r="B51" s="165"/>
      <c r="C51" s="165"/>
      <c r="D51" s="165"/>
      <c r="E51" s="165"/>
      <c r="F51" s="165"/>
      <c r="G51" s="165"/>
    </row>
    <row r="52" spans="2:7" ht="12.75">
      <c r="B52" s="165"/>
      <c r="C52" s="165"/>
      <c r="D52" s="165"/>
      <c r="E52" s="165"/>
      <c r="F52" s="165"/>
      <c r="G52" s="165"/>
    </row>
    <row r="53" spans="2:7" ht="12.75">
      <c r="B53" s="165"/>
      <c r="C53" s="165"/>
      <c r="D53" s="165"/>
      <c r="E53" s="165"/>
      <c r="F53" s="165"/>
      <c r="G53" s="165"/>
    </row>
    <row r="54" spans="2:7" ht="12.75">
      <c r="B54" s="165"/>
      <c r="C54" s="165"/>
      <c r="D54" s="165"/>
      <c r="E54" s="165"/>
      <c r="F54" s="165"/>
      <c r="G54" s="165"/>
    </row>
    <row r="55" spans="2:7" ht="12.75">
      <c r="B55" s="165"/>
      <c r="C55" s="165"/>
      <c r="D55" s="165"/>
      <c r="E55" s="165"/>
      <c r="F55" s="165"/>
      <c r="G55" s="165"/>
    </row>
    <row r="56" spans="2:7" ht="12.75">
      <c r="B56" s="165"/>
      <c r="C56" s="165"/>
      <c r="D56" s="165"/>
      <c r="E56" s="165"/>
      <c r="F56" s="165"/>
      <c r="G56" s="165"/>
    </row>
    <row r="57" spans="2:7" ht="12.75">
      <c r="B57" s="165"/>
      <c r="C57" s="165"/>
      <c r="D57" s="165"/>
      <c r="E57" s="165"/>
      <c r="F57" s="165"/>
      <c r="G57" s="165"/>
    </row>
    <row r="58" spans="2:7" ht="12.75">
      <c r="B58" s="165"/>
      <c r="C58" s="165"/>
      <c r="D58" s="165"/>
      <c r="E58" s="165"/>
      <c r="F58" s="165"/>
      <c r="G58" s="165"/>
    </row>
  </sheetData>
  <sheetProtection/>
  <mergeCells count="22">
    <mergeCell ref="B57:G57"/>
    <mergeCell ref="B58:G58"/>
    <mergeCell ref="B52:G52"/>
    <mergeCell ref="B53:G53"/>
    <mergeCell ref="B54:G54"/>
    <mergeCell ref="B55:G55"/>
    <mergeCell ref="C11:E11"/>
    <mergeCell ref="C13:E13"/>
    <mergeCell ref="C15:E15"/>
    <mergeCell ref="B49:G49"/>
    <mergeCell ref="A26:B26"/>
    <mergeCell ref="F33:G33"/>
    <mergeCell ref="F34:G34"/>
    <mergeCell ref="F35:G35"/>
    <mergeCell ref="C12:E12"/>
    <mergeCell ref="C14:E14"/>
    <mergeCell ref="F36:G36"/>
    <mergeCell ref="F37:G37"/>
    <mergeCell ref="B40:G48"/>
    <mergeCell ref="B56:G56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7"/>
  <sheetViews>
    <sheetView workbookViewId="0" topLeftCell="A1">
      <selection activeCell="G37" sqref="G3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74" t="s">
        <v>54</v>
      </c>
      <c r="B1" s="175"/>
      <c r="C1" s="96" t="s">
        <v>84</v>
      </c>
      <c r="D1" s="97"/>
      <c r="E1" s="98"/>
      <c r="F1" s="97"/>
      <c r="G1" s="99" t="s">
        <v>55</v>
      </c>
      <c r="H1" s="100">
        <v>1</v>
      </c>
      <c r="I1" s="101"/>
    </row>
    <row r="2" spans="1:9" ht="12.75">
      <c r="A2" s="153"/>
      <c r="B2" s="154"/>
      <c r="C2" s="155" t="s">
        <v>85</v>
      </c>
      <c r="D2" s="147"/>
      <c r="E2" s="148"/>
      <c r="F2" s="147"/>
      <c r="G2" s="156"/>
      <c r="H2" s="157"/>
      <c r="I2" s="158"/>
    </row>
    <row r="3" spans="1:9" ht="13.5" thickBot="1">
      <c r="A3" s="176" t="s">
        <v>56</v>
      </c>
      <c r="B3" s="177"/>
      <c r="C3" s="102" t="str">
        <f>CONCATENATE(cisloobjektu," ",nazevobjektu)</f>
        <v> Domov pro seniory, Kubešova 14, 674 01 Třebíč</v>
      </c>
      <c r="D3" s="103"/>
      <c r="E3" s="104"/>
      <c r="F3" s="103"/>
      <c r="G3" s="178" t="s">
        <v>81</v>
      </c>
      <c r="H3" s="179"/>
      <c r="I3" s="180"/>
    </row>
    <row r="4" ht="13.5" thickTop="1">
      <c r="F4" s="34"/>
    </row>
    <row r="5" spans="1:9" ht="19.5" customHeight="1">
      <c r="A5" s="105" t="s">
        <v>57</v>
      </c>
      <c r="B5" s="106"/>
      <c r="C5" s="106"/>
      <c r="D5" s="106"/>
      <c r="E5" s="107"/>
      <c r="F5" s="106"/>
      <c r="G5" s="106"/>
      <c r="H5" s="106"/>
      <c r="I5" s="106"/>
    </row>
    <row r="6" ht="13.5" thickBot="1"/>
    <row r="7" spans="1:9" s="34" customFormat="1" ht="13.5" thickBot="1">
      <c r="A7" s="108"/>
      <c r="B7" s="109" t="s">
        <v>58</v>
      </c>
      <c r="C7" s="109"/>
      <c r="D7" s="110"/>
      <c r="E7" s="111" t="s">
        <v>59</v>
      </c>
      <c r="F7" s="112" t="s">
        <v>60</v>
      </c>
      <c r="G7" s="112" t="s">
        <v>61</v>
      </c>
      <c r="H7" s="112" t="s">
        <v>62</v>
      </c>
      <c r="I7" s="113" t="s">
        <v>36</v>
      </c>
    </row>
    <row r="8" spans="1:9" s="34" customFormat="1" ht="12.75">
      <c r="A8" s="149"/>
      <c r="B8" s="114" t="s">
        <v>70</v>
      </c>
      <c r="D8" s="115"/>
      <c r="E8" s="150">
        <v>350000</v>
      </c>
      <c r="F8" s="151">
        <v>900000</v>
      </c>
      <c r="G8" s="151"/>
      <c r="H8" s="151"/>
      <c r="I8" s="152"/>
    </row>
    <row r="9" spans="1:9" s="34" customFormat="1" ht="12.75">
      <c r="A9" s="149"/>
      <c r="B9" s="114" t="s">
        <v>0</v>
      </c>
      <c r="D9" s="115"/>
      <c r="E9" s="150"/>
      <c r="F9" s="151">
        <v>80000</v>
      </c>
      <c r="G9" s="151"/>
      <c r="H9" s="151"/>
      <c r="I9" s="152"/>
    </row>
    <row r="10" spans="1:9" s="34" customFormat="1" ht="12.75">
      <c r="A10" s="149"/>
      <c r="B10" s="114" t="s">
        <v>1</v>
      </c>
      <c r="D10" s="115"/>
      <c r="E10" s="150"/>
      <c r="F10" s="151">
        <v>90000</v>
      </c>
      <c r="G10" s="151"/>
      <c r="H10" s="151"/>
      <c r="I10" s="152"/>
    </row>
    <row r="11" spans="1:9" s="34" customFormat="1" ht="12.75">
      <c r="A11" s="149"/>
      <c r="B11" s="114" t="s">
        <v>2</v>
      </c>
      <c r="D11" s="115"/>
      <c r="E11" s="150"/>
      <c r="F11" s="151">
        <v>50000</v>
      </c>
      <c r="G11" s="151"/>
      <c r="H11" s="151"/>
      <c r="I11" s="152"/>
    </row>
    <row r="12" spans="1:9" s="34" customFormat="1" ht="12.75">
      <c r="A12" s="149"/>
      <c r="B12" s="114" t="s">
        <v>71</v>
      </c>
      <c r="D12" s="115"/>
      <c r="E12" s="150"/>
      <c r="F12" s="151">
        <v>40000</v>
      </c>
      <c r="G12" s="151"/>
      <c r="H12" s="151"/>
      <c r="I12" s="152"/>
    </row>
    <row r="13" spans="1:9" s="34" customFormat="1" ht="12.75">
      <c r="A13" s="149"/>
      <c r="B13" s="114" t="s">
        <v>82</v>
      </c>
      <c r="D13" s="115"/>
      <c r="E13" s="150"/>
      <c r="F13" s="151">
        <v>120000</v>
      </c>
      <c r="G13" s="151"/>
      <c r="H13" s="151"/>
      <c r="I13" s="152"/>
    </row>
    <row r="14" spans="1:9" s="34" customFormat="1" ht="12.75">
      <c r="A14" s="149"/>
      <c r="B14" s="114" t="s">
        <v>79</v>
      </c>
      <c r="D14" s="115"/>
      <c r="E14" s="150"/>
      <c r="F14" s="151"/>
      <c r="G14" s="151"/>
      <c r="H14" s="151">
        <v>300000</v>
      </c>
      <c r="I14" s="152"/>
    </row>
    <row r="15" spans="1:9" s="34" customFormat="1" ht="12.75">
      <c r="A15" s="149"/>
      <c r="B15" s="114" t="s">
        <v>73</v>
      </c>
      <c r="D15" s="115"/>
      <c r="E15" s="150"/>
      <c r="F15" s="151"/>
      <c r="G15" s="151"/>
      <c r="H15" s="151">
        <v>360000</v>
      </c>
      <c r="I15" s="152"/>
    </row>
    <row r="16" spans="1:9" s="34" customFormat="1" ht="12.75">
      <c r="A16" s="149"/>
      <c r="B16" s="114" t="s">
        <v>72</v>
      </c>
      <c r="D16" s="115"/>
      <c r="E16" s="150"/>
      <c r="F16" s="151"/>
      <c r="G16" s="151"/>
      <c r="H16" s="151">
        <v>1250000</v>
      </c>
      <c r="I16" s="152"/>
    </row>
    <row r="17" spans="1:9" s="34" customFormat="1" ht="13.5" thickBot="1">
      <c r="A17" s="149"/>
      <c r="B17" s="114" t="s">
        <v>78</v>
      </c>
      <c r="D17" s="115"/>
      <c r="E17" s="150"/>
      <c r="F17" s="151"/>
      <c r="G17" s="151"/>
      <c r="H17" s="151">
        <v>1120000</v>
      </c>
      <c r="I17" s="152"/>
    </row>
    <row r="18" spans="1:9" s="122" customFormat="1" ht="13.5" thickBot="1">
      <c r="A18" s="116"/>
      <c r="B18" s="117" t="s">
        <v>63</v>
      </c>
      <c r="C18" s="117"/>
      <c r="D18" s="118"/>
      <c r="E18" s="119">
        <f>SUM(E8:E17)</f>
        <v>350000</v>
      </c>
      <c r="F18" s="120">
        <f>SUM(F8:F17)</f>
        <v>1280000</v>
      </c>
      <c r="G18" s="120">
        <f>SUM(G8:G17)</f>
        <v>0</v>
      </c>
      <c r="H18" s="120">
        <f>SUM(H8:H17)</f>
        <v>3030000</v>
      </c>
      <c r="I18" s="121">
        <f>SUM(I8:I17)</f>
        <v>0</v>
      </c>
    </row>
    <row r="19" spans="1:9" ht="12.75">
      <c r="A19" s="34"/>
      <c r="B19" s="34"/>
      <c r="C19" s="34"/>
      <c r="D19" s="34"/>
      <c r="E19" s="34"/>
      <c r="F19" s="34"/>
      <c r="G19" s="34"/>
      <c r="H19" s="34"/>
      <c r="I19" s="34"/>
    </row>
    <row r="20" spans="1:57" ht="19.5" customHeight="1">
      <c r="A20" s="106" t="s">
        <v>64</v>
      </c>
      <c r="B20" s="106"/>
      <c r="C20" s="106"/>
      <c r="D20" s="106"/>
      <c r="E20" s="106"/>
      <c r="F20" s="106"/>
      <c r="G20" s="123"/>
      <c r="H20" s="106"/>
      <c r="I20" s="106"/>
      <c r="BA20" s="40"/>
      <c r="BB20" s="40"/>
      <c r="BC20" s="40"/>
      <c r="BD20" s="40"/>
      <c r="BE20" s="40"/>
    </row>
    <row r="21" ht="13.5" thickBot="1"/>
    <row r="22" spans="1:9" ht="12.75">
      <c r="A22" s="71" t="s">
        <v>65</v>
      </c>
      <c r="B22" s="72"/>
      <c r="C22" s="72"/>
      <c r="D22" s="124"/>
      <c r="E22" s="125" t="s">
        <v>66</v>
      </c>
      <c r="F22" s="126" t="s">
        <v>67</v>
      </c>
      <c r="G22" s="127" t="s">
        <v>68</v>
      </c>
      <c r="H22" s="128"/>
      <c r="I22" s="129" t="s">
        <v>66</v>
      </c>
    </row>
    <row r="23" spans="1:53" ht="12.75">
      <c r="A23" s="130" t="s">
        <v>3</v>
      </c>
      <c r="B23" s="131"/>
      <c r="C23" s="131"/>
      <c r="D23" s="132"/>
      <c r="E23" s="133">
        <v>0</v>
      </c>
      <c r="F23" s="134">
        <v>1</v>
      </c>
      <c r="G23" s="135">
        <f>CHOOSE(BA23+1,HSV+PSV,HSV+PSV+Mont,HSV+PSV+Dodavka+Mont,HSV,PSV,Mont,Dodavka,Mont+Dodavka,0)</f>
        <v>1630000</v>
      </c>
      <c r="H23" s="136"/>
      <c r="I23" s="137">
        <f>E23+F23*G23/100</f>
        <v>16300</v>
      </c>
      <c r="BA23">
        <v>0</v>
      </c>
    </row>
    <row r="24" spans="1:53" ht="12.75">
      <c r="A24" s="130" t="s">
        <v>4</v>
      </c>
      <c r="B24" s="131"/>
      <c r="C24" s="131"/>
      <c r="D24" s="132"/>
      <c r="E24" s="133">
        <v>0</v>
      </c>
      <c r="F24" s="134">
        <v>2</v>
      </c>
      <c r="G24" s="135">
        <f>CHOOSE(BA24+1,HSV+PSV,HSV+PSV+Mont,HSV+PSV+Dodavka+Mont,HSV,PSV,Mont,Dodavka,Mont+Dodavka,0)</f>
        <v>4660000</v>
      </c>
      <c r="H24" s="136"/>
      <c r="I24" s="137">
        <f>E24+F24*G24/100</f>
        <v>93200</v>
      </c>
      <c r="BA24">
        <v>1</v>
      </c>
    </row>
    <row r="25" spans="1:53" ht="12.75">
      <c r="A25" s="130" t="s">
        <v>77</v>
      </c>
      <c r="B25" s="131"/>
      <c r="C25" s="131"/>
      <c r="D25" s="132"/>
      <c r="E25" s="133">
        <v>0</v>
      </c>
      <c r="F25" s="134">
        <v>10</v>
      </c>
      <c r="G25" s="135">
        <f>CHOOSE(BA25+1,HSV+PSV,HSV+PSV+Mont,HSV+PSV+Dodavka+Mont,HSV,PSV,Mont,Dodavka,Mont+Dodavka,0)</f>
        <v>4660000</v>
      </c>
      <c r="H25" s="136"/>
      <c r="I25" s="137">
        <f>E25+F25*G25/100</f>
        <v>466000</v>
      </c>
      <c r="BA25">
        <v>1</v>
      </c>
    </row>
    <row r="26" spans="1:9" ht="13.5" thickBot="1">
      <c r="A26" s="138"/>
      <c r="B26" s="139" t="s">
        <v>69</v>
      </c>
      <c r="C26" s="140"/>
      <c r="D26" s="141"/>
      <c r="E26" s="142"/>
      <c r="F26" s="143"/>
      <c r="G26" s="143"/>
      <c r="H26" s="172">
        <f>SUM(I23:I25)</f>
        <v>575500</v>
      </c>
      <c r="I26" s="173"/>
    </row>
    <row r="28" spans="2:9" ht="12.75">
      <c r="B28" s="122"/>
      <c r="F28" s="144"/>
      <c r="G28" s="145"/>
      <c r="H28" s="145"/>
      <c r="I28" s="146"/>
    </row>
    <row r="29" spans="6:9" ht="12.75">
      <c r="F29" s="144"/>
      <c r="G29" s="145"/>
      <c r="H29" s="145"/>
      <c r="I29" s="146"/>
    </row>
    <row r="30" spans="6:9" ht="12.75">
      <c r="F30" s="144"/>
      <c r="G30" s="145"/>
      <c r="H30" s="145"/>
      <c r="I30" s="146"/>
    </row>
    <row r="31" spans="6:9" ht="12.75"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</sheetData>
  <sheetProtection/>
  <mergeCells count="4">
    <mergeCell ref="H26:I26"/>
    <mergeCell ref="A1:B1"/>
    <mergeCell ref="A3:B3"/>
    <mergeCell ref="G3:I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</dc:creator>
  <cp:keywords/>
  <dc:description/>
  <cp:lastModifiedBy>jakoubkova</cp:lastModifiedBy>
  <cp:lastPrinted>2008-07-15T12:53:50Z</cp:lastPrinted>
  <dcterms:created xsi:type="dcterms:W3CDTF">2008-04-02T22:09:20Z</dcterms:created>
  <dcterms:modified xsi:type="dcterms:W3CDTF">2008-07-17T21:02:31Z</dcterms:modified>
  <cp:category/>
  <cp:version/>
  <cp:contentType/>
  <cp:contentStatus/>
</cp:coreProperties>
</file>