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9885" windowHeight="8655" tabRatio="609" activeTab="0"/>
  </bookViews>
  <sheets>
    <sheet name="RK-11-2008-26, př. 1a" sheetId="1" r:id="rId1"/>
    <sheet name="RK-11-2008-26, př. 1b" sheetId="2" r:id="rId2"/>
    <sheet name="RK-11-2008-26, př. 1c" sheetId="3" r:id="rId3"/>
    <sheet name="RK-11-2008-26, př. 1d" sheetId="4" r:id="rId4"/>
    <sheet name="RK-11-2008-26, př. 1e" sheetId="5" r:id="rId5"/>
    <sheet name="RK-11-2008-26, př. 1f" sheetId="6" r:id="rId6"/>
    <sheet name="RK-11-2008-26, př. 1g" sheetId="7" r:id="rId7"/>
    <sheet name="RK-11-2008-26, př. 1h" sheetId="8" r:id="rId8"/>
    <sheet name="RK-11-2008-26, př. 1ch" sheetId="9" r:id="rId9"/>
    <sheet name="RK-11-2008-26, př. 1i" sheetId="10" r:id="rId10"/>
  </sheets>
  <definedNames/>
  <calcPr fullCalcOnLoad="1"/>
</workbook>
</file>

<file path=xl/sharedStrings.xml><?xml version="1.0" encoding="utf-8"?>
<sst xmlns="http://schemas.openxmlformats.org/spreadsheetml/2006/main" count="1423" uniqueCount="167">
  <si>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</si>
  <si>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</si>
  <si>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</si>
  <si>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</si>
  <si>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</si>
  <si>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</si>
  <si>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</si>
  <si>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</si>
  <si>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</si>
  <si>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</si>
  <si>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</si>
  <si>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</si>
  <si>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</si>
  <si>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</si>
  <si>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</si>
  <si>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</si>
  <si>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</si>
  <si>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</si>
  <si>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</si>
  <si>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</si>
  <si>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</si>
  <si>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</si>
  <si>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</si>
  <si>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</si>
  <si>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</si>
  <si>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</si>
  <si>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</si>
  <si>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</si>
  <si>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</si>
  <si>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</si>
  <si>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</si>
  <si>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</si>
  <si>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</si>
  <si>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</si>
  <si>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</si>
  <si>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</si>
  <si>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</si>
  <si>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</si>
  <si>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</si>
  <si>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</si>
  <si>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</si>
  <si>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</si>
  <si>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</si>
  <si>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</si>
  <si>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</si>
  <si>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</si>
  <si>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</si>
  <si>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</si>
  <si>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</si>
  <si>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</si>
  <si>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</si>
  <si>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</si>
  <si>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</si>
  <si>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</si>
  <si>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</si>
  <si>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</si>
  <si>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</si>
  <si>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</si>
  <si>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</si>
  <si>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</si>
  <si>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</si>
  <si>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Muzeum Vysočiny Třebíč, příspěvková organizace</t>
  </si>
  <si>
    <t>Oblastní galerie Vysočiny v Jihlavě</t>
  </si>
  <si>
    <t>Muzeum Vysočiny Pelhřimov, příspěvková organizace</t>
  </si>
  <si>
    <t>Galerie výtvarného umění v Havlíčkově Brodě</t>
  </si>
  <si>
    <t>Horácké divadlo Jihlava, příspěvková organizace</t>
  </si>
  <si>
    <t>Horácká galerie v Novém Městě na Moravě</t>
  </si>
  <si>
    <t>Hrad Kámen, příspěvková organizace</t>
  </si>
  <si>
    <t>Muzeum Vysočiny Havlíčkův Brod, příspěvková organizace</t>
  </si>
  <si>
    <t>CELKEM</t>
  </si>
  <si>
    <t>Ostatní běžné účty</t>
  </si>
  <si>
    <t>z toho:  rezervní fond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</si>
  <si>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</si>
  <si>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</si>
  <si>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</si>
  <si>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</si>
  <si>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</si>
  <si>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</si>
  <si>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</si>
  <si>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</si>
  <si>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</si>
  <si>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</si>
  <si>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</si>
  <si>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</si>
  <si>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</si>
  <si>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</si>
  <si>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v tis. Kč</t>
  </si>
  <si>
    <t xml:space="preserve">              investiční fond</t>
  </si>
  <si>
    <t>vybavení objektu galerie (02) nábytkem</t>
  </si>
  <si>
    <t xml:space="preserve">             rezervní fond</t>
  </si>
  <si>
    <t xml:space="preserve">             investiční fond</t>
  </si>
  <si>
    <t xml:space="preserve">             provozní prostř.</t>
  </si>
  <si>
    <t xml:space="preserve">                    ostatní služby /úč. 518/</t>
  </si>
  <si>
    <t>Změna stavu zásob /sesk.úč. 61/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</si>
  <si>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</si>
  <si>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</si>
  <si>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</si>
  <si>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</si>
  <si>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Skutečnost za rok 2006</t>
  </si>
  <si>
    <t>Stav k 1.1.2007</t>
  </si>
  <si>
    <t>Stav k 31.12.2007</t>
  </si>
  <si>
    <t>Rozdíl 2007-2006</t>
  </si>
  <si>
    <t xml:space="preserve">výměna osvětlení v kancelářích a chodbách </t>
  </si>
  <si>
    <t>(Komenského 22) - oprava</t>
  </si>
  <si>
    <t>počet stran: 1</t>
  </si>
  <si>
    <t>Finanční plán výnosů a nákladů na rok 2008</t>
  </si>
  <si>
    <t>Skutečnost za rok 2007</t>
  </si>
  <si>
    <t>Návrh na rok 2008</t>
  </si>
  <si>
    <t>Rozdíl 2008-2007</t>
  </si>
  <si>
    <t>Odpisový plán 2008</t>
  </si>
  <si>
    <t>Oprávky k 1.1.2008</t>
  </si>
  <si>
    <t>Účetní odpisy na rok 2008</t>
  </si>
  <si>
    <t>Zůstatková cena k 31.12.2008</t>
  </si>
  <si>
    <t>Zůstatek bank.účtu k 1.1.2007</t>
  </si>
  <si>
    <t>Účetní stav 2007</t>
  </si>
  <si>
    <t>Zůstatek bank.účtu k 31.12.2007</t>
  </si>
  <si>
    <t>Stav k 1.1.2008</t>
  </si>
  <si>
    <t>Stav k 31.12.2008</t>
  </si>
  <si>
    <t>Plán 2008</t>
  </si>
  <si>
    <t>Plán čerpání investičního fondu 2008</t>
  </si>
  <si>
    <t>Pracovníci, průměrná mzda a limit prostředků na platy 2008</t>
  </si>
  <si>
    <t>fotoaparát pro digitalizaci sbírkového fondu</t>
  </si>
  <si>
    <t>2008/2007</t>
  </si>
  <si>
    <t>Odpisový plán na rok 2008</t>
  </si>
  <si>
    <t>zvlhčovač</t>
  </si>
  <si>
    <t>regálový systém atypický - knihovna</t>
  </si>
  <si>
    <t>automobil combi</t>
  </si>
  <si>
    <t>Pracovníci, průměrná mzda a limit prostředků na platy  2008</t>
  </si>
  <si>
    <t>sw-modul evidence sbírkových předmětů</t>
  </si>
  <si>
    <t>sw-modul identifikace uložení v depotech</t>
  </si>
  <si>
    <t>Elektronický zabezpečovací systém</t>
  </si>
  <si>
    <t>Scanner Atlas</t>
  </si>
  <si>
    <t>Scanner EPSON</t>
  </si>
  <si>
    <t>Scanner NICON LS 9000</t>
  </si>
  <si>
    <t>Poznámka:  investiční dotace z rozpočtu kraje ve výši 550 tis. Kč (scanner ATLAS) - dokumentační pracoviště muzea</t>
  </si>
  <si>
    <t>dataprojektor</t>
  </si>
  <si>
    <t>kamerový systém</t>
  </si>
  <si>
    <t>výmalba kancelářských místností  a oprava podlah</t>
  </si>
  <si>
    <t>Poznámka: ve finančním plánu promítnuta mimořádná dotace ve výši 790 tis. Kč (pořízení výstavního a bezpečnostního zařízení, pořádání akcí v rámci tzv. Mezinárodního roku planety Země, pojistné pro národní kulturní památku - sochu sv. Kateřiny)</t>
  </si>
  <si>
    <t>renovace parket ve výstavních sálech galerie</t>
  </si>
  <si>
    <t>drobné opravy budov</t>
  </si>
  <si>
    <t>Krajská knihovna Vysočiny</t>
  </si>
  <si>
    <t>výpůjční pult</t>
  </si>
  <si>
    <t>zálohovací servery</t>
  </si>
  <si>
    <t>osvětlení přednáškového sálu</t>
  </si>
  <si>
    <t>osvětlení expozice K. H. Borovského</t>
  </si>
  <si>
    <t>Poznámka: čerpání rezervního fondu ve výši  127 tis. Kč k dalšímu rozvoji činnosti organizace</t>
  </si>
  <si>
    <r>
      <t xml:space="preserve">Poznámka: ve finančním plánu promítnuto poskytnutí neinvestiční dotace (příjmy z pronájmu majetku ve správě 11-12/2007) určené na úhradu na autorské honoráře a propagaci organizace </t>
    </r>
    <r>
      <rPr>
        <sz val="8"/>
        <rFont val="Arial CE"/>
        <family val="0"/>
      </rPr>
      <t>(99,07 tis. Kč)</t>
    </r>
  </si>
  <si>
    <t>Poznámka: Ve finančním plánu promíntnuta dotace z rozpočtu města Havlíčkův Brod ve výši 6.500 tis. Kč</t>
  </si>
  <si>
    <t>Poznámka: Ve finančním plánu promítnuto navýšení příspěvku na provoz ve výši 453 tis. Kč (odpisy - budova školy Kosmákova)</t>
  </si>
  <si>
    <t>Poznámka: čerpání rezervního fondu ve výši  1.000 tis. Kč k dalšímu rozvoji činnosti organizace</t>
  </si>
  <si>
    <t>Poznámka: čerpání rezervního fondu ve výši  200 tis. Kč k dalšímu rozvoji činnosti organizace</t>
  </si>
  <si>
    <t>Poznámka: ve finančním plánu promítnuto poskytnutí neinvestičních dotací ve výši 330 tis. Kč (propagační materiály o muzeu, vybudování expozice v Lipnici nad Sázavou - výroční narození a úmrtí J. Haška, vydání sborníku Židé v Havlíčkově Brodě, Světlé nad Sázavou, Habrech a Golčově Jeníkově) a 306 tis. Kč (propagace Medaile-nejvyšší ocenění kraje Vysočiny)</t>
  </si>
  <si>
    <t>klimatizační zařízení</t>
  </si>
  <si>
    <t>Poznámka: ve finančním plánu promítnuty změny příspěvku na provoz a odvodu z investičního fondu v souvislosti se zpřesněním odpisových plánů 2008</t>
  </si>
  <si>
    <t>Poznámka: čerpání rezervního fondu ve výši 100 tis. Kč - případné překročení provozních výdajů</t>
  </si>
  <si>
    <t>server - dokončení</t>
  </si>
  <si>
    <t>RK-11-2008-26, př. 1a</t>
  </si>
  <si>
    <t>RK-11-2008-26, př. 1b</t>
  </si>
  <si>
    <t>RK-11-2008-26, př. 1c</t>
  </si>
  <si>
    <t>RK-11-2008-26, př. 1d</t>
  </si>
  <si>
    <t>RK-11-2008-26, př. 1e</t>
  </si>
  <si>
    <t>RK-11-2008-26, př. 1f</t>
  </si>
  <si>
    <t>RK-11-2008-26, př. 1g</t>
  </si>
  <si>
    <t>RK-11-2008-26, př. 1h</t>
  </si>
  <si>
    <t>RK-11-2008-26, př. 1ch</t>
  </si>
  <si>
    <t>RK-11-2008-26, př. 1i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</si>
</sst>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2" fillId="3" borderId="7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quotePrefix="1">
      <alignment horizontal="center"/>
    </xf>
    <xf numFmtId="0" fontId="4" fillId="2" borderId="9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10" fontId="2" fillId="3" borderId="3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10" fontId="2" fillId="3" borderId="13" xfId="0" applyNumberFormat="1" applyFont="1" applyFill="1" applyBorder="1" applyAlignment="1">
      <alignment vertical="center" wrapText="1"/>
    </xf>
    <xf numFmtId="10" fontId="2" fillId="3" borderId="14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 quotePrefix="1">
      <alignment horizontal="center"/>
    </xf>
    <xf numFmtId="3" fontId="2" fillId="0" borderId="14" xfId="0" applyNumberFormat="1" applyFont="1" applyBorder="1" applyAlignment="1" quotePrefix="1">
      <alignment horizontal="center"/>
    </xf>
    <xf numFmtId="0" fontId="2" fillId="0" borderId="22" xfId="0" applyFont="1" applyBorder="1" applyAlignment="1">
      <alignment/>
    </xf>
    <xf numFmtId="3" fontId="2" fillId="0" borderId="3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 horizontal="center"/>
    </xf>
    <xf numFmtId="3" fontId="2" fillId="0" borderId="34" xfId="0" applyNumberFormat="1" applyFont="1" applyBorder="1" applyAlignment="1" quotePrefix="1">
      <alignment horizontal="center"/>
    </xf>
    <xf numFmtId="3" fontId="2" fillId="0" borderId="35" xfId="0" applyNumberFormat="1" applyFont="1" applyBorder="1" applyAlignment="1" quotePrefix="1">
      <alignment horizontal="center"/>
    </xf>
    <xf numFmtId="3" fontId="2" fillId="0" borderId="30" xfId="0" applyNumberFormat="1" applyFont="1" applyBorder="1" applyAlignment="1" quotePrefix="1">
      <alignment horizontal="center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38" xfId="0" applyFont="1" applyFill="1" applyBorder="1" applyAlignment="1">
      <alignment horizontal="centerContinuous"/>
    </xf>
    <xf numFmtId="0" fontId="3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3" fontId="0" fillId="0" borderId="3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40" xfId="0" applyFont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centerContinuous" vertical="center"/>
    </xf>
    <xf numFmtId="0" fontId="11" fillId="2" borderId="43" xfId="0" applyFont="1" applyFill="1" applyBorder="1" applyAlignment="1">
      <alignment horizontal="centerContinuous" vertical="center"/>
    </xf>
    <xf numFmtId="0" fontId="11" fillId="2" borderId="2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44" xfId="0" applyNumberFormat="1" applyFont="1" applyBorder="1" applyAlignment="1">
      <alignment vertical="center" wrapText="1"/>
    </xf>
    <xf numFmtId="3" fontId="10" fillId="0" borderId="45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11" fillId="2" borderId="46" xfId="0" applyNumberFormat="1" applyFont="1" applyFill="1" applyBorder="1" applyAlignment="1">
      <alignment vertical="center" wrapText="1"/>
    </xf>
    <xf numFmtId="3" fontId="11" fillId="2" borderId="47" xfId="0" applyNumberFormat="1" applyFont="1" applyFill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3" fontId="11" fillId="2" borderId="38" xfId="0" applyNumberFormat="1" applyFont="1" applyFill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Continuous" vertical="center"/>
    </xf>
    <xf numFmtId="0" fontId="10" fillId="2" borderId="5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9" xfId="0" applyFont="1" applyFill="1" applyBorder="1" applyAlignment="1" quotePrefix="1">
      <alignment horizontal="center"/>
    </xf>
    <xf numFmtId="3" fontId="10" fillId="0" borderId="52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1" fillId="3" borderId="10" xfId="0" applyNumberFormat="1" applyFont="1" applyFill="1" applyBorder="1" applyAlignment="1">
      <alignment vertical="center" wrapText="1"/>
    </xf>
    <xf numFmtId="10" fontId="11" fillId="3" borderId="3" xfId="0" applyNumberFormat="1" applyFont="1" applyFill="1" applyBorder="1" applyAlignment="1">
      <alignment vertical="center" wrapText="1"/>
    </xf>
    <xf numFmtId="3" fontId="11" fillId="3" borderId="11" xfId="0" applyNumberFormat="1" applyFont="1" applyFill="1" applyBorder="1" applyAlignment="1">
      <alignment vertical="center" wrapText="1"/>
    </xf>
    <xf numFmtId="3" fontId="10" fillId="0" borderId="50" xfId="0" applyNumberFormat="1" applyFont="1" applyFill="1" applyBorder="1" applyAlignment="1">
      <alignment vertical="center" wrapText="1"/>
    </xf>
    <xf numFmtId="3" fontId="11" fillId="3" borderId="12" xfId="0" applyNumberFormat="1" applyFont="1" applyFill="1" applyBorder="1" applyAlignment="1">
      <alignment vertical="center" wrapText="1"/>
    </xf>
    <xf numFmtId="10" fontId="11" fillId="3" borderId="13" xfId="0" applyNumberFormat="1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vertical="center" wrapText="1"/>
    </xf>
    <xf numFmtId="10" fontId="11" fillId="3" borderId="8" xfId="0" applyNumberFormat="1" applyFont="1" applyFill="1" applyBorder="1" applyAlignment="1">
      <alignment vertical="center" wrapText="1"/>
    </xf>
    <xf numFmtId="10" fontId="11" fillId="3" borderId="14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50" xfId="0" applyNumberFormat="1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center" vertical="center"/>
      <protection/>
    </xf>
    <xf numFmtId="3" fontId="11" fillId="0" borderId="24" xfId="20" applyNumberFormat="1" applyFont="1" applyBorder="1" applyAlignment="1">
      <alignment horizontal="center" vertical="center"/>
      <protection/>
    </xf>
    <xf numFmtId="3" fontId="11" fillId="0" borderId="4" xfId="20" applyNumberFormat="1" applyFont="1" applyBorder="1" applyAlignment="1">
      <alignment horizontal="center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3" fontId="11" fillId="0" borderId="37" xfId="20" applyNumberFormat="1" applyFont="1" applyBorder="1" applyAlignment="1">
      <alignment horizontal="right" vertical="center"/>
      <protection/>
    </xf>
    <xf numFmtId="3" fontId="11" fillId="0" borderId="5" xfId="20" applyNumberFormat="1" applyFont="1" applyBorder="1" applyAlignment="1">
      <alignment horizontal="right" vertical="center"/>
      <protection/>
    </xf>
    <xf numFmtId="3" fontId="11" fillId="0" borderId="6" xfId="20" applyNumberFormat="1" applyFont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 quotePrefix="1">
      <alignment horizontal="center"/>
    </xf>
    <xf numFmtId="3" fontId="11" fillId="0" borderId="34" xfId="0" applyNumberFormat="1" applyFont="1" applyBorder="1" applyAlignment="1" quotePrefix="1">
      <alignment horizontal="center"/>
    </xf>
    <xf numFmtId="3" fontId="11" fillId="0" borderId="21" xfId="0" applyNumberFormat="1" applyFont="1" applyBorder="1" applyAlignment="1" quotePrefix="1">
      <alignment horizontal="center"/>
    </xf>
    <xf numFmtId="3" fontId="11" fillId="0" borderId="35" xfId="0" applyNumberFormat="1" applyFont="1" applyBorder="1" applyAlignment="1" quotePrefix="1">
      <alignment horizontal="center"/>
    </xf>
    <xf numFmtId="3" fontId="11" fillId="0" borderId="1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2" xfId="0" applyNumberFormat="1" applyFont="1" applyBorder="1" applyAlignment="1" quotePrefix="1">
      <alignment horizontal="center"/>
    </xf>
    <xf numFmtId="3" fontId="11" fillId="0" borderId="20" xfId="0" applyNumberFormat="1" applyFont="1" applyBorder="1" applyAlignment="1" quotePrefix="1">
      <alignment horizontal="center"/>
    </xf>
    <xf numFmtId="3" fontId="11" fillId="0" borderId="3" xfId="0" applyNumberFormat="1" applyFont="1" applyBorder="1" applyAlignment="1" quotePrefix="1">
      <alignment horizontal="center"/>
    </xf>
    <xf numFmtId="3" fontId="11" fillId="0" borderId="30" xfId="0" applyNumberFormat="1" applyFont="1" applyBorder="1" applyAlignment="1" quotePrefix="1">
      <alignment horizontal="center"/>
    </xf>
    <xf numFmtId="3" fontId="11" fillId="0" borderId="14" xfId="0" applyNumberFormat="1" applyFont="1" applyBorder="1" applyAlignment="1" quotePrefix="1">
      <alignment horizontal="center"/>
    </xf>
    <xf numFmtId="3" fontId="11" fillId="0" borderId="12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11" fillId="0" borderId="6" xfId="20" applyNumberFormat="1" applyFont="1" applyBorder="1" applyAlignment="1">
      <alignment horizontal="right" vertical="center"/>
      <protection/>
    </xf>
    <xf numFmtId="0" fontId="2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3" fontId="11" fillId="2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/>
    </xf>
    <xf numFmtId="3" fontId="11" fillId="2" borderId="41" xfId="0" applyNumberFormat="1" applyFont="1" applyFill="1" applyBorder="1" applyAlignment="1">
      <alignment vertical="center" wrapText="1"/>
    </xf>
    <xf numFmtId="3" fontId="11" fillId="2" borderId="54" xfId="0" applyNumberFormat="1" applyFont="1" applyFill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3" fontId="10" fillId="0" borderId="55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horizontal="center"/>
    </xf>
    <xf numFmtId="0" fontId="10" fillId="0" borderId="56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10" fillId="0" borderId="57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57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45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57" xfId="0" applyFont="1" applyBorder="1" applyAlignment="1">
      <alignment/>
    </xf>
    <xf numFmtId="0" fontId="4" fillId="0" borderId="4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0" xfId="0" applyBorder="1" applyAlignment="1">
      <alignment horizontal="left"/>
    </xf>
    <xf numFmtId="3" fontId="3" fillId="2" borderId="17" xfId="0" applyNumberFormat="1" applyFont="1" applyFill="1" applyBorder="1" applyAlignment="1">
      <alignment horizontal="left" vertical="center"/>
    </xf>
    <xf numFmtId="3" fontId="3" fillId="2" borderId="55" xfId="0" applyNumberFormat="1" applyFont="1" applyFill="1" applyBorder="1" applyAlignment="1">
      <alignment horizontal="left" vertical="center"/>
    </xf>
    <xf numFmtId="3" fontId="3" fillId="2" borderId="3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" fillId="2" borderId="3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3" fillId="2" borderId="32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2" borderId="42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11" fillId="2" borderId="62" xfId="20" applyFont="1" applyFill="1" applyBorder="1" applyAlignment="1">
      <alignment horizontal="center" vertical="center" wrapText="1"/>
      <protection/>
    </xf>
    <xf numFmtId="0" fontId="10" fillId="0" borderId="63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1" fillId="2" borderId="48" xfId="20" applyFont="1" applyFill="1" applyBorder="1" applyAlignment="1">
      <alignment horizontal="center" vertical="center" wrapText="1"/>
      <protection/>
    </xf>
    <xf numFmtId="0" fontId="10" fillId="0" borderId="5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2" borderId="64" xfId="20" applyFont="1" applyFill="1" applyBorder="1" applyAlignment="1">
      <alignment horizontal="center" vertic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2" borderId="59" xfId="20" applyFont="1" applyFill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8" xfId="0" applyBorder="1" applyAlignment="1">
      <alignment/>
    </xf>
    <xf numFmtId="0" fontId="3" fillId="2" borderId="66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164" fontId="11" fillId="0" borderId="42" xfId="0" applyNumberFormat="1" applyFont="1" applyFill="1" applyBorder="1" applyAlignment="1">
      <alignment horizontal="center"/>
    </xf>
    <xf numFmtId="164" fontId="11" fillId="0" borderId="61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3" fontId="2" fillId="2" borderId="70" xfId="0" applyNumberFormat="1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6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11" fillId="2" borderId="68" xfId="0" applyFont="1" applyFill="1" applyBorder="1" applyAlignment="1">
      <alignment horizontal="center" vertical="center"/>
    </xf>
    <xf numFmtId="0" fontId="11" fillId="2" borderId="34" xfId="20" applyFont="1" applyFill="1" applyBorder="1" applyAlignment="1">
      <alignment horizontal="center" vertical="center"/>
      <protection/>
    </xf>
    <xf numFmtId="0" fontId="11" fillId="2" borderId="60" xfId="20" applyFont="1" applyFill="1" applyBorder="1" applyAlignment="1">
      <alignment horizontal="center" vertical="center"/>
      <protection/>
    </xf>
    <xf numFmtId="0" fontId="11" fillId="2" borderId="35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left" vertical="center"/>
      <protection/>
    </xf>
    <xf numFmtId="0" fontId="11" fillId="2" borderId="55" xfId="20" applyFont="1" applyFill="1" applyBorder="1" applyAlignment="1">
      <alignment horizontal="left" vertical="center"/>
      <protection/>
    </xf>
    <xf numFmtId="0" fontId="11" fillId="2" borderId="30" xfId="20" applyFont="1" applyFill="1" applyBorder="1" applyAlignment="1">
      <alignment horizontal="left" vertical="center"/>
      <protection/>
    </xf>
    <xf numFmtId="0" fontId="10" fillId="0" borderId="7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1" fillId="2" borderId="74" xfId="20" applyFont="1" applyFill="1" applyBorder="1" applyAlignment="1">
      <alignment horizontal="center" vertical="center"/>
      <protection/>
    </xf>
    <xf numFmtId="0" fontId="11" fillId="2" borderId="26" xfId="20" applyFont="1" applyFill="1" applyBorder="1" applyAlignment="1">
      <alignment horizontal="center" vertical="center"/>
      <protection/>
    </xf>
    <xf numFmtId="0" fontId="11" fillId="2" borderId="75" xfId="20" applyFont="1" applyFill="1" applyBorder="1" applyAlignment="1">
      <alignment horizontal="center" vertical="center"/>
      <protection/>
    </xf>
    <xf numFmtId="0" fontId="4" fillId="0" borderId="60" xfId="0" applyFont="1" applyBorder="1" applyAlignment="1">
      <alignment/>
    </xf>
    <xf numFmtId="0" fontId="4" fillId="0" borderId="68" xfId="0" applyFont="1" applyBorder="1" applyAlignment="1">
      <alignment/>
    </xf>
    <xf numFmtId="3" fontId="3" fillId="2" borderId="25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0" fontId="4" fillId="0" borderId="67" xfId="0" applyFont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/>
    </xf>
    <xf numFmtId="164" fontId="11" fillId="0" borderId="7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5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7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1" fillId="2" borderId="0" xfId="2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54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7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2" borderId="3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right"/>
    </xf>
    <xf numFmtId="0" fontId="10" fillId="0" borderId="5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7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3" fillId="2" borderId="50" xfId="0" applyNumberFormat="1" applyFont="1" applyFill="1" applyBorder="1" applyAlignment="1">
      <alignment horizontal="left" vertical="center"/>
    </xf>
    <xf numFmtId="3" fontId="3" fillId="2" borderId="29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3" fontId="11" fillId="2" borderId="17" xfId="0" applyNumberFormat="1" applyFont="1" applyFill="1" applyBorder="1" applyAlignment="1">
      <alignment horizontal="left" vertical="center"/>
    </xf>
    <xf numFmtId="3" fontId="11" fillId="2" borderId="55" xfId="0" applyNumberFormat="1" applyFont="1" applyFill="1" applyBorder="1" applyAlignment="1">
      <alignment horizontal="left" vertical="center"/>
    </xf>
    <xf numFmtId="3" fontId="11" fillId="2" borderId="3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48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59</v>
      </c>
      <c r="L1" s="6" t="s">
        <v>157</v>
      </c>
      <c r="M1" s="6"/>
    </row>
    <row r="2" spans="12:13" ht="12.75">
      <c r="L2" s="6" t="s">
        <v>104</v>
      </c>
      <c r="M2" s="6"/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65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3" t="s">
        <v>1</v>
      </c>
      <c r="I7" s="3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59</v>
      </c>
      <c r="C8" s="118" t="s">
        <v>3</v>
      </c>
      <c r="D8" s="119"/>
      <c r="E8" s="117" t="s">
        <v>3</v>
      </c>
      <c r="F8" s="118" t="s">
        <v>3</v>
      </c>
      <c r="G8" s="119"/>
      <c r="H8" s="19" t="s">
        <v>4</v>
      </c>
      <c r="I8" s="20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21">
        <f>SUM(F9:G9)</f>
        <v>0</v>
      </c>
      <c r="I9" s="2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5202</v>
      </c>
      <c r="C10" s="124">
        <v>318</v>
      </c>
      <c r="D10" s="122">
        <f t="shared" si="0"/>
        <v>5520</v>
      </c>
      <c r="E10" s="123">
        <v>5830</v>
      </c>
      <c r="F10" s="124">
        <v>276</v>
      </c>
      <c r="G10" s="122">
        <f aca="true" t="shared" si="2" ref="G10:G17">SUM(E10:F10)</f>
        <v>6106</v>
      </c>
      <c r="H10" s="22">
        <f aca="true" t="shared" si="3" ref="H10:H37">+G10-D10</f>
        <v>586</v>
      </c>
      <c r="I10" s="23">
        <f>IF(D10=0,0,+G10/D10)</f>
        <v>1.106159420289855</v>
      </c>
      <c r="J10" s="130">
        <v>5950</v>
      </c>
      <c r="K10" s="124">
        <v>400</v>
      </c>
      <c r="L10" s="141">
        <f t="shared" si="1"/>
        <v>6350</v>
      </c>
      <c r="M10" s="144">
        <f aca="true" t="shared" si="4" ref="M10:M37">+L10-G10</f>
        <v>244</v>
      </c>
      <c r="N10" s="143">
        <f>IF(G10=0,0,+L10/G10)</f>
        <v>1.039960694398952</v>
      </c>
    </row>
    <row r="11" spans="1:14" ht="15" customHeight="1">
      <c r="A11" s="104" t="s">
        <v>8</v>
      </c>
      <c r="B11" s="123">
        <v>0</v>
      </c>
      <c r="C11" s="124">
        <v>0</v>
      </c>
      <c r="D11" s="122">
        <f t="shared" si="0"/>
        <v>0</v>
      </c>
      <c r="E11" s="123">
        <v>0</v>
      </c>
      <c r="F11" s="124">
        <v>0</v>
      </c>
      <c r="G11" s="122">
        <f t="shared" si="2"/>
        <v>0</v>
      </c>
      <c r="H11" s="22">
        <f t="shared" si="3"/>
        <v>0</v>
      </c>
      <c r="I11" s="23">
        <f aca="true" t="shared" si="5" ref="I11:I37">IF(D11=0,0,+G11/D11)</f>
        <v>0</v>
      </c>
      <c r="J11" s="130">
        <v>0</v>
      </c>
      <c r="K11" s="124">
        <v>0</v>
      </c>
      <c r="L11" s="141">
        <f t="shared" si="1"/>
        <v>0</v>
      </c>
      <c r="M11" s="144">
        <f t="shared" si="4"/>
        <v>0</v>
      </c>
      <c r="N11" s="143">
        <f aca="true" t="shared" si="6" ref="N11:N37">IF(G11=0,0,+L11/G11)</f>
        <v>0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22">
        <f t="shared" si="3"/>
        <v>0</v>
      </c>
      <c r="I12" s="23">
        <f t="shared" si="5"/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1373</v>
      </c>
      <c r="C13" s="124">
        <v>0</v>
      </c>
      <c r="D13" s="122">
        <f t="shared" si="0"/>
        <v>1373</v>
      </c>
      <c r="E13" s="123">
        <v>1235</v>
      </c>
      <c r="F13" s="124">
        <v>0</v>
      </c>
      <c r="G13" s="122">
        <f t="shared" si="2"/>
        <v>1235</v>
      </c>
      <c r="H13" s="22">
        <f t="shared" si="3"/>
        <v>-138</v>
      </c>
      <c r="I13" s="23">
        <f t="shared" si="5"/>
        <v>0.8994901675163874</v>
      </c>
      <c r="J13" s="130">
        <v>2500</v>
      </c>
      <c r="K13" s="124">
        <v>0</v>
      </c>
      <c r="L13" s="141">
        <f t="shared" si="1"/>
        <v>2500</v>
      </c>
      <c r="M13" s="144">
        <f t="shared" si="4"/>
        <v>1265</v>
      </c>
      <c r="N13" s="143">
        <f t="shared" si="6"/>
        <v>2.0242914979757085</v>
      </c>
    </row>
    <row r="14" spans="1:14" ht="15" customHeight="1">
      <c r="A14" s="104" t="s">
        <v>11</v>
      </c>
      <c r="B14" s="123">
        <v>1121</v>
      </c>
      <c r="C14" s="124">
        <v>0</v>
      </c>
      <c r="D14" s="122">
        <f t="shared" si="0"/>
        <v>1121</v>
      </c>
      <c r="E14" s="123">
        <v>971</v>
      </c>
      <c r="F14" s="124">
        <v>0</v>
      </c>
      <c r="G14" s="122">
        <f t="shared" si="2"/>
        <v>971</v>
      </c>
      <c r="H14" s="22">
        <f t="shared" si="3"/>
        <v>-150</v>
      </c>
      <c r="I14" s="23">
        <f t="shared" si="5"/>
        <v>0.8661909009812667</v>
      </c>
      <c r="J14" s="130">
        <v>2200</v>
      </c>
      <c r="K14" s="124">
        <v>0</v>
      </c>
      <c r="L14" s="141">
        <f t="shared" si="1"/>
        <v>2200</v>
      </c>
      <c r="M14" s="144">
        <f t="shared" si="4"/>
        <v>1229</v>
      </c>
      <c r="N14" s="143">
        <f>IF(L14=0,0,+L14/G14)</f>
        <v>2.265705458290422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22">
        <f t="shared" si="3"/>
        <v>0</v>
      </c>
      <c r="I15" s="2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22">
        <f t="shared" si="3"/>
        <v>0</v>
      </c>
      <c r="I16" s="2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30063</v>
      </c>
      <c r="C17" s="126">
        <v>0</v>
      </c>
      <c r="D17" s="122">
        <f t="shared" si="0"/>
        <v>30063</v>
      </c>
      <c r="E17" s="125">
        <v>30726</v>
      </c>
      <c r="F17" s="126">
        <v>0</v>
      </c>
      <c r="G17" s="122">
        <f t="shared" si="2"/>
        <v>30726</v>
      </c>
      <c r="H17" s="24">
        <f t="shared" si="3"/>
        <v>663</v>
      </c>
      <c r="I17" s="25">
        <f t="shared" si="5"/>
        <v>1.0220536872567607</v>
      </c>
      <c r="J17" s="145">
        <v>28499</v>
      </c>
      <c r="K17" s="126">
        <v>0</v>
      </c>
      <c r="L17" s="141">
        <f t="shared" si="1"/>
        <v>28499</v>
      </c>
      <c r="M17" s="146">
        <f t="shared" si="4"/>
        <v>-2227</v>
      </c>
      <c r="N17" s="147">
        <f t="shared" si="6"/>
        <v>0.9275206665364838</v>
      </c>
    </row>
    <row r="18" spans="1:14" ht="15" customHeight="1" thickBot="1">
      <c r="A18" s="18" t="s">
        <v>15</v>
      </c>
      <c r="B18" s="127">
        <f aca="true" t="shared" si="7" ref="B18:G18">SUM(B9+B10+B11+B12+B13+B15+B17)</f>
        <v>36638</v>
      </c>
      <c r="C18" s="128">
        <f t="shared" si="7"/>
        <v>318</v>
      </c>
      <c r="D18" s="129">
        <f t="shared" si="7"/>
        <v>36956</v>
      </c>
      <c r="E18" s="128">
        <f t="shared" si="7"/>
        <v>37791</v>
      </c>
      <c r="F18" s="128">
        <f t="shared" si="7"/>
        <v>276</v>
      </c>
      <c r="G18" s="129">
        <f t="shared" si="7"/>
        <v>38067</v>
      </c>
      <c r="H18" s="16">
        <f t="shared" si="3"/>
        <v>1111</v>
      </c>
      <c r="I18" s="17">
        <f t="shared" si="5"/>
        <v>1.0300627773568567</v>
      </c>
      <c r="J18" s="128">
        <f>SUM(J9+J10+J11+J12+J13+J15+J17)</f>
        <v>36949</v>
      </c>
      <c r="K18" s="128">
        <f>SUM(K9+K10+K11+K12+K13+K15+K17)</f>
        <v>400</v>
      </c>
      <c r="L18" s="129">
        <f>SUM(L9+L10+L11+L12+L13+L15+L17)</f>
        <v>37349</v>
      </c>
      <c r="M18" s="148">
        <f t="shared" si="4"/>
        <v>-718</v>
      </c>
      <c r="N18" s="149">
        <f t="shared" si="6"/>
        <v>0.9811385189271548</v>
      </c>
    </row>
    <row r="19" spans="1:14" ht="15" customHeight="1">
      <c r="A19" s="106" t="s">
        <v>16</v>
      </c>
      <c r="B19" s="120">
        <v>2077</v>
      </c>
      <c r="C19" s="121">
        <v>0</v>
      </c>
      <c r="D19" s="122">
        <f aca="true" t="shared" si="8" ref="D19:D36">SUM(B19:C19)</f>
        <v>2077</v>
      </c>
      <c r="E19" s="120">
        <v>2558</v>
      </c>
      <c r="F19" s="121">
        <v>0</v>
      </c>
      <c r="G19" s="122">
        <f aca="true" t="shared" si="9" ref="G19:G36">SUM(E19:F19)</f>
        <v>2558</v>
      </c>
      <c r="H19" s="21">
        <f t="shared" si="3"/>
        <v>481</v>
      </c>
      <c r="I19" s="26">
        <f t="shared" si="5"/>
        <v>1.2315840154068367</v>
      </c>
      <c r="J19" s="140">
        <v>2272</v>
      </c>
      <c r="K19" s="121">
        <v>0</v>
      </c>
      <c r="L19" s="141">
        <f aca="true" t="shared" si="10" ref="L19:L36">SUM(J19:K19)</f>
        <v>2272</v>
      </c>
      <c r="M19" s="142">
        <f t="shared" si="4"/>
        <v>-286</v>
      </c>
      <c r="N19" s="150">
        <f t="shared" si="6"/>
        <v>0.8881939014855356</v>
      </c>
    </row>
    <row r="20" spans="1:14" ht="24">
      <c r="A20" s="104" t="s">
        <v>17</v>
      </c>
      <c r="B20" s="120">
        <v>294</v>
      </c>
      <c r="C20" s="121">
        <v>0</v>
      </c>
      <c r="D20" s="122">
        <f t="shared" si="8"/>
        <v>294</v>
      </c>
      <c r="E20" s="120">
        <v>764</v>
      </c>
      <c r="F20" s="121">
        <v>0</v>
      </c>
      <c r="G20" s="122">
        <f t="shared" si="9"/>
        <v>764</v>
      </c>
      <c r="H20" s="22">
        <f t="shared" si="3"/>
        <v>470</v>
      </c>
      <c r="I20" s="23">
        <f t="shared" si="5"/>
        <v>2.598639455782313</v>
      </c>
      <c r="J20" s="140">
        <v>400</v>
      </c>
      <c r="K20" s="121">
        <v>0</v>
      </c>
      <c r="L20" s="141">
        <f t="shared" si="10"/>
        <v>400</v>
      </c>
      <c r="M20" s="142">
        <f t="shared" si="4"/>
        <v>-364</v>
      </c>
      <c r="N20" s="143">
        <f t="shared" si="6"/>
        <v>0.5235602094240838</v>
      </c>
    </row>
    <row r="21" spans="1:14" ht="15" customHeight="1">
      <c r="A21" s="104" t="s">
        <v>18</v>
      </c>
      <c r="B21" s="123">
        <v>2214</v>
      </c>
      <c r="C21" s="124">
        <v>0</v>
      </c>
      <c r="D21" s="122">
        <f t="shared" si="8"/>
        <v>2214</v>
      </c>
      <c r="E21" s="123">
        <v>2120</v>
      </c>
      <c r="F21" s="124">
        <v>0</v>
      </c>
      <c r="G21" s="122">
        <f t="shared" si="9"/>
        <v>2120</v>
      </c>
      <c r="H21" s="22">
        <f t="shared" si="3"/>
        <v>-94</v>
      </c>
      <c r="I21" s="23">
        <f t="shared" si="5"/>
        <v>0.957542908762421</v>
      </c>
      <c r="J21" s="123">
        <v>2300</v>
      </c>
      <c r="K21" s="124">
        <v>0</v>
      </c>
      <c r="L21" s="141">
        <f t="shared" si="10"/>
        <v>2300</v>
      </c>
      <c r="M21" s="142">
        <f t="shared" si="4"/>
        <v>180</v>
      </c>
      <c r="N21" s="143">
        <f t="shared" si="6"/>
        <v>1.0849056603773586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22">
        <f t="shared" si="3"/>
        <v>0</v>
      </c>
      <c r="I22" s="2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0</v>
      </c>
      <c r="C23" s="124">
        <v>0</v>
      </c>
      <c r="D23" s="122">
        <f t="shared" si="8"/>
        <v>0</v>
      </c>
      <c r="E23" s="123">
        <v>0</v>
      </c>
      <c r="F23" s="124">
        <v>0</v>
      </c>
      <c r="G23" s="122">
        <f t="shared" si="9"/>
        <v>0</v>
      </c>
      <c r="H23" s="22">
        <f t="shared" si="3"/>
        <v>0</v>
      </c>
      <c r="I23" s="23">
        <f t="shared" si="5"/>
        <v>0</v>
      </c>
      <c r="J23" s="130">
        <v>0</v>
      </c>
      <c r="K23" s="124">
        <v>0</v>
      </c>
      <c r="L23" s="141">
        <f t="shared" si="10"/>
        <v>0</v>
      </c>
      <c r="M23" s="142">
        <f t="shared" si="4"/>
        <v>0</v>
      </c>
      <c r="N23" s="143">
        <f t="shared" si="6"/>
        <v>0</v>
      </c>
    </row>
    <row r="24" spans="1:14" ht="15" customHeight="1">
      <c r="A24" s="104" t="s">
        <v>21</v>
      </c>
      <c r="B24" s="130">
        <v>7135</v>
      </c>
      <c r="C24" s="124">
        <v>0</v>
      </c>
      <c r="D24" s="122">
        <f t="shared" si="8"/>
        <v>7135</v>
      </c>
      <c r="E24" s="130">
        <v>8175</v>
      </c>
      <c r="F24" s="124">
        <v>0</v>
      </c>
      <c r="G24" s="122">
        <f t="shared" si="9"/>
        <v>8175</v>
      </c>
      <c r="H24" s="22">
        <f t="shared" si="3"/>
        <v>1040</v>
      </c>
      <c r="I24" s="23">
        <f t="shared" si="5"/>
        <v>1.145760336370007</v>
      </c>
      <c r="J24" s="130">
        <v>6600</v>
      </c>
      <c r="K24" s="124">
        <v>0</v>
      </c>
      <c r="L24" s="141">
        <f t="shared" si="10"/>
        <v>6600</v>
      </c>
      <c r="M24" s="142">
        <f t="shared" si="4"/>
        <v>-1575</v>
      </c>
      <c r="N24" s="143">
        <f t="shared" si="6"/>
        <v>0.8073394495412844</v>
      </c>
    </row>
    <row r="25" spans="1:14" ht="24">
      <c r="A25" s="104" t="s">
        <v>22</v>
      </c>
      <c r="B25" s="123">
        <v>1438</v>
      </c>
      <c r="C25" s="124">
        <v>0</v>
      </c>
      <c r="D25" s="122">
        <f t="shared" si="8"/>
        <v>1438</v>
      </c>
      <c r="E25" s="123">
        <v>1368</v>
      </c>
      <c r="F25" s="124">
        <v>0</v>
      </c>
      <c r="G25" s="122">
        <f t="shared" si="9"/>
        <v>1368</v>
      </c>
      <c r="H25" s="22">
        <f t="shared" si="3"/>
        <v>-70</v>
      </c>
      <c r="I25" s="23">
        <f t="shared" si="5"/>
        <v>0.9513212795549374</v>
      </c>
      <c r="J25" s="151">
        <v>800</v>
      </c>
      <c r="K25" s="124">
        <v>0</v>
      </c>
      <c r="L25" s="141">
        <f t="shared" si="10"/>
        <v>800</v>
      </c>
      <c r="M25" s="142">
        <f t="shared" si="4"/>
        <v>-568</v>
      </c>
      <c r="N25" s="143">
        <f t="shared" si="6"/>
        <v>0.5847953216374269</v>
      </c>
    </row>
    <row r="26" spans="1:14" ht="15" customHeight="1">
      <c r="A26" s="104" t="s">
        <v>23</v>
      </c>
      <c r="B26" s="123">
        <v>5697</v>
      </c>
      <c r="C26" s="124">
        <v>0</v>
      </c>
      <c r="D26" s="122">
        <f t="shared" si="8"/>
        <v>5697</v>
      </c>
      <c r="E26" s="123">
        <v>6807</v>
      </c>
      <c r="F26" s="124">
        <v>0</v>
      </c>
      <c r="G26" s="122">
        <f t="shared" si="9"/>
        <v>6807</v>
      </c>
      <c r="H26" s="22">
        <f t="shared" si="3"/>
        <v>1110</v>
      </c>
      <c r="I26" s="23">
        <f t="shared" si="5"/>
        <v>1.1948393891521853</v>
      </c>
      <c r="J26" s="151">
        <v>5800</v>
      </c>
      <c r="K26" s="124">
        <v>0</v>
      </c>
      <c r="L26" s="141">
        <f t="shared" si="10"/>
        <v>5800</v>
      </c>
      <c r="M26" s="142">
        <f t="shared" si="4"/>
        <v>-1007</v>
      </c>
      <c r="N26" s="143">
        <f t="shared" si="6"/>
        <v>0.8520640517114735</v>
      </c>
    </row>
    <row r="27" spans="1:14" ht="15" customHeight="1">
      <c r="A27" s="107" t="s">
        <v>24</v>
      </c>
      <c r="B27" s="130">
        <f>B28+B31</f>
        <v>20981</v>
      </c>
      <c r="C27" s="124">
        <v>0</v>
      </c>
      <c r="D27" s="122">
        <f t="shared" si="8"/>
        <v>20981</v>
      </c>
      <c r="E27" s="130">
        <f>E28+E31</f>
        <v>21883</v>
      </c>
      <c r="F27" s="124">
        <v>0</v>
      </c>
      <c r="G27" s="122">
        <f t="shared" si="9"/>
        <v>21883</v>
      </c>
      <c r="H27" s="22">
        <f t="shared" si="3"/>
        <v>902</v>
      </c>
      <c r="I27" s="23">
        <f t="shared" si="5"/>
        <v>1.042991277822792</v>
      </c>
      <c r="J27" s="130">
        <f>J28+J31</f>
        <v>22480</v>
      </c>
      <c r="K27" s="124">
        <v>0</v>
      </c>
      <c r="L27" s="141">
        <f t="shared" si="10"/>
        <v>22480</v>
      </c>
      <c r="M27" s="142">
        <f t="shared" si="4"/>
        <v>597</v>
      </c>
      <c r="N27" s="143">
        <f t="shared" si="6"/>
        <v>1.027281451354933</v>
      </c>
    </row>
    <row r="28" spans="1:14" ht="15" customHeight="1">
      <c r="A28" s="104" t="s">
        <v>25</v>
      </c>
      <c r="B28" s="123">
        <f>SUM(B29:B30)</f>
        <v>15094</v>
      </c>
      <c r="C28" s="124">
        <v>0</v>
      </c>
      <c r="D28" s="122">
        <f t="shared" si="8"/>
        <v>15094</v>
      </c>
      <c r="E28" s="123">
        <f>SUM(E29:E30)</f>
        <v>15743</v>
      </c>
      <c r="F28" s="124">
        <v>0</v>
      </c>
      <c r="G28" s="122">
        <f t="shared" si="9"/>
        <v>15743</v>
      </c>
      <c r="H28" s="22">
        <f t="shared" si="3"/>
        <v>649</v>
      </c>
      <c r="I28" s="23">
        <f t="shared" si="5"/>
        <v>1.0429972174373923</v>
      </c>
      <c r="J28" s="123">
        <f>SUM(J29:J30)</f>
        <v>16260</v>
      </c>
      <c r="K28" s="152">
        <v>0</v>
      </c>
      <c r="L28" s="141">
        <f t="shared" si="10"/>
        <v>16260</v>
      </c>
      <c r="M28" s="142">
        <f t="shared" si="4"/>
        <v>517</v>
      </c>
      <c r="N28" s="143">
        <f t="shared" si="6"/>
        <v>1.0328399923775646</v>
      </c>
    </row>
    <row r="29" spans="1:14" ht="15" customHeight="1">
      <c r="A29" s="107" t="s">
        <v>26</v>
      </c>
      <c r="B29" s="123">
        <v>14500</v>
      </c>
      <c r="C29" s="124">
        <v>0</v>
      </c>
      <c r="D29" s="122">
        <f t="shared" si="8"/>
        <v>14500</v>
      </c>
      <c r="E29" s="123">
        <v>15000</v>
      </c>
      <c r="F29" s="124">
        <v>0</v>
      </c>
      <c r="G29" s="122">
        <f t="shared" si="9"/>
        <v>15000</v>
      </c>
      <c r="H29" s="22">
        <f t="shared" si="3"/>
        <v>500</v>
      </c>
      <c r="I29" s="23">
        <f t="shared" si="5"/>
        <v>1.0344827586206897</v>
      </c>
      <c r="J29" s="123">
        <v>15400</v>
      </c>
      <c r="K29" s="124">
        <v>0</v>
      </c>
      <c r="L29" s="141">
        <f t="shared" si="10"/>
        <v>15400</v>
      </c>
      <c r="M29" s="142">
        <f t="shared" si="4"/>
        <v>400</v>
      </c>
      <c r="N29" s="143">
        <f t="shared" si="6"/>
        <v>1.0266666666666666</v>
      </c>
    </row>
    <row r="30" spans="1:14" ht="15" customHeight="1">
      <c r="A30" s="104" t="s">
        <v>27</v>
      </c>
      <c r="B30" s="123">
        <v>594</v>
      </c>
      <c r="C30" s="124">
        <v>0</v>
      </c>
      <c r="D30" s="122">
        <f t="shared" si="8"/>
        <v>594</v>
      </c>
      <c r="E30" s="123">
        <v>743</v>
      </c>
      <c r="F30" s="124">
        <v>0</v>
      </c>
      <c r="G30" s="122">
        <f t="shared" si="9"/>
        <v>743</v>
      </c>
      <c r="H30" s="22">
        <f t="shared" si="3"/>
        <v>149</v>
      </c>
      <c r="I30" s="23">
        <f t="shared" si="5"/>
        <v>1.2508417508417509</v>
      </c>
      <c r="J30" s="123">
        <v>860</v>
      </c>
      <c r="K30" s="124">
        <v>0</v>
      </c>
      <c r="L30" s="141">
        <f t="shared" si="10"/>
        <v>860</v>
      </c>
      <c r="M30" s="142">
        <f t="shared" si="4"/>
        <v>117</v>
      </c>
      <c r="N30" s="143">
        <f t="shared" si="6"/>
        <v>1.1574697173620458</v>
      </c>
    </row>
    <row r="31" spans="1:14" ht="24">
      <c r="A31" s="104" t="s">
        <v>28</v>
      </c>
      <c r="B31" s="123">
        <v>5887</v>
      </c>
      <c r="C31" s="124">
        <v>0</v>
      </c>
      <c r="D31" s="122">
        <f t="shared" si="8"/>
        <v>5887</v>
      </c>
      <c r="E31" s="123">
        <v>6140</v>
      </c>
      <c r="F31" s="124">
        <v>0</v>
      </c>
      <c r="G31" s="122">
        <f t="shared" si="9"/>
        <v>6140</v>
      </c>
      <c r="H31" s="22">
        <f t="shared" si="3"/>
        <v>253</v>
      </c>
      <c r="I31" s="23">
        <f t="shared" si="5"/>
        <v>1.0429760489213522</v>
      </c>
      <c r="J31" s="123">
        <v>6220</v>
      </c>
      <c r="K31" s="124">
        <v>0</v>
      </c>
      <c r="L31" s="141">
        <f t="shared" si="10"/>
        <v>6220</v>
      </c>
      <c r="M31" s="142">
        <f t="shared" si="4"/>
        <v>80</v>
      </c>
      <c r="N31" s="143">
        <f t="shared" si="6"/>
        <v>1.013029315960912</v>
      </c>
    </row>
    <row r="32" spans="1:14" ht="15" customHeight="1">
      <c r="A32" s="107" t="s">
        <v>29</v>
      </c>
      <c r="B32" s="123">
        <v>130</v>
      </c>
      <c r="C32" s="124">
        <v>0</v>
      </c>
      <c r="D32" s="122">
        <f t="shared" si="8"/>
        <v>130</v>
      </c>
      <c r="E32" s="123">
        <v>170</v>
      </c>
      <c r="F32" s="124">
        <v>0</v>
      </c>
      <c r="G32" s="122">
        <f t="shared" si="9"/>
        <v>170</v>
      </c>
      <c r="H32" s="22">
        <f t="shared" si="3"/>
        <v>40</v>
      </c>
      <c r="I32" s="23">
        <f t="shared" si="5"/>
        <v>1.3076923076923077</v>
      </c>
      <c r="J32" s="130">
        <v>150</v>
      </c>
      <c r="K32" s="124">
        <v>0</v>
      </c>
      <c r="L32" s="141">
        <f t="shared" si="10"/>
        <v>150</v>
      </c>
      <c r="M32" s="142">
        <f t="shared" si="4"/>
        <v>-20</v>
      </c>
      <c r="N32" s="143">
        <f t="shared" si="6"/>
        <v>0.8823529411764706</v>
      </c>
    </row>
    <row r="33" spans="1:14" ht="15" customHeight="1">
      <c r="A33" s="107" t="s">
        <v>30</v>
      </c>
      <c r="B33" s="123">
        <v>339</v>
      </c>
      <c r="C33" s="124">
        <v>0</v>
      </c>
      <c r="D33" s="122">
        <f t="shared" si="8"/>
        <v>339</v>
      </c>
      <c r="E33" s="123">
        <v>349</v>
      </c>
      <c r="F33" s="124">
        <v>0</v>
      </c>
      <c r="G33" s="122">
        <f t="shared" si="9"/>
        <v>349</v>
      </c>
      <c r="H33" s="22">
        <f t="shared" si="3"/>
        <v>10</v>
      </c>
      <c r="I33" s="23">
        <f t="shared" si="5"/>
        <v>1.0294985250737463</v>
      </c>
      <c r="J33" s="130">
        <v>300</v>
      </c>
      <c r="K33" s="124">
        <v>0</v>
      </c>
      <c r="L33" s="141">
        <f t="shared" si="10"/>
        <v>300</v>
      </c>
      <c r="M33" s="142">
        <f t="shared" si="4"/>
        <v>-49</v>
      </c>
      <c r="N33" s="143">
        <f t="shared" si="6"/>
        <v>0.8595988538681948</v>
      </c>
    </row>
    <row r="34" spans="1:14" ht="24">
      <c r="A34" s="104" t="s">
        <v>31</v>
      </c>
      <c r="B34" s="123">
        <v>2959</v>
      </c>
      <c r="C34" s="124">
        <v>0</v>
      </c>
      <c r="D34" s="122">
        <f t="shared" si="8"/>
        <v>2959</v>
      </c>
      <c r="E34" s="123">
        <v>3118</v>
      </c>
      <c r="F34" s="124">
        <v>0</v>
      </c>
      <c r="G34" s="122">
        <f t="shared" si="9"/>
        <v>3118</v>
      </c>
      <c r="H34" s="22">
        <f t="shared" si="3"/>
        <v>159</v>
      </c>
      <c r="I34" s="23">
        <f t="shared" si="5"/>
        <v>1.0537343697194999</v>
      </c>
      <c r="J34" s="151">
        <v>3247</v>
      </c>
      <c r="K34" s="124">
        <v>0</v>
      </c>
      <c r="L34" s="141">
        <f t="shared" si="10"/>
        <v>3247</v>
      </c>
      <c r="M34" s="142">
        <f t="shared" si="4"/>
        <v>129</v>
      </c>
      <c r="N34" s="143">
        <f t="shared" si="6"/>
        <v>1.041372674791533</v>
      </c>
    </row>
    <row r="35" spans="1:14" ht="24">
      <c r="A35" s="104" t="s">
        <v>32</v>
      </c>
      <c r="B35" s="123">
        <v>2959</v>
      </c>
      <c r="C35" s="124">
        <v>0</v>
      </c>
      <c r="D35" s="122">
        <f t="shared" si="8"/>
        <v>2959</v>
      </c>
      <c r="E35" s="123">
        <v>3118</v>
      </c>
      <c r="F35" s="124">
        <v>0</v>
      </c>
      <c r="G35" s="122">
        <f t="shared" si="9"/>
        <v>3118</v>
      </c>
      <c r="H35" s="22">
        <f t="shared" si="3"/>
        <v>159</v>
      </c>
      <c r="I35" s="23">
        <f t="shared" si="5"/>
        <v>1.0537343697194999</v>
      </c>
      <c r="J35" s="151">
        <v>3247</v>
      </c>
      <c r="K35" s="124">
        <v>0</v>
      </c>
      <c r="L35" s="141">
        <f t="shared" si="10"/>
        <v>3247</v>
      </c>
      <c r="M35" s="142">
        <f t="shared" si="4"/>
        <v>129</v>
      </c>
      <c r="N35" s="143">
        <f t="shared" si="6"/>
        <v>1.041372674791533</v>
      </c>
    </row>
    <row r="36" spans="1:14" ht="15" customHeight="1" thickBot="1">
      <c r="A36" s="108" t="s">
        <v>33</v>
      </c>
      <c r="B36" s="125">
        <v>164</v>
      </c>
      <c r="C36" s="126">
        <v>45</v>
      </c>
      <c r="D36" s="122">
        <f t="shared" si="8"/>
        <v>209</v>
      </c>
      <c r="E36" s="125">
        <v>0</v>
      </c>
      <c r="F36" s="126"/>
      <c r="G36" s="122">
        <f t="shared" si="9"/>
        <v>0</v>
      </c>
      <c r="H36" s="24">
        <f t="shared" si="3"/>
        <v>-209</v>
      </c>
      <c r="I36" s="25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7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35999</v>
      </c>
      <c r="C37" s="132">
        <f t="shared" si="11"/>
        <v>45</v>
      </c>
      <c r="D37" s="133">
        <f t="shared" si="11"/>
        <v>36044</v>
      </c>
      <c r="E37" s="127">
        <f t="shared" si="11"/>
        <v>38373</v>
      </c>
      <c r="F37" s="128">
        <f t="shared" si="11"/>
        <v>0</v>
      </c>
      <c r="G37" s="129">
        <f t="shared" si="11"/>
        <v>38373</v>
      </c>
      <c r="H37" s="16">
        <f t="shared" si="3"/>
        <v>2329</v>
      </c>
      <c r="I37" s="17">
        <f t="shared" si="5"/>
        <v>1.064615469981134</v>
      </c>
      <c r="J37" s="128">
        <f>SUM(J19+J21+J22+J23+J24+J27+J32+J33+J34+J36)</f>
        <v>37349</v>
      </c>
      <c r="K37" s="128">
        <f>SUM(K19+K21+K22+K23+K24+K27+K32+K33+K34+K36)</f>
        <v>0</v>
      </c>
      <c r="L37" s="129">
        <f>SUM(L19+L21+L22+L23+L24+L27+L32+L33+L34+L36)</f>
        <v>37349</v>
      </c>
      <c r="M37" s="148">
        <f t="shared" si="4"/>
        <v>-1024</v>
      </c>
      <c r="N37" s="149">
        <f t="shared" si="6"/>
        <v>0.9733145701404633</v>
      </c>
    </row>
    <row r="38" spans="1:14" ht="15" customHeight="1" thickBot="1">
      <c r="A38" s="109" t="s">
        <v>35</v>
      </c>
      <c r="B38" s="127">
        <f>B18-B37</f>
        <v>639</v>
      </c>
      <c r="C38" s="128">
        <f>C18-C37</f>
        <v>273</v>
      </c>
      <c r="D38" s="134">
        <f>SUM(B38:C38)</f>
        <v>912</v>
      </c>
      <c r="E38" s="127">
        <f>E18-E37</f>
        <v>-582</v>
      </c>
      <c r="F38" s="128">
        <f>F18-F37</f>
        <v>276</v>
      </c>
      <c r="G38" s="134">
        <f>SUM(E38:F38)</f>
        <v>-306</v>
      </c>
      <c r="H38" s="16">
        <f>+E38-B38</f>
        <v>-1221</v>
      </c>
      <c r="I38" s="17"/>
      <c r="J38" s="127">
        <f>J18-J37</f>
        <v>-400</v>
      </c>
      <c r="K38" s="128">
        <f>K18-K37</f>
        <v>400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6"/>
      <c r="I39" s="17"/>
      <c r="J39" s="328">
        <v>0</v>
      </c>
      <c r="K39" s="329"/>
      <c r="L39" s="330"/>
      <c r="M39" s="148"/>
      <c r="N39" s="149"/>
    </row>
    <row r="40" spans="1:8" ht="21.75" customHeight="1" thickBot="1">
      <c r="A40" s="110" t="s">
        <v>54</v>
      </c>
      <c r="B40" s="331"/>
      <c r="C40" s="332"/>
      <c r="D40" s="332"/>
      <c r="E40" s="328">
        <f>+E39+G38</f>
        <v>-306</v>
      </c>
      <c r="F40" s="329"/>
      <c r="G40" s="330"/>
      <c r="H40"/>
    </row>
    <row r="41" ht="14.25" customHeight="1">
      <c r="A41" s="4" t="s">
        <v>147</v>
      </c>
    </row>
    <row r="42" ht="12.75" customHeight="1">
      <c r="A42" s="4"/>
    </row>
    <row r="43" spans="1:10" ht="16.5" customHeight="1" thickBot="1">
      <c r="A43" s="4" t="s">
        <v>59</v>
      </c>
      <c r="B43" s="340" t="s">
        <v>123</v>
      </c>
      <c r="C43" s="340"/>
      <c r="D43" s="340"/>
      <c r="E43" s="340"/>
      <c r="F43" s="340"/>
      <c r="G43" s="340"/>
      <c r="H43" s="340"/>
      <c r="I43" s="340"/>
      <c r="J43" t="s">
        <v>36</v>
      </c>
    </row>
    <row r="44" spans="1:10" ht="18" customHeight="1">
      <c r="A44" s="298" t="s">
        <v>42</v>
      </c>
      <c r="B44" s="301" t="s">
        <v>110</v>
      </c>
      <c r="C44" s="352" t="s">
        <v>111</v>
      </c>
      <c r="D44" s="353"/>
      <c r="E44" s="353"/>
      <c r="F44" s="353"/>
      <c r="G44" s="353"/>
      <c r="H44" s="353"/>
      <c r="I44" s="354"/>
      <c r="J44" s="304" t="s">
        <v>112</v>
      </c>
    </row>
    <row r="45" spans="1:10" ht="14.25" customHeight="1">
      <c r="A45" s="299"/>
      <c r="B45" s="302"/>
      <c r="C45" s="307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175688</v>
      </c>
      <c r="B47" s="158">
        <v>52190</v>
      </c>
      <c r="C47" s="159">
        <f>SUM(D47:H47)</f>
        <v>3247</v>
      </c>
      <c r="D47" s="160">
        <v>1236</v>
      </c>
      <c r="E47" s="159">
        <v>446</v>
      </c>
      <c r="F47" s="159">
        <v>138</v>
      </c>
      <c r="G47" s="159">
        <v>0</v>
      </c>
      <c r="H47" s="161">
        <v>1427</v>
      </c>
      <c r="I47" s="159">
        <v>0</v>
      </c>
      <c r="J47" s="162">
        <f>A47-B47-C47</f>
        <v>120251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40" t="s">
        <v>79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4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12"/>
      <c r="K51" s="312"/>
      <c r="L51" s="313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10"/>
      <c r="I52" s="27" t="s">
        <v>116</v>
      </c>
      <c r="J52" s="33" t="s">
        <v>45</v>
      </c>
      <c r="K52" s="33" t="s">
        <v>46</v>
      </c>
      <c r="L52" s="28" t="s">
        <v>117</v>
      </c>
    </row>
    <row r="53" spans="1:12" ht="14.25" customHeight="1">
      <c r="A53" s="62" t="s">
        <v>47</v>
      </c>
      <c r="B53" s="168">
        <v>6420.37</v>
      </c>
      <c r="C53" s="169" t="s">
        <v>48</v>
      </c>
      <c r="D53" s="169" t="s">
        <v>48</v>
      </c>
      <c r="E53" s="169" t="s">
        <v>48</v>
      </c>
      <c r="F53" s="170" t="s">
        <v>48</v>
      </c>
      <c r="G53" s="254">
        <v>5281.85</v>
      </c>
      <c r="H53" s="171" t="s">
        <v>48</v>
      </c>
      <c r="I53" s="172" t="s">
        <v>48</v>
      </c>
      <c r="J53" s="169" t="s">
        <v>48</v>
      </c>
      <c r="K53" s="169" t="s">
        <v>48</v>
      </c>
      <c r="L53" s="171" t="s">
        <v>48</v>
      </c>
    </row>
    <row r="54" spans="1:12" ht="14.25" customHeight="1">
      <c r="A54" s="41" t="s">
        <v>81</v>
      </c>
      <c r="B54" s="173">
        <v>1152.05</v>
      </c>
      <c r="C54" s="174">
        <v>1152</v>
      </c>
      <c r="D54" s="174">
        <v>1</v>
      </c>
      <c r="E54" s="174">
        <v>0</v>
      </c>
      <c r="F54" s="175">
        <f>+C54+D54-E54</f>
        <v>1153</v>
      </c>
      <c r="G54" s="241">
        <v>1153.05</v>
      </c>
      <c r="H54" s="176">
        <f>+G54-F54</f>
        <v>0.049999999999954525</v>
      </c>
      <c r="I54" s="177">
        <f>F54</f>
        <v>1153</v>
      </c>
      <c r="J54" s="174">
        <v>0</v>
      </c>
      <c r="K54" s="174">
        <v>400</v>
      </c>
      <c r="L54" s="176">
        <f>+I54+J54-K54</f>
        <v>753</v>
      </c>
    </row>
    <row r="55" spans="1:12" ht="14.25" customHeight="1">
      <c r="A55" s="41" t="s">
        <v>82</v>
      </c>
      <c r="B55" s="173">
        <f>B53-B54</f>
        <v>5268.32</v>
      </c>
      <c r="C55" s="178" t="s">
        <v>48</v>
      </c>
      <c r="D55" s="178" t="s">
        <v>48</v>
      </c>
      <c r="E55" s="178" t="s">
        <v>48</v>
      </c>
      <c r="F55" s="179" t="s">
        <v>48</v>
      </c>
      <c r="G55" s="241">
        <f>G53-(G54)</f>
        <v>4128.8</v>
      </c>
      <c r="H55" s="180" t="s">
        <v>48</v>
      </c>
      <c r="I55" s="181" t="s">
        <v>48</v>
      </c>
      <c r="J55" s="178" t="s">
        <v>48</v>
      </c>
      <c r="K55" s="178" t="s">
        <v>48</v>
      </c>
      <c r="L55" s="182" t="s">
        <v>48</v>
      </c>
    </row>
    <row r="56" spans="1:12" ht="14.25" customHeight="1">
      <c r="A56" s="89" t="s">
        <v>53</v>
      </c>
      <c r="B56" s="183">
        <v>210.47</v>
      </c>
      <c r="C56" s="184">
        <v>361</v>
      </c>
      <c r="D56" s="184">
        <v>300</v>
      </c>
      <c r="E56" s="184">
        <v>301</v>
      </c>
      <c r="F56" s="185">
        <f>+C56+D56-E56</f>
        <v>360</v>
      </c>
      <c r="G56" s="255">
        <v>197.19</v>
      </c>
      <c r="H56" s="186">
        <f>+G56-F56</f>
        <v>-162.81</v>
      </c>
      <c r="I56" s="187">
        <f>F56</f>
        <v>360</v>
      </c>
      <c r="J56" s="184">
        <v>300</v>
      </c>
      <c r="K56" s="184">
        <v>310</v>
      </c>
      <c r="L56" s="186">
        <f>+I56+J56-K56</f>
        <v>350</v>
      </c>
    </row>
    <row r="57" spans="1:12" ht="14.25" customHeight="1">
      <c r="A57" s="41" t="s">
        <v>70</v>
      </c>
      <c r="B57" s="188">
        <v>7542.85</v>
      </c>
      <c r="C57" s="189" t="s">
        <v>48</v>
      </c>
      <c r="D57" s="189" t="s">
        <v>48</v>
      </c>
      <c r="E57" s="189" t="s">
        <v>48</v>
      </c>
      <c r="F57" s="190" t="s">
        <v>48</v>
      </c>
      <c r="G57" s="256">
        <f>SUM(G58:G59)</f>
        <v>7284.06</v>
      </c>
      <c r="H57" s="191" t="s">
        <v>48</v>
      </c>
      <c r="I57" s="192" t="s">
        <v>48</v>
      </c>
      <c r="J57" s="189" t="s">
        <v>48</v>
      </c>
      <c r="K57" s="189" t="s">
        <v>48</v>
      </c>
      <c r="L57" s="191" t="s">
        <v>48</v>
      </c>
    </row>
    <row r="58" spans="1:12" ht="14.25" customHeight="1">
      <c r="A58" s="41" t="s">
        <v>83</v>
      </c>
      <c r="B58" s="173">
        <v>3186.03</v>
      </c>
      <c r="C58" s="174">
        <v>3187</v>
      </c>
      <c r="D58" s="174">
        <v>941</v>
      </c>
      <c r="E58" s="174">
        <v>30</v>
      </c>
      <c r="F58" s="175">
        <f>+C58+D58-E58</f>
        <v>4098</v>
      </c>
      <c r="G58" s="241">
        <v>4097.51</v>
      </c>
      <c r="H58" s="176">
        <f>+G58-F58</f>
        <v>-0.4899999999997817</v>
      </c>
      <c r="I58" s="177">
        <f>F58</f>
        <v>4098</v>
      </c>
      <c r="J58" s="174">
        <v>0</v>
      </c>
      <c r="K58" s="174">
        <v>1000</v>
      </c>
      <c r="L58" s="176">
        <f>+I58+J58-K58</f>
        <v>3098</v>
      </c>
    </row>
    <row r="59" spans="1:12" ht="14.25" customHeight="1" thickBot="1">
      <c r="A59" s="43" t="s">
        <v>84</v>
      </c>
      <c r="B59" s="193">
        <v>4356.55</v>
      </c>
      <c r="C59" s="194">
        <v>4357</v>
      </c>
      <c r="D59" s="194">
        <v>3118</v>
      </c>
      <c r="E59" s="194">
        <v>4289</v>
      </c>
      <c r="F59" s="195">
        <f>+C59+D59-E59</f>
        <v>3186</v>
      </c>
      <c r="G59" s="242">
        <v>3186.55</v>
      </c>
      <c r="H59" s="196">
        <f>+G59-F59</f>
        <v>0.5500000000001819</v>
      </c>
      <c r="I59" s="197">
        <f>F59</f>
        <v>3186</v>
      </c>
      <c r="J59" s="194">
        <v>3247</v>
      </c>
      <c r="K59" s="223">
        <v>4227</v>
      </c>
      <c r="L59" s="196">
        <f>+I59+J59-K59</f>
        <v>2206</v>
      </c>
    </row>
    <row r="60" ht="14.25" customHeight="1">
      <c r="A60" s="253" t="s">
        <v>150</v>
      </c>
    </row>
    <row r="61" ht="14.25" customHeight="1">
      <c r="A61" s="4"/>
    </row>
    <row r="62" ht="14.25" customHeight="1" thickBot="1">
      <c r="A62" s="4"/>
    </row>
    <row r="63" spans="1:12" ht="14.25" customHeight="1">
      <c r="A63" s="286" t="s">
        <v>119</v>
      </c>
      <c r="B63" s="287"/>
      <c r="C63" s="287"/>
      <c r="D63" s="287"/>
      <c r="E63" s="287"/>
      <c r="F63" s="287"/>
      <c r="G63" s="287"/>
      <c r="H63" s="287"/>
      <c r="I63" s="287"/>
      <c r="J63" s="287"/>
      <c r="K63" s="51"/>
      <c r="L63" s="52"/>
    </row>
    <row r="64" spans="1:12" ht="14.25" customHeight="1">
      <c r="A64" s="275" t="s">
        <v>39</v>
      </c>
      <c r="B64" s="273"/>
      <c r="C64" s="273"/>
      <c r="D64" s="273"/>
      <c r="E64" s="274"/>
      <c r="F64" s="53" t="s">
        <v>38</v>
      </c>
      <c r="G64" s="272" t="s">
        <v>56</v>
      </c>
      <c r="H64" s="273"/>
      <c r="I64" s="273"/>
      <c r="J64" s="273"/>
      <c r="K64" s="274"/>
      <c r="L64" s="77" t="s">
        <v>38</v>
      </c>
    </row>
    <row r="65" spans="1:12" ht="14.25" customHeight="1">
      <c r="A65" s="269" t="s">
        <v>135</v>
      </c>
      <c r="B65" s="270"/>
      <c r="C65" s="270"/>
      <c r="D65" s="270"/>
      <c r="E65" s="271"/>
      <c r="F65" s="88">
        <v>700</v>
      </c>
      <c r="G65" s="276" t="s">
        <v>102</v>
      </c>
      <c r="H65" s="277"/>
      <c r="I65" s="277"/>
      <c r="J65" s="277"/>
      <c r="K65" s="278"/>
      <c r="L65" s="279">
        <v>500</v>
      </c>
    </row>
    <row r="66" spans="1:12" ht="14.25" customHeight="1">
      <c r="A66" s="269" t="s">
        <v>136</v>
      </c>
      <c r="B66" s="270"/>
      <c r="C66" s="270"/>
      <c r="D66" s="270"/>
      <c r="E66" s="271"/>
      <c r="F66" s="88">
        <v>100</v>
      </c>
      <c r="G66" s="316" t="s">
        <v>103</v>
      </c>
      <c r="H66" s="317"/>
      <c r="I66" s="317"/>
      <c r="J66" s="317"/>
      <c r="K66" s="318"/>
      <c r="L66" s="280"/>
    </row>
    <row r="67" spans="1:12" ht="14.25" customHeight="1" thickBot="1">
      <c r="A67" s="266" t="s">
        <v>153</v>
      </c>
      <c r="B67" s="267"/>
      <c r="C67" s="267"/>
      <c r="D67" s="267"/>
      <c r="E67" s="268"/>
      <c r="F67" s="264">
        <v>1200</v>
      </c>
      <c r="G67" s="319" t="s">
        <v>137</v>
      </c>
      <c r="H67" s="320"/>
      <c r="I67" s="320"/>
      <c r="J67" s="320"/>
      <c r="K67" s="321"/>
      <c r="L67" s="265">
        <v>300</v>
      </c>
    </row>
    <row r="68" spans="1:12" ht="14.25" customHeight="1" thickBot="1">
      <c r="A68" s="289" t="s">
        <v>69</v>
      </c>
      <c r="B68" s="290"/>
      <c r="C68" s="290"/>
      <c r="D68" s="290"/>
      <c r="E68" s="295"/>
      <c r="F68" s="231">
        <f>SUM(F65:F67)</f>
        <v>2000</v>
      </c>
      <c r="G68" s="289" t="s">
        <v>69</v>
      </c>
      <c r="H68" s="290"/>
      <c r="I68" s="290"/>
      <c r="J68" s="290"/>
      <c r="K68" s="291"/>
      <c r="L68" s="96">
        <f>SUM(L65:L67)</f>
        <v>800</v>
      </c>
    </row>
    <row r="69" spans="1:6" ht="14.25" customHeight="1" thickBot="1">
      <c r="A69" s="292" t="s">
        <v>85</v>
      </c>
      <c r="B69" s="293"/>
      <c r="C69" s="293"/>
      <c r="D69" s="293"/>
      <c r="E69" s="294"/>
      <c r="F69" s="232">
        <v>1427</v>
      </c>
    </row>
    <row r="70" ht="12.75">
      <c r="A70" s="4"/>
    </row>
    <row r="72" spans="2:9" ht="12.75">
      <c r="B72" s="288" t="s">
        <v>120</v>
      </c>
      <c r="C72" s="288"/>
      <c r="D72" s="288"/>
      <c r="E72" s="288"/>
      <c r="F72" s="288"/>
      <c r="G72" s="288"/>
      <c r="H72" s="288"/>
      <c r="I72" s="288"/>
    </row>
    <row r="73" ht="13.5" thickBot="1"/>
    <row r="74" spans="2:14" s="5" customFormat="1" ht="13.5" customHeight="1" thickBot="1">
      <c r="B74" s="80" t="s">
        <v>72</v>
      </c>
      <c r="C74" s="81"/>
      <c r="D74" s="82"/>
      <c r="E74" s="333" t="s">
        <v>73</v>
      </c>
      <c r="F74" s="334"/>
      <c r="G74" s="335"/>
      <c r="H74" s="336" t="s">
        <v>57</v>
      </c>
      <c r="I74" s="337"/>
      <c r="J74"/>
      <c r="K74"/>
      <c r="L74"/>
      <c r="M74"/>
      <c r="N74"/>
    </row>
    <row r="75" spans="2:9" ht="12.75">
      <c r="B75" s="198" t="s">
        <v>58</v>
      </c>
      <c r="C75" s="199" t="s">
        <v>74</v>
      </c>
      <c r="D75" s="200" t="s">
        <v>75</v>
      </c>
      <c r="E75" s="198" t="s">
        <v>58</v>
      </c>
      <c r="F75" s="199" t="s">
        <v>74</v>
      </c>
      <c r="G75" s="200" t="s">
        <v>76</v>
      </c>
      <c r="H75" s="338" t="s">
        <v>77</v>
      </c>
      <c r="I75" s="339"/>
    </row>
    <row r="76" spans="2:9" ht="13.5" thickBot="1">
      <c r="B76" s="201">
        <v>2007</v>
      </c>
      <c r="C76" s="202">
        <v>2008</v>
      </c>
      <c r="D76" s="203"/>
      <c r="E76" s="201">
        <v>2007</v>
      </c>
      <c r="F76" s="202">
        <v>2008</v>
      </c>
      <c r="G76" s="203" t="s">
        <v>122</v>
      </c>
      <c r="H76" s="296" t="s">
        <v>80</v>
      </c>
      <c r="I76" s="297"/>
    </row>
    <row r="77" spans="2:9" ht="13.5" customHeight="1" thickBot="1">
      <c r="B77" s="93">
        <v>70</v>
      </c>
      <c r="C77" s="91">
        <v>70</v>
      </c>
      <c r="D77" s="92">
        <f>SUM(C77-B77)</f>
        <v>0</v>
      </c>
      <c r="E77" s="93">
        <f>H78/(12*B77)*1000</f>
        <v>17857.14285714286</v>
      </c>
      <c r="F77" s="91">
        <f>H77/(12*C77)*1000</f>
        <v>18333.333333333332</v>
      </c>
      <c r="G77" s="94">
        <f>PRODUCT(F77/E77*100)</f>
        <v>102.66666666666666</v>
      </c>
      <c r="H77" s="322">
        <f>L29</f>
        <v>15400</v>
      </c>
      <c r="I77" s="323"/>
    </row>
    <row r="78" spans="8:9" ht="1.5" customHeight="1" hidden="1">
      <c r="H78" s="324">
        <f>G29</f>
        <v>15000</v>
      </c>
      <c r="I78" s="324"/>
    </row>
  </sheetData>
  <mergeCells count="44">
    <mergeCell ref="A50:L50"/>
    <mergeCell ref="A3:N3"/>
    <mergeCell ref="A5:A8"/>
    <mergeCell ref="H6:I6"/>
    <mergeCell ref="B5:N5"/>
    <mergeCell ref="M6:N6"/>
    <mergeCell ref="C44:I44"/>
    <mergeCell ref="D45:I45"/>
    <mergeCell ref="B43:I43"/>
    <mergeCell ref="H77:I77"/>
    <mergeCell ref="H78:I78"/>
    <mergeCell ref="B39:D39"/>
    <mergeCell ref="J39:L39"/>
    <mergeCell ref="B40:D40"/>
    <mergeCell ref="E40:G40"/>
    <mergeCell ref="E39:G39"/>
    <mergeCell ref="E74:G74"/>
    <mergeCell ref="H74:I74"/>
    <mergeCell ref="H75:I75"/>
    <mergeCell ref="H76:I76"/>
    <mergeCell ref="A44:A46"/>
    <mergeCell ref="B44:B46"/>
    <mergeCell ref="J44:J46"/>
    <mergeCell ref="C45:C46"/>
    <mergeCell ref="H51:H52"/>
    <mergeCell ref="I51:L51"/>
    <mergeCell ref="A51:A52"/>
    <mergeCell ref="G66:K66"/>
    <mergeCell ref="G67:K67"/>
    <mergeCell ref="B72:I72"/>
    <mergeCell ref="G68:K68"/>
    <mergeCell ref="A69:E69"/>
    <mergeCell ref="A68:E68"/>
    <mergeCell ref="L65:L66"/>
    <mergeCell ref="A65:E65"/>
    <mergeCell ref="B51:B52"/>
    <mergeCell ref="C51:F51"/>
    <mergeCell ref="G51:G52"/>
    <mergeCell ref="A63:J63"/>
    <mergeCell ref="A67:E67"/>
    <mergeCell ref="A66:E66"/>
    <mergeCell ref="G64:K64"/>
    <mergeCell ref="A64:E64"/>
    <mergeCell ref="G65:K6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2" width="9.875" style="4" customWidth="1"/>
    <col min="3" max="7" width="9.75390625" style="4" customWidth="1"/>
    <col min="8" max="8" width="8.75390625" style="4" customWidth="1"/>
    <col min="9" max="9" width="9.375" style="0" customWidth="1"/>
    <col min="10" max="10" width="10.625" style="0" customWidth="1"/>
    <col min="15" max="15" width="9.75390625" style="0" customWidth="1"/>
  </cols>
  <sheetData>
    <row r="1" ht="12.75">
      <c r="L1" s="6" t="s">
        <v>166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67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1191</v>
      </c>
      <c r="C10" s="124">
        <v>0</v>
      </c>
      <c r="D10" s="122">
        <f t="shared" si="0"/>
        <v>1191</v>
      </c>
      <c r="E10" s="123">
        <v>1231</v>
      </c>
      <c r="F10" s="124">
        <v>0</v>
      </c>
      <c r="G10" s="122">
        <f aca="true" t="shared" si="2" ref="G10:G17">SUM(E10:F10)</f>
        <v>1231</v>
      </c>
      <c r="H10" s="144">
        <f aca="true" t="shared" si="3" ref="H10:H37">+G10-D10</f>
        <v>40</v>
      </c>
      <c r="I10" s="143">
        <f aca="true" t="shared" si="4" ref="I10:I37">IF(D10=0,0,+G10/D10)</f>
        <v>1.0335852225020992</v>
      </c>
      <c r="J10" s="130">
        <v>1240</v>
      </c>
      <c r="K10" s="124">
        <v>0</v>
      </c>
      <c r="L10" s="141">
        <f t="shared" si="1"/>
        <v>1240</v>
      </c>
      <c r="M10" s="144">
        <f aca="true" t="shared" si="5" ref="M10:M37">+L10-G10</f>
        <v>9</v>
      </c>
      <c r="N10" s="143">
        <f>IF(G10=0,0,+L10/G10)</f>
        <v>1.007311129163282</v>
      </c>
    </row>
    <row r="11" spans="1:14" ht="15" customHeight="1">
      <c r="A11" s="104" t="s">
        <v>8</v>
      </c>
      <c r="B11" s="123">
        <v>0</v>
      </c>
      <c r="C11" s="124">
        <v>0</v>
      </c>
      <c r="D11" s="122">
        <f t="shared" si="0"/>
        <v>0</v>
      </c>
      <c r="E11" s="123">
        <v>0</v>
      </c>
      <c r="F11" s="124">
        <v>0</v>
      </c>
      <c r="G11" s="122">
        <f t="shared" si="2"/>
        <v>0</v>
      </c>
      <c r="H11" s="144">
        <f t="shared" si="3"/>
        <v>0</v>
      </c>
      <c r="I11" s="143">
        <f t="shared" si="4"/>
        <v>0</v>
      </c>
      <c r="J11" s="130">
        <v>0</v>
      </c>
      <c r="K11" s="124">
        <v>0</v>
      </c>
      <c r="L11" s="141">
        <f t="shared" si="1"/>
        <v>0</v>
      </c>
      <c r="M11" s="144">
        <f t="shared" si="5"/>
        <v>0</v>
      </c>
      <c r="N11" s="143">
        <f aca="true" t="shared" si="6" ref="N11:N37">IF(G11=0,0,+L11/G11)</f>
        <v>0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 t="shared" si="4"/>
        <v>0</v>
      </c>
      <c r="J12" s="130">
        <v>0</v>
      </c>
      <c r="K12" s="124">
        <v>0</v>
      </c>
      <c r="L12" s="141">
        <f t="shared" si="1"/>
        <v>0</v>
      </c>
      <c r="M12" s="144">
        <f t="shared" si="5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93</v>
      </c>
      <c r="C13" s="124">
        <v>0</v>
      </c>
      <c r="D13" s="122">
        <f t="shared" si="0"/>
        <v>93</v>
      </c>
      <c r="E13" s="123">
        <v>61</v>
      </c>
      <c r="F13" s="124">
        <v>0</v>
      </c>
      <c r="G13" s="122">
        <f t="shared" si="2"/>
        <v>61</v>
      </c>
      <c r="H13" s="144">
        <f t="shared" si="3"/>
        <v>-32</v>
      </c>
      <c r="I13" s="143">
        <f t="shared" si="4"/>
        <v>0.6559139784946236</v>
      </c>
      <c r="J13" s="130">
        <v>0</v>
      </c>
      <c r="K13" s="124">
        <v>0</v>
      </c>
      <c r="L13" s="141">
        <f t="shared" si="1"/>
        <v>0</v>
      </c>
      <c r="M13" s="144">
        <f t="shared" si="5"/>
        <v>-61</v>
      </c>
      <c r="N13" s="143">
        <f t="shared" si="6"/>
        <v>0</v>
      </c>
    </row>
    <row r="14" spans="1:14" ht="15" customHeight="1">
      <c r="A14" s="104" t="s">
        <v>11</v>
      </c>
      <c r="B14" s="123">
        <v>93</v>
      </c>
      <c r="C14" s="124">
        <v>0</v>
      </c>
      <c r="D14" s="122">
        <f t="shared" si="0"/>
        <v>93</v>
      </c>
      <c r="E14" s="123">
        <v>0</v>
      </c>
      <c r="F14" s="124">
        <v>0</v>
      </c>
      <c r="G14" s="122">
        <f t="shared" si="2"/>
        <v>0</v>
      </c>
      <c r="H14" s="144">
        <f t="shared" si="3"/>
        <v>-93</v>
      </c>
      <c r="I14" s="143">
        <f t="shared" si="4"/>
        <v>0</v>
      </c>
      <c r="J14" s="130">
        <v>0</v>
      </c>
      <c r="K14" s="124">
        <v>0</v>
      </c>
      <c r="L14" s="141">
        <f t="shared" si="1"/>
        <v>0</v>
      </c>
      <c r="M14" s="144">
        <f t="shared" si="5"/>
        <v>0</v>
      </c>
      <c r="N14" s="143">
        <f t="shared" si="6"/>
        <v>0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4"/>
        <v>0</v>
      </c>
      <c r="J15" s="130">
        <v>0</v>
      </c>
      <c r="K15" s="124">
        <v>0</v>
      </c>
      <c r="L15" s="141">
        <f t="shared" si="1"/>
        <v>0</v>
      </c>
      <c r="M15" s="144">
        <f t="shared" si="5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4"/>
        <v>0</v>
      </c>
      <c r="J16" s="130">
        <v>0</v>
      </c>
      <c r="K16" s="124">
        <v>0</v>
      </c>
      <c r="L16" s="141">
        <f t="shared" si="1"/>
        <v>0</v>
      </c>
      <c r="M16" s="144">
        <f t="shared" si="5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1680</v>
      </c>
      <c r="C17" s="126">
        <v>0</v>
      </c>
      <c r="D17" s="122">
        <f t="shared" si="0"/>
        <v>1680</v>
      </c>
      <c r="E17" s="125">
        <v>1750</v>
      </c>
      <c r="F17" s="126">
        <v>0</v>
      </c>
      <c r="G17" s="122">
        <f t="shared" si="2"/>
        <v>1750</v>
      </c>
      <c r="H17" s="146">
        <f t="shared" si="3"/>
        <v>70</v>
      </c>
      <c r="I17" s="147">
        <f t="shared" si="4"/>
        <v>1.0416666666666667</v>
      </c>
      <c r="J17" s="145">
        <v>1800</v>
      </c>
      <c r="K17" s="126">
        <v>0</v>
      </c>
      <c r="L17" s="141">
        <f t="shared" si="1"/>
        <v>1800</v>
      </c>
      <c r="M17" s="146">
        <f t="shared" si="5"/>
        <v>50</v>
      </c>
      <c r="N17" s="147">
        <f t="shared" si="6"/>
        <v>1.0285714285714285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2964</v>
      </c>
      <c r="C18" s="128">
        <f t="shared" si="7"/>
        <v>0</v>
      </c>
      <c r="D18" s="129">
        <f t="shared" si="7"/>
        <v>2964</v>
      </c>
      <c r="E18" s="128">
        <f t="shared" si="7"/>
        <v>3042</v>
      </c>
      <c r="F18" s="128">
        <f t="shared" si="7"/>
        <v>0</v>
      </c>
      <c r="G18" s="129">
        <f t="shared" si="7"/>
        <v>3042</v>
      </c>
      <c r="H18" s="148">
        <f t="shared" si="3"/>
        <v>78</v>
      </c>
      <c r="I18" s="149">
        <f t="shared" si="4"/>
        <v>1.0263157894736843</v>
      </c>
      <c r="J18" s="128">
        <f>SUM(J9+J10+J11+J12+J13+J15+J17)</f>
        <v>3040</v>
      </c>
      <c r="K18" s="128">
        <f>SUM(K9+K10+K11+K12+K13+K15+K17)</f>
        <v>0</v>
      </c>
      <c r="L18" s="129">
        <f>SUM(L9+L10+L11+L12+L13+L15+L17)</f>
        <v>3040</v>
      </c>
      <c r="M18" s="148">
        <f t="shared" si="5"/>
        <v>-2</v>
      </c>
      <c r="N18" s="149">
        <f t="shared" si="6"/>
        <v>0.9993425378040762</v>
      </c>
    </row>
    <row r="19" spans="1:14" ht="15" customHeight="1">
      <c r="A19" s="106" t="s">
        <v>16</v>
      </c>
      <c r="B19" s="120">
        <v>213</v>
      </c>
      <c r="C19" s="121">
        <v>0</v>
      </c>
      <c r="D19" s="122">
        <f aca="true" t="shared" si="8" ref="D19:D36">SUM(B19:C19)</f>
        <v>213</v>
      </c>
      <c r="E19" s="120">
        <v>547</v>
      </c>
      <c r="F19" s="121">
        <v>0</v>
      </c>
      <c r="G19" s="122">
        <f aca="true" t="shared" si="9" ref="G19:G36">SUM(E19:F19)</f>
        <v>547</v>
      </c>
      <c r="H19" s="142">
        <f>+G19-D19</f>
        <v>334</v>
      </c>
      <c r="I19" s="150">
        <f>IF(D19=0,0,+G19/D19)</f>
        <v>2.568075117370892</v>
      </c>
      <c r="J19" s="140">
        <v>348</v>
      </c>
      <c r="K19" s="121">
        <v>0</v>
      </c>
      <c r="L19" s="141">
        <f aca="true" t="shared" si="10" ref="L19:L36">SUM(J19:K19)</f>
        <v>348</v>
      </c>
      <c r="M19" s="142">
        <f t="shared" si="5"/>
        <v>-199</v>
      </c>
      <c r="N19" s="150">
        <f t="shared" si="6"/>
        <v>0.6361974405850092</v>
      </c>
    </row>
    <row r="20" spans="1:14" ht="24">
      <c r="A20" s="104" t="s">
        <v>17</v>
      </c>
      <c r="B20" s="120">
        <v>59</v>
      </c>
      <c r="C20" s="121">
        <v>0</v>
      </c>
      <c r="D20" s="122">
        <f>SUM(B20:C20)</f>
        <v>59</v>
      </c>
      <c r="E20" s="120">
        <v>174</v>
      </c>
      <c r="F20" s="121">
        <v>0</v>
      </c>
      <c r="G20" s="122">
        <f t="shared" si="9"/>
        <v>174</v>
      </c>
      <c r="H20" s="144">
        <f>+G20-D20</f>
        <v>115</v>
      </c>
      <c r="I20" s="143">
        <f>IF(D20=0,0,+G20/D20)</f>
        <v>2.9491525423728815</v>
      </c>
      <c r="J20" s="140">
        <v>60</v>
      </c>
      <c r="K20" s="121">
        <v>0</v>
      </c>
      <c r="L20" s="141">
        <f t="shared" si="10"/>
        <v>60</v>
      </c>
      <c r="M20" s="142">
        <f t="shared" si="5"/>
        <v>-114</v>
      </c>
      <c r="N20" s="143">
        <f t="shared" si="6"/>
        <v>0.3448275862068966</v>
      </c>
    </row>
    <row r="21" spans="1:14" ht="15" customHeight="1">
      <c r="A21" s="104" t="s">
        <v>18</v>
      </c>
      <c r="B21" s="123">
        <v>167</v>
      </c>
      <c r="C21" s="124">
        <v>0</v>
      </c>
      <c r="D21" s="122">
        <f t="shared" si="8"/>
        <v>167</v>
      </c>
      <c r="E21" s="123">
        <v>185</v>
      </c>
      <c r="F21" s="124">
        <v>0</v>
      </c>
      <c r="G21" s="122">
        <f t="shared" si="9"/>
        <v>185</v>
      </c>
      <c r="H21" s="144">
        <f t="shared" si="3"/>
        <v>18</v>
      </c>
      <c r="I21" s="143">
        <f t="shared" si="4"/>
        <v>1.1077844311377245</v>
      </c>
      <c r="J21" s="123">
        <v>230</v>
      </c>
      <c r="K21" s="124">
        <v>0</v>
      </c>
      <c r="L21" s="141">
        <f t="shared" si="10"/>
        <v>230</v>
      </c>
      <c r="M21" s="142">
        <f t="shared" si="5"/>
        <v>45</v>
      </c>
      <c r="N21" s="143">
        <f t="shared" si="6"/>
        <v>1.2432432432432432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4"/>
        <v>0</v>
      </c>
      <c r="J22" s="130">
        <v>0</v>
      </c>
      <c r="K22" s="124">
        <v>0</v>
      </c>
      <c r="L22" s="141">
        <f t="shared" si="10"/>
        <v>0</v>
      </c>
      <c r="M22" s="142">
        <f t="shared" si="5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0</v>
      </c>
      <c r="C23" s="124">
        <v>0</v>
      </c>
      <c r="D23" s="122">
        <f t="shared" si="8"/>
        <v>0</v>
      </c>
      <c r="E23" s="123">
        <v>0</v>
      </c>
      <c r="F23" s="124">
        <v>0</v>
      </c>
      <c r="G23" s="122">
        <f t="shared" si="9"/>
        <v>0</v>
      </c>
      <c r="H23" s="144">
        <f t="shared" si="3"/>
        <v>0</v>
      </c>
      <c r="I23" s="143">
        <f t="shared" si="4"/>
        <v>0</v>
      </c>
      <c r="J23" s="130">
        <v>0</v>
      </c>
      <c r="K23" s="124">
        <v>0</v>
      </c>
      <c r="L23" s="141">
        <f t="shared" si="10"/>
        <v>0</v>
      </c>
      <c r="M23" s="142">
        <f t="shared" si="5"/>
        <v>0</v>
      </c>
      <c r="N23" s="143">
        <f t="shared" si="6"/>
        <v>0</v>
      </c>
    </row>
    <row r="24" spans="1:14" ht="15" customHeight="1">
      <c r="A24" s="104" t="s">
        <v>21</v>
      </c>
      <c r="B24" s="130">
        <v>638</v>
      </c>
      <c r="C24" s="124">
        <v>0</v>
      </c>
      <c r="D24" s="122">
        <f t="shared" si="8"/>
        <v>638</v>
      </c>
      <c r="E24" s="130">
        <v>441</v>
      </c>
      <c r="F24" s="124">
        <v>0</v>
      </c>
      <c r="G24" s="122">
        <f t="shared" si="9"/>
        <v>441</v>
      </c>
      <c r="H24" s="144">
        <f t="shared" si="3"/>
        <v>-197</v>
      </c>
      <c r="I24" s="143">
        <f t="shared" si="4"/>
        <v>0.6912225705329154</v>
      </c>
      <c r="J24" s="130">
        <v>625</v>
      </c>
      <c r="K24" s="124">
        <v>0</v>
      </c>
      <c r="L24" s="141">
        <f t="shared" si="10"/>
        <v>625</v>
      </c>
      <c r="M24" s="142">
        <f t="shared" si="5"/>
        <v>184</v>
      </c>
      <c r="N24" s="143">
        <f t="shared" si="6"/>
        <v>1.417233560090703</v>
      </c>
    </row>
    <row r="25" spans="1:14" ht="24">
      <c r="A25" s="104" t="s">
        <v>22</v>
      </c>
      <c r="B25" s="123">
        <v>99</v>
      </c>
      <c r="C25" s="124">
        <v>0</v>
      </c>
      <c r="D25" s="122">
        <f t="shared" si="8"/>
        <v>99</v>
      </c>
      <c r="E25" s="123">
        <v>117</v>
      </c>
      <c r="F25" s="124">
        <v>0</v>
      </c>
      <c r="G25" s="122">
        <f t="shared" si="9"/>
        <v>117</v>
      </c>
      <c r="H25" s="144">
        <f t="shared" si="3"/>
        <v>18</v>
      </c>
      <c r="I25" s="143">
        <f t="shared" si="4"/>
        <v>1.1818181818181819</v>
      </c>
      <c r="J25" s="151">
        <v>300</v>
      </c>
      <c r="K25" s="124">
        <v>0</v>
      </c>
      <c r="L25" s="141">
        <f t="shared" si="10"/>
        <v>300</v>
      </c>
      <c r="M25" s="142">
        <f t="shared" si="5"/>
        <v>183</v>
      </c>
      <c r="N25" s="143">
        <f t="shared" si="6"/>
        <v>2.5641025641025643</v>
      </c>
    </row>
    <row r="26" spans="1:14" ht="15" customHeight="1">
      <c r="A26" s="104" t="s">
        <v>23</v>
      </c>
      <c r="B26" s="123">
        <v>533</v>
      </c>
      <c r="C26" s="124">
        <v>0</v>
      </c>
      <c r="D26" s="122">
        <f t="shared" si="8"/>
        <v>533</v>
      </c>
      <c r="E26" s="123">
        <v>314</v>
      </c>
      <c r="F26" s="124">
        <v>0</v>
      </c>
      <c r="G26" s="122">
        <f t="shared" si="9"/>
        <v>314</v>
      </c>
      <c r="H26" s="144">
        <f t="shared" si="3"/>
        <v>-219</v>
      </c>
      <c r="I26" s="143">
        <f t="shared" si="4"/>
        <v>0.5891181988742964</v>
      </c>
      <c r="J26" s="151">
        <v>300</v>
      </c>
      <c r="K26" s="124">
        <v>0</v>
      </c>
      <c r="L26" s="141">
        <f t="shared" si="10"/>
        <v>300</v>
      </c>
      <c r="M26" s="142">
        <f t="shared" si="5"/>
        <v>-14</v>
      </c>
      <c r="N26" s="143">
        <f t="shared" si="6"/>
        <v>0.9554140127388535</v>
      </c>
    </row>
    <row r="27" spans="1:14" ht="15" customHeight="1">
      <c r="A27" s="107" t="s">
        <v>24</v>
      </c>
      <c r="B27" s="130">
        <f>B28+B31</f>
        <v>1713</v>
      </c>
      <c r="C27" s="124">
        <v>0</v>
      </c>
      <c r="D27" s="122">
        <f t="shared" si="8"/>
        <v>1713</v>
      </c>
      <c r="E27" s="130">
        <f>E28+E31</f>
        <v>1724</v>
      </c>
      <c r="F27" s="124">
        <v>0</v>
      </c>
      <c r="G27" s="122">
        <f t="shared" si="9"/>
        <v>1724</v>
      </c>
      <c r="H27" s="144">
        <f t="shared" si="3"/>
        <v>11</v>
      </c>
      <c r="I27" s="143">
        <f t="shared" si="4"/>
        <v>1.0064214827787508</v>
      </c>
      <c r="J27" s="123">
        <f>J28+J31</f>
        <v>1790</v>
      </c>
      <c r="K27" s="124">
        <v>0</v>
      </c>
      <c r="L27" s="141">
        <f t="shared" si="10"/>
        <v>1790</v>
      </c>
      <c r="M27" s="142">
        <f t="shared" si="5"/>
        <v>66</v>
      </c>
      <c r="N27" s="143">
        <f t="shared" si="6"/>
        <v>1.0382830626450117</v>
      </c>
    </row>
    <row r="28" spans="1:14" ht="15" customHeight="1">
      <c r="A28" s="104" t="s">
        <v>25</v>
      </c>
      <c r="B28" s="123">
        <f>SUM(B29:B30)</f>
        <v>1256</v>
      </c>
      <c r="C28" s="124">
        <v>0</v>
      </c>
      <c r="D28" s="122">
        <f t="shared" si="8"/>
        <v>1256</v>
      </c>
      <c r="E28" s="123">
        <f>E29+E30</f>
        <v>1262</v>
      </c>
      <c r="F28" s="124">
        <v>0</v>
      </c>
      <c r="G28" s="122">
        <f t="shared" si="9"/>
        <v>1262</v>
      </c>
      <c r="H28" s="144">
        <f t="shared" si="3"/>
        <v>6</v>
      </c>
      <c r="I28" s="143">
        <f t="shared" si="4"/>
        <v>1.0047770700636942</v>
      </c>
      <c r="J28" s="209">
        <f>J29+J30</f>
        <v>1310</v>
      </c>
      <c r="K28" s="152">
        <v>0</v>
      </c>
      <c r="L28" s="141">
        <f t="shared" si="10"/>
        <v>1310</v>
      </c>
      <c r="M28" s="142">
        <f t="shared" si="5"/>
        <v>48</v>
      </c>
      <c r="N28" s="143">
        <f t="shared" si="6"/>
        <v>1.0380348652931854</v>
      </c>
    </row>
    <row r="29" spans="1:14" ht="15" customHeight="1">
      <c r="A29" s="107" t="s">
        <v>26</v>
      </c>
      <c r="B29" s="123">
        <v>1236</v>
      </c>
      <c r="C29" s="124">
        <v>0</v>
      </c>
      <c r="D29" s="122">
        <f t="shared" si="8"/>
        <v>1236</v>
      </c>
      <c r="E29" s="123">
        <v>1250</v>
      </c>
      <c r="F29" s="124">
        <v>0</v>
      </c>
      <c r="G29" s="239">
        <f t="shared" si="9"/>
        <v>1250</v>
      </c>
      <c r="H29" s="144">
        <f t="shared" si="3"/>
        <v>14</v>
      </c>
      <c r="I29" s="143">
        <f t="shared" si="4"/>
        <v>1.0113268608414239</v>
      </c>
      <c r="J29" s="123">
        <v>1290</v>
      </c>
      <c r="K29" s="124">
        <v>0</v>
      </c>
      <c r="L29" s="141">
        <f t="shared" si="10"/>
        <v>1290</v>
      </c>
      <c r="M29" s="142">
        <f t="shared" si="5"/>
        <v>40</v>
      </c>
      <c r="N29" s="143">
        <f t="shared" si="6"/>
        <v>1.032</v>
      </c>
    </row>
    <row r="30" spans="1:14" ht="15" customHeight="1">
      <c r="A30" s="104" t="s">
        <v>27</v>
      </c>
      <c r="B30" s="123">
        <v>20</v>
      </c>
      <c r="C30" s="124">
        <v>0</v>
      </c>
      <c r="D30" s="122">
        <f t="shared" si="8"/>
        <v>20</v>
      </c>
      <c r="E30" s="123">
        <v>12</v>
      </c>
      <c r="F30" s="124">
        <v>0</v>
      </c>
      <c r="G30" s="122">
        <f t="shared" si="9"/>
        <v>12</v>
      </c>
      <c r="H30" s="144">
        <f t="shared" si="3"/>
        <v>-8</v>
      </c>
      <c r="I30" s="143">
        <f t="shared" si="4"/>
        <v>0.6</v>
      </c>
      <c r="J30" s="123">
        <v>20</v>
      </c>
      <c r="K30" s="124">
        <v>0</v>
      </c>
      <c r="L30" s="141">
        <f t="shared" si="10"/>
        <v>20</v>
      </c>
      <c r="M30" s="142">
        <f t="shared" si="5"/>
        <v>8</v>
      </c>
      <c r="N30" s="143">
        <f t="shared" si="6"/>
        <v>1.6666666666666667</v>
      </c>
    </row>
    <row r="31" spans="1:14" ht="24">
      <c r="A31" s="104" t="s">
        <v>28</v>
      </c>
      <c r="B31" s="123">
        <v>457</v>
      </c>
      <c r="C31" s="124">
        <v>0</v>
      </c>
      <c r="D31" s="122">
        <f t="shared" si="8"/>
        <v>457</v>
      </c>
      <c r="E31" s="123">
        <v>462</v>
      </c>
      <c r="F31" s="124">
        <v>0</v>
      </c>
      <c r="G31" s="122">
        <f t="shared" si="9"/>
        <v>462</v>
      </c>
      <c r="H31" s="144">
        <f t="shared" si="3"/>
        <v>5</v>
      </c>
      <c r="I31" s="143">
        <f t="shared" si="4"/>
        <v>1.0109409190371992</v>
      </c>
      <c r="J31" s="123">
        <v>480</v>
      </c>
      <c r="K31" s="124">
        <v>0</v>
      </c>
      <c r="L31" s="141">
        <f t="shared" si="10"/>
        <v>480</v>
      </c>
      <c r="M31" s="142">
        <f t="shared" si="5"/>
        <v>18</v>
      </c>
      <c r="N31" s="143">
        <f t="shared" si="6"/>
        <v>1.0389610389610389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8"/>
        <v>0</v>
      </c>
      <c r="E32" s="123">
        <v>0</v>
      </c>
      <c r="F32" s="124">
        <v>0</v>
      </c>
      <c r="G32" s="122">
        <f t="shared" si="9"/>
        <v>0</v>
      </c>
      <c r="H32" s="144">
        <f t="shared" si="3"/>
        <v>0</v>
      </c>
      <c r="I32" s="143">
        <f t="shared" si="4"/>
        <v>0</v>
      </c>
      <c r="J32" s="130">
        <v>0</v>
      </c>
      <c r="K32" s="124">
        <v>0</v>
      </c>
      <c r="L32" s="141">
        <f t="shared" si="10"/>
        <v>0</v>
      </c>
      <c r="M32" s="142">
        <f t="shared" si="5"/>
        <v>0</v>
      </c>
      <c r="N32" s="143">
        <f t="shared" si="6"/>
        <v>0</v>
      </c>
    </row>
    <row r="33" spans="1:14" ht="15" customHeight="1">
      <c r="A33" s="107" t="s">
        <v>30</v>
      </c>
      <c r="B33" s="123">
        <v>32</v>
      </c>
      <c r="C33" s="124">
        <v>0</v>
      </c>
      <c r="D33" s="122">
        <f t="shared" si="8"/>
        <v>32</v>
      </c>
      <c r="E33" s="123">
        <v>30</v>
      </c>
      <c r="F33" s="124">
        <v>0</v>
      </c>
      <c r="G33" s="122">
        <f t="shared" si="9"/>
        <v>30</v>
      </c>
      <c r="H33" s="144">
        <f t="shared" si="3"/>
        <v>-2</v>
      </c>
      <c r="I33" s="143">
        <f t="shared" si="4"/>
        <v>0.9375</v>
      </c>
      <c r="J33" s="130">
        <v>31</v>
      </c>
      <c r="K33" s="124">
        <v>0</v>
      </c>
      <c r="L33" s="141">
        <f t="shared" si="10"/>
        <v>31</v>
      </c>
      <c r="M33" s="142">
        <f t="shared" si="5"/>
        <v>1</v>
      </c>
      <c r="N33" s="143">
        <f t="shared" si="6"/>
        <v>1.0333333333333334</v>
      </c>
    </row>
    <row r="34" spans="1:14" ht="24">
      <c r="A34" s="104" t="s">
        <v>31</v>
      </c>
      <c r="B34" s="123">
        <v>16</v>
      </c>
      <c r="C34" s="124">
        <v>0</v>
      </c>
      <c r="D34" s="122">
        <f t="shared" si="8"/>
        <v>16</v>
      </c>
      <c r="E34" s="123">
        <v>-29</v>
      </c>
      <c r="F34" s="124">
        <v>0</v>
      </c>
      <c r="G34" s="122">
        <f t="shared" si="9"/>
        <v>-29</v>
      </c>
      <c r="H34" s="144">
        <f t="shared" si="3"/>
        <v>-45</v>
      </c>
      <c r="I34" s="143">
        <f t="shared" si="4"/>
        <v>-1.8125</v>
      </c>
      <c r="J34" s="151">
        <v>16</v>
      </c>
      <c r="K34" s="124">
        <v>0</v>
      </c>
      <c r="L34" s="141">
        <f t="shared" si="10"/>
        <v>16</v>
      </c>
      <c r="M34" s="142">
        <f t="shared" si="5"/>
        <v>45</v>
      </c>
      <c r="N34" s="143">
        <f t="shared" si="6"/>
        <v>-0.5517241379310345</v>
      </c>
    </row>
    <row r="35" spans="1:14" ht="24">
      <c r="A35" s="104" t="s">
        <v>32</v>
      </c>
      <c r="B35" s="123">
        <v>16</v>
      </c>
      <c r="C35" s="124">
        <v>0</v>
      </c>
      <c r="D35" s="122">
        <f t="shared" si="8"/>
        <v>16</v>
      </c>
      <c r="E35" s="123">
        <v>-29</v>
      </c>
      <c r="F35" s="124">
        <v>0</v>
      </c>
      <c r="G35" s="122">
        <f t="shared" si="9"/>
        <v>-29</v>
      </c>
      <c r="H35" s="144">
        <f t="shared" si="3"/>
        <v>-45</v>
      </c>
      <c r="I35" s="143">
        <f t="shared" si="4"/>
        <v>-1.8125</v>
      </c>
      <c r="J35" s="151">
        <v>16</v>
      </c>
      <c r="K35" s="124">
        <v>0</v>
      </c>
      <c r="L35" s="141">
        <f t="shared" si="10"/>
        <v>16</v>
      </c>
      <c r="M35" s="142">
        <f t="shared" si="5"/>
        <v>45</v>
      </c>
      <c r="N35" s="143">
        <f t="shared" si="6"/>
        <v>-0.5517241379310345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3">
        <f t="shared" si="4"/>
        <v>0</v>
      </c>
      <c r="J36" s="153">
        <v>0</v>
      </c>
      <c r="K36" s="126">
        <v>0</v>
      </c>
      <c r="L36" s="141">
        <f t="shared" si="10"/>
        <v>0</v>
      </c>
      <c r="M36" s="154">
        <f t="shared" si="5"/>
        <v>0</v>
      </c>
      <c r="N36" s="143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2779</v>
      </c>
      <c r="C37" s="132">
        <f t="shared" si="11"/>
        <v>0</v>
      </c>
      <c r="D37" s="133">
        <f t="shared" si="11"/>
        <v>2779</v>
      </c>
      <c r="E37" s="127">
        <f t="shared" si="11"/>
        <v>2898</v>
      </c>
      <c r="F37" s="128">
        <f t="shared" si="11"/>
        <v>0</v>
      </c>
      <c r="G37" s="129">
        <f t="shared" si="11"/>
        <v>2898</v>
      </c>
      <c r="H37" s="148">
        <f t="shared" si="3"/>
        <v>119</v>
      </c>
      <c r="I37" s="143">
        <f t="shared" si="4"/>
        <v>1.0428211586901763</v>
      </c>
      <c r="J37" s="128">
        <f>SUM(J19+J21+J22+J23+J24+J27+J32+J33+J34+J36)</f>
        <v>3040</v>
      </c>
      <c r="K37" s="128">
        <f>SUM(K19+K21+K22+K23+K24+K27+K32+K33+K34+K36)</f>
        <v>0</v>
      </c>
      <c r="L37" s="129">
        <f>SUM(L19+L21+L22+L23+L24+L27+L32+L33+L34+L36)</f>
        <v>3040</v>
      </c>
      <c r="M37" s="148">
        <f t="shared" si="5"/>
        <v>142</v>
      </c>
      <c r="N37" s="143">
        <f t="shared" si="6"/>
        <v>1.048999309868875</v>
      </c>
    </row>
    <row r="38" spans="1:14" ht="15" customHeight="1" thickBot="1">
      <c r="A38" s="109" t="s">
        <v>35</v>
      </c>
      <c r="B38" s="127">
        <f>B18-B37</f>
        <v>185</v>
      </c>
      <c r="C38" s="128">
        <f>C18-C37</f>
        <v>0</v>
      </c>
      <c r="D38" s="134">
        <f>SUM(B38:C38)</f>
        <v>185</v>
      </c>
      <c r="E38" s="127">
        <f>E18-E37</f>
        <v>144</v>
      </c>
      <c r="F38" s="128">
        <f>F18-F37</f>
        <v>0</v>
      </c>
      <c r="G38" s="134">
        <f>SUM(E38:F38)</f>
        <v>144</v>
      </c>
      <c r="H38" s="148">
        <f>+E38-B38</f>
        <v>-41</v>
      </c>
      <c r="I38" s="149"/>
      <c r="J38" s="127">
        <f>J18-J37</f>
        <v>0</v>
      </c>
      <c r="K38" s="128">
        <f>K18-K37</f>
        <v>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ht="14.25" customHeight="1"/>
    <row r="42" ht="14.25" customHeight="1">
      <c r="A42" s="4"/>
    </row>
    <row r="43" spans="1:10" ht="14.25" customHeight="1" thickBot="1">
      <c r="A43" s="4" t="s">
        <v>59</v>
      </c>
      <c r="B43" s="340" t="s">
        <v>123</v>
      </c>
      <c r="C43" s="340"/>
      <c r="D43" s="340"/>
      <c r="E43" s="340"/>
      <c r="F43" s="340"/>
      <c r="G43" s="340"/>
      <c r="H43" s="340"/>
      <c r="I43" s="340"/>
      <c r="J43" t="s">
        <v>36</v>
      </c>
    </row>
    <row r="44" spans="1:10" ht="14.25" customHeight="1">
      <c r="A44" s="298" t="s">
        <v>42</v>
      </c>
      <c r="B44" s="301" t="s">
        <v>110</v>
      </c>
      <c r="C44" s="352" t="s">
        <v>111</v>
      </c>
      <c r="D44" s="353"/>
      <c r="E44" s="353"/>
      <c r="F44" s="353"/>
      <c r="G44" s="353"/>
      <c r="H44" s="353"/>
      <c r="I44" s="354"/>
      <c r="J44" s="304" t="s">
        <v>112</v>
      </c>
    </row>
    <row r="45" spans="1:10" ht="17.25" customHeight="1">
      <c r="A45" s="299"/>
      <c r="B45" s="302"/>
      <c r="C45" s="401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446</v>
      </c>
      <c r="B47" s="159">
        <v>179</v>
      </c>
      <c r="C47" s="159">
        <f>SUM(D47:H47)</f>
        <v>16</v>
      </c>
      <c r="D47" s="160">
        <v>0</v>
      </c>
      <c r="E47" s="159">
        <v>11</v>
      </c>
      <c r="F47" s="159">
        <v>3</v>
      </c>
      <c r="G47" s="159">
        <v>0</v>
      </c>
      <c r="H47" s="161">
        <v>2</v>
      </c>
      <c r="I47" s="161">
        <v>0</v>
      </c>
      <c r="J47" s="205">
        <f>A47-B47-C47</f>
        <v>251</v>
      </c>
    </row>
    <row r="48" spans="1:9" ht="14.25" customHeight="1">
      <c r="A48" s="78"/>
      <c r="B48" s="79"/>
      <c r="C48" s="79"/>
      <c r="D48" s="79"/>
      <c r="E48" s="79"/>
      <c r="F48" s="79"/>
      <c r="G48" s="79"/>
      <c r="H48" s="79"/>
      <c r="I48" s="79"/>
    </row>
    <row r="49" spans="1:9" ht="12.75">
      <c r="A49" s="78"/>
      <c r="B49" s="79"/>
      <c r="C49" s="79"/>
      <c r="D49" s="79"/>
      <c r="E49" s="79"/>
      <c r="F49" s="79"/>
      <c r="G49" s="79"/>
      <c r="H49" s="79"/>
      <c r="I49" s="79"/>
    </row>
    <row r="50" spans="1:12" ht="14.25" customHeight="1" thickBot="1">
      <c r="A50" s="4"/>
      <c r="B50" s="340" t="s">
        <v>79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3.2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3" t="s">
        <v>116</v>
      </c>
      <c r="J52" s="164" t="s">
        <v>45</v>
      </c>
      <c r="K52" s="164" t="s">
        <v>46</v>
      </c>
      <c r="L52" s="206" t="s">
        <v>117</v>
      </c>
    </row>
    <row r="53" spans="1:12" ht="14.25" customHeight="1">
      <c r="A53" s="36" t="s">
        <v>47</v>
      </c>
      <c r="B53" s="208">
        <v>1103.98</v>
      </c>
      <c r="C53" s="178" t="s">
        <v>48</v>
      </c>
      <c r="D53" s="178" t="s">
        <v>48</v>
      </c>
      <c r="E53" s="178" t="s">
        <v>48</v>
      </c>
      <c r="F53" s="179" t="s">
        <v>48</v>
      </c>
      <c r="G53" s="208">
        <v>1116.35</v>
      </c>
      <c r="H53" s="171" t="s">
        <v>48</v>
      </c>
      <c r="I53" s="178" t="s">
        <v>48</v>
      </c>
      <c r="J53" s="178" t="s">
        <v>48</v>
      </c>
      <c r="K53" s="178" t="s">
        <v>48</v>
      </c>
      <c r="L53" s="182" t="s">
        <v>48</v>
      </c>
    </row>
    <row r="54" spans="1:12" ht="14.25" customHeight="1">
      <c r="A54" s="41" t="s">
        <v>49</v>
      </c>
      <c r="B54" s="173">
        <v>17.19</v>
      </c>
      <c r="C54" s="174">
        <v>17</v>
      </c>
      <c r="D54" s="174">
        <v>95</v>
      </c>
      <c r="E54" s="174">
        <v>0</v>
      </c>
      <c r="F54" s="175">
        <f>+C54+D54-E54</f>
        <v>112</v>
      </c>
      <c r="G54" s="173">
        <v>112.19</v>
      </c>
      <c r="H54" s="176">
        <f>+G54-F54</f>
        <v>0.18999999999999773</v>
      </c>
      <c r="I54" s="174">
        <f>F54</f>
        <v>112</v>
      </c>
      <c r="J54" s="174">
        <v>0</v>
      </c>
      <c r="K54" s="174">
        <v>0</v>
      </c>
      <c r="L54" s="176">
        <f>+I54+J54-K54</f>
        <v>112</v>
      </c>
    </row>
    <row r="55" spans="1:12" ht="14.25" customHeight="1">
      <c r="A55" s="41" t="s">
        <v>50</v>
      </c>
      <c r="B55" s="173">
        <v>328.67</v>
      </c>
      <c r="C55" s="174">
        <v>329</v>
      </c>
      <c r="D55" s="174">
        <v>90</v>
      </c>
      <c r="E55" s="174">
        <v>0</v>
      </c>
      <c r="F55" s="175">
        <f>+C55+D55-E55</f>
        <v>419</v>
      </c>
      <c r="G55" s="173">
        <v>418.56</v>
      </c>
      <c r="H55" s="176">
        <f>+G55-F55</f>
        <v>-0.4399999999999977</v>
      </c>
      <c r="I55" s="174">
        <f>F55</f>
        <v>419</v>
      </c>
      <c r="J55" s="174">
        <v>0</v>
      </c>
      <c r="K55" s="174">
        <v>0</v>
      </c>
      <c r="L55" s="176">
        <f>+I55+J55-K55</f>
        <v>419</v>
      </c>
    </row>
    <row r="56" spans="1:12" ht="14.25" customHeight="1">
      <c r="A56" s="41" t="s">
        <v>51</v>
      </c>
      <c r="B56" s="173">
        <v>121.55</v>
      </c>
      <c r="C56" s="174">
        <v>122</v>
      </c>
      <c r="D56" s="174">
        <v>16</v>
      </c>
      <c r="E56" s="174">
        <v>46</v>
      </c>
      <c r="F56" s="175">
        <f>+C56+D56-E56</f>
        <v>92</v>
      </c>
      <c r="G56" s="173">
        <v>92.06</v>
      </c>
      <c r="H56" s="176">
        <f>+G56-F56</f>
        <v>0.060000000000002274</v>
      </c>
      <c r="I56" s="174">
        <f>F56</f>
        <v>92</v>
      </c>
      <c r="J56" s="174">
        <v>16</v>
      </c>
      <c r="K56" s="174">
        <v>2</v>
      </c>
      <c r="L56" s="176">
        <f>+I56+J56-K56</f>
        <v>106</v>
      </c>
    </row>
    <row r="57" spans="1:12" ht="14.25" customHeight="1">
      <c r="A57" s="41" t="s">
        <v>52</v>
      </c>
      <c r="B57" s="173">
        <f>B53-(B54+B55+B56)</f>
        <v>636.5699999999999</v>
      </c>
      <c r="C57" s="178" t="s">
        <v>48</v>
      </c>
      <c r="D57" s="178" t="s">
        <v>48</v>
      </c>
      <c r="E57" s="178" t="s">
        <v>48</v>
      </c>
      <c r="F57" s="179" t="s">
        <v>48</v>
      </c>
      <c r="G57" s="173">
        <f>G53-(G54+G55+G56)</f>
        <v>493.53999999999996</v>
      </c>
      <c r="H57" s="180" t="s">
        <v>48</v>
      </c>
      <c r="I57" s="178" t="s">
        <v>48</v>
      </c>
      <c r="J57" s="178" t="s">
        <v>48</v>
      </c>
      <c r="K57" s="178" t="s">
        <v>48</v>
      </c>
      <c r="L57" s="182" t="s">
        <v>48</v>
      </c>
    </row>
    <row r="58" spans="1:12" ht="14.25" customHeight="1" thickBot="1">
      <c r="A58" s="43" t="s">
        <v>53</v>
      </c>
      <c r="B58" s="193">
        <v>52.41</v>
      </c>
      <c r="C58" s="194">
        <v>55</v>
      </c>
      <c r="D58" s="194">
        <v>25</v>
      </c>
      <c r="E58" s="194">
        <v>19</v>
      </c>
      <c r="F58" s="195">
        <f>+C58+D58-E58</f>
        <v>61</v>
      </c>
      <c r="G58" s="193">
        <v>56.91</v>
      </c>
      <c r="H58" s="196">
        <f>+G58-F58</f>
        <v>-4.090000000000003</v>
      </c>
      <c r="I58" s="194">
        <f>F58</f>
        <v>61</v>
      </c>
      <c r="J58" s="194">
        <v>26</v>
      </c>
      <c r="K58" s="194">
        <v>26</v>
      </c>
      <c r="L58" s="196">
        <f>+I58+J58-K58</f>
        <v>61</v>
      </c>
    </row>
    <row r="59" ht="14.25" customHeight="1">
      <c r="A59" s="4"/>
    </row>
    <row r="60" ht="14.25" customHeight="1">
      <c r="A60" s="4"/>
    </row>
    <row r="61" ht="14.25" customHeight="1" thickBot="1">
      <c r="A61" s="4"/>
    </row>
    <row r="62" spans="1:12" ht="14.25" customHeight="1">
      <c r="A62" s="286" t="s">
        <v>119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378"/>
    </row>
    <row r="63" spans="1:12" ht="14.25" customHeight="1">
      <c r="A63" s="375" t="s">
        <v>39</v>
      </c>
      <c r="B63" s="376"/>
      <c r="C63" s="376"/>
      <c r="D63" s="376"/>
      <c r="E63" s="376"/>
      <c r="F63" s="53" t="s">
        <v>38</v>
      </c>
      <c r="G63" s="272" t="s">
        <v>56</v>
      </c>
      <c r="H63" s="273"/>
      <c r="I63" s="273"/>
      <c r="J63" s="273"/>
      <c r="K63" s="274"/>
      <c r="L63" s="77" t="s">
        <v>38</v>
      </c>
    </row>
    <row r="64" spans="1:12" ht="14.25" customHeight="1">
      <c r="A64" s="464" t="s">
        <v>59</v>
      </c>
      <c r="B64" s="465"/>
      <c r="C64" s="465"/>
      <c r="D64" s="465"/>
      <c r="E64" s="465"/>
      <c r="F64" s="99">
        <v>0</v>
      </c>
      <c r="G64" s="434"/>
      <c r="H64" s="434"/>
      <c r="I64" s="434"/>
      <c r="J64" s="434"/>
      <c r="K64" s="434"/>
      <c r="L64" s="101">
        <v>0</v>
      </c>
    </row>
    <row r="65" spans="1:12" ht="14.25" customHeight="1" thickBot="1">
      <c r="A65" s="466"/>
      <c r="B65" s="467"/>
      <c r="C65" s="467"/>
      <c r="D65" s="467"/>
      <c r="E65" s="467"/>
      <c r="F65" s="100"/>
      <c r="G65" s="428"/>
      <c r="H65" s="428"/>
      <c r="I65" s="428"/>
      <c r="J65" s="428"/>
      <c r="K65" s="428"/>
      <c r="L65" s="102"/>
    </row>
    <row r="66" spans="1:12" ht="14.25" customHeight="1" thickBot="1">
      <c r="A66" s="380" t="s">
        <v>69</v>
      </c>
      <c r="B66" s="381"/>
      <c r="C66" s="381"/>
      <c r="D66" s="381"/>
      <c r="E66" s="382"/>
      <c r="F66" s="95">
        <f>SUM(F64)</f>
        <v>0</v>
      </c>
      <c r="G66" s="291" t="s">
        <v>69</v>
      </c>
      <c r="H66" s="383"/>
      <c r="I66" s="383"/>
      <c r="J66" s="383"/>
      <c r="K66" s="383"/>
      <c r="L66" s="96">
        <f>SUM(L64)</f>
        <v>0</v>
      </c>
    </row>
    <row r="67" spans="1:6" ht="13.5" thickBot="1">
      <c r="A67" s="412" t="s">
        <v>85</v>
      </c>
      <c r="B67" s="413"/>
      <c r="C67" s="413"/>
      <c r="D67" s="413"/>
      <c r="E67" s="414"/>
      <c r="F67" s="95">
        <v>2</v>
      </c>
    </row>
    <row r="71" spans="1:14" s="5" customFormat="1" ht="13.5" customHeight="1">
      <c r="A71"/>
      <c r="B71" s="288" t="s">
        <v>120</v>
      </c>
      <c r="C71" s="288"/>
      <c r="D71" s="288"/>
      <c r="E71" s="288"/>
      <c r="F71" s="288"/>
      <c r="G71" s="288"/>
      <c r="H71" s="288"/>
      <c r="I71" s="288"/>
      <c r="J71"/>
      <c r="K71"/>
      <c r="L71"/>
      <c r="M71"/>
      <c r="N71"/>
    </row>
    <row r="72" ht="13.5" thickBot="1"/>
    <row r="73" spans="2:9" ht="13.5" thickBot="1">
      <c r="B73" s="80" t="s">
        <v>72</v>
      </c>
      <c r="C73" s="81"/>
      <c r="D73" s="82"/>
      <c r="E73" s="333" t="s">
        <v>73</v>
      </c>
      <c r="F73" s="334"/>
      <c r="G73" s="335"/>
      <c r="H73" s="415" t="s">
        <v>57</v>
      </c>
      <c r="I73" s="416"/>
    </row>
    <row r="74" spans="2:9" ht="12.75">
      <c r="B74" s="198" t="s">
        <v>58</v>
      </c>
      <c r="C74" s="199" t="s">
        <v>74</v>
      </c>
      <c r="D74" s="200" t="s">
        <v>75</v>
      </c>
      <c r="E74" s="198" t="s">
        <v>58</v>
      </c>
      <c r="F74" s="199" t="s">
        <v>74</v>
      </c>
      <c r="G74" s="200" t="s">
        <v>76</v>
      </c>
      <c r="H74" s="417" t="s">
        <v>77</v>
      </c>
      <c r="I74" s="418"/>
    </row>
    <row r="75" spans="2:9" ht="13.5" thickBot="1">
      <c r="B75" s="201">
        <v>2007</v>
      </c>
      <c r="C75" s="202">
        <v>2008</v>
      </c>
      <c r="D75" s="203"/>
      <c r="E75" s="201">
        <v>2007</v>
      </c>
      <c r="F75" s="202">
        <v>2008</v>
      </c>
      <c r="G75" s="203" t="s">
        <v>122</v>
      </c>
      <c r="H75" s="419" t="s">
        <v>80</v>
      </c>
      <c r="I75" s="420"/>
    </row>
    <row r="76" spans="2:10" ht="14.25" customHeight="1" thickBot="1">
      <c r="B76" s="211">
        <v>6</v>
      </c>
      <c r="C76" s="84">
        <v>6</v>
      </c>
      <c r="D76" s="85">
        <f>SUM(C76-B76)</f>
        <v>0</v>
      </c>
      <c r="E76" s="83">
        <f>H77/(12*B76)*1000</f>
        <v>17361.11111111111</v>
      </c>
      <c r="F76" s="84">
        <f>H76/(12*C76)*1000</f>
        <v>17916.666666666668</v>
      </c>
      <c r="G76" s="86">
        <f>PRODUCT(F76/E76*100)</f>
        <v>103.20000000000003</v>
      </c>
      <c r="H76" s="430">
        <f>L29</f>
        <v>1290</v>
      </c>
      <c r="I76" s="431"/>
      <c r="J76" s="240"/>
    </row>
    <row r="77" spans="8:9" ht="0.75" customHeight="1">
      <c r="H77" s="379">
        <f>G29</f>
        <v>1250</v>
      </c>
      <c r="I77" s="379"/>
    </row>
    <row r="83" ht="12.75" customHeight="1"/>
    <row r="84" ht="14.25" customHeight="1"/>
  </sheetData>
  <mergeCells count="41">
    <mergeCell ref="B43:I43"/>
    <mergeCell ref="A3:N3"/>
    <mergeCell ref="B50:L50"/>
    <mergeCell ref="B39:D39"/>
    <mergeCell ref="J39:L39"/>
    <mergeCell ref="B40:D40"/>
    <mergeCell ref="E40:G40"/>
    <mergeCell ref="E39:G39"/>
    <mergeCell ref="C44:I44"/>
    <mergeCell ref="D45:I45"/>
    <mergeCell ref="A5:A8"/>
    <mergeCell ref="H6:I6"/>
    <mergeCell ref="B5:N5"/>
    <mergeCell ref="M6:N6"/>
    <mergeCell ref="H74:I74"/>
    <mergeCell ref="H75:I75"/>
    <mergeCell ref="H76:I76"/>
    <mergeCell ref="H77:I77"/>
    <mergeCell ref="A44:A46"/>
    <mergeCell ref="B44:B46"/>
    <mergeCell ref="J44:J46"/>
    <mergeCell ref="C45:C46"/>
    <mergeCell ref="H51:H52"/>
    <mergeCell ref="I51:L51"/>
    <mergeCell ref="A63:E63"/>
    <mergeCell ref="G63:K63"/>
    <mergeCell ref="A51:A52"/>
    <mergeCell ref="B51:B52"/>
    <mergeCell ref="C51:F51"/>
    <mergeCell ref="G51:G52"/>
    <mergeCell ref="A62:L62"/>
    <mergeCell ref="A64:E64"/>
    <mergeCell ref="G64:K64"/>
    <mergeCell ref="A65:E65"/>
    <mergeCell ref="G65:K65"/>
    <mergeCell ref="A66:E66"/>
    <mergeCell ref="G66:K66"/>
    <mergeCell ref="B71:I71"/>
    <mergeCell ref="E73:G73"/>
    <mergeCell ref="H73:I73"/>
    <mergeCell ref="A67:E67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2" width="9.75390625" style="4" customWidth="1"/>
    <col min="3" max="3" width="9.625" style="4" customWidth="1"/>
    <col min="4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158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141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10</v>
      </c>
      <c r="F9" s="121">
        <v>0</v>
      </c>
      <c r="G9" s="122">
        <f>SUM(E9:F9)</f>
        <v>10</v>
      </c>
      <c r="H9" s="142">
        <f>SUM(F9:G9)</f>
        <v>10</v>
      </c>
      <c r="I9" s="143">
        <f aca="true" t="shared" si="1" ref="I9:I37">IF(D9=0,0,+G9/D9)</f>
        <v>0</v>
      </c>
      <c r="J9" s="140">
        <v>0</v>
      </c>
      <c r="K9" s="121">
        <v>0</v>
      </c>
      <c r="L9" s="141">
        <f aca="true" t="shared" si="2" ref="L9:L17">SUM(J9:K9)</f>
        <v>0</v>
      </c>
      <c r="M9" s="142">
        <v>0</v>
      </c>
      <c r="N9" s="143">
        <f aca="true" t="shared" si="3" ref="N9:N37">IF(G9=0,0,+L9/G9)</f>
        <v>0</v>
      </c>
    </row>
    <row r="10" spans="1:14" ht="15" customHeight="1">
      <c r="A10" s="104" t="s">
        <v>7</v>
      </c>
      <c r="B10" s="123">
        <v>889</v>
      </c>
      <c r="C10" s="124">
        <v>0</v>
      </c>
      <c r="D10" s="122">
        <f t="shared" si="0"/>
        <v>889</v>
      </c>
      <c r="E10" s="123">
        <v>874</v>
      </c>
      <c r="F10" s="124">
        <v>0</v>
      </c>
      <c r="G10" s="122">
        <f aca="true" t="shared" si="4" ref="G10:G17">SUM(E10:F10)</f>
        <v>874</v>
      </c>
      <c r="H10" s="144">
        <f aca="true" t="shared" si="5" ref="H10:H37">+G10-D10</f>
        <v>-15</v>
      </c>
      <c r="I10" s="143">
        <f t="shared" si="1"/>
        <v>0.983127109111361</v>
      </c>
      <c r="J10" s="130">
        <v>880</v>
      </c>
      <c r="K10" s="124">
        <v>0</v>
      </c>
      <c r="L10" s="141">
        <f t="shared" si="2"/>
        <v>880</v>
      </c>
      <c r="M10" s="144">
        <f aca="true" t="shared" si="6" ref="M10:M37">+L10-G10</f>
        <v>6</v>
      </c>
      <c r="N10" s="143">
        <f t="shared" si="3"/>
        <v>1.0068649885583525</v>
      </c>
    </row>
    <row r="11" spans="1:14" ht="15" customHeight="1">
      <c r="A11" s="104" t="s">
        <v>8</v>
      </c>
      <c r="B11" s="123">
        <v>0</v>
      </c>
      <c r="C11" s="124">
        <v>5</v>
      </c>
      <c r="D11" s="122">
        <f t="shared" si="0"/>
        <v>5</v>
      </c>
      <c r="E11" s="123">
        <v>0</v>
      </c>
      <c r="F11" s="124">
        <v>10.9</v>
      </c>
      <c r="G11" s="122">
        <f t="shared" si="4"/>
        <v>10.9</v>
      </c>
      <c r="H11" s="144">
        <f t="shared" si="5"/>
        <v>5.9</v>
      </c>
      <c r="I11" s="143">
        <f t="shared" si="1"/>
        <v>2.18</v>
      </c>
      <c r="J11" s="130">
        <v>0</v>
      </c>
      <c r="K11" s="124">
        <v>11</v>
      </c>
      <c r="L11" s="141">
        <f t="shared" si="2"/>
        <v>11</v>
      </c>
      <c r="M11" s="144">
        <f t="shared" si="6"/>
        <v>0.09999999999999964</v>
      </c>
      <c r="N11" s="143">
        <f t="shared" si="3"/>
        <v>1.0091743119266054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4"/>
        <v>0</v>
      </c>
      <c r="H12" s="144">
        <f t="shared" si="5"/>
        <v>0</v>
      </c>
      <c r="I12" s="143">
        <f t="shared" si="1"/>
        <v>0</v>
      </c>
      <c r="J12" s="130">
        <v>0</v>
      </c>
      <c r="K12" s="124">
        <v>0</v>
      </c>
      <c r="L12" s="141">
        <f t="shared" si="2"/>
        <v>0</v>
      </c>
      <c r="M12" s="144">
        <f t="shared" si="6"/>
        <v>0</v>
      </c>
      <c r="N12" s="143">
        <f t="shared" si="3"/>
        <v>0</v>
      </c>
    </row>
    <row r="13" spans="1:14" ht="15" customHeight="1">
      <c r="A13" s="104" t="s">
        <v>10</v>
      </c>
      <c r="B13" s="123">
        <v>45</v>
      </c>
      <c r="C13" s="124">
        <v>0</v>
      </c>
      <c r="D13" s="122">
        <f t="shared" si="0"/>
        <v>45</v>
      </c>
      <c r="E13" s="123">
        <v>51</v>
      </c>
      <c r="F13" s="124">
        <v>0</v>
      </c>
      <c r="G13" s="122">
        <f t="shared" si="4"/>
        <v>51</v>
      </c>
      <c r="H13" s="144">
        <f t="shared" si="5"/>
        <v>6</v>
      </c>
      <c r="I13" s="143">
        <f t="shared" si="1"/>
        <v>1.1333333333333333</v>
      </c>
      <c r="J13" s="130">
        <v>0</v>
      </c>
      <c r="K13" s="124">
        <v>0</v>
      </c>
      <c r="L13" s="141">
        <f t="shared" si="2"/>
        <v>0</v>
      </c>
      <c r="M13" s="144">
        <f t="shared" si="6"/>
        <v>-51</v>
      </c>
      <c r="N13" s="143">
        <f t="shared" si="3"/>
        <v>0</v>
      </c>
    </row>
    <row r="14" spans="1:14" ht="15" customHeight="1">
      <c r="A14" s="104" t="s">
        <v>11</v>
      </c>
      <c r="B14" s="123">
        <v>43</v>
      </c>
      <c r="C14" s="124">
        <v>0</v>
      </c>
      <c r="D14" s="122">
        <f t="shared" si="0"/>
        <v>43</v>
      </c>
      <c r="E14" s="123">
        <v>50</v>
      </c>
      <c r="F14" s="124">
        <v>0</v>
      </c>
      <c r="G14" s="122">
        <f t="shared" si="4"/>
        <v>50</v>
      </c>
      <c r="H14" s="144">
        <f t="shared" si="5"/>
        <v>7</v>
      </c>
      <c r="I14" s="143">
        <f t="shared" si="1"/>
        <v>1.1627906976744187</v>
      </c>
      <c r="J14" s="130">
        <v>0</v>
      </c>
      <c r="K14" s="124">
        <v>0</v>
      </c>
      <c r="L14" s="141">
        <f t="shared" si="2"/>
        <v>0</v>
      </c>
      <c r="M14" s="144">
        <f t="shared" si="6"/>
        <v>-50</v>
      </c>
      <c r="N14" s="143">
        <f t="shared" si="3"/>
        <v>0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4"/>
        <v>0</v>
      </c>
      <c r="H15" s="144">
        <f t="shared" si="5"/>
        <v>0</v>
      </c>
      <c r="I15" s="143">
        <f t="shared" si="1"/>
        <v>0</v>
      </c>
      <c r="J15" s="130">
        <v>0</v>
      </c>
      <c r="K15" s="124">
        <v>0</v>
      </c>
      <c r="L15" s="141">
        <f t="shared" si="2"/>
        <v>0</v>
      </c>
      <c r="M15" s="144">
        <f t="shared" si="6"/>
        <v>0</v>
      </c>
      <c r="N15" s="143">
        <f t="shared" si="3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4"/>
        <v>0</v>
      </c>
      <c r="H16" s="144">
        <f t="shared" si="5"/>
        <v>0</v>
      </c>
      <c r="I16" s="143">
        <f t="shared" si="1"/>
        <v>0</v>
      </c>
      <c r="J16" s="130">
        <v>0</v>
      </c>
      <c r="K16" s="124">
        <v>0</v>
      </c>
      <c r="L16" s="141">
        <f t="shared" si="2"/>
        <v>0</v>
      </c>
      <c r="M16" s="144">
        <f t="shared" si="6"/>
        <v>0</v>
      </c>
      <c r="N16" s="143">
        <f t="shared" si="3"/>
        <v>0</v>
      </c>
    </row>
    <row r="17" spans="1:14" ht="15" customHeight="1" thickBot="1">
      <c r="A17" s="105" t="s">
        <v>14</v>
      </c>
      <c r="B17" s="125">
        <v>19510</v>
      </c>
      <c r="C17" s="126">
        <v>0</v>
      </c>
      <c r="D17" s="122">
        <f t="shared" si="0"/>
        <v>19510</v>
      </c>
      <c r="E17" s="125">
        <v>19879</v>
      </c>
      <c r="F17" s="126">
        <v>0</v>
      </c>
      <c r="G17" s="122">
        <f t="shared" si="4"/>
        <v>19879</v>
      </c>
      <c r="H17" s="146">
        <f t="shared" si="5"/>
        <v>369</v>
      </c>
      <c r="I17" s="147">
        <f t="shared" si="1"/>
        <v>1.0189133777549975</v>
      </c>
      <c r="J17" s="145">
        <v>21049</v>
      </c>
      <c r="K17" s="126">
        <v>0</v>
      </c>
      <c r="L17" s="141">
        <f t="shared" si="2"/>
        <v>21049</v>
      </c>
      <c r="M17" s="146">
        <f t="shared" si="6"/>
        <v>1170</v>
      </c>
      <c r="N17" s="147">
        <f t="shared" si="3"/>
        <v>1.0588560792796418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20444</v>
      </c>
      <c r="C18" s="128">
        <f t="shared" si="7"/>
        <v>5</v>
      </c>
      <c r="D18" s="129">
        <f t="shared" si="7"/>
        <v>20449</v>
      </c>
      <c r="E18" s="127">
        <f t="shared" si="7"/>
        <v>20814</v>
      </c>
      <c r="F18" s="128">
        <f t="shared" si="7"/>
        <v>10.9</v>
      </c>
      <c r="G18" s="134">
        <f t="shared" si="7"/>
        <v>20824.9</v>
      </c>
      <c r="H18" s="148">
        <f t="shared" si="5"/>
        <v>375.90000000000146</v>
      </c>
      <c r="I18" s="149">
        <f t="shared" si="1"/>
        <v>1.0183823169837156</v>
      </c>
      <c r="J18" s="128">
        <f>SUM(J9+J10+J11+J12+J13+J15+J17)</f>
        <v>21929</v>
      </c>
      <c r="K18" s="128">
        <f>SUM(K9+K10+K11+K12+K13+K15+K17)</f>
        <v>11</v>
      </c>
      <c r="L18" s="129">
        <f>SUM(L9+L10+L11+L12+L13+L15+L17)</f>
        <v>21940</v>
      </c>
      <c r="M18" s="148">
        <f t="shared" si="6"/>
        <v>1115.0999999999985</v>
      </c>
      <c r="N18" s="149">
        <f t="shared" si="3"/>
        <v>1.0535464756133281</v>
      </c>
    </row>
    <row r="19" spans="1:14" ht="15" customHeight="1">
      <c r="A19" s="106" t="s">
        <v>16</v>
      </c>
      <c r="B19" s="120">
        <v>5366</v>
      </c>
      <c r="C19" s="121">
        <v>0</v>
      </c>
      <c r="D19" s="122">
        <f aca="true" t="shared" si="8" ref="D19:D36">SUM(B19:C19)</f>
        <v>5366</v>
      </c>
      <c r="E19" s="120">
        <v>4986</v>
      </c>
      <c r="F19" s="121">
        <v>0</v>
      </c>
      <c r="G19" s="122">
        <f aca="true" t="shared" si="9" ref="G19:G36">SUM(E19:F19)</f>
        <v>4986</v>
      </c>
      <c r="H19" s="142">
        <f t="shared" si="5"/>
        <v>-380</v>
      </c>
      <c r="I19" s="150">
        <f t="shared" si="1"/>
        <v>0.9291837495341037</v>
      </c>
      <c r="J19" s="140">
        <v>4982</v>
      </c>
      <c r="K19" s="121">
        <v>0</v>
      </c>
      <c r="L19" s="141">
        <f aca="true" t="shared" si="10" ref="L19:L36">SUM(J19:K19)</f>
        <v>4982</v>
      </c>
      <c r="M19" s="142">
        <f t="shared" si="6"/>
        <v>-4</v>
      </c>
      <c r="N19" s="150">
        <f t="shared" si="3"/>
        <v>0.9991977537103891</v>
      </c>
    </row>
    <row r="20" spans="1:14" ht="24">
      <c r="A20" s="104" t="s">
        <v>17</v>
      </c>
      <c r="B20" s="120">
        <v>688</v>
      </c>
      <c r="C20" s="121">
        <v>0</v>
      </c>
      <c r="D20" s="122">
        <f t="shared" si="8"/>
        <v>688</v>
      </c>
      <c r="E20" s="120">
        <v>494</v>
      </c>
      <c r="F20" s="121">
        <v>0</v>
      </c>
      <c r="G20" s="122">
        <f t="shared" si="9"/>
        <v>494</v>
      </c>
      <c r="H20" s="144">
        <f t="shared" si="5"/>
        <v>-194</v>
      </c>
      <c r="I20" s="143">
        <f t="shared" si="1"/>
        <v>0.7180232558139535</v>
      </c>
      <c r="J20" s="140">
        <v>632</v>
      </c>
      <c r="K20" s="121">
        <v>0</v>
      </c>
      <c r="L20" s="141">
        <f t="shared" si="10"/>
        <v>632</v>
      </c>
      <c r="M20" s="142">
        <f t="shared" si="6"/>
        <v>138</v>
      </c>
      <c r="N20" s="143">
        <f t="shared" si="3"/>
        <v>1.2793522267206479</v>
      </c>
    </row>
    <row r="21" spans="1:14" ht="15" customHeight="1">
      <c r="A21" s="104" t="s">
        <v>18</v>
      </c>
      <c r="B21" s="123">
        <v>440</v>
      </c>
      <c r="C21" s="124">
        <v>0</v>
      </c>
      <c r="D21" s="122">
        <f t="shared" si="8"/>
        <v>440</v>
      </c>
      <c r="E21" s="123">
        <v>479</v>
      </c>
      <c r="F21" s="124">
        <v>0</v>
      </c>
      <c r="G21" s="122">
        <f t="shared" si="9"/>
        <v>479</v>
      </c>
      <c r="H21" s="144">
        <f t="shared" si="5"/>
        <v>39</v>
      </c>
      <c r="I21" s="143">
        <f t="shared" si="1"/>
        <v>1.0886363636363636</v>
      </c>
      <c r="J21" s="123">
        <v>507</v>
      </c>
      <c r="K21" s="124">
        <v>0</v>
      </c>
      <c r="L21" s="141">
        <f t="shared" si="10"/>
        <v>507</v>
      </c>
      <c r="M21" s="142">
        <f t="shared" si="6"/>
        <v>28</v>
      </c>
      <c r="N21" s="143">
        <f t="shared" si="3"/>
        <v>1.058455114822547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5"/>
        <v>0</v>
      </c>
      <c r="I22" s="143">
        <f t="shared" si="1"/>
        <v>0</v>
      </c>
      <c r="J22" s="130">
        <v>0</v>
      </c>
      <c r="K22" s="124">
        <v>0</v>
      </c>
      <c r="L22" s="141">
        <f t="shared" si="10"/>
        <v>0</v>
      </c>
      <c r="M22" s="142">
        <f t="shared" si="6"/>
        <v>0</v>
      </c>
      <c r="N22" s="143">
        <f t="shared" si="3"/>
        <v>0</v>
      </c>
    </row>
    <row r="23" spans="1:14" ht="15" customHeight="1">
      <c r="A23" s="104" t="s">
        <v>20</v>
      </c>
      <c r="B23" s="123">
        <v>0</v>
      </c>
      <c r="C23" s="124">
        <v>4.4</v>
      </c>
      <c r="D23" s="122">
        <f t="shared" si="8"/>
        <v>4.4</v>
      </c>
      <c r="E23" s="123">
        <v>0</v>
      </c>
      <c r="F23" s="124">
        <v>9.5</v>
      </c>
      <c r="G23" s="122">
        <f t="shared" si="9"/>
        <v>9.5</v>
      </c>
      <c r="H23" s="144">
        <f t="shared" si="5"/>
        <v>5.1</v>
      </c>
      <c r="I23" s="143">
        <f t="shared" si="1"/>
        <v>2.1590909090909087</v>
      </c>
      <c r="J23" s="130">
        <v>0</v>
      </c>
      <c r="K23" s="124">
        <v>10</v>
      </c>
      <c r="L23" s="141">
        <f t="shared" si="10"/>
        <v>10</v>
      </c>
      <c r="M23" s="142">
        <f t="shared" si="6"/>
        <v>0.5</v>
      </c>
      <c r="N23" s="143">
        <f t="shared" si="3"/>
        <v>1.0526315789473684</v>
      </c>
    </row>
    <row r="24" spans="1:14" ht="15" customHeight="1">
      <c r="A24" s="104" t="s">
        <v>21</v>
      </c>
      <c r="B24" s="130">
        <v>3441</v>
      </c>
      <c r="C24" s="124">
        <v>0</v>
      </c>
      <c r="D24" s="122">
        <f t="shared" si="8"/>
        <v>3441</v>
      </c>
      <c r="E24" s="130">
        <v>3787</v>
      </c>
      <c r="F24" s="124">
        <v>0</v>
      </c>
      <c r="G24" s="122">
        <f t="shared" si="9"/>
        <v>3787</v>
      </c>
      <c r="H24" s="144">
        <f t="shared" si="5"/>
        <v>346</v>
      </c>
      <c r="I24" s="143">
        <f t="shared" si="1"/>
        <v>1.1005521650682941</v>
      </c>
      <c r="J24" s="130">
        <v>4277</v>
      </c>
      <c r="K24" s="124">
        <v>0</v>
      </c>
      <c r="L24" s="141">
        <f t="shared" si="10"/>
        <v>4277</v>
      </c>
      <c r="M24" s="142">
        <f t="shared" si="6"/>
        <v>490</v>
      </c>
      <c r="N24" s="143">
        <f t="shared" si="3"/>
        <v>1.1293900184842884</v>
      </c>
    </row>
    <row r="25" spans="1:14" ht="24">
      <c r="A25" s="104" t="s">
        <v>22</v>
      </c>
      <c r="B25" s="123">
        <v>58</v>
      </c>
      <c r="C25" s="124">
        <v>0</v>
      </c>
      <c r="D25" s="122">
        <f t="shared" si="8"/>
        <v>58</v>
      </c>
      <c r="E25" s="123">
        <v>97</v>
      </c>
      <c r="F25" s="124">
        <v>0</v>
      </c>
      <c r="G25" s="122">
        <f t="shared" si="9"/>
        <v>97</v>
      </c>
      <c r="H25" s="144">
        <f t="shared" si="5"/>
        <v>39</v>
      </c>
      <c r="I25" s="143">
        <f t="shared" si="1"/>
        <v>1.6724137931034482</v>
      </c>
      <c r="J25" s="151">
        <v>93</v>
      </c>
      <c r="K25" s="124">
        <v>0</v>
      </c>
      <c r="L25" s="141">
        <f t="shared" si="10"/>
        <v>93</v>
      </c>
      <c r="M25" s="142">
        <f t="shared" si="6"/>
        <v>-4</v>
      </c>
      <c r="N25" s="143">
        <f t="shared" si="3"/>
        <v>0.9587628865979382</v>
      </c>
    </row>
    <row r="26" spans="1:14" ht="15" customHeight="1">
      <c r="A26" s="104" t="s">
        <v>23</v>
      </c>
      <c r="B26" s="123">
        <v>3233</v>
      </c>
      <c r="C26" s="124">
        <v>0</v>
      </c>
      <c r="D26" s="122">
        <f t="shared" si="8"/>
        <v>3233</v>
      </c>
      <c r="E26" s="123">
        <v>3484</v>
      </c>
      <c r="F26" s="124">
        <v>0</v>
      </c>
      <c r="G26" s="122">
        <f t="shared" si="9"/>
        <v>3484</v>
      </c>
      <c r="H26" s="144">
        <f t="shared" si="5"/>
        <v>251</v>
      </c>
      <c r="I26" s="143">
        <f t="shared" si="1"/>
        <v>1.0776368697803898</v>
      </c>
      <c r="J26" s="151">
        <v>4031</v>
      </c>
      <c r="K26" s="124">
        <v>0</v>
      </c>
      <c r="L26" s="141">
        <f t="shared" si="10"/>
        <v>4031</v>
      </c>
      <c r="M26" s="142">
        <f t="shared" si="6"/>
        <v>547</v>
      </c>
      <c r="N26" s="143">
        <f t="shared" si="3"/>
        <v>1.157003444316877</v>
      </c>
    </row>
    <row r="27" spans="1:14" ht="15" customHeight="1">
      <c r="A27" s="107" t="s">
        <v>24</v>
      </c>
      <c r="B27" s="130">
        <f>B28+B31</f>
        <v>10589</v>
      </c>
      <c r="C27" s="124">
        <v>0</v>
      </c>
      <c r="D27" s="122">
        <f t="shared" si="8"/>
        <v>10589</v>
      </c>
      <c r="E27" s="130">
        <f>E28+E31</f>
        <v>11006</v>
      </c>
      <c r="F27" s="124">
        <v>0</v>
      </c>
      <c r="G27" s="122">
        <f t="shared" si="9"/>
        <v>11006</v>
      </c>
      <c r="H27" s="144">
        <f t="shared" si="5"/>
        <v>417</v>
      </c>
      <c r="I27" s="143">
        <f t="shared" si="1"/>
        <v>1.039380489186892</v>
      </c>
      <c r="J27" s="130">
        <f>J28+J31</f>
        <v>11565</v>
      </c>
      <c r="K27" s="124">
        <v>0</v>
      </c>
      <c r="L27" s="141">
        <f t="shared" si="10"/>
        <v>11565</v>
      </c>
      <c r="M27" s="142">
        <f t="shared" si="6"/>
        <v>559</v>
      </c>
      <c r="N27" s="143">
        <f t="shared" si="3"/>
        <v>1.050790477921134</v>
      </c>
    </row>
    <row r="28" spans="1:14" ht="15" customHeight="1">
      <c r="A28" s="104" t="s">
        <v>25</v>
      </c>
      <c r="B28" s="123">
        <f>B29+B30</f>
        <v>7709</v>
      </c>
      <c r="C28" s="124"/>
      <c r="D28" s="122">
        <f t="shared" si="8"/>
        <v>7709</v>
      </c>
      <c r="E28" s="123">
        <f>E29+E30</f>
        <v>8001</v>
      </c>
      <c r="F28" s="124">
        <v>0</v>
      </c>
      <c r="G28" s="122">
        <f t="shared" si="9"/>
        <v>8001</v>
      </c>
      <c r="H28" s="144">
        <f t="shared" si="5"/>
        <v>292</v>
      </c>
      <c r="I28" s="143">
        <f t="shared" si="1"/>
        <v>1.0378778051627968</v>
      </c>
      <c r="J28" s="123">
        <f>J29+J30</f>
        <v>8425</v>
      </c>
      <c r="K28" s="152">
        <v>0</v>
      </c>
      <c r="L28" s="141">
        <f t="shared" si="10"/>
        <v>8425</v>
      </c>
      <c r="M28" s="142">
        <f t="shared" si="6"/>
        <v>424</v>
      </c>
      <c r="N28" s="143">
        <f t="shared" si="3"/>
        <v>1.0529933758280214</v>
      </c>
    </row>
    <row r="29" spans="1:14" ht="15" customHeight="1">
      <c r="A29" s="107" t="s">
        <v>26</v>
      </c>
      <c r="B29" s="123">
        <v>6938</v>
      </c>
      <c r="C29" s="124">
        <v>0</v>
      </c>
      <c r="D29" s="122">
        <f t="shared" si="8"/>
        <v>6938</v>
      </c>
      <c r="E29" s="123">
        <v>7363</v>
      </c>
      <c r="F29" s="124">
        <v>0</v>
      </c>
      <c r="G29" s="122">
        <f t="shared" si="9"/>
        <v>7363</v>
      </c>
      <c r="H29" s="144">
        <f t="shared" si="5"/>
        <v>425</v>
      </c>
      <c r="I29" s="143">
        <f t="shared" si="1"/>
        <v>1.061256846353416</v>
      </c>
      <c r="J29" s="123">
        <v>7553</v>
      </c>
      <c r="K29" s="124">
        <v>0</v>
      </c>
      <c r="L29" s="141">
        <f t="shared" si="10"/>
        <v>7553</v>
      </c>
      <c r="M29" s="142">
        <f t="shared" si="6"/>
        <v>190</v>
      </c>
      <c r="N29" s="143">
        <f t="shared" si="3"/>
        <v>1.0258046991715333</v>
      </c>
    </row>
    <row r="30" spans="1:14" ht="15" customHeight="1">
      <c r="A30" s="104" t="s">
        <v>27</v>
      </c>
      <c r="B30" s="123">
        <v>771</v>
      </c>
      <c r="C30" s="124">
        <v>0</v>
      </c>
      <c r="D30" s="122">
        <f t="shared" si="8"/>
        <v>771</v>
      </c>
      <c r="E30" s="123">
        <v>638</v>
      </c>
      <c r="F30" s="124">
        <v>0</v>
      </c>
      <c r="G30" s="122">
        <f t="shared" si="9"/>
        <v>638</v>
      </c>
      <c r="H30" s="144">
        <f t="shared" si="5"/>
        <v>-133</v>
      </c>
      <c r="I30" s="143">
        <f t="shared" si="1"/>
        <v>0.8274967574578469</v>
      </c>
      <c r="J30" s="123">
        <v>872</v>
      </c>
      <c r="K30" s="124">
        <v>0</v>
      </c>
      <c r="L30" s="141">
        <f t="shared" si="10"/>
        <v>872</v>
      </c>
      <c r="M30" s="142">
        <f t="shared" si="6"/>
        <v>234</v>
      </c>
      <c r="N30" s="143">
        <f t="shared" si="3"/>
        <v>1.3667711598746082</v>
      </c>
    </row>
    <row r="31" spans="1:14" ht="24">
      <c r="A31" s="104" t="s">
        <v>28</v>
      </c>
      <c r="B31" s="123">
        <v>2880</v>
      </c>
      <c r="C31" s="124">
        <v>0</v>
      </c>
      <c r="D31" s="122">
        <f t="shared" si="8"/>
        <v>2880</v>
      </c>
      <c r="E31" s="123">
        <v>3005</v>
      </c>
      <c r="F31" s="124">
        <v>0</v>
      </c>
      <c r="G31" s="122">
        <f t="shared" si="9"/>
        <v>3005</v>
      </c>
      <c r="H31" s="144">
        <f t="shared" si="5"/>
        <v>125</v>
      </c>
      <c r="I31" s="143">
        <f t="shared" si="1"/>
        <v>1.0434027777777777</v>
      </c>
      <c r="J31" s="123">
        <v>3140</v>
      </c>
      <c r="K31" s="124">
        <v>0</v>
      </c>
      <c r="L31" s="141">
        <f t="shared" si="10"/>
        <v>3140</v>
      </c>
      <c r="M31" s="142">
        <f t="shared" si="6"/>
        <v>135</v>
      </c>
      <c r="N31" s="143">
        <f t="shared" si="3"/>
        <v>1.0449251247920133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8"/>
        <v>0</v>
      </c>
      <c r="E32" s="123">
        <v>0</v>
      </c>
      <c r="F32" s="124">
        <v>0</v>
      </c>
      <c r="G32" s="122">
        <f t="shared" si="9"/>
        <v>0</v>
      </c>
      <c r="H32" s="144">
        <f t="shared" si="5"/>
        <v>0</v>
      </c>
      <c r="I32" s="143">
        <f t="shared" si="1"/>
        <v>0</v>
      </c>
      <c r="J32" s="130">
        <v>0</v>
      </c>
      <c r="K32" s="124">
        <v>0</v>
      </c>
      <c r="L32" s="141">
        <f t="shared" si="10"/>
        <v>0</v>
      </c>
      <c r="M32" s="142">
        <f t="shared" si="6"/>
        <v>0</v>
      </c>
      <c r="N32" s="143">
        <f t="shared" si="3"/>
        <v>0</v>
      </c>
    </row>
    <row r="33" spans="1:14" ht="15" customHeight="1">
      <c r="A33" s="107" t="s">
        <v>30</v>
      </c>
      <c r="B33" s="123">
        <v>104</v>
      </c>
      <c r="C33" s="124">
        <v>2.4</v>
      </c>
      <c r="D33" s="122">
        <f t="shared" si="8"/>
        <v>106.4</v>
      </c>
      <c r="E33" s="123">
        <v>76</v>
      </c>
      <c r="F33" s="124">
        <v>0</v>
      </c>
      <c r="G33" s="122">
        <f t="shared" si="9"/>
        <v>76</v>
      </c>
      <c r="H33" s="144">
        <f t="shared" si="5"/>
        <v>-30.400000000000006</v>
      </c>
      <c r="I33" s="143">
        <f t="shared" si="1"/>
        <v>0.7142857142857143</v>
      </c>
      <c r="J33" s="130">
        <v>100</v>
      </c>
      <c r="K33" s="124">
        <v>0</v>
      </c>
      <c r="L33" s="141">
        <f t="shared" si="10"/>
        <v>100</v>
      </c>
      <c r="M33" s="142">
        <f t="shared" si="6"/>
        <v>24</v>
      </c>
      <c r="N33" s="143">
        <f t="shared" si="3"/>
        <v>1.3157894736842106</v>
      </c>
    </row>
    <row r="34" spans="1:14" ht="24">
      <c r="A34" s="104" t="s">
        <v>31</v>
      </c>
      <c r="B34" s="123">
        <v>374</v>
      </c>
      <c r="C34" s="124">
        <v>0</v>
      </c>
      <c r="D34" s="122">
        <f t="shared" si="8"/>
        <v>374</v>
      </c>
      <c r="E34" s="123">
        <v>421</v>
      </c>
      <c r="F34" s="124">
        <v>0</v>
      </c>
      <c r="G34" s="122">
        <f t="shared" si="9"/>
        <v>421</v>
      </c>
      <c r="H34" s="144">
        <f t="shared" si="5"/>
        <v>47</v>
      </c>
      <c r="I34" s="143">
        <f t="shared" si="1"/>
        <v>1.125668449197861</v>
      </c>
      <c r="J34" s="151">
        <v>499</v>
      </c>
      <c r="K34" s="124">
        <v>0</v>
      </c>
      <c r="L34" s="141">
        <f t="shared" si="10"/>
        <v>499</v>
      </c>
      <c r="M34" s="142">
        <f t="shared" si="6"/>
        <v>78</v>
      </c>
      <c r="N34" s="143">
        <f t="shared" si="3"/>
        <v>1.185273159144893</v>
      </c>
    </row>
    <row r="35" spans="1:14" ht="24">
      <c r="A35" s="104" t="s">
        <v>32</v>
      </c>
      <c r="B35" s="123">
        <v>374</v>
      </c>
      <c r="C35" s="124">
        <v>0</v>
      </c>
      <c r="D35" s="122">
        <f t="shared" si="8"/>
        <v>374</v>
      </c>
      <c r="E35" s="123">
        <v>421</v>
      </c>
      <c r="F35" s="124">
        <v>0</v>
      </c>
      <c r="G35" s="122">
        <f t="shared" si="9"/>
        <v>421</v>
      </c>
      <c r="H35" s="144">
        <f t="shared" si="5"/>
        <v>47</v>
      </c>
      <c r="I35" s="143">
        <f t="shared" si="1"/>
        <v>1.125668449197861</v>
      </c>
      <c r="J35" s="151">
        <v>499</v>
      </c>
      <c r="K35" s="124">
        <v>0</v>
      </c>
      <c r="L35" s="141">
        <f t="shared" si="10"/>
        <v>499</v>
      </c>
      <c r="M35" s="142">
        <f t="shared" si="6"/>
        <v>78</v>
      </c>
      <c r="N35" s="143">
        <f t="shared" si="3"/>
        <v>1.185273159144893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5"/>
        <v>0</v>
      </c>
      <c r="I36" s="147">
        <f t="shared" si="1"/>
        <v>0</v>
      </c>
      <c r="J36" s="153">
        <v>0</v>
      </c>
      <c r="K36" s="126">
        <v>0</v>
      </c>
      <c r="L36" s="141">
        <f t="shared" si="10"/>
        <v>0</v>
      </c>
      <c r="M36" s="154">
        <f t="shared" si="6"/>
        <v>0</v>
      </c>
      <c r="N36" s="147">
        <f t="shared" si="3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20314</v>
      </c>
      <c r="C37" s="132">
        <f t="shared" si="11"/>
        <v>6.800000000000001</v>
      </c>
      <c r="D37" s="133">
        <f t="shared" si="11"/>
        <v>20320.800000000003</v>
      </c>
      <c r="E37" s="127">
        <f t="shared" si="11"/>
        <v>20755</v>
      </c>
      <c r="F37" s="128">
        <f t="shared" si="11"/>
        <v>9.5</v>
      </c>
      <c r="G37" s="129">
        <f t="shared" si="11"/>
        <v>20764.5</v>
      </c>
      <c r="H37" s="148">
        <f t="shared" si="5"/>
        <v>443.6999999999971</v>
      </c>
      <c r="I37" s="149">
        <f t="shared" si="1"/>
        <v>1.0218347702846342</v>
      </c>
      <c r="J37" s="128">
        <f>SUM(J19+J21+J22+J23+J24+J27+J32+J33+J34+J36)</f>
        <v>21930</v>
      </c>
      <c r="K37" s="128">
        <f>SUM(K19+K21+K22+K23+K24+K27+K32+K33+K34+K36)</f>
        <v>10</v>
      </c>
      <c r="L37" s="129">
        <f>SUM(L19+L21+L22+L23+L24+L27+L32+L33+L34+L36)</f>
        <v>21940</v>
      </c>
      <c r="M37" s="148">
        <f t="shared" si="6"/>
        <v>1175.5</v>
      </c>
      <c r="N37" s="149">
        <f t="shared" si="3"/>
        <v>1.0566110428856943</v>
      </c>
    </row>
    <row r="38" spans="1:14" ht="15" customHeight="1" thickBot="1">
      <c r="A38" s="109" t="s">
        <v>35</v>
      </c>
      <c r="B38" s="127">
        <f>B18-B37</f>
        <v>130</v>
      </c>
      <c r="C38" s="128">
        <f>C18-C37</f>
        <v>-1.8000000000000007</v>
      </c>
      <c r="D38" s="134">
        <f>SUM(B38:C38)</f>
        <v>128.2</v>
      </c>
      <c r="E38" s="127">
        <f>E18-E37</f>
        <v>59</v>
      </c>
      <c r="F38" s="128">
        <f>F18-F37</f>
        <v>1.4000000000000004</v>
      </c>
      <c r="G38" s="134">
        <f>SUM(E38:F38)</f>
        <v>60.4</v>
      </c>
      <c r="H38" s="148">
        <f>+E38-B38</f>
        <v>-71</v>
      </c>
      <c r="I38" s="149"/>
      <c r="J38" s="127">
        <f>J18-J37</f>
        <v>-1</v>
      </c>
      <c r="K38" s="128">
        <f>K18-K37</f>
        <v>1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8" ht="21.75" customHeight="1" thickBot="1">
      <c r="A40" s="110" t="s">
        <v>54</v>
      </c>
      <c r="B40" s="331"/>
      <c r="C40" s="332"/>
      <c r="D40" s="332"/>
      <c r="E40" s="367">
        <f>+E39+F39</f>
        <v>0</v>
      </c>
      <c r="F40" s="368"/>
      <c r="G40" s="369"/>
      <c r="H40"/>
    </row>
    <row r="41" ht="14.25" customHeight="1">
      <c r="A41" s="4" t="s">
        <v>148</v>
      </c>
    </row>
    <row r="42" ht="14.25" customHeight="1">
      <c r="A42" s="4"/>
    </row>
    <row r="43" spans="1:10" ht="14.25" customHeight="1" thickBot="1">
      <c r="A43" s="4" t="s">
        <v>59</v>
      </c>
      <c r="B43" s="340" t="s">
        <v>109</v>
      </c>
      <c r="C43" s="340"/>
      <c r="D43" s="340"/>
      <c r="E43" s="340"/>
      <c r="F43" s="340"/>
      <c r="G43" s="340"/>
      <c r="H43" s="340"/>
      <c r="I43" s="340"/>
      <c r="J43" t="s">
        <v>36</v>
      </c>
    </row>
    <row r="44" spans="1:10" ht="14.25" customHeight="1">
      <c r="A44" s="298" t="s">
        <v>42</v>
      </c>
      <c r="B44" s="301" t="s">
        <v>110</v>
      </c>
      <c r="C44" s="370" t="s">
        <v>111</v>
      </c>
      <c r="D44" s="371"/>
      <c r="E44" s="371"/>
      <c r="F44" s="371"/>
      <c r="G44" s="371"/>
      <c r="H44" s="371"/>
      <c r="I44" s="372"/>
      <c r="J44" s="304" t="s">
        <v>112</v>
      </c>
    </row>
    <row r="45" spans="1:10" ht="14.25" customHeight="1">
      <c r="A45" s="299"/>
      <c r="B45" s="302"/>
      <c r="C45" s="307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4038</v>
      </c>
      <c r="B47" s="159">
        <v>1668</v>
      </c>
      <c r="C47" s="159">
        <f>SUM(D47:H47)</f>
        <v>499</v>
      </c>
      <c r="D47" s="160">
        <v>424</v>
      </c>
      <c r="E47" s="159">
        <v>75</v>
      </c>
      <c r="F47" s="159">
        <v>0</v>
      </c>
      <c r="G47" s="159">
        <v>0</v>
      </c>
      <c r="H47" s="161">
        <v>0</v>
      </c>
      <c r="I47" s="161">
        <v>0</v>
      </c>
      <c r="J47" s="205">
        <f>A47-B47-C47</f>
        <v>1871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40" t="s">
        <v>79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3.2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5" t="s">
        <v>116</v>
      </c>
      <c r="J52" s="166" t="s">
        <v>45</v>
      </c>
      <c r="K52" s="166" t="s">
        <v>46</v>
      </c>
      <c r="L52" s="207" t="s">
        <v>117</v>
      </c>
    </row>
    <row r="53" spans="1:12" ht="14.25" customHeight="1">
      <c r="A53" s="36" t="s">
        <v>47</v>
      </c>
      <c r="B53" s="233">
        <v>2136.74</v>
      </c>
      <c r="C53" s="178" t="s">
        <v>48</v>
      </c>
      <c r="D53" s="178" t="s">
        <v>48</v>
      </c>
      <c r="E53" s="178" t="s">
        <v>48</v>
      </c>
      <c r="F53" s="179" t="s">
        <v>48</v>
      </c>
      <c r="G53" s="233">
        <v>2117.06</v>
      </c>
      <c r="H53" s="171" t="s">
        <v>48</v>
      </c>
      <c r="I53" s="178" t="s">
        <v>48</v>
      </c>
      <c r="J53" s="178" t="s">
        <v>48</v>
      </c>
      <c r="K53" s="178" t="s">
        <v>48</v>
      </c>
      <c r="L53" s="182" t="s">
        <v>48</v>
      </c>
    </row>
    <row r="54" spans="1:12" ht="14.25" customHeight="1">
      <c r="A54" s="41" t="s">
        <v>49</v>
      </c>
      <c r="B54" s="241">
        <v>83.9</v>
      </c>
      <c r="C54" s="174">
        <v>84</v>
      </c>
      <c r="D54" s="174">
        <v>26</v>
      </c>
      <c r="E54" s="174">
        <v>50</v>
      </c>
      <c r="F54" s="175">
        <f>+C54+D54-E54</f>
        <v>60</v>
      </c>
      <c r="G54" s="241">
        <v>59.6</v>
      </c>
      <c r="H54" s="176">
        <f>+G54-F54</f>
        <v>-0.3999999999999986</v>
      </c>
      <c r="I54" s="174">
        <f>F54</f>
        <v>60</v>
      </c>
      <c r="J54" s="174">
        <v>0</v>
      </c>
      <c r="K54" s="174">
        <v>0</v>
      </c>
      <c r="L54" s="176">
        <f>+I54+J54-K54</f>
        <v>60</v>
      </c>
    </row>
    <row r="55" spans="1:12" ht="14.25" customHeight="1">
      <c r="A55" s="41" t="s">
        <v>50</v>
      </c>
      <c r="B55" s="241">
        <v>436.53</v>
      </c>
      <c r="C55" s="174">
        <v>436</v>
      </c>
      <c r="D55" s="174">
        <v>103</v>
      </c>
      <c r="E55" s="174">
        <v>0</v>
      </c>
      <c r="F55" s="175">
        <f>+C55+D55-E55</f>
        <v>539</v>
      </c>
      <c r="G55" s="241">
        <v>539.33</v>
      </c>
      <c r="H55" s="176">
        <f>+G55-F55</f>
        <v>0.3300000000000409</v>
      </c>
      <c r="I55" s="174">
        <f>F55</f>
        <v>539</v>
      </c>
      <c r="J55" s="174">
        <v>0</v>
      </c>
      <c r="K55" s="174">
        <v>0</v>
      </c>
      <c r="L55" s="176">
        <f>+I55+J55-K55</f>
        <v>539</v>
      </c>
    </row>
    <row r="56" spans="1:12" ht="14.25" customHeight="1">
      <c r="A56" s="41" t="s">
        <v>51</v>
      </c>
      <c r="B56" s="241">
        <v>158.76</v>
      </c>
      <c r="C56" s="174">
        <v>159</v>
      </c>
      <c r="D56" s="174">
        <v>821</v>
      </c>
      <c r="E56" s="174">
        <v>630</v>
      </c>
      <c r="F56" s="175">
        <f>+C56+D56-E56</f>
        <v>350</v>
      </c>
      <c r="G56" s="241">
        <v>349.55</v>
      </c>
      <c r="H56" s="176">
        <f>+G56-F56</f>
        <v>-0.44999999999998863</v>
      </c>
      <c r="I56" s="174">
        <f>F56</f>
        <v>350</v>
      </c>
      <c r="J56" s="174">
        <v>499</v>
      </c>
      <c r="K56" s="174">
        <v>220</v>
      </c>
      <c r="L56" s="176">
        <f>+I56+J56-K56</f>
        <v>629</v>
      </c>
    </row>
    <row r="57" spans="1:12" ht="14.25" customHeight="1">
      <c r="A57" s="41" t="s">
        <v>52</v>
      </c>
      <c r="B57" s="241">
        <f>B53-(B54+B55+B56)</f>
        <v>1457.5499999999997</v>
      </c>
      <c r="C57" s="178" t="s">
        <v>48</v>
      </c>
      <c r="D57" s="178" t="s">
        <v>48</v>
      </c>
      <c r="E57" s="178" t="s">
        <v>48</v>
      </c>
      <c r="F57" s="179" t="s">
        <v>48</v>
      </c>
      <c r="G57" s="241">
        <f>G53-(G54+G55+G56)</f>
        <v>1168.58</v>
      </c>
      <c r="H57" s="180" t="s">
        <v>48</v>
      </c>
      <c r="I57" s="178" t="s">
        <v>48</v>
      </c>
      <c r="J57" s="178" t="s">
        <v>48</v>
      </c>
      <c r="K57" s="178" t="s">
        <v>48</v>
      </c>
      <c r="L57" s="182" t="s">
        <v>48</v>
      </c>
    </row>
    <row r="58" spans="1:12" ht="14.25" customHeight="1" thickBot="1">
      <c r="A58" s="43" t="s">
        <v>53</v>
      </c>
      <c r="B58" s="242">
        <v>116.27</v>
      </c>
      <c r="C58" s="194">
        <v>167</v>
      </c>
      <c r="D58" s="194">
        <v>146</v>
      </c>
      <c r="E58" s="194">
        <v>144</v>
      </c>
      <c r="F58" s="195">
        <f>+C58+D58-E58</f>
        <v>169</v>
      </c>
      <c r="G58" s="242">
        <v>125.37</v>
      </c>
      <c r="H58" s="196">
        <f>+G58-F58</f>
        <v>-43.629999999999995</v>
      </c>
      <c r="I58" s="194">
        <f>F58</f>
        <v>169</v>
      </c>
      <c r="J58" s="194">
        <v>150</v>
      </c>
      <c r="K58" s="194">
        <v>150</v>
      </c>
      <c r="L58" s="196">
        <f>+I58+J58-K58</f>
        <v>169</v>
      </c>
    </row>
    <row r="59" spans="1:12" ht="14.25" customHeight="1">
      <c r="A59" s="228"/>
      <c r="B59" s="227"/>
      <c r="C59" s="227"/>
      <c r="D59" s="227"/>
      <c r="E59" s="227"/>
      <c r="F59" s="227"/>
      <c r="G59" s="243"/>
      <c r="H59" s="227"/>
      <c r="I59" s="227"/>
      <c r="J59" s="227"/>
      <c r="K59" s="227"/>
      <c r="L59" s="227"/>
    </row>
    <row r="60" ht="14.25" customHeight="1">
      <c r="A60" s="4"/>
    </row>
    <row r="61" ht="14.25" customHeight="1" thickBot="1">
      <c r="A61" s="4"/>
    </row>
    <row r="62" spans="1:12" ht="14.25" customHeight="1">
      <c r="A62" s="286" t="s">
        <v>119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378"/>
    </row>
    <row r="63" spans="1:12" ht="14.25" customHeight="1">
      <c r="A63" s="375" t="s">
        <v>39</v>
      </c>
      <c r="B63" s="376"/>
      <c r="C63" s="376"/>
      <c r="D63" s="376"/>
      <c r="E63" s="376"/>
      <c r="F63" s="53" t="s">
        <v>38</v>
      </c>
      <c r="G63" s="272" t="s">
        <v>56</v>
      </c>
      <c r="H63" s="273"/>
      <c r="I63" s="273"/>
      <c r="J63" s="273"/>
      <c r="K63" s="274"/>
      <c r="L63" s="77" t="s">
        <v>38</v>
      </c>
    </row>
    <row r="64" spans="1:12" ht="14.25" customHeight="1">
      <c r="A64" s="361" t="s">
        <v>142</v>
      </c>
      <c r="B64" s="362"/>
      <c r="C64" s="362"/>
      <c r="D64" s="362"/>
      <c r="E64" s="363"/>
      <c r="F64" s="88">
        <v>100</v>
      </c>
      <c r="G64" s="358"/>
      <c r="H64" s="359"/>
      <c r="I64" s="359"/>
      <c r="J64" s="359"/>
      <c r="K64" s="360"/>
      <c r="L64" s="225"/>
    </row>
    <row r="65" spans="1:12" ht="14.25" customHeight="1" thickBot="1">
      <c r="A65" s="364" t="s">
        <v>143</v>
      </c>
      <c r="B65" s="365"/>
      <c r="C65" s="365"/>
      <c r="D65" s="365"/>
      <c r="E65" s="366"/>
      <c r="F65" s="222">
        <v>120</v>
      </c>
      <c r="G65" s="358"/>
      <c r="H65" s="359"/>
      <c r="I65" s="359"/>
      <c r="J65" s="359"/>
      <c r="K65" s="360"/>
      <c r="L65" s="226"/>
    </row>
    <row r="66" spans="1:12" ht="14.25" customHeight="1" thickBot="1">
      <c r="A66" s="380" t="s">
        <v>69</v>
      </c>
      <c r="B66" s="381"/>
      <c r="C66" s="381"/>
      <c r="D66" s="381"/>
      <c r="E66" s="382"/>
      <c r="F66" s="95">
        <f>SUM(F64:F65)</f>
        <v>220</v>
      </c>
      <c r="G66" s="291" t="s">
        <v>69</v>
      </c>
      <c r="H66" s="383"/>
      <c r="I66" s="383"/>
      <c r="J66" s="383"/>
      <c r="K66" s="383"/>
      <c r="L66" s="96">
        <f>SUM(L64)</f>
        <v>0</v>
      </c>
    </row>
    <row r="67" spans="1:12" ht="14.25" customHeight="1">
      <c r="A67" s="74"/>
      <c r="B67" s="74"/>
      <c r="C67" s="74"/>
      <c r="D67" s="74"/>
      <c r="E67" s="74"/>
      <c r="F67" s="75"/>
      <c r="G67" s="76"/>
      <c r="H67" s="76"/>
      <c r="I67" s="76"/>
      <c r="J67" s="76"/>
      <c r="K67" s="76"/>
      <c r="L67" s="75"/>
    </row>
    <row r="68" spans="1:12" ht="14.25" customHeight="1">
      <c r="A68" s="74"/>
      <c r="B68" s="74"/>
      <c r="C68" s="74"/>
      <c r="D68" s="74"/>
      <c r="E68" s="74"/>
      <c r="F68" s="75"/>
      <c r="G68" s="76"/>
      <c r="H68" s="76"/>
      <c r="I68" s="76"/>
      <c r="J68" s="76"/>
      <c r="K68" s="76"/>
      <c r="L68" s="75"/>
    </row>
    <row r="69" spans="1:12" ht="14.25" customHeight="1">
      <c r="A69" s="74"/>
      <c r="B69" s="74"/>
      <c r="C69" s="74"/>
      <c r="D69" s="74"/>
      <c r="E69" s="74"/>
      <c r="F69" s="75"/>
      <c r="G69" s="76"/>
      <c r="H69" s="76"/>
      <c r="I69" s="76"/>
      <c r="J69" s="76"/>
      <c r="K69" s="76"/>
      <c r="L69" s="75"/>
    </row>
    <row r="70" ht="12.75">
      <c r="A70" s="4"/>
    </row>
    <row r="72" spans="2:9" ht="12.75">
      <c r="B72" s="288" t="s">
        <v>120</v>
      </c>
      <c r="C72" s="288"/>
      <c r="D72" s="288"/>
      <c r="E72" s="288"/>
      <c r="F72" s="288"/>
      <c r="G72" s="288"/>
      <c r="H72" s="288"/>
      <c r="I72" s="288"/>
    </row>
    <row r="73" ht="13.5" thickBot="1"/>
    <row r="74" spans="2:9" ht="13.5" thickBot="1">
      <c r="B74" s="80" t="s">
        <v>72</v>
      </c>
      <c r="C74" s="81"/>
      <c r="D74" s="82"/>
      <c r="E74" s="333" t="s">
        <v>73</v>
      </c>
      <c r="F74" s="334"/>
      <c r="G74" s="335"/>
      <c r="H74" s="336" t="s">
        <v>57</v>
      </c>
      <c r="I74" s="337"/>
    </row>
    <row r="75" spans="2:9" ht="12.75">
      <c r="B75" s="198" t="s">
        <v>58</v>
      </c>
      <c r="C75" s="199" t="s">
        <v>74</v>
      </c>
      <c r="D75" s="200" t="s">
        <v>75</v>
      </c>
      <c r="E75" s="198" t="s">
        <v>58</v>
      </c>
      <c r="F75" s="199" t="s">
        <v>74</v>
      </c>
      <c r="G75" s="200" t="s">
        <v>76</v>
      </c>
      <c r="H75" s="338" t="s">
        <v>77</v>
      </c>
      <c r="I75" s="339"/>
    </row>
    <row r="76" spans="2:9" ht="13.5" thickBot="1">
      <c r="B76" s="201">
        <v>2007</v>
      </c>
      <c r="C76" s="202">
        <v>2008</v>
      </c>
      <c r="D76" s="203"/>
      <c r="E76" s="201">
        <v>2007</v>
      </c>
      <c r="F76" s="202">
        <v>2008</v>
      </c>
      <c r="G76" s="203" t="s">
        <v>122</v>
      </c>
      <c r="H76" s="296" t="s">
        <v>80</v>
      </c>
      <c r="I76" s="297"/>
    </row>
    <row r="77" spans="2:9" ht="16.5" customHeight="1" thickBot="1">
      <c r="B77" s="93">
        <v>36</v>
      </c>
      <c r="C77" s="91">
        <v>36</v>
      </c>
      <c r="D77" s="92">
        <f>SUM(C77-B77)</f>
        <v>0</v>
      </c>
      <c r="E77" s="93">
        <f>H78/(12*B77)*1000</f>
        <v>17043.98148148148</v>
      </c>
      <c r="F77" s="91">
        <f>H77/(12*C77)*1000</f>
        <v>17483.7962962963</v>
      </c>
      <c r="G77" s="251">
        <f>PRODUCT(F77/E77*100)</f>
        <v>102.58046991715335</v>
      </c>
      <c r="H77" s="384">
        <f>L29</f>
        <v>7553</v>
      </c>
      <c r="I77" s="385"/>
    </row>
    <row r="78" spans="8:9" ht="12.75" customHeight="1" hidden="1">
      <c r="H78" s="379">
        <f>G29</f>
        <v>7363</v>
      </c>
      <c r="I78" s="379"/>
    </row>
    <row r="79" ht="12.75">
      <c r="B79" s="4" t="s">
        <v>59</v>
      </c>
    </row>
  </sheetData>
  <mergeCells count="40">
    <mergeCell ref="H78:I78"/>
    <mergeCell ref="A66:E66"/>
    <mergeCell ref="G66:K66"/>
    <mergeCell ref="B72:I72"/>
    <mergeCell ref="E74:G74"/>
    <mergeCell ref="H74:I74"/>
    <mergeCell ref="H75:I75"/>
    <mergeCell ref="H76:I76"/>
    <mergeCell ref="H77:I77"/>
    <mergeCell ref="I51:L51"/>
    <mergeCell ref="A63:E63"/>
    <mergeCell ref="G63:K63"/>
    <mergeCell ref="A51:A52"/>
    <mergeCell ref="B51:B52"/>
    <mergeCell ref="C51:F51"/>
    <mergeCell ref="G51:G52"/>
    <mergeCell ref="H51:H52"/>
    <mergeCell ref="A62:L62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B43:I43"/>
    <mergeCell ref="A50:L50"/>
    <mergeCell ref="J39:L39"/>
    <mergeCell ref="B40:D40"/>
    <mergeCell ref="E40:G40"/>
    <mergeCell ref="E39:G39"/>
    <mergeCell ref="B39:D39"/>
    <mergeCell ref="D45:I45"/>
    <mergeCell ref="C45:C46"/>
    <mergeCell ref="G64:K64"/>
    <mergeCell ref="G65:K65"/>
    <mergeCell ref="A64:E64"/>
    <mergeCell ref="A65:E6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2" width="9.75390625" style="4" customWidth="1"/>
    <col min="3" max="3" width="9.625" style="4" customWidth="1"/>
    <col min="4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159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64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1</v>
      </c>
      <c r="C9" s="121">
        <v>0</v>
      </c>
      <c r="D9" s="122">
        <f aca="true" t="shared" si="0" ref="D9:D17">SUM(B9:C9)</f>
        <v>1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151</v>
      </c>
      <c r="C10" s="124">
        <v>0</v>
      </c>
      <c r="D10" s="122">
        <f t="shared" si="0"/>
        <v>151</v>
      </c>
      <c r="E10" s="123">
        <v>105</v>
      </c>
      <c r="F10" s="124">
        <v>0</v>
      </c>
      <c r="G10" s="122">
        <f aca="true" t="shared" si="2" ref="G10:G17">SUM(E10:F10)</f>
        <v>105</v>
      </c>
      <c r="H10" s="144">
        <f aca="true" t="shared" si="3" ref="H10:H37">+G10-D10</f>
        <v>-46</v>
      </c>
      <c r="I10" s="143">
        <f>IF(D10=0,0,+G10/D10)</f>
        <v>0.695364238410596</v>
      </c>
      <c r="J10" s="130">
        <v>125</v>
      </c>
      <c r="K10" s="124">
        <v>0</v>
      </c>
      <c r="L10" s="141">
        <f t="shared" si="1"/>
        <v>125</v>
      </c>
      <c r="M10" s="144">
        <f aca="true" t="shared" si="4" ref="M10:M37">+L10-G10</f>
        <v>20</v>
      </c>
      <c r="N10" s="143">
        <f>IF(G10=0,0,+L10/G10)</f>
        <v>1.1904761904761905</v>
      </c>
    </row>
    <row r="11" spans="1:14" ht="15" customHeight="1">
      <c r="A11" s="104" t="s">
        <v>8</v>
      </c>
      <c r="B11" s="123">
        <v>111</v>
      </c>
      <c r="C11" s="124">
        <v>0</v>
      </c>
      <c r="D11" s="122">
        <f t="shared" si="0"/>
        <v>111</v>
      </c>
      <c r="E11" s="123">
        <v>119</v>
      </c>
      <c r="F11" s="124">
        <v>0</v>
      </c>
      <c r="G11" s="122">
        <f t="shared" si="2"/>
        <v>119</v>
      </c>
      <c r="H11" s="144">
        <f t="shared" si="3"/>
        <v>8</v>
      </c>
      <c r="I11" s="143">
        <f aca="true" t="shared" si="5" ref="I11:I37">IF(D11=0,0,+G11/D11)</f>
        <v>1.072072072072072</v>
      </c>
      <c r="J11" s="130">
        <v>120</v>
      </c>
      <c r="K11" s="124">
        <v>0</v>
      </c>
      <c r="L11" s="141">
        <f t="shared" si="1"/>
        <v>120</v>
      </c>
      <c r="M11" s="144">
        <f t="shared" si="4"/>
        <v>1</v>
      </c>
      <c r="N11" s="143">
        <f aca="true" t="shared" si="6" ref="N11:N37">IF(G11=0,0,+L11/G11)</f>
        <v>1.0084033613445378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 t="shared" si="5"/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1</v>
      </c>
      <c r="C13" s="124">
        <v>0</v>
      </c>
      <c r="D13" s="122">
        <f t="shared" si="0"/>
        <v>1</v>
      </c>
      <c r="E13" s="123">
        <v>65</v>
      </c>
      <c r="F13" s="124">
        <v>0</v>
      </c>
      <c r="G13" s="122">
        <f t="shared" si="2"/>
        <v>65</v>
      </c>
      <c r="H13" s="144">
        <f t="shared" si="3"/>
        <v>64</v>
      </c>
      <c r="I13" s="143">
        <f t="shared" si="5"/>
        <v>65</v>
      </c>
      <c r="J13" s="130">
        <v>150</v>
      </c>
      <c r="K13" s="124">
        <v>0</v>
      </c>
      <c r="L13" s="141">
        <f t="shared" si="1"/>
        <v>150</v>
      </c>
      <c r="M13" s="144">
        <f t="shared" si="4"/>
        <v>85</v>
      </c>
      <c r="N13" s="143">
        <f t="shared" si="6"/>
        <v>2.3076923076923075</v>
      </c>
    </row>
    <row r="14" spans="1:14" ht="15" customHeight="1">
      <c r="A14" s="104" t="s">
        <v>11</v>
      </c>
      <c r="B14" s="123">
        <v>0</v>
      </c>
      <c r="C14" s="124">
        <v>0</v>
      </c>
      <c r="D14" s="122">
        <f t="shared" si="0"/>
        <v>0</v>
      </c>
      <c r="E14" s="123">
        <v>65</v>
      </c>
      <c r="F14" s="124">
        <v>0</v>
      </c>
      <c r="G14" s="122">
        <f t="shared" si="2"/>
        <v>65</v>
      </c>
      <c r="H14" s="144">
        <f t="shared" si="3"/>
        <v>65</v>
      </c>
      <c r="I14" s="143">
        <f t="shared" si="5"/>
        <v>0</v>
      </c>
      <c r="J14" s="130">
        <v>150</v>
      </c>
      <c r="K14" s="124">
        <v>0</v>
      </c>
      <c r="L14" s="141">
        <f t="shared" si="1"/>
        <v>150</v>
      </c>
      <c r="M14" s="144">
        <f t="shared" si="4"/>
        <v>85</v>
      </c>
      <c r="N14" s="143">
        <f t="shared" si="6"/>
        <v>2.3076923076923075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4913</v>
      </c>
      <c r="C17" s="126">
        <v>0</v>
      </c>
      <c r="D17" s="122">
        <f t="shared" si="0"/>
        <v>4913</v>
      </c>
      <c r="E17" s="125">
        <v>5000</v>
      </c>
      <c r="F17" s="126">
        <v>0</v>
      </c>
      <c r="G17" s="122">
        <f t="shared" si="2"/>
        <v>5000</v>
      </c>
      <c r="H17" s="146">
        <f t="shared" si="3"/>
        <v>87</v>
      </c>
      <c r="I17" s="147">
        <f t="shared" si="5"/>
        <v>1.0177081213108081</v>
      </c>
      <c r="J17" s="145">
        <v>5098</v>
      </c>
      <c r="K17" s="126">
        <v>0</v>
      </c>
      <c r="L17" s="141">
        <f t="shared" si="1"/>
        <v>5098</v>
      </c>
      <c r="M17" s="146">
        <f t="shared" si="4"/>
        <v>98</v>
      </c>
      <c r="N17" s="147">
        <f t="shared" si="6"/>
        <v>1.0196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5177</v>
      </c>
      <c r="C18" s="128">
        <f t="shared" si="7"/>
        <v>0</v>
      </c>
      <c r="D18" s="129">
        <f t="shared" si="7"/>
        <v>5177</v>
      </c>
      <c r="E18" s="127">
        <f>SUM(E9+E10+E11+E12+E13+E15+E17)</f>
        <v>5289</v>
      </c>
      <c r="F18" s="128">
        <f t="shared" si="7"/>
        <v>0</v>
      </c>
      <c r="G18" s="134">
        <f t="shared" si="7"/>
        <v>5289</v>
      </c>
      <c r="H18" s="148">
        <f t="shared" si="3"/>
        <v>112</v>
      </c>
      <c r="I18" s="149">
        <f t="shared" si="5"/>
        <v>1.0216341510527331</v>
      </c>
      <c r="J18" s="128">
        <f>SUM(J9+J10+J11+J12+J13+J15+J17)</f>
        <v>5493</v>
      </c>
      <c r="K18" s="128">
        <f>SUM(K9+K10+K11+K12+K13+K15+K17)</f>
        <v>0</v>
      </c>
      <c r="L18" s="129">
        <f>SUM(L9+L10+L11+L12+L13+L15+L17)</f>
        <v>5493</v>
      </c>
      <c r="M18" s="148">
        <f t="shared" si="4"/>
        <v>204</v>
      </c>
      <c r="N18" s="149">
        <f t="shared" si="6"/>
        <v>1.0385706182643222</v>
      </c>
    </row>
    <row r="19" spans="1:14" ht="15" customHeight="1">
      <c r="A19" s="106" t="s">
        <v>16</v>
      </c>
      <c r="B19" s="120">
        <v>699</v>
      </c>
      <c r="C19" s="121">
        <v>0</v>
      </c>
      <c r="D19" s="122">
        <f aca="true" t="shared" si="8" ref="D19:D36">SUM(B19:C19)</f>
        <v>699</v>
      </c>
      <c r="E19" s="120">
        <v>602</v>
      </c>
      <c r="F19" s="121">
        <v>0</v>
      </c>
      <c r="G19" s="122">
        <f aca="true" t="shared" si="9" ref="G19:G36">SUM(E19:F19)</f>
        <v>602</v>
      </c>
      <c r="H19" s="142">
        <f t="shared" si="3"/>
        <v>-97</v>
      </c>
      <c r="I19" s="150">
        <f t="shared" si="5"/>
        <v>0.8612303290414879</v>
      </c>
      <c r="J19" s="140">
        <v>613</v>
      </c>
      <c r="K19" s="121">
        <v>0</v>
      </c>
      <c r="L19" s="141">
        <f aca="true" t="shared" si="10" ref="L19:L36">SUM(J19:K19)</f>
        <v>613</v>
      </c>
      <c r="M19" s="142">
        <f t="shared" si="4"/>
        <v>11</v>
      </c>
      <c r="N19" s="150">
        <f t="shared" si="6"/>
        <v>1.0182724252491695</v>
      </c>
    </row>
    <row r="20" spans="1:14" ht="24">
      <c r="A20" s="104" t="s">
        <v>17</v>
      </c>
      <c r="B20" s="120">
        <v>258</v>
      </c>
      <c r="C20" s="121">
        <v>0</v>
      </c>
      <c r="D20" s="122">
        <f t="shared" si="8"/>
        <v>258</v>
      </c>
      <c r="E20" s="120">
        <v>313</v>
      </c>
      <c r="F20" s="121">
        <v>0</v>
      </c>
      <c r="G20" s="122">
        <f t="shared" si="9"/>
        <v>313</v>
      </c>
      <c r="H20" s="144">
        <f t="shared" si="3"/>
        <v>55</v>
      </c>
      <c r="I20" s="143">
        <f t="shared" si="5"/>
        <v>1.2131782945736433</v>
      </c>
      <c r="J20" s="140">
        <v>200</v>
      </c>
      <c r="K20" s="121">
        <v>0</v>
      </c>
      <c r="L20" s="141">
        <f t="shared" si="10"/>
        <v>200</v>
      </c>
      <c r="M20" s="142">
        <f t="shared" si="4"/>
        <v>-113</v>
      </c>
      <c r="N20" s="143">
        <f t="shared" si="6"/>
        <v>0.6389776357827476</v>
      </c>
    </row>
    <row r="21" spans="1:14" ht="15" customHeight="1">
      <c r="A21" s="104" t="s">
        <v>18</v>
      </c>
      <c r="B21" s="123">
        <v>131</v>
      </c>
      <c r="C21" s="124">
        <v>0</v>
      </c>
      <c r="D21" s="122">
        <f t="shared" si="8"/>
        <v>131</v>
      </c>
      <c r="E21" s="123">
        <v>129</v>
      </c>
      <c r="F21" s="124">
        <v>0</v>
      </c>
      <c r="G21" s="122">
        <f t="shared" si="9"/>
        <v>129</v>
      </c>
      <c r="H21" s="144">
        <f t="shared" si="3"/>
        <v>-2</v>
      </c>
      <c r="I21" s="143">
        <f t="shared" si="5"/>
        <v>0.9847328244274809</v>
      </c>
      <c r="J21" s="123">
        <v>150</v>
      </c>
      <c r="K21" s="124">
        <v>0</v>
      </c>
      <c r="L21" s="141">
        <f t="shared" si="10"/>
        <v>150</v>
      </c>
      <c r="M21" s="142">
        <f t="shared" si="4"/>
        <v>21</v>
      </c>
      <c r="N21" s="143">
        <f t="shared" si="6"/>
        <v>1.1627906976744187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98</v>
      </c>
      <c r="C23" s="124">
        <v>0</v>
      </c>
      <c r="D23" s="122">
        <f t="shared" si="8"/>
        <v>98</v>
      </c>
      <c r="E23" s="123">
        <v>119</v>
      </c>
      <c r="F23" s="124">
        <v>0</v>
      </c>
      <c r="G23" s="122">
        <f t="shared" si="9"/>
        <v>119</v>
      </c>
      <c r="H23" s="144">
        <f t="shared" si="3"/>
        <v>21</v>
      </c>
      <c r="I23" s="143">
        <f t="shared" si="5"/>
        <v>1.2142857142857142</v>
      </c>
      <c r="J23" s="130">
        <v>125</v>
      </c>
      <c r="K23" s="124">
        <v>0</v>
      </c>
      <c r="L23" s="141">
        <f t="shared" si="10"/>
        <v>125</v>
      </c>
      <c r="M23" s="142">
        <f t="shared" si="4"/>
        <v>6</v>
      </c>
      <c r="N23" s="143">
        <f t="shared" si="6"/>
        <v>1.050420168067227</v>
      </c>
    </row>
    <row r="24" spans="1:14" ht="15" customHeight="1">
      <c r="A24" s="104" t="s">
        <v>21</v>
      </c>
      <c r="B24" s="130">
        <v>1233</v>
      </c>
      <c r="C24" s="124">
        <v>0</v>
      </c>
      <c r="D24" s="122">
        <f t="shared" si="8"/>
        <v>1233</v>
      </c>
      <c r="E24" s="130">
        <v>1196</v>
      </c>
      <c r="F24" s="124">
        <v>0</v>
      </c>
      <c r="G24" s="122">
        <f t="shared" si="9"/>
        <v>1196</v>
      </c>
      <c r="H24" s="144">
        <f t="shared" si="3"/>
        <v>-37</v>
      </c>
      <c r="I24" s="143">
        <f t="shared" si="5"/>
        <v>0.9699918896999189</v>
      </c>
      <c r="J24" s="130">
        <v>1269</v>
      </c>
      <c r="K24" s="124">
        <v>0</v>
      </c>
      <c r="L24" s="141">
        <f t="shared" si="10"/>
        <v>1269</v>
      </c>
      <c r="M24" s="142">
        <f t="shared" si="4"/>
        <v>73</v>
      </c>
      <c r="N24" s="143">
        <f t="shared" si="6"/>
        <v>1.0610367892976589</v>
      </c>
    </row>
    <row r="25" spans="1:14" ht="24">
      <c r="A25" s="104" t="s">
        <v>22</v>
      </c>
      <c r="B25" s="123">
        <v>136</v>
      </c>
      <c r="C25" s="124">
        <v>0</v>
      </c>
      <c r="D25" s="122">
        <f t="shared" si="8"/>
        <v>136</v>
      </c>
      <c r="E25" s="123">
        <v>105</v>
      </c>
      <c r="F25" s="124">
        <v>0</v>
      </c>
      <c r="G25" s="122">
        <f t="shared" si="9"/>
        <v>105</v>
      </c>
      <c r="H25" s="144">
        <f t="shared" si="3"/>
        <v>-31</v>
      </c>
      <c r="I25" s="143">
        <f t="shared" si="5"/>
        <v>0.7720588235294118</v>
      </c>
      <c r="J25" s="151">
        <v>100</v>
      </c>
      <c r="K25" s="124">
        <v>0</v>
      </c>
      <c r="L25" s="141">
        <f t="shared" si="10"/>
        <v>100</v>
      </c>
      <c r="M25" s="142">
        <f t="shared" si="4"/>
        <v>-5</v>
      </c>
      <c r="N25" s="143">
        <f t="shared" si="6"/>
        <v>0.9523809523809523</v>
      </c>
    </row>
    <row r="26" spans="1:14" ht="15" customHeight="1">
      <c r="A26" s="104" t="s">
        <v>23</v>
      </c>
      <c r="B26" s="123">
        <v>1055</v>
      </c>
      <c r="C26" s="124">
        <v>0</v>
      </c>
      <c r="D26" s="122">
        <f t="shared" si="8"/>
        <v>1055</v>
      </c>
      <c r="E26" s="123">
        <v>1043</v>
      </c>
      <c r="F26" s="124">
        <v>0</v>
      </c>
      <c r="G26" s="122">
        <f t="shared" si="9"/>
        <v>1043</v>
      </c>
      <c r="H26" s="144">
        <f t="shared" si="3"/>
        <v>-12</v>
      </c>
      <c r="I26" s="143">
        <f t="shared" si="5"/>
        <v>0.9886255924170616</v>
      </c>
      <c r="J26" s="151">
        <v>1095</v>
      </c>
      <c r="K26" s="124">
        <v>0</v>
      </c>
      <c r="L26" s="141">
        <f t="shared" si="10"/>
        <v>1095</v>
      </c>
      <c r="M26" s="142">
        <f t="shared" si="4"/>
        <v>52</v>
      </c>
      <c r="N26" s="143">
        <f t="shared" si="6"/>
        <v>1.049856184084372</v>
      </c>
    </row>
    <row r="27" spans="1:14" ht="15" customHeight="1">
      <c r="A27" s="107" t="s">
        <v>24</v>
      </c>
      <c r="B27" s="130">
        <f>B28+B31</f>
        <v>2561</v>
      </c>
      <c r="C27" s="124">
        <v>0</v>
      </c>
      <c r="D27" s="122">
        <f t="shared" si="8"/>
        <v>2561</v>
      </c>
      <c r="E27" s="130">
        <f>E28+E31</f>
        <v>2825</v>
      </c>
      <c r="F27" s="124">
        <v>0</v>
      </c>
      <c r="G27" s="122">
        <f t="shared" si="9"/>
        <v>2825</v>
      </c>
      <c r="H27" s="144">
        <f t="shared" si="3"/>
        <v>264</v>
      </c>
      <c r="I27" s="143">
        <f t="shared" si="5"/>
        <v>1.1030847325263569</v>
      </c>
      <c r="J27" s="130">
        <f>J28+J31</f>
        <v>2927</v>
      </c>
      <c r="K27" s="124">
        <v>0</v>
      </c>
      <c r="L27" s="141">
        <f t="shared" si="10"/>
        <v>2927</v>
      </c>
      <c r="M27" s="142">
        <f t="shared" si="4"/>
        <v>102</v>
      </c>
      <c r="N27" s="143">
        <f t="shared" si="6"/>
        <v>1.0361061946902654</v>
      </c>
    </row>
    <row r="28" spans="1:14" ht="15" customHeight="1">
      <c r="A28" s="104" t="s">
        <v>25</v>
      </c>
      <c r="B28" s="123">
        <f>B29+B30</f>
        <v>1868</v>
      </c>
      <c r="C28" s="124">
        <v>0</v>
      </c>
      <c r="D28" s="122">
        <f t="shared" si="8"/>
        <v>1868</v>
      </c>
      <c r="E28" s="123">
        <f>E29+E30</f>
        <v>2062</v>
      </c>
      <c r="F28" s="124">
        <v>0</v>
      </c>
      <c r="G28" s="122">
        <f t="shared" si="9"/>
        <v>2062</v>
      </c>
      <c r="H28" s="144">
        <f t="shared" si="3"/>
        <v>194</v>
      </c>
      <c r="I28" s="143">
        <f t="shared" si="5"/>
        <v>1.1038543897216273</v>
      </c>
      <c r="J28" s="123">
        <f>J29+J30</f>
        <v>2132</v>
      </c>
      <c r="K28" s="152">
        <v>0</v>
      </c>
      <c r="L28" s="141">
        <f t="shared" si="10"/>
        <v>2132</v>
      </c>
      <c r="M28" s="142">
        <f t="shared" si="4"/>
        <v>70</v>
      </c>
      <c r="N28" s="143">
        <f t="shared" si="6"/>
        <v>1.0339476236663434</v>
      </c>
    </row>
    <row r="29" spans="1:14" ht="15" customHeight="1">
      <c r="A29" s="107" t="s">
        <v>26</v>
      </c>
      <c r="B29" s="123">
        <v>1860</v>
      </c>
      <c r="C29" s="124">
        <v>0</v>
      </c>
      <c r="D29" s="122">
        <f t="shared" si="8"/>
        <v>1860</v>
      </c>
      <c r="E29" s="123">
        <v>2047</v>
      </c>
      <c r="F29" s="124">
        <v>0</v>
      </c>
      <c r="G29" s="122">
        <f t="shared" si="9"/>
        <v>2047</v>
      </c>
      <c r="H29" s="144">
        <f t="shared" si="3"/>
        <v>187</v>
      </c>
      <c r="I29" s="143">
        <f t="shared" si="5"/>
        <v>1.1005376344086022</v>
      </c>
      <c r="J29" s="123">
        <v>2117</v>
      </c>
      <c r="K29" s="124">
        <v>0</v>
      </c>
      <c r="L29" s="141">
        <f t="shared" si="10"/>
        <v>2117</v>
      </c>
      <c r="M29" s="142">
        <f t="shared" si="4"/>
        <v>70</v>
      </c>
      <c r="N29" s="143">
        <f t="shared" si="6"/>
        <v>1.0341963849535907</v>
      </c>
    </row>
    <row r="30" spans="1:14" ht="15" customHeight="1">
      <c r="A30" s="104" t="s">
        <v>27</v>
      </c>
      <c r="B30" s="123">
        <v>8</v>
      </c>
      <c r="C30" s="124">
        <v>0</v>
      </c>
      <c r="D30" s="122">
        <f t="shared" si="8"/>
        <v>8</v>
      </c>
      <c r="E30" s="123">
        <v>15</v>
      </c>
      <c r="F30" s="124">
        <v>0</v>
      </c>
      <c r="G30" s="122">
        <f t="shared" si="9"/>
        <v>15</v>
      </c>
      <c r="H30" s="144">
        <f t="shared" si="3"/>
        <v>7</v>
      </c>
      <c r="I30" s="143">
        <f t="shared" si="5"/>
        <v>1.875</v>
      </c>
      <c r="J30" s="123">
        <v>15</v>
      </c>
      <c r="K30" s="124">
        <v>0</v>
      </c>
      <c r="L30" s="141">
        <f t="shared" si="10"/>
        <v>15</v>
      </c>
      <c r="M30" s="142">
        <f t="shared" si="4"/>
        <v>0</v>
      </c>
      <c r="N30" s="143">
        <f t="shared" si="6"/>
        <v>1</v>
      </c>
    </row>
    <row r="31" spans="1:14" ht="24">
      <c r="A31" s="104" t="s">
        <v>28</v>
      </c>
      <c r="B31" s="123">
        <v>693</v>
      </c>
      <c r="C31" s="124">
        <v>0</v>
      </c>
      <c r="D31" s="122">
        <f t="shared" si="8"/>
        <v>693</v>
      </c>
      <c r="E31" s="123">
        <v>763</v>
      </c>
      <c r="F31" s="124">
        <v>0</v>
      </c>
      <c r="G31" s="122">
        <f t="shared" si="9"/>
        <v>763</v>
      </c>
      <c r="H31" s="144">
        <f t="shared" si="3"/>
        <v>70</v>
      </c>
      <c r="I31" s="143">
        <f t="shared" si="5"/>
        <v>1.101010101010101</v>
      </c>
      <c r="J31" s="123">
        <v>795</v>
      </c>
      <c r="K31" s="124">
        <v>0</v>
      </c>
      <c r="L31" s="141">
        <f t="shared" si="10"/>
        <v>795</v>
      </c>
      <c r="M31" s="142">
        <f t="shared" si="4"/>
        <v>32</v>
      </c>
      <c r="N31" s="143">
        <f t="shared" si="6"/>
        <v>1.0419397116644824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8"/>
        <v>0</v>
      </c>
      <c r="E32" s="123">
        <v>0</v>
      </c>
      <c r="F32" s="124">
        <v>0</v>
      </c>
      <c r="G32" s="122">
        <f t="shared" si="9"/>
        <v>0</v>
      </c>
      <c r="H32" s="144">
        <f t="shared" si="3"/>
        <v>0</v>
      </c>
      <c r="I32" s="143">
        <f t="shared" si="5"/>
        <v>0</v>
      </c>
      <c r="J32" s="130">
        <v>0</v>
      </c>
      <c r="K32" s="124">
        <v>0</v>
      </c>
      <c r="L32" s="141">
        <f t="shared" si="10"/>
        <v>0</v>
      </c>
      <c r="M32" s="142">
        <f t="shared" si="4"/>
        <v>0</v>
      </c>
      <c r="N32" s="143">
        <f t="shared" si="6"/>
        <v>0</v>
      </c>
    </row>
    <row r="33" spans="1:14" ht="15" customHeight="1">
      <c r="A33" s="107" t="s">
        <v>30</v>
      </c>
      <c r="B33" s="123">
        <v>97</v>
      </c>
      <c r="C33" s="124">
        <v>0</v>
      </c>
      <c r="D33" s="122">
        <f t="shared" si="8"/>
        <v>97</v>
      </c>
      <c r="E33" s="123">
        <v>82</v>
      </c>
      <c r="F33" s="124">
        <v>0</v>
      </c>
      <c r="G33" s="122">
        <f t="shared" si="9"/>
        <v>82</v>
      </c>
      <c r="H33" s="144">
        <f t="shared" si="3"/>
        <v>-15</v>
      </c>
      <c r="I33" s="143">
        <f t="shared" si="5"/>
        <v>0.845360824742268</v>
      </c>
      <c r="J33" s="130">
        <v>100</v>
      </c>
      <c r="K33" s="124">
        <v>0</v>
      </c>
      <c r="L33" s="141">
        <f t="shared" si="10"/>
        <v>100</v>
      </c>
      <c r="M33" s="142">
        <f t="shared" si="4"/>
        <v>18</v>
      </c>
      <c r="N33" s="143">
        <f t="shared" si="6"/>
        <v>1.2195121951219512</v>
      </c>
    </row>
    <row r="34" spans="1:14" ht="24">
      <c r="A34" s="104" t="s">
        <v>31</v>
      </c>
      <c r="B34" s="123">
        <v>213</v>
      </c>
      <c r="C34" s="124">
        <v>0</v>
      </c>
      <c r="D34" s="122">
        <f t="shared" si="8"/>
        <v>213</v>
      </c>
      <c r="E34" s="123">
        <v>234</v>
      </c>
      <c r="F34" s="124">
        <v>0</v>
      </c>
      <c r="G34" s="122">
        <f t="shared" si="9"/>
        <v>234</v>
      </c>
      <c r="H34" s="144">
        <f t="shared" si="3"/>
        <v>21</v>
      </c>
      <c r="I34" s="143">
        <f t="shared" si="5"/>
        <v>1.0985915492957747</v>
      </c>
      <c r="J34" s="151">
        <v>309</v>
      </c>
      <c r="K34" s="124">
        <v>0</v>
      </c>
      <c r="L34" s="141">
        <f t="shared" si="10"/>
        <v>309</v>
      </c>
      <c r="M34" s="142">
        <f t="shared" si="4"/>
        <v>75</v>
      </c>
      <c r="N34" s="143">
        <f t="shared" si="6"/>
        <v>1.3205128205128205</v>
      </c>
    </row>
    <row r="35" spans="1:14" ht="24">
      <c r="A35" s="104" t="s">
        <v>32</v>
      </c>
      <c r="B35" s="123">
        <v>213</v>
      </c>
      <c r="C35" s="124">
        <v>0</v>
      </c>
      <c r="D35" s="122">
        <f t="shared" si="8"/>
        <v>213</v>
      </c>
      <c r="E35" s="123">
        <v>234</v>
      </c>
      <c r="F35" s="124">
        <v>0</v>
      </c>
      <c r="G35" s="122">
        <f t="shared" si="9"/>
        <v>234</v>
      </c>
      <c r="H35" s="144">
        <f t="shared" si="3"/>
        <v>21</v>
      </c>
      <c r="I35" s="143">
        <f t="shared" si="5"/>
        <v>1.0985915492957747</v>
      </c>
      <c r="J35" s="151">
        <v>309</v>
      </c>
      <c r="K35" s="124">
        <v>0</v>
      </c>
      <c r="L35" s="141">
        <f t="shared" si="10"/>
        <v>309</v>
      </c>
      <c r="M35" s="142">
        <f t="shared" si="4"/>
        <v>75</v>
      </c>
      <c r="N35" s="143">
        <f t="shared" si="6"/>
        <v>1.3205128205128205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7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7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5032</v>
      </c>
      <c r="C37" s="132">
        <f t="shared" si="11"/>
        <v>0</v>
      </c>
      <c r="D37" s="133">
        <f t="shared" si="11"/>
        <v>5032</v>
      </c>
      <c r="E37" s="127">
        <f t="shared" si="11"/>
        <v>5187</v>
      </c>
      <c r="F37" s="128">
        <f t="shared" si="11"/>
        <v>0</v>
      </c>
      <c r="G37" s="129">
        <f t="shared" si="11"/>
        <v>5187</v>
      </c>
      <c r="H37" s="148">
        <f t="shared" si="3"/>
        <v>155</v>
      </c>
      <c r="I37" s="149">
        <f t="shared" si="5"/>
        <v>1.0308028616852147</v>
      </c>
      <c r="J37" s="128">
        <f>SUM(J19+J21+J22+J23+J24+J27+J32+J33+J34+J36)</f>
        <v>5493</v>
      </c>
      <c r="K37" s="128">
        <f>SUM(K19+K21+K22+K23+K24+K27+K32+K33+K34+K36)</f>
        <v>0</v>
      </c>
      <c r="L37" s="129">
        <f>SUM(L19+L21+L22+L23+L24+L27+L32+L33+L34+L36)</f>
        <v>5493</v>
      </c>
      <c r="M37" s="148">
        <f t="shared" si="4"/>
        <v>306</v>
      </c>
      <c r="N37" s="149">
        <f t="shared" si="6"/>
        <v>1.0589936379410063</v>
      </c>
    </row>
    <row r="38" spans="1:14" ht="15" customHeight="1" thickBot="1">
      <c r="A38" s="109" t="s">
        <v>35</v>
      </c>
      <c r="B38" s="127">
        <f>B18-B37</f>
        <v>145</v>
      </c>
      <c r="C38" s="128">
        <f>C18-C37</f>
        <v>0</v>
      </c>
      <c r="D38" s="134">
        <f>SUM(B38:C38)</f>
        <v>145</v>
      </c>
      <c r="E38" s="127">
        <f>E18-E37</f>
        <v>102</v>
      </c>
      <c r="F38" s="128">
        <f>F18-F37</f>
        <v>0</v>
      </c>
      <c r="G38" s="134">
        <f>SUM(E38:F38)</f>
        <v>102</v>
      </c>
      <c r="H38" s="148">
        <f>+E38-B38</f>
        <v>-43</v>
      </c>
      <c r="I38" s="149"/>
      <c r="J38" s="127">
        <f>J18-J37</f>
        <v>0</v>
      </c>
      <c r="K38" s="128">
        <f>K18-K37</f>
        <v>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8" ht="21.75" customHeight="1" thickBot="1">
      <c r="A40" s="110" t="s">
        <v>54</v>
      </c>
      <c r="B40" s="331"/>
      <c r="C40" s="332"/>
      <c r="D40" s="332"/>
      <c r="E40" s="367">
        <f>+E39+F39</f>
        <v>0</v>
      </c>
      <c r="F40" s="368"/>
      <c r="G40" s="369"/>
      <c r="H40"/>
    </row>
    <row r="41" ht="14.25" customHeight="1">
      <c r="A41" s="4"/>
    </row>
    <row r="42" ht="14.25" customHeight="1">
      <c r="A42" s="4"/>
    </row>
    <row r="43" spans="1:10" ht="14.25" customHeight="1" thickBot="1">
      <c r="A43" s="4" t="s">
        <v>59</v>
      </c>
      <c r="B43" s="340" t="s">
        <v>109</v>
      </c>
      <c r="C43" s="340"/>
      <c r="D43" s="340"/>
      <c r="E43" s="340"/>
      <c r="F43" s="340"/>
      <c r="G43" s="340"/>
      <c r="H43" s="340"/>
      <c r="I43" s="340"/>
      <c r="J43" t="s">
        <v>36</v>
      </c>
    </row>
    <row r="44" spans="1:10" ht="14.25" customHeight="1">
      <c r="A44" s="298" t="s">
        <v>42</v>
      </c>
      <c r="B44" s="301" t="s">
        <v>110</v>
      </c>
      <c r="C44" s="370" t="s">
        <v>111</v>
      </c>
      <c r="D44" s="371"/>
      <c r="E44" s="371"/>
      <c r="F44" s="371"/>
      <c r="G44" s="371"/>
      <c r="H44" s="371"/>
      <c r="I44" s="372"/>
      <c r="J44" s="304" t="s">
        <v>112</v>
      </c>
    </row>
    <row r="45" spans="1:10" ht="14.25" customHeight="1">
      <c r="A45" s="299"/>
      <c r="B45" s="302"/>
      <c r="C45" s="307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4117</v>
      </c>
      <c r="B47" s="159">
        <v>2295</v>
      </c>
      <c r="C47" s="159">
        <f>SUM(D47:H47)</f>
        <v>309</v>
      </c>
      <c r="D47" s="160">
        <v>85</v>
      </c>
      <c r="E47" s="159">
        <v>196</v>
      </c>
      <c r="F47" s="159">
        <v>28</v>
      </c>
      <c r="G47" s="159">
        <v>0</v>
      </c>
      <c r="H47" s="161">
        <v>0</v>
      </c>
      <c r="I47" s="161">
        <v>0</v>
      </c>
      <c r="J47" s="205">
        <f>A47-B47-C47</f>
        <v>1513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40" t="s">
        <v>79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3.2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5" t="s">
        <v>116</v>
      </c>
      <c r="J52" s="166" t="s">
        <v>45</v>
      </c>
      <c r="K52" s="166" t="s">
        <v>46</v>
      </c>
      <c r="L52" s="207" t="s">
        <v>117</v>
      </c>
    </row>
    <row r="53" spans="1:12" ht="14.25" customHeight="1">
      <c r="A53" s="36" t="s">
        <v>47</v>
      </c>
      <c r="B53" s="208">
        <v>1556.14</v>
      </c>
      <c r="C53" s="178" t="s">
        <v>48</v>
      </c>
      <c r="D53" s="178" t="s">
        <v>48</v>
      </c>
      <c r="E53" s="178" t="s">
        <v>48</v>
      </c>
      <c r="F53" s="179" t="s">
        <v>48</v>
      </c>
      <c r="G53" s="233">
        <v>1663.73</v>
      </c>
      <c r="H53" s="171" t="s">
        <v>48</v>
      </c>
      <c r="I53" s="178" t="s">
        <v>48</v>
      </c>
      <c r="J53" s="178" t="s">
        <v>48</v>
      </c>
      <c r="K53" s="178" t="s">
        <v>48</v>
      </c>
      <c r="L53" s="182" t="s">
        <v>48</v>
      </c>
    </row>
    <row r="54" spans="1:12" ht="14.25" customHeight="1">
      <c r="A54" s="41" t="s">
        <v>49</v>
      </c>
      <c r="B54" s="173">
        <v>297.99</v>
      </c>
      <c r="C54" s="174">
        <v>298</v>
      </c>
      <c r="D54" s="174">
        <v>22</v>
      </c>
      <c r="E54" s="174">
        <v>65</v>
      </c>
      <c r="F54" s="175">
        <f>+C54+D54-E54</f>
        <v>255</v>
      </c>
      <c r="G54" s="241">
        <v>255</v>
      </c>
      <c r="H54" s="176">
        <f>+G54-F54</f>
        <v>0</v>
      </c>
      <c r="I54" s="174">
        <f>F54</f>
        <v>255</v>
      </c>
      <c r="J54" s="174">
        <v>0</v>
      </c>
      <c r="K54" s="174">
        <v>50</v>
      </c>
      <c r="L54" s="176">
        <f>+I54+J54-K54</f>
        <v>205</v>
      </c>
    </row>
    <row r="55" spans="1:12" ht="14.25" customHeight="1">
      <c r="A55" s="41" t="s">
        <v>50</v>
      </c>
      <c r="B55" s="173">
        <v>520.12</v>
      </c>
      <c r="C55" s="174">
        <v>520</v>
      </c>
      <c r="D55" s="174">
        <v>123</v>
      </c>
      <c r="E55" s="174">
        <v>0</v>
      </c>
      <c r="F55" s="175">
        <f>+C55+D55-E55</f>
        <v>643</v>
      </c>
      <c r="G55" s="241">
        <v>642.97</v>
      </c>
      <c r="H55" s="176">
        <f>+G55-F55</f>
        <v>-0.029999999999972715</v>
      </c>
      <c r="I55" s="174">
        <f>F55</f>
        <v>643</v>
      </c>
      <c r="J55" s="174">
        <v>0</v>
      </c>
      <c r="K55" s="174">
        <v>100</v>
      </c>
      <c r="L55" s="176">
        <f>+I55+J55-K55</f>
        <v>543</v>
      </c>
    </row>
    <row r="56" spans="1:12" ht="14.25" customHeight="1">
      <c r="A56" s="41" t="s">
        <v>51</v>
      </c>
      <c r="B56" s="173">
        <v>573.38</v>
      </c>
      <c r="C56" s="174">
        <v>573</v>
      </c>
      <c r="D56" s="174">
        <v>234</v>
      </c>
      <c r="E56" s="174">
        <v>0</v>
      </c>
      <c r="F56" s="175">
        <f>+C56+D56-E56</f>
        <v>807</v>
      </c>
      <c r="G56" s="241">
        <v>807.62</v>
      </c>
      <c r="H56" s="176">
        <f>+G56-F56</f>
        <v>0.6200000000000045</v>
      </c>
      <c r="I56" s="174">
        <f>F56</f>
        <v>807</v>
      </c>
      <c r="J56" s="174">
        <v>309</v>
      </c>
      <c r="K56" s="174">
        <v>800</v>
      </c>
      <c r="L56" s="176">
        <f>+I56+J56-K56</f>
        <v>316</v>
      </c>
    </row>
    <row r="57" spans="1:12" ht="14.25" customHeight="1">
      <c r="A57" s="41" t="s">
        <v>52</v>
      </c>
      <c r="B57" s="173">
        <f>B53-(B54+B55+B56)</f>
        <v>164.6500000000001</v>
      </c>
      <c r="C57" s="178" t="s">
        <v>48</v>
      </c>
      <c r="D57" s="178" t="s">
        <v>48</v>
      </c>
      <c r="E57" s="178" t="s">
        <v>48</v>
      </c>
      <c r="F57" s="179" t="s">
        <v>48</v>
      </c>
      <c r="G57" s="241">
        <f>G53-(G54+G55+G56)</f>
        <v>-41.86000000000013</v>
      </c>
      <c r="H57" s="180" t="s">
        <v>48</v>
      </c>
      <c r="I57" s="178" t="s">
        <v>48</v>
      </c>
      <c r="J57" s="178" t="s">
        <v>48</v>
      </c>
      <c r="K57" s="178" t="s">
        <v>48</v>
      </c>
      <c r="L57" s="182" t="s">
        <v>48</v>
      </c>
    </row>
    <row r="58" spans="1:12" ht="14.25" customHeight="1" thickBot="1">
      <c r="A58" s="43" t="s">
        <v>53</v>
      </c>
      <c r="B58" s="193">
        <v>7.09</v>
      </c>
      <c r="C58" s="194">
        <v>11</v>
      </c>
      <c r="D58" s="194">
        <v>41</v>
      </c>
      <c r="E58" s="194">
        <v>40</v>
      </c>
      <c r="F58" s="195">
        <f>+C58+D58-E58</f>
        <v>12</v>
      </c>
      <c r="G58" s="242">
        <v>11.77</v>
      </c>
      <c r="H58" s="196">
        <f>+G58-F58</f>
        <v>-0.23000000000000043</v>
      </c>
      <c r="I58" s="194">
        <f>F58</f>
        <v>12</v>
      </c>
      <c r="J58" s="194">
        <v>42</v>
      </c>
      <c r="K58" s="194">
        <v>52</v>
      </c>
      <c r="L58" s="196">
        <f>+I58+J58-K58</f>
        <v>2</v>
      </c>
    </row>
    <row r="59" spans="1:12" ht="14.25" customHeight="1">
      <c r="A59" s="228" t="s">
        <v>155</v>
      </c>
      <c r="B59" s="227"/>
      <c r="C59" s="227"/>
      <c r="D59" s="227"/>
      <c r="E59" s="227"/>
      <c r="F59" s="227"/>
      <c r="G59" s="243"/>
      <c r="H59" s="227"/>
      <c r="I59" s="227"/>
      <c r="J59" s="227"/>
      <c r="K59" s="227"/>
      <c r="L59" s="227"/>
    </row>
    <row r="60" ht="14.25" customHeight="1">
      <c r="A60" s="4"/>
    </row>
    <row r="61" ht="14.25" customHeight="1" thickBot="1">
      <c r="A61" s="4"/>
    </row>
    <row r="62" spans="1:12" ht="14.25" customHeight="1">
      <c r="A62" s="286" t="s">
        <v>119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378"/>
    </row>
    <row r="63" spans="1:12" ht="14.25" customHeight="1">
      <c r="A63" s="375" t="s">
        <v>39</v>
      </c>
      <c r="B63" s="376"/>
      <c r="C63" s="376"/>
      <c r="D63" s="376"/>
      <c r="E63" s="376"/>
      <c r="F63" s="53" t="s">
        <v>38</v>
      </c>
      <c r="G63" s="272" t="s">
        <v>56</v>
      </c>
      <c r="H63" s="273"/>
      <c r="I63" s="273"/>
      <c r="J63" s="273"/>
      <c r="K63" s="274"/>
      <c r="L63" s="77" t="s">
        <v>38</v>
      </c>
    </row>
    <row r="64" spans="1:12" ht="14.25" customHeight="1">
      <c r="A64" s="361" t="s">
        <v>124</v>
      </c>
      <c r="B64" s="362"/>
      <c r="C64" s="362"/>
      <c r="D64" s="362"/>
      <c r="E64" s="363"/>
      <c r="F64" s="230">
        <v>100</v>
      </c>
      <c r="G64" s="358"/>
      <c r="H64" s="359"/>
      <c r="I64" s="359"/>
      <c r="J64" s="359"/>
      <c r="K64" s="360"/>
      <c r="L64" s="225"/>
    </row>
    <row r="65" spans="1:12" ht="14.25" customHeight="1">
      <c r="A65" s="361" t="s">
        <v>125</v>
      </c>
      <c r="B65" s="362"/>
      <c r="C65" s="362"/>
      <c r="D65" s="362"/>
      <c r="E65" s="363"/>
      <c r="F65" s="230">
        <v>100</v>
      </c>
      <c r="G65" s="358"/>
      <c r="H65" s="359"/>
      <c r="I65" s="359"/>
      <c r="J65" s="359"/>
      <c r="K65" s="360"/>
      <c r="L65" s="226"/>
    </row>
    <row r="66" spans="1:12" ht="14.25" customHeight="1" thickBot="1">
      <c r="A66" s="386" t="s">
        <v>126</v>
      </c>
      <c r="B66" s="387"/>
      <c r="C66" s="387"/>
      <c r="D66" s="387"/>
      <c r="E66" s="388"/>
      <c r="F66" s="244">
        <v>600</v>
      </c>
      <c r="G66" s="389"/>
      <c r="H66" s="389"/>
      <c r="I66" s="389"/>
      <c r="J66" s="389"/>
      <c r="K66" s="390"/>
      <c r="L66" s="224"/>
    </row>
    <row r="67" spans="1:12" ht="14.25" customHeight="1" thickBot="1">
      <c r="A67" s="380" t="s">
        <v>69</v>
      </c>
      <c r="B67" s="381"/>
      <c r="C67" s="381"/>
      <c r="D67" s="381"/>
      <c r="E67" s="382"/>
      <c r="F67" s="95">
        <f>SUM(F64:F66)</f>
        <v>800</v>
      </c>
      <c r="G67" s="291" t="s">
        <v>69</v>
      </c>
      <c r="H67" s="383"/>
      <c r="I67" s="383"/>
      <c r="J67" s="383"/>
      <c r="K67" s="383"/>
      <c r="L67" s="96">
        <f>SUM(L64)</f>
        <v>0</v>
      </c>
    </row>
    <row r="68" spans="1:12" ht="14.25" customHeight="1">
      <c r="A68" s="74"/>
      <c r="B68" s="74"/>
      <c r="C68" s="74"/>
      <c r="D68" s="74"/>
      <c r="E68" s="74"/>
      <c r="F68" s="75"/>
      <c r="G68" s="76"/>
      <c r="H68" s="76"/>
      <c r="I68" s="76"/>
      <c r="J68" s="76"/>
      <c r="K68" s="76"/>
      <c r="L68" s="75"/>
    </row>
    <row r="69" spans="1:12" ht="14.25" customHeight="1">
      <c r="A69" s="74"/>
      <c r="B69" s="74"/>
      <c r="C69" s="74"/>
      <c r="D69" s="74"/>
      <c r="E69" s="74"/>
      <c r="F69" s="75"/>
      <c r="G69" s="76"/>
      <c r="H69" s="76"/>
      <c r="I69" s="76"/>
      <c r="J69" s="76"/>
      <c r="K69" s="76"/>
      <c r="L69" s="75"/>
    </row>
    <row r="70" spans="1:12" ht="14.25" customHeight="1">
      <c r="A70" s="74"/>
      <c r="B70" s="74"/>
      <c r="C70" s="74"/>
      <c r="D70" s="74"/>
      <c r="E70" s="74"/>
      <c r="F70" s="75"/>
      <c r="G70" s="76"/>
      <c r="H70" s="76"/>
      <c r="I70" s="76"/>
      <c r="J70" s="76"/>
      <c r="K70" s="76"/>
      <c r="L70" s="75"/>
    </row>
    <row r="71" ht="12.75">
      <c r="A71" s="4"/>
    </row>
    <row r="73" spans="2:9" ht="12.75">
      <c r="B73" s="288" t="s">
        <v>120</v>
      </c>
      <c r="C73" s="288"/>
      <c r="D73" s="288"/>
      <c r="E73" s="288"/>
      <c r="F73" s="288"/>
      <c r="G73" s="288"/>
      <c r="H73" s="288"/>
      <c r="I73" s="288"/>
    </row>
    <row r="74" ht="13.5" thickBot="1"/>
    <row r="75" spans="2:9" ht="13.5" thickBot="1">
      <c r="B75" s="80" t="s">
        <v>72</v>
      </c>
      <c r="C75" s="81"/>
      <c r="D75" s="82"/>
      <c r="E75" s="333" t="s">
        <v>73</v>
      </c>
      <c r="F75" s="334"/>
      <c r="G75" s="335"/>
      <c r="H75" s="336" t="s">
        <v>57</v>
      </c>
      <c r="I75" s="337"/>
    </row>
    <row r="76" spans="2:9" ht="12.75">
      <c r="B76" s="198" t="s">
        <v>58</v>
      </c>
      <c r="C76" s="199" t="s">
        <v>74</v>
      </c>
      <c r="D76" s="200" t="s">
        <v>75</v>
      </c>
      <c r="E76" s="198" t="s">
        <v>58</v>
      </c>
      <c r="F76" s="199" t="s">
        <v>74</v>
      </c>
      <c r="G76" s="200" t="s">
        <v>76</v>
      </c>
      <c r="H76" s="338" t="s">
        <v>77</v>
      </c>
      <c r="I76" s="339"/>
    </row>
    <row r="77" spans="2:9" ht="13.5" thickBot="1">
      <c r="B77" s="201">
        <v>2007</v>
      </c>
      <c r="C77" s="202">
        <v>2008</v>
      </c>
      <c r="D77" s="203"/>
      <c r="E77" s="201">
        <v>2007</v>
      </c>
      <c r="F77" s="202">
        <v>2008</v>
      </c>
      <c r="G77" s="203" t="s">
        <v>122</v>
      </c>
      <c r="H77" s="296" t="s">
        <v>80</v>
      </c>
      <c r="I77" s="297"/>
    </row>
    <row r="78" spans="2:9" ht="16.5" customHeight="1" thickBot="1">
      <c r="B78" s="93">
        <v>9.1</v>
      </c>
      <c r="C78" s="91">
        <v>9.1</v>
      </c>
      <c r="D78" s="92">
        <f>SUM(C78-B78)</f>
        <v>0</v>
      </c>
      <c r="E78" s="93">
        <f>H79/(12*B78)*1000</f>
        <v>18745.421245421247</v>
      </c>
      <c r="F78" s="91">
        <f>H78/(12*C78)*1000</f>
        <v>19386.446886446887</v>
      </c>
      <c r="G78" s="94">
        <f>PRODUCT(F78/E78*100)</f>
        <v>103.41963849535907</v>
      </c>
      <c r="H78" s="384">
        <f>L29</f>
        <v>2117</v>
      </c>
      <c r="I78" s="385"/>
    </row>
    <row r="79" spans="8:9" ht="12.75" customHeight="1" hidden="1">
      <c r="H79" s="379">
        <f>G29</f>
        <v>2047</v>
      </c>
      <c r="I79" s="379"/>
    </row>
    <row r="80" ht="12.75">
      <c r="B80" s="4" t="s">
        <v>59</v>
      </c>
    </row>
  </sheetData>
  <mergeCells count="42">
    <mergeCell ref="G64:K64"/>
    <mergeCell ref="G65:K65"/>
    <mergeCell ref="A64:E64"/>
    <mergeCell ref="A65:E65"/>
    <mergeCell ref="A50:L50"/>
    <mergeCell ref="J39:L39"/>
    <mergeCell ref="B40:D40"/>
    <mergeCell ref="E40:G40"/>
    <mergeCell ref="E39:G39"/>
    <mergeCell ref="B39:D39"/>
    <mergeCell ref="D45:I45"/>
    <mergeCell ref="C45:C46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B43:I43"/>
    <mergeCell ref="H77:I77"/>
    <mergeCell ref="H78:I78"/>
    <mergeCell ref="I51:L51"/>
    <mergeCell ref="A63:E63"/>
    <mergeCell ref="G63:K63"/>
    <mergeCell ref="A51:A52"/>
    <mergeCell ref="B51:B52"/>
    <mergeCell ref="C51:F51"/>
    <mergeCell ref="G51:G52"/>
    <mergeCell ref="H51:H52"/>
    <mergeCell ref="A66:E66"/>
    <mergeCell ref="G66:K66"/>
    <mergeCell ref="A62:L62"/>
    <mergeCell ref="H79:I79"/>
    <mergeCell ref="A67:E67"/>
    <mergeCell ref="G67:K67"/>
    <mergeCell ref="B73:I73"/>
    <mergeCell ref="E75:G75"/>
    <mergeCell ref="H75:I75"/>
    <mergeCell ref="H76:I7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5" max="15" width="9.75390625" style="0" customWidth="1"/>
  </cols>
  <sheetData>
    <row r="1" ht="12.75">
      <c r="L1" s="6" t="s">
        <v>160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62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4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78</v>
      </c>
      <c r="C10" s="124">
        <v>0</v>
      </c>
      <c r="D10" s="122">
        <f t="shared" si="0"/>
        <v>78</v>
      </c>
      <c r="E10" s="123">
        <v>87</v>
      </c>
      <c r="F10" s="124">
        <v>0</v>
      </c>
      <c r="G10" s="122">
        <f aca="true" t="shared" si="2" ref="G10:G17">SUM(E10:F10)</f>
        <v>87</v>
      </c>
      <c r="H10" s="144">
        <f aca="true" t="shared" si="3" ref="H10:H37">+G10-D10</f>
        <v>9</v>
      </c>
      <c r="I10" s="143">
        <f>IF(D10=0,0,+G10/D10)</f>
        <v>1.1153846153846154</v>
      </c>
      <c r="J10" s="130">
        <v>95</v>
      </c>
      <c r="K10" s="124">
        <v>0</v>
      </c>
      <c r="L10" s="141">
        <f t="shared" si="1"/>
        <v>95</v>
      </c>
      <c r="M10" s="144">
        <f aca="true" t="shared" si="4" ref="M10:M37">+L10-G10</f>
        <v>8</v>
      </c>
      <c r="N10" s="143">
        <f>IF(G10=0,0,+L10/G10)</f>
        <v>1.0919540229885059</v>
      </c>
    </row>
    <row r="11" spans="1:14" ht="15" customHeight="1">
      <c r="A11" s="104" t="s">
        <v>8</v>
      </c>
      <c r="B11" s="123">
        <v>138</v>
      </c>
      <c r="C11" s="124">
        <v>4</v>
      </c>
      <c r="D11" s="122">
        <f t="shared" si="0"/>
        <v>142</v>
      </c>
      <c r="E11" s="123">
        <v>116</v>
      </c>
      <c r="F11" s="124">
        <v>3</v>
      </c>
      <c r="G11" s="122">
        <f t="shared" si="2"/>
        <v>119</v>
      </c>
      <c r="H11" s="144">
        <f t="shared" si="3"/>
        <v>-23</v>
      </c>
      <c r="I11" s="143">
        <f aca="true" t="shared" si="5" ref="I11:I37">IF(D11=0,0,+G11/D11)</f>
        <v>0.8380281690140845</v>
      </c>
      <c r="J11" s="130">
        <v>110</v>
      </c>
      <c r="K11" s="124">
        <v>10</v>
      </c>
      <c r="L11" s="141">
        <f t="shared" si="1"/>
        <v>120</v>
      </c>
      <c r="M11" s="144">
        <f t="shared" si="4"/>
        <v>1</v>
      </c>
      <c r="N11" s="143">
        <f aca="true" t="shared" si="6" ref="N11:N37">IF(G11=0,0,+L11/G11)</f>
        <v>1.0084033613445378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 t="shared" si="5"/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238</v>
      </c>
      <c r="C13" s="124">
        <v>0</v>
      </c>
      <c r="D13" s="122">
        <f t="shared" si="0"/>
        <v>238</v>
      </c>
      <c r="E13" s="123">
        <v>467</v>
      </c>
      <c r="F13" s="124">
        <v>0</v>
      </c>
      <c r="G13" s="122">
        <f t="shared" si="2"/>
        <v>467</v>
      </c>
      <c r="H13" s="144">
        <f t="shared" si="3"/>
        <v>229</v>
      </c>
      <c r="I13" s="143">
        <f t="shared" si="5"/>
        <v>1.9621848739495797</v>
      </c>
      <c r="J13" s="130">
        <v>424</v>
      </c>
      <c r="K13" s="124">
        <v>0</v>
      </c>
      <c r="L13" s="141">
        <f t="shared" si="1"/>
        <v>424</v>
      </c>
      <c r="M13" s="144">
        <f t="shared" si="4"/>
        <v>-43</v>
      </c>
      <c r="N13" s="143">
        <f t="shared" si="6"/>
        <v>0.9079229122055674</v>
      </c>
    </row>
    <row r="14" spans="1:14" ht="15" customHeight="1">
      <c r="A14" s="104" t="s">
        <v>11</v>
      </c>
      <c r="B14" s="123">
        <v>179</v>
      </c>
      <c r="C14" s="124">
        <v>0</v>
      </c>
      <c r="D14" s="122">
        <f t="shared" si="0"/>
        <v>179</v>
      </c>
      <c r="E14" s="123">
        <v>280</v>
      </c>
      <c r="F14" s="124">
        <v>0</v>
      </c>
      <c r="G14" s="122">
        <f t="shared" si="2"/>
        <v>280</v>
      </c>
      <c r="H14" s="144">
        <f t="shared" si="3"/>
        <v>101</v>
      </c>
      <c r="I14" s="143">
        <f t="shared" si="5"/>
        <v>1.5642458100558658</v>
      </c>
      <c r="J14" s="130">
        <v>367</v>
      </c>
      <c r="K14" s="124">
        <v>0</v>
      </c>
      <c r="L14" s="141">
        <f t="shared" si="1"/>
        <v>367</v>
      </c>
      <c r="M14" s="144">
        <f t="shared" si="4"/>
        <v>87</v>
      </c>
      <c r="N14" s="143">
        <f t="shared" si="6"/>
        <v>1.3107142857142857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7003</v>
      </c>
      <c r="C17" s="126">
        <v>0</v>
      </c>
      <c r="D17" s="122">
        <f t="shared" si="0"/>
        <v>7003</v>
      </c>
      <c r="E17" s="125">
        <v>7329</v>
      </c>
      <c r="F17" s="126">
        <v>0</v>
      </c>
      <c r="G17" s="122">
        <f t="shared" si="2"/>
        <v>7329</v>
      </c>
      <c r="H17" s="146">
        <f t="shared" si="3"/>
        <v>326</v>
      </c>
      <c r="I17" s="147">
        <f t="shared" si="5"/>
        <v>1.0465514779380265</v>
      </c>
      <c r="J17" s="145">
        <v>7526</v>
      </c>
      <c r="K17" s="126">
        <v>0</v>
      </c>
      <c r="L17" s="141">
        <f t="shared" si="1"/>
        <v>7526</v>
      </c>
      <c r="M17" s="144">
        <f t="shared" si="4"/>
        <v>197</v>
      </c>
      <c r="N17" s="143">
        <f t="shared" si="6"/>
        <v>1.026879519716196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7457</v>
      </c>
      <c r="C18" s="128">
        <f t="shared" si="7"/>
        <v>4</v>
      </c>
      <c r="D18" s="129">
        <f t="shared" si="7"/>
        <v>7461</v>
      </c>
      <c r="E18" s="127">
        <f t="shared" si="7"/>
        <v>7999</v>
      </c>
      <c r="F18" s="128">
        <f t="shared" si="7"/>
        <v>3</v>
      </c>
      <c r="G18" s="129">
        <f t="shared" si="7"/>
        <v>8002</v>
      </c>
      <c r="H18" s="148">
        <f t="shared" si="3"/>
        <v>541</v>
      </c>
      <c r="I18" s="149">
        <f t="shared" si="5"/>
        <v>1.0725103873475406</v>
      </c>
      <c r="J18" s="128">
        <f>SUM(J9+J10+J11+J12+J13+J15+J17)</f>
        <v>8155</v>
      </c>
      <c r="K18" s="128">
        <f>SUM(K9+K10+K11+K12+K13+K15+K17)</f>
        <v>10</v>
      </c>
      <c r="L18" s="129">
        <f>SUM(L9+L10+L11+L12+L13+L15+L17)</f>
        <v>8165</v>
      </c>
      <c r="M18" s="148">
        <f t="shared" si="4"/>
        <v>163</v>
      </c>
      <c r="N18" s="143">
        <f t="shared" si="6"/>
        <v>1.0203699075231192</v>
      </c>
    </row>
    <row r="19" spans="1:14" ht="15" customHeight="1">
      <c r="A19" s="106" t="s">
        <v>16</v>
      </c>
      <c r="B19" s="120">
        <v>476</v>
      </c>
      <c r="C19" s="121">
        <v>0</v>
      </c>
      <c r="D19" s="122">
        <f aca="true" t="shared" si="8" ref="D19:D36">SUM(B19:C19)</f>
        <v>476</v>
      </c>
      <c r="E19" s="120">
        <v>394</v>
      </c>
      <c r="F19" s="121">
        <v>0</v>
      </c>
      <c r="G19" s="122">
        <f aca="true" t="shared" si="9" ref="G19:G36">SUM(E19:F19)</f>
        <v>394</v>
      </c>
      <c r="H19" s="142">
        <f t="shared" si="3"/>
        <v>-82</v>
      </c>
      <c r="I19" s="150">
        <f t="shared" si="5"/>
        <v>0.8277310924369747</v>
      </c>
      <c r="J19" s="140">
        <v>399</v>
      </c>
      <c r="K19" s="121">
        <v>0</v>
      </c>
      <c r="L19" s="141">
        <f aca="true" t="shared" si="10" ref="L19:L36">SUM(J19:K19)</f>
        <v>399</v>
      </c>
      <c r="M19" s="142">
        <f t="shared" si="4"/>
        <v>5</v>
      </c>
      <c r="N19" s="143">
        <f t="shared" si="6"/>
        <v>1.0126903553299493</v>
      </c>
    </row>
    <row r="20" spans="1:14" ht="24">
      <c r="A20" s="104" t="s">
        <v>17</v>
      </c>
      <c r="B20" s="120">
        <v>169</v>
      </c>
      <c r="C20" s="121">
        <v>0</v>
      </c>
      <c r="D20" s="122">
        <f t="shared" si="8"/>
        <v>169</v>
      </c>
      <c r="E20" s="120">
        <v>98</v>
      </c>
      <c r="F20" s="121">
        <v>0</v>
      </c>
      <c r="G20" s="122">
        <f t="shared" si="9"/>
        <v>98</v>
      </c>
      <c r="H20" s="144">
        <f t="shared" si="3"/>
        <v>-71</v>
      </c>
      <c r="I20" s="143">
        <f t="shared" si="5"/>
        <v>0.5798816568047337</v>
      </c>
      <c r="J20" s="140">
        <v>173</v>
      </c>
      <c r="K20" s="121">
        <v>0</v>
      </c>
      <c r="L20" s="141">
        <f t="shared" si="10"/>
        <v>173</v>
      </c>
      <c r="M20" s="142">
        <f t="shared" si="4"/>
        <v>75</v>
      </c>
      <c r="N20" s="143">
        <f t="shared" si="6"/>
        <v>1.7653061224489797</v>
      </c>
    </row>
    <row r="21" spans="1:14" ht="15" customHeight="1">
      <c r="A21" s="104" t="s">
        <v>18</v>
      </c>
      <c r="B21" s="123">
        <v>370</v>
      </c>
      <c r="C21" s="124">
        <v>0</v>
      </c>
      <c r="D21" s="122">
        <f t="shared" si="8"/>
        <v>370</v>
      </c>
      <c r="E21" s="123">
        <v>358</v>
      </c>
      <c r="F21" s="124">
        <v>0</v>
      </c>
      <c r="G21" s="122">
        <f t="shared" si="9"/>
        <v>358</v>
      </c>
      <c r="H21" s="144">
        <f t="shared" si="3"/>
        <v>-12</v>
      </c>
      <c r="I21" s="143">
        <f t="shared" si="5"/>
        <v>0.9675675675675676</v>
      </c>
      <c r="J21" s="123">
        <v>412</v>
      </c>
      <c r="K21" s="124">
        <v>0</v>
      </c>
      <c r="L21" s="141">
        <f t="shared" si="10"/>
        <v>412</v>
      </c>
      <c r="M21" s="142">
        <f t="shared" si="4"/>
        <v>54</v>
      </c>
      <c r="N21" s="143">
        <f t="shared" si="6"/>
        <v>1.1508379888268156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135</v>
      </c>
      <c r="C23" s="124">
        <v>3</v>
      </c>
      <c r="D23" s="122">
        <f t="shared" si="8"/>
        <v>138</v>
      </c>
      <c r="E23" s="123">
        <v>101</v>
      </c>
      <c r="F23" s="124">
        <v>3</v>
      </c>
      <c r="G23" s="122">
        <f t="shared" si="9"/>
        <v>104</v>
      </c>
      <c r="H23" s="144">
        <f t="shared" si="3"/>
        <v>-34</v>
      </c>
      <c r="I23" s="143">
        <f t="shared" si="5"/>
        <v>0.7536231884057971</v>
      </c>
      <c r="J23" s="130">
        <v>158</v>
      </c>
      <c r="K23" s="124">
        <v>5</v>
      </c>
      <c r="L23" s="141">
        <f t="shared" si="10"/>
        <v>163</v>
      </c>
      <c r="M23" s="142">
        <f t="shared" si="4"/>
        <v>59</v>
      </c>
      <c r="N23" s="143">
        <f t="shared" si="6"/>
        <v>1.5673076923076923</v>
      </c>
    </row>
    <row r="24" spans="1:14" ht="15" customHeight="1">
      <c r="A24" s="104" t="s">
        <v>21</v>
      </c>
      <c r="B24" s="130">
        <v>1668</v>
      </c>
      <c r="C24" s="124">
        <v>0</v>
      </c>
      <c r="D24" s="122">
        <f t="shared" si="8"/>
        <v>1668</v>
      </c>
      <c r="E24" s="130">
        <v>1913</v>
      </c>
      <c r="F24" s="124">
        <v>0</v>
      </c>
      <c r="G24" s="122">
        <f t="shared" si="9"/>
        <v>1913</v>
      </c>
      <c r="H24" s="144">
        <f t="shared" si="3"/>
        <v>245</v>
      </c>
      <c r="I24" s="143">
        <f t="shared" si="5"/>
        <v>1.1468824940047961</v>
      </c>
      <c r="J24" s="130">
        <v>1559</v>
      </c>
      <c r="K24" s="124">
        <v>0</v>
      </c>
      <c r="L24" s="141">
        <f t="shared" si="10"/>
        <v>1559</v>
      </c>
      <c r="M24" s="142">
        <f t="shared" si="4"/>
        <v>-354</v>
      </c>
      <c r="N24" s="143">
        <f t="shared" si="6"/>
        <v>0.8149503397804495</v>
      </c>
    </row>
    <row r="25" spans="1:14" ht="24">
      <c r="A25" s="104" t="s">
        <v>22</v>
      </c>
      <c r="B25" s="123">
        <v>201</v>
      </c>
      <c r="C25" s="124">
        <v>0</v>
      </c>
      <c r="D25" s="122">
        <f t="shared" si="8"/>
        <v>201</v>
      </c>
      <c r="E25" s="123">
        <v>298</v>
      </c>
      <c r="F25" s="124">
        <v>0</v>
      </c>
      <c r="G25" s="122">
        <f t="shared" si="9"/>
        <v>298</v>
      </c>
      <c r="H25" s="144">
        <f t="shared" si="3"/>
        <v>97</v>
      </c>
      <c r="I25" s="143">
        <f t="shared" si="5"/>
        <v>1.4825870646766168</v>
      </c>
      <c r="J25" s="151">
        <v>290</v>
      </c>
      <c r="K25" s="124">
        <v>0</v>
      </c>
      <c r="L25" s="141">
        <f t="shared" si="10"/>
        <v>290</v>
      </c>
      <c r="M25" s="142">
        <f t="shared" si="4"/>
        <v>-8</v>
      </c>
      <c r="N25" s="143">
        <f t="shared" si="6"/>
        <v>0.9731543624161074</v>
      </c>
    </row>
    <row r="26" spans="1:14" ht="15" customHeight="1">
      <c r="A26" s="104" t="s">
        <v>23</v>
      </c>
      <c r="B26" s="123">
        <v>1383</v>
      </c>
      <c r="C26" s="124">
        <v>0</v>
      </c>
      <c r="D26" s="122">
        <f t="shared" si="8"/>
        <v>1383</v>
      </c>
      <c r="E26" s="123">
        <v>1562</v>
      </c>
      <c r="F26" s="124">
        <v>0</v>
      </c>
      <c r="G26" s="122">
        <f t="shared" si="9"/>
        <v>1562</v>
      </c>
      <c r="H26" s="144">
        <f t="shared" si="3"/>
        <v>179</v>
      </c>
      <c r="I26" s="143">
        <f t="shared" si="5"/>
        <v>1.1294287780187997</v>
      </c>
      <c r="J26" s="151">
        <v>1209</v>
      </c>
      <c r="K26" s="124">
        <v>0</v>
      </c>
      <c r="L26" s="141">
        <f t="shared" si="10"/>
        <v>1209</v>
      </c>
      <c r="M26" s="142">
        <f t="shared" si="4"/>
        <v>-353</v>
      </c>
      <c r="N26" s="143">
        <f t="shared" si="6"/>
        <v>0.7740076824583867</v>
      </c>
    </row>
    <row r="27" spans="1:14" ht="15" customHeight="1">
      <c r="A27" s="107" t="s">
        <v>24</v>
      </c>
      <c r="B27" s="130">
        <f>B28+B31</f>
        <v>4144</v>
      </c>
      <c r="C27" s="124">
        <v>0</v>
      </c>
      <c r="D27" s="122">
        <f t="shared" si="8"/>
        <v>4144</v>
      </c>
      <c r="E27" s="130">
        <f>E28+E31</f>
        <v>4462</v>
      </c>
      <c r="F27" s="124">
        <v>0</v>
      </c>
      <c r="G27" s="122">
        <f t="shared" si="9"/>
        <v>4462</v>
      </c>
      <c r="H27" s="144">
        <f t="shared" si="3"/>
        <v>318</v>
      </c>
      <c r="I27" s="143">
        <f t="shared" si="5"/>
        <v>1.0767374517374517</v>
      </c>
      <c r="J27" s="130">
        <f>J28+J31</f>
        <v>4729</v>
      </c>
      <c r="K27" s="124">
        <v>0</v>
      </c>
      <c r="L27" s="141">
        <f t="shared" si="10"/>
        <v>4729</v>
      </c>
      <c r="M27" s="142">
        <f t="shared" si="4"/>
        <v>267</v>
      </c>
      <c r="N27" s="143">
        <f t="shared" si="6"/>
        <v>1.0598386373823399</v>
      </c>
    </row>
    <row r="28" spans="1:14" ht="15" customHeight="1">
      <c r="A28" s="104" t="s">
        <v>25</v>
      </c>
      <c r="B28" s="123">
        <f>B29+B30</f>
        <v>3038</v>
      </c>
      <c r="C28" s="124">
        <v>0</v>
      </c>
      <c r="D28" s="122">
        <f t="shared" si="8"/>
        <v>3038</v>
      </c>
      <c r="E28" s="123">
        <f>E29+E30</f>
        <v>3267</v>
      </c>
      <c r="F28" s="124">
        <v>0</v>
      </c>
      <c r="G28" s="122">
        <f t="shared" si="9"/>
        <v>3267</v>
      </c>
      <c r="H28" s="144">
        <f t="shared" si="3"/>
        <v>229</v>
      </c>
      <c r="I28" s="143">
        <f t="shared" si="5"/>
        <v>1.075378538512179</v>
      </c>
      <c r="J28" s="123">
        <f>J29+J30</f>
        <v>3398</v>
      </c>
      <c r="K28" s="152">
        <v>0</v>
      </c>
      <c r="L28" s="141">
        <f t="shared" si="10"/>
        <v>3398</v>
      </c>
      <c r="M28" s="142">
        <f t="shared" si="4"/>
        <v>131</v>
      </c>
      <c r="N28" s="143">
        <f t="shared" si="6"/>
        <v>1.0400979491888582</v>
      </c>
    </row>
    <row r="29" spans="1:14" ht="15" customHeight="1">
      <c r="A29" s="107" t="s">
        <v>26</v>
      </c>
      <c r="B29" s="123">
        <v>2632</v>
      </c>
      <c r="C29" s="124">
        <v>0</v>
      </c>
      <c r="D29" s="122">
        <f t="shared" si="8"/>
        <v>2632</v>
      </c>
      <c r="E29" s="123">
        <v>2787</v>
      </c>
      <c r="F29" s="124">
        <v>0</v>
      </c>
      <c r="G29" s="122">
        <f t="shared" si="9"/>
        <v>2787</v>
      </c>
      <c r="H29" s="144">
        <f t="shared" si="3"/>
        <v>155</v>
      </c>
      <c r="I29" s="143">
        <f t="shared" si="5"/>
        <v>1.0588905775075987</v>
      </c>
      <c r="J29" s="123">
        <v>2948</v>
      </c>
      <c r="K29" s="124">
        <v>0</v>
      </c>
      <c r="L29" s="141">
        <f t="shared" si="10"/>
        <v>2948</v>
      </c>
      <c r="M29" s="142">
        <f t="shared" si="4"/>
        <v>161</v>
      </c>
      <c r="N29" s="143">
        <f t="shared" si="6"/>
        <v>1.0577682095443128</v>
      </c>
    </row>
    <row r="30" spans="1:14" ht="15" customHeight="1">
      <c r="A30" s="104" t="s">
        <v>27</v>
      </c>
      <c r="B30" s="123">
        <v>406</v>
      </c>
      <c r="C30" s="124">
        <v>0</v>
      </c>
      <c r="D30" s="122">
        <f t="shared" si="8"/>
        <v>406</v>
      </c>
      <c r="E30" s="123">
        <v>480</v>
      </c>
      <c r="F30" s="124">
        <v>0</v>
      </c>
      <c r="G30" s="122">
        <f t="shared" si="9"/>
        <v>480</v>
      </c>
      <c r="H30" s="144">
        <f t="shared" si="3"/>
        <v>74</v>
      </c>
      <c r="I30" s="143">
        <f t="shared" si="5"/>
        <v>1.1822660098522169</v>
      </c>
      <c r="J30" s="123">
        <v>450</v>
      </c>
      <c r="K30" s="124">
        <v>0</v>
      </c>
      <c r="L30" s="141">
        <f t="shared" si="10"/>
        <v>450</v>
      </c>
      <c r="M30" s="142">
        <f t="shared" si="4"/>
        <v>-30</v>
      </c>
      <c r="N30" s="143">
        <f t="shared" si="6"/>
        <v>0.9375</v>
      </c>
    </row>
    <row r="31" spans="1:14" ht="24">
      <c r="A31" s="104" t="s">
        <v>28</v>
      </c>
      <c r="B31" s="123">
        <v>1106</v>
      </c>
      <c r="C31" s="124">
        <v>0</v>
      </c>
      <c r="D31" s="122">
        <f t="shared" si="8"/>
        <v>1106</v>
      </c>
      <c r="E31" s="123">
        <v>1195</v>
      </c>
      <c r="F31" s="124">
        <v>0</v>
      </c>
      <c r="G31" s="122">
        <f t="shared" si="9"/>
        <v>1195</v>
      </c>
      <c r="H31" s="144">
        <f t="shared" si="3"/>
        <v>89</v>
      </c>
      <c r="I31" s="143">
        <f t="shared" si="5"/>
        <v>1.0804701627486437</v>
      </c>
      <c r="J31" s="123">
        <v>1331</v>
      </c>
      <c r="K31" s="124">
        <v>0</v>
      </c>
      <c r="L31" s="141">
        <f t="shared" si="10"/>
        <v>1331</v>
      </c>
      <c r="M31" s="142">
        <f t="shared" si="4"/>
        <v>136</v>
      </c>
      <c r="N31" s="143">
        <f t="shared" si="6"/>
        <v>1.1138075313807532</v>
      </c>
    </row>
    <row r="32" spans="1:14" ht="15" customHeight="1">
      <c r="A32" s="107" t="s">
        <v>29</v>
      </c>
      <c r="B32" s="123">
        <v>5</v>
      </c>
      <c r="C32" s="124">
        <v>1</v>
      </c>
      <c r="D32" s="122">
        <f t="shared" si="8"/>
        <v>6</v>
      </c>
      <c r="E32" s="123">
        <v>6</v>
      </c>
      <c r="F32" s="124">
        <v>0</v>
      </c>
      <c r="G32" s="122">
        <f t="shared" si="9"/>
        <v>6</v>
      </c>
      <c r="H32" s="144">
        <f t="shared" si="3"/>
        <v>0</v>
      </c>
      <c r="I32" s="143">
        <f t="shared" si="5"/>
        <v>1</v>
      </c>
      <c r="J32" s="130">
        <v>1</v>
      </c>
      <c r="K32" s="124">
        <v>0</v>
      </c>
      <c r="L32" s="141">
        <f t="shared" si="10"/>
        <v>1</v>
      </c>
      <c r="M32" s="142">
        <f t="shared" si="4"/>
        <v>-5</v>
      </c>
      <c r="N32" s="143">
        <f t="shared" si="6"/>
        <v>0.16666666666666666</v>
      </c>
    </row>
    <row r="33" spans="1:14" ht="15" customHeight="1">
      <c r="A33" s="107" t="s">
        <v>30</v>
      </c>
      <c r="B33" s="123">
        <v>201</v>
      </c>
      <c r="C33" s="124">
        <v>0</v>
      </c>
      <c r="D33" s="122">
        <f t="shared" si="8"/>
        <v>201</v>
      </c>
      <c r="E33" s="123">
        <v>191</v>
      </c>
      <c r="F33" s="124">
        <v>0</v>
      </c>
      <c r="G33" s="122">
        <f t="shared" si="9"/>
        <v>191</v>
      </c>
      <c r="H33" s="144">
        <f t="shared" si="3"/>
        <v>-10</v>
      </c>
      <c r="I33" s="143">
        <f t="shared" si="5"/>
        <v>0.9502487562189055</v>
      </c>
      <c r="J33" s="130">
        <v>234</v>
      </c>
      <c r="K33" s="124">
        <v>0</v>
      </c>
      <c r="L33" s="141">
        <f t="shared" si="10"/>
        <v>234</v>
      </c>
      <c r="M33" s="142">
        <f t="shared" si="4"/>
        <v>43</v>
      </c>
      <c r="N33" s="143">
        <f t="shared" si="6"/>
        <v>1.225130890052356</v>
      </c>
    </row>
    <row r="34" spans="1:14" ht="24">
      <c r="A34" s="104" t="s">
        <v>31</v>
      </c>
      <c r="B34" s="123">
        <v>340</v>
      </c>
      <c r="C34" s="124">
        <v>0</v>
      </c>
      <c r="D34" s="122">
        <f t="shared" si="8"/>
        <v>340</v>
      </c>
      <c r="E34" s="123">
        <v>439</v>
      </c>
      <c r="F34" s="124">
        <v>0</v>
      </c>
      <c r="G34" s="122">
        <f t="shared" si="9"/>
        <v>439</v>
      </c>
      <c r="H34" s="144">
        <f t="shared" si="3"/>
        <v>99</v>
      </c>
      <c r="I34" s="143">
        <f t="shared" si="5"/>
        <v>1.2911764705882354</v>
      </c>
      <c r="J34" s="151">
        <v>668</v>
      </c>
      <c r="K34" s="124">
        <v>0</v>
      </c>
      <c r="L34" s="141">
        <f t="shared" si="10"/>
        <v>668</v>
      </c>
      <c r="M34" s="142">
        <f t="shared" si="4"/>
        <v>229</v>
      </c>
      <c r="N34" s="143">
        <f t="shared" si="6"/>
        <v>1.5216400911161732</v>
      </c>
    </row>
    <row r="35" spans="1:14" ht="24">
      <c r="A35" s="104" t="s">
        <v>32</v>
      </c>
      <c r="B35" s="123">
        <v>340</v>
      </c>
      <c r="C35" s="124">
        <v>0</v>
      </c>
      <c r="D35" s="122">
        <f t="shared" si="8"/>
        <v>340</v>
      </c>
      <c r="E35" s="123">
        <v>439</v>
      </c>
      <c r="F35" s="124">
        <v>0</v>
      </c>
      <c r="G35" s="122">
        <f t="shared" si="9"/>
        <v>439</v>
      </c>
      <c r="H35" s="144">
        <f t="shared" si="3"/>
        <v>99</v>
      </c>
      <c r="I35" s="143">
        <f t="shared" si="5"/>
        <v>1.2911764705882354</v>
      </c>
      <c r="J35" s="151">
        <v>668</v>
      </c>
      <c r="K35" s="124">
        <v>0</v>
      </c>
      <c r="L35" s="141">
        <f t="shared" si="10"/>
        <v>668</v>
      </c>
      <c r="M35" s="142">
        <f t="shared" si="4"/>
        <v>229</v>
      </c>
      <c r="N35" s="143">
        <f t="shared" si="6"/>
        <v>1.5216400911161732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7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3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7339</v>
      </c>
      <c r="C37" s="132">
        <f t="shared" si="11"/>
        <v>4</v>
      </c>
      <c r="D37" s="133">
        <f t="shared" si="11"/>
        <v>7343</v>
      </c>
      <c r="E37" s="127">
        <f t="shared" si="11"/>
        <v>7864</v>
      </c>
      <c r="F37" s="128">
        <f t="shared" si="11"/>
        <v>3</v>
      </c>
      <c r="G37" s="129">
        <f t="shared" si="11"/>
        <v>7867</v>
      </c>
      <c r="H37" s="148">
        <f t="shared" si="3"/>
        <v>524</v>
      </c>
      <c r="I37" s="149">
        <f t="shared" si="5"/>
        <v>1.0713604793681057</v>
      </c>
      <c r="J37" s="128">
        <f>SUM(J19+J21+J22+J23+J24+J27+J32+J33+J34+J36)</f>
        <v>8160</v>
      </c>
      <c r="K37" s="128">
        <f>SUM(K19+K21+K22+K23+K24+K27+K32+K33+K34+K36)</f>
        <v>5</v>
      </c>
      <c r="L37" s="129">
        <f>SUM(L19+L21+L22+L23+L24+L27+L32+L33+L34+L36)</f>
        <v>8165</v>
      </c>
      <c r="M37" s="148">
        <f t="shared" si="4"/>
        <v>298</v>
      </c>
      <c r="N37" s="143">
        <f t="shared" si="6"/>
        <v>1.0378797508580144</v>
      </c>
    </row>
    <row r="38" spans="1:14" ht="15" customHeight="1" thickBot="1">
      <c r="A38" s="109" t="s">
        <v>35</v>
      </c>
      <c r="B38" s="127">
        <f>B18-B37</f>
        <v>118</v>
      </c>
      <c r="C38" s="128">
        <f>C18-C37</f>
        <v>0</v>
      </c>
      <c r="D38" s="134">
        <f>SUM(B38:C38)</f>
        <v>118</v>
      </c>
      <c r="E38" s="127">
        <f>E18-E37</f>
        <v>135</v>
      </c>
      <c r="F38" s="128">
        <f>F18-F37</f>
        <v>0</v>
      </c>
      <c r="G38" s="134">
        <f>SUM(E38:F38)</f>
        <v>135</v>
      </c>
      <c r="H38" s="148">
        <f>+E38-B38</f>
        <v>17</v>
      </c>
      <c r="I38" s="149"/>
      <c r="J38" s="127">
        <f>J18-J37</f>
        <v>-5</v>
      </c>
      <c r="K38" s="128">
        <f>K18-K37</f>
        <v>5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ht="14.25" customHeight="1">
      <c r="A41" s="4" t="s">
        <v>154</v>
      </c>
    </row>
    <row r="42" ht="14.25" customHeight="1">
      <c r="A42" s="4"/>
    </row>
    <row r="43" ht="14.25" customHeight="1">
      <c r="A43" s="4"/>
    </row>
    <row r="44" spans="1:10" ht="14.25" customHeight="1" thickBot="1">
      <c r="A44" s="4" t="s">
        <v>59</v>
      </c>
      <c r="B44" s="402" t="s">
        <v>109</v>
      </c>
      <c r="C44" s="402"/>
      <c r="D44" s="402"/>
      <c r="E44" s="402"/>
      <c r="F44" s="402"/>
      <c r="G44" s="402"/>
      <c r="H44" s="402"/>
      <c r="I44" s="402"/>
      <c r="J44" t="s">
        <v>36</v>
      </c>
    </row>
    <row r="45" spans="1:10" ht="14.25" customHeight="1">
      <c r="A45" s="298" t="s">
        <v>42</v>
      </c>
      <c r="B45" s="301" t="s">
        <v>110</v>
      </c>
      <c r="C45" s="352" t="s">
        <v>111</v>
      </c>
      <c r="D45" s="353"/>
      <c r="E45" s="353"/>
      <c r="F45" s="353"/>
      <c r="G45" s="353"/>
      <c r="H45" s="353"/>
      <c r="I45" s="354"/>
      <c r="J45" s="304" t="s">
        <v>112</v>
      </c>
    </row>
    <row r="46" spans="1:10" ht="14.25" customHeight="1">
      <c r="A46" s="299"/>
      <c r="B46" s="302"/>
      <c r="C46" s="401" t="s">
        <v>40</v>
      </c>
      <c r="D46" s="355" t="s">
        <v>41</v>
      </c>
      <c r="E46" s="356"/>
      <c r="F46" s="356"/>
      <c r="G46" s="356"/>
      <c r="H46" s="356"/>
      <c r="I46" s="357"/>
      <c r="J46" s="305"/>
    </row>
    <row r="47" spans="1:10" ht="14.25" customHeight="1">
      <c r="A47" s="300"/>
      <c r="B47" s="303"/>
      <c r="C47" s="308"/>
      <c r="D47" s="155">
        <v>1</v>
      </c>
      <c r="E47" s="155">
        <v>2</v>
      </c>
      <c r="F47" s="155">
        <v>3</v>
      </c>
      <c r="G47" s="155">
        <v>4</v>
      </c>
      <c r="H47" s="156">
        <v>5</v>
      </c>
      <c r="I47" s="156">
        <v>6</v>
      </c>
      <c r="J47" s="306"/>
    </row>
    <row r="48" spans="1:10" ht="14.25" customHeight="1" thickBot="1">
      <c r="A48" s="157">
        <v>11540</v>
      </c>
      <c r="B48" s="159">
        <v>1760</v>
      </c>
      <c r="C48" s="159">
        <f>SUM(D48:I48)</f>
        <v>668</v>
      </c>
      <c r="D48" s="160">
        <v>130</v>
      </c>
      <c r="E48" s="159">
        <v>50</v>
      </c>
      <c r="F48" s="159">
        <v>82</v>
      </c>
      <c r="G48" s="159">
        <v>0</v>
      </c>
      <c r="H48" s="161">
        <v>0</v>
      </c>
      <c r="I48" s="161">
        <v>406</v>
      </c>
      <c r="J48" s="205">
        <f>A48-B48-C48</f>
        <v>9112</v>
      </c>
    </row>
    <row r="49" spans="1:9" ht="14.25" customHeight="1">
      <c r="A49" s="78"/>
      <c r="B49" s="79"/>
      <c r="C49" s="79"/>
      <c r="D49" s="79"/>
      <c r="E49" s="79"/>
      <c r="F49" s="79"/>
      <c r="G49" s="79"/>
      <c r="H49" s="79"/>
      <c r="I49" s="79"/>
    </row>
    <row r="50" spans="1:9" ht="14.25" customHeight="1">
      <c r="A50" s="78"/>
      <c r="B50" s="79"/>
      <c r="C50" s="79"/>
      <c r="D50" s="79"/>
      <c r="E50" s="79"/>
      <c r="F50" s="79"/>
      <c r="G50" s="79"/>
      <c r="H50" s="79"/>
      <c r="I50" s="79"/>
    </row>
    <row r="51" spans="1:12" ht="14.25" customHeight="1" thickBot="1">
      <c r="A51" s="340" t="s">
        <v>79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</row>
    <row r="52" spans="1:12" ht="26.25" customHeight="1">
      <c r="A52" s="314" t="s">
        <v>44</v>
      </c>
      <c r="B52" s="281" t="s">
        <v>113</v>
      </c>
      <c r="C52" s="283" t="s">
        <v>114</v>
      </c>
      <c r="D52" s="284"/>
      <c r="E52" s="284"/>
      <c r="F52" s="285"/>
      <c r="G52" s="281" t="s">
        <v>115</v>
      </c>
      <c r="H52" s="309" t="s">
        <v>55</v>
      </c>
      <c r="I52" s="311" t="s">
        <v>118</v>
      </c>
      <c r="J52" s="373"/>
      <c r="K52" s="373"/>
      <c r="L52" s="374"/>
    </row>
    <row r="53" spans="1:12" ht="23.25" thickBot="1">
      <c r="A53" s="315"/>
      <c r="B53" s="282"/>
      <c r="C53" s="165" t="s">
        <v>99</v>
      </c>
      <c r="D53" s="166" t="s">
        <v>45</v>
      </c>
      <c r="E53" s="166" t="s">
        <v>46</v>
      </c>
      <c r="F53" s="167" t="s">
        <v>100</v>
      </c>
      <c r="G53" s="282"/>
      <c r="H53" s="377"/>
      <c r="I53" s="163" t="s">
        <v>116</v>
      </c>
      <c r="J53" s="164" t="s">
        <v>45</v>
      </c>
      <c r="K53" s="164" t="s">
        <v>46</v>
      </c>
      <c r="L53" s="206" t="s">
        <v>117</v>
      </c>
    </row>
    <row r="54" spans="1:12" ht="14.25" customHeight="1">
      <c r="A54" s="36" t="s">
        <v>47</v>
      </c>
      <c r="B54" s="208">
        <v>926.08</v>
      </c>
      <c r="C54" s="178" t="s">
        <v>48</v>
      </c>
      <c r="D54" s="178" t="s">
        <v>48</v>
      </c>
      <c r="E54" s="178" t="s">
        <v>48</v>
      </c>
      <c r="F54" s="179" t="s">
        <v>48</v>
      </c>
      <c r="G54" s="233">
        <v>1027.11</v>
      </c>
      <c r="H54" s="171" t="s">
        <v>48</v>
      </c>
      <c r="I54" s="178" t="s">
        <v>48</v>
      </c>
      <c r="J54" s="178" t="s">
        <v>48</v>
      </c>
      <c r="K54" s="178" t="s">
        <v>48</v>
      </c>
      <c r="L54" s="182" t="s">
        <v>48</v>
      </c>
    </row>
    <row r="55" spans="1:12" ht="14.25" customHeight="1">
      <c r="A55" s="41" t="s">
        <v>49</v>
      </c>
      <c r="B55" s="173">
        <v>152.82</v>
      </c>
      <c r="C55" s="174">
        <v>153</v>
      </c>
      <c r="D55" s="174">
        <v>24</v>
      </c>
      <c r="E55" s="174">
        <v>0</v>
      </c>
      <c r="F55" s="175">
        <f>+C55+D55-E55</f>
        <v>177</v>
      </c>
      <c r="G55" s="241">
        <v>176.82</v>
      </c>
      <c r="H55" s="176">
        <f>+G55-F55</f>
        <v>-0.18000000000000682</v>
      </c>
      <c r="I55" s="174">
        <f>F55</f>
        <v>177</v>
      </c>
      <c r="J55" s="174">
        <v>0</v>
      </c>
      <c r="K55" s="174">
        <v>0</v>
      </c>
      <c r="L55" s="176">
        <f>+I55+J55-K55</f>
        <v>177</v>
      </c>
    </row>
    <row r="56" spans="1:12" ht="14.25" customHeight="1">
      <c r="A56" s="41" t="s">
        <v>50</v>
      </c>
      <c r="B56" s="173">
        <v>221.93</v>
      </c>
      <c r="C56" s="174">
        <v>222</v>
      </c>
      <c r="D56" s="174">
        <v>144</v>
      </c>
      <c r="E56" s="174">
        <v>239</v>
      </c>
      <c r="F56" s="175">
        <f>+C56+D56-E56</f>
        <v>127</v>
      </c>
      <c r="G56" s="241">
        <v>126.89</v>
      </c>
      <c r="H56" s="176">
        <f>+G56-F56</f>
        <v>-0.10999999999999943</v>
      </c>
      <c r="I56" s="174">
        <f>F56</f>
        <v>127</v>
      </c>
      <c r="J56" s="174">
        <v>0</v>
      </c>
      <c r="K56" s="252">
        <v>127</v>
      </c>
      <c r="L56" s="176">
        <f>+I56+J56-K56</f>
        <v>0</v>
      </c>
    </row>
    <row r="57" spans="1:12" ht="14.25" customHeight="1">
      <c r="A57" s="41" t="s">
        <v>51</v>
      </c>
      <c r="B57" s="173">
        <v>291.06</v>
      </c>
      <c r="C57" s="174">
        <v>291</v>
      </c>
      <c r="D57" s="174">
        <v>1142</v>
      </c>
      <c r="E57" s="174">
        <v>1029</v>
      </c>
      <c r="F57" s="175">
        <f>+C57+D57-E57</f>
        <v>404</v>
      </c>
      <c r="G57" s="241">
        <v>404.28</v>
      </c>
      <c r="H57" s="176">
        <f>+G57-F57</f>
        <v>0.2799999999999727</v>
      </c>
      <c r="I57" s="174">
        <f>F57</f>
        <v>404</v>
      </c>
      <c r="J57" s="174">
        <v>668</v>
      </c>
      <c r="K57" s="174">
        <v>646</v>
      </c>
      <c r="L57" s="176">
        <f>+I57+J57-K57</f>
        <v>426</v>
      </c>
    </row>
    <row r="58" spans="1:12" ht="14.25" customHeight="1">
      <c r="A58" s="41" t="s">
        <v>52</v>
      </c>
      <c r="B58" s="173">
        <f>B54-(B55+B56+B57)</f>
        <v>260.2700000000001</v>
      </c>
      <c r="C58" s="178" t="s">
        <v>48</v>
      </c>
      <c r="D58" s="178" t="s">
        <v>48</v>
      </c>
      <c r="E58" s="178" t="s">
        <v>48</v>
      </c>
      <c r="F58" s="179" t="s">
        <v>48</v>
      </c>
      <c r="G58" s="241">
        <f>G54-(G55+G56+G57)</f>
        <v>319.1199999999999</v>
      </c>
      <c r="H58" s="180" t="s">
        <v>48</v>
      </c>
      <c r="I58" s="178" t="s">
        <v>48</v>
      </c>
      <c r="J58" s="178" t="s">
        <v>48</v>
      </c>
      <c r="K58" s="178" t="s">
        <v>48</v>
      </c>
      <c r="L58" s="182" t="s">
        <v>48</v>
      </c>
    </row>
    <row r="59" spans="1:12" ht="14.25" customHeight="1" thickBot="1">
      <c r="A59" s="43" t="s">
        <v>53</v>
      </c>
      <c r="B59" s="193">
        <v>48.09</v>
      </c>
      <c r="C59" s="194">
        <v>60</v>
      </c>
      <c r="D59" s="194">
        <v>56</v>
      </c>
      <c r="E59" s="194">
        <v>46</v>
      </c>
      <c r="F59" s="195">
        <f>+C59+D59-E59</f>
        <v>70</v>
      </c>
      <c r="G59" s="242">
        <v>54.1</v>
      </c>
      <c r="H59" s="196">
        <f>+G59-F59</f>
        <v>-15.899999999999999</v>
      </c>
      <c r="I59" s="194">
        <f>F59</f>
        <v>70</v>
      </c>
      <c r="J59" s="194">
        <v>60</v>
      </c>
      <c r="K59" s="194">
        <v>60</v>
      </c>
      <c r="L59" s="196">
        <f>+I59+J59-K59</f>
        <v>70</v>
      </c>
    </row>
    <row r="60" spans="1:8" ht="14.25" customHeight="1">
      <c r="A60" s="253" t="s">
        <v>146</v>
      </c>
      <c r="B60" s="98"/>
      <c r="C60" s="98"/>
      <c r="D60" s="98"/>
      <c r="E60" s="98"/>
      <c r="F60" s="98"/>
      <c r="G60" s="98"/>
      <c r="H60" s="98"/>
    </row>
    <row r="61" spans="1:9" ht="14.25" customHeight="1">
      <c r="A61" s="238"/>
      <c r="B61" s="238"/>
      <c r="C61" s="238"/>
      <c r="D61" s="238"/>
      <c r="E61" s="238"/>
      <c r="F61" s="238"/>
      <c r="G61" s="238"/>
      <c r="H61" s="238"/>
      <c r="I61" s="238"/>
    </row>
    <row r="62" spans="1:9" ht="14.25" customHeight="1">
      <c r="A62" s="221"/>
      <c r="B62" s="221"/>
      <c r="C62" s="221"/>
      <c r="D62" s="221"/>
      <c r="E62" s="221"/>
      <c r="F62" s="221"/>
      <c r="G62" s="221"/>
      <c r="H62" s="221"/>
      <c r="I62" s="221"/>
    </row>
    <row r="63" ht="14.25" customHeight="1" thickBot="1">
      <c r="A63" s="4"/>
    </row>
    <row r="64" spans="1:12" ht="14.25" customHeight="1">
      <c r="A64" s="333" t="s">
        <v>119</v>
      </c>
      <c r="B64" s="395"/>
      <c r="C64" s="395"/>
      <c r="D64" s="395"/>
      <c r="E64" s="395"/>
      <c r="F64" s="395"/>
      <c r="G64" s="395"/>
      <c r="H64" s="395"/>
      <c r="I64" s="395"/>
      <c r="J64" s="395"/>
      <c r="K64" s="51"/>
      <c r="L64" s="52"/>
    </row>
    <row r="65" spans="1:12" ht="14.25" customHeight="1">
      <c r="A65" s="375" t="s">
        <v>39</v>
      </c>
      <c r="B65" s="376"/>
      <c r="C65" s="376"/>
      <c r="D65" s="376"/>
      <c r="E65" s="376"/>
      <c r="F65" s="53" t="s">
        <v>38</v>
      </c>
      <c r="G65" s="272" t="s">
        <v>56</v>
      </c>
      <c r="H65" s="273"/>
      <c r="I65" s="273"/>
      <c r="J65" s="273"/>
      <c r="K65" s="274"/>
      <c r="L65" s="77" t="s">
        <v>38</v>
      </c>
    </row>
    <row r="66" spans="1:12" ht="14.25" customHeight="1">
      <c r="A66" s="391"/>
      <c r="B66" s="392"/>
      <c r="C66" s="392"/>
      <c r="D66" s="392"/>
      <c r="E66" s="393"/>
      <c r="F66" s="235"/>
      <c r="G66" s="394" t="s">
        <v>139</v>
      </c>
      <c r="H66" s="394"/>
      <c r="I66" s="394"/>
      <c r="J66" s="394"/>
      <c r="K66" s="394"/>
      <c r="L66" s="263">
        <v>165</v>
      </c>
    </row>
    <row r="67" spans="1:12" ht="15" customHeight="1" thickBot="1">
      <c r="A67" s="396"/>
      <c r="B67" s="397"/>
      <c r="C67" s="397"/>
      <c r="D67" s="397"/>
      <c r="E67" s="397"/>
      <c r="F67" s="236"/>
      <c r="G67" s="398" t="s">
        <v>140</v>
      </c>
      <c r="H67" s="399"/>
      <c r="I67" s="399"/>
      <c r="J67" s="399"/>
      <c r="K67" s="400"/>
      <c r="L67" s="237">
        <v>75</v>
      </c>
    </row>
    <row r="68" spans="1:12" ht="14.25" customHeight="1" thickBot="1">
      <c r="A68" s="380" t="s">
        <v>69</v>
      </c>
      <c r="B68" s="381"/>
      <c r="C68" s="381"/>
      <c r="D68" s="381"/>
      <c r="E68" s="382"/>
      <c r="F68" s="95">
        <f>SUM(F66:F67)</f>
        <v>0</v>
      </c>
      <c r="G68" s="291" t="s">
        <v>69</v>
      </c>
      <c r="H68" s="383"/>
      <c r="I68" s="383"/>
      <c r="J68" s="383"/>
      <c r="K68" s="383"/>
      <c r="L68" s="96">
        <f>SUM(L66:L67)</f>
        <v>240</v>
      </c>
    </row>
    <row r="69" spans="1:6" ht="14.25" customHeight="1" thickBot="1">
      <c r="A69" s="289" t="s">
        <v>85</v>
      </c>
      <c r="B69" s="290"/>
      <c r="C69" s="290"/>
      <c r="D69" s="290"/>
      <c r="E69" s="295"/>
      <c r="F69" s="260">
        <v>406</v>
      </c>
    </row>
    <row r="70" ht="14.25" customHeight="1">
      <c r="A70" s="4"/>
    </row>
    <row r="71" ht="14.25" customHeight="1">
      <c r="A71" s="4"/>
    </row>
    <row r="72" spans="1:9" ht="14.25" customHeight="1">
      <c r="A72" s="4"/>
      <c r="B72" s="288" t="s">
        <v>120</v>
      </c>
      <c r="C72" s="288"/>
      <c r="D72" s="288"/>
      <c r="E72" s="288"/>
      <c r="F72" s="288"/>
      <c r="G72" s="288"/>
      <c r="H72" s="288"/>
      <c r="I72" s="288"/>
    </row>
    <row r="73" ht="13.5" thickBot="1">
      <c r="A73" s="4"/>
    </row>
    <row r="74" spans="1:9" ht="13.5" thickBot="1">
      <c r="A74" s="4"/>
      <c r="B74" s="80" t="s">
        <v>72</v>
      </c>
      <c r="C74" s="81"/>
      <c r="D74" s="82"/>
      <c r="E74" s="333" t="s">
        <v>73</v>
      </c>
      <c r="F74" s="334"/>
      <c r="G74" s="335"/>
      <c r="H74" s="336" t="s">
        <v>57</v>
      </c>
      <c r="I74" s="337"/>
    </row>
    <row r="75" spans="1:9" ht="12.75">
      <c r="A75" s="4"/>
      <c r="B75" s="198" t="s">
        <v>58</v>
      </c>
      <c r="C75" s="199" t="s">
        <v>74</v>
      </c>
      <c r="D75" s="200" t="s">
        <v>75</v>
      </c>
      <c r="E75" s="198" t="s">
        <v>58</v>
      </c>
      <c r="F75" s="199" t="s">
        <v>74</v>
      </c>
      <c r="G75" s="200" t="s">
        <v>76</v>
      </c>
      <c r="H75" s="338" t="s">
        <v>77</v>
      </c>
      <c r="I75" s="339"/>
    </row>
    <row r="76" spans="1:9" ht="13.5" thickBot="1">
      <c r="A76" s="4"/>
      <c r="B76" s="201">
        <v>2007</v>
      </c>
      <c r="C76" s="202">
        <v>2008</v>
      </c>
      <c r="D76" s="203"/>
      <c r="E76" s="201">
        <v>2007</v>
      </c>
      <c r="F76" s="202">
        <v>2008</v>
      </c>
      <c r="G76" s="203" t="s">
        <v>122</v>
      </c>
      <c r="H76" s="296" t="s">
        <v>80</v>
      </c>
      <c r="I76" s="297"/>
    </row>
    <row r="77" spans="1:14" s="5" customFormat="1" ht="16.5" customHeight="1" thickBot="1">
      <c r="A77" s="4"/>
      <c r="B77" s="90">
        <v>13.5</v>
      </c>
      <c r="C77" s="91">
        <v>13.5</v>
      </c>
      <c r="D77" s="92">
        <f>SUM(C77-B77)</f>
        <v>0</v>
      </c>
      <c r="E77" s="93">
        <f>H78/(12*B77)*1000</f>
        <v>17203.7037037037</v>
      </c>
      <c r="F77" s="91">
        <f>H77/(12*C77)*1000</f>
        <v>18197.53086419753</v>
      </c>
      <c r="G77" s="251">
        <f>PRODUCT(F77/E77*100)</f>
        <v>105.7768209544313</v>
      </c>
      <c r="H77" s="384">
        <f>L29</f>
        <v>2948</v>
      </c>
      <c r="I77" s="385"/>
      <c r="J77"/>
      <c r="K77"/>
      <c r="L77"/>
      <c r="M77"/>
      <c r="N77"/>
    </row>
    <row r="78" spans="1:9" ht="15" customHeight="1" hidden="1">
      <c r="A78" s="4"/>
      <c r="H78" s="379">
        <f>G29</f>
        <v>2787</v>
      </c>
      <c r="I78" s="379"/>
    </row>
    <row r="79" ht="16.5" customHeight="1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</sheetData>
  <mergeCells count="41">
    <mergeCell ref="A3:N3"/>
    <mergeCell ref="B44:I44"/>
    <mergeCell ref="A5:A8"/>
    <mergeCell ref="H6:I6"/>
    <mergeCell ref="B5:N5"/>
    <mergeCell ref="M6:N6"/>
    <mergeCell ref="J39:L39"/>
    <mergeCell ref="B40:D40"/>
    <mergeCell ref="E40:G40"/>
    <mergeCell ref="E39:G39"/>
    <mergeCell ref="B39:D39"/>
    <mergeCell ref="J45:J47"/>
    <mergeCell ref="C46:C47"/>
    <mergeCell ref="C45:I45"/>
    <mergeCell ref="D46:I46"/>
    <mergeCell ref="A51:L51"/>
    <mergeCell ref="A45:A47"/>
    <mergeCell ref="B45:B47"/>
    <mergeCell ref="G65:K65"/>
    <mergeCell ref="A52:A53"/>
    <mergeCell ref="B52:B53"/>
    <mergeCell ref="C52:F52"/>
    <mergeCell ref="G52:G53"/>
    <mergeCell ref="H52:H53"/>
    <mergeCell ref="I52:L52"/>
    <mergeCell ref="H76:I76"/>
    <mergeCell ref="H77:I77"/>
    <mergeCell ref="H78:I78"/>
    <mergeCell ref="B72:I72"/>
    <mergeCell ref="E74:G74"/>
    <mergeCell ref="H74:I74"/>
    <mergeCell ref="H75:I75"/>
    <mergeCell ref="A69:E69"/>
    <mergeCell ref="A68:E68"/>
    <mergeCell ref="G68:K68"/>
    <mergeCell ref="A67:E67"/>
    <mergeCell ref="G67:K67"/>
    <mergeCell ref="A66:E66"/>
    <mergeCell ref="G66:K66"/>
    <mergeCell ref="A64:J64"/>
    <mergeCell ref="A65:E6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9"/>
  <sheetViews>
    <sheetView workbookViewId="0" topLeftCell="A1">
      <selection activeCell="A3" sqref="A3:N3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00390625" style="0" customWidth="1"/>
    <col min="15" max="15" width="9.75390625" style="0" customWidth="1"/>
  </cols>
  <sheetData>
    <row r="1" ht="12.75">
      <c r="L1" s="6" t="s">
        <v>161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66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172</v>
      </c>
      <c r="C10" s="124">
        <v>0</v>
      </c>
      <c r="D10" s="122">
        <f t="shared" si="0"/>
        <v>172</v>
      </c>
      <c r="E10" s="123">
        <v>155</v>
      </c>
      <c r="F10" s="124">
        <v>0</v>
      </c>
      <c r="G10" s="122">
        <f aca="true" t="shared" si="2" ref="G10:G17">SUM(E10:F10)</f>
        <v>155</v>
      </c>
      <c r="H10" s="144">
        <f aca="true" t="shared" si="3" ref="H10:H37">+G10-D10</f>
        <v>-17</v>
      </c>
      <c r="I10" s="143">
        <f>IF(D10=0,0,+G10/D10)</f>
        <v>0.9011627906976745</v>
      </c>
      <c r="J10" s="130">
        <v>160</v>
      </c>
      <c r="K10" s="124">
        <v>0</v>
      </c>
      <c r="L10" s="141">
        <f t="shared" si="1"/>
        <v>160</v>
      </c>
      <c r="M10" s="144">
        <f aca="true" t="shared" si="4" ref="M10:M37">+L10-G10</f>
        <v>5</v>
      </c>
      <c r="N10" s="143">
        <f>IF(G10=0,0,+L10/G10)</f>
        <v>1.032258064516129</v>
      </c>
    </row>
    <row r="11" spans="1:14" ht="15" customHeight="1">
      <c r="A11" s="104" t="s">
        <v>8</v>
      </c>
      <c r="B11" s="123">
        <v>4</v>
      </c>
      <c r="C11" s="124">
        <v>50</v>
      </c>
      <c r="D11" s="122">
        <f t="shared" si="0"/>
        <v>54</v>
      </c>
      <c r="E11" s="123">
        <v>2</v>
      </c>
      <c r="F11" s="124">
        <v>29</v>
      </c>
      <c r="G11" s="122">
        <f t="shared" si="2"/>
        <v>31</v>
      </c>
      <c r="H11" s="144">
        <f t="shared" si="3"/>
        <v>-23</v>
      </c>
      <c r="I11" s="143">
        <f aca="true" t="shared" si="5" ref="I11:I37">IF(D11=0,0,+G11/D11)</f>
        <v>0.5740740740740741</v>
      </c>
      <c r="J11" s="130">
        <v>3</v>
      </c>
      <c r="K11" s="124">
        <v>28</v>
      </c>
      <c r="L11" s="141">
        <f t="shared" si="1"/>
        <v>31</v>
      </c>
      <c r="M11" s="144">
        <f t="shared" si="4"/>
        <v>0</v>
      </c>
      <c r="N11" s="143">
        <f aca="true" t="shared" si="6" ref="N11:N37">IF(G11=0,0,+L11/G11)</f>
        <v>1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 t="shared" si="5"/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207</v>
      </c>
      <c r="C13" s="124">
        <v>14</v>
      </c>
      <c r="D13" s="122">
        <f t="shared" si="0"/>
        <v>221</v>
      </c>
      <c r="E13" s="123">
        <v>242</v>
      </c>
      <c r="F13" s="124">
        <v>15</v>
      </c>
      <c r="G13" s="122">
        <f t="shared" si="2"/>
        <v>257</v>
      </c>
      <c r="H13" s="144">
        <f t="shared" si="3"/>
        <v>36</v>
      </c>
      <c r="I13" s="143">
        <f t="shared" si="5"/>
        <v>1.16289592760181</v>
      </c>
      <c r="J13" s="130">
        <v>201</v>
      </c>
      <c r="K13" s="124">
        <v>7</v>
      </c>
      <c r="L13" s="141">
        <f t="shared" si="1"/>
        <v>208</v>
      </c>
      <c r="M13" s="144">
        <f t="shared" si="4"/>
        <v>-49</v>
      </c>
      <c r="N13" s="143">
        <f t="shared" si="6"/>
        <v>0.8093385214007782</v>
      </c>
    </row>
    <row r="14" spans="1:14" ht="15" customHeight="1">
      <c r="A14" s="104" t="s">
        <v>11</v>
      </c>
      <c r="B14" s="123">
        <v>205</v>
      </c>
      <c r="C14" s="124">
        <v>0</v>
      </c>
      <c r="D14" s="122">
        <f t="shared" si="0"/>
        <v>205</v>
      </c>
      <c r="E14" s="123">
        <v>241</v>
      </c>
      <c r="F14" s="124">
        <v>0</v>
      </c>
      <c r="G14" s="122">
        <f t="shared" si="2"/>
        <v>241</v>
      </c>
      <c r="H14" s="144">
        <f t="shared" si="3"/>
        <v>36</v>
      </c>
      <c r="I14" s="143">
        <f t="shared" si="5"/>
        <v>1.175609756097561</v>
      </c>
      <c r="J14" s="130">
        <v>200</v>
      </c>
      <c r="K14" s="124">
        <v>0</v>
      </c>
      <c r="L14" s="141">
        <f t="shared" si="1"/>
        <v>200</v>
      </c>
      <c r="M14" s="144">
        <f t="shared" si="4"/>
        <v>-41</v>
      </c>
      <c r="N14" s="143">
        <f t="shared" si="6"/>
        <v>0.8298755186721992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7796</v>
      </c>
      <c r="C17" s="126">
        <v>0</v>
      </c>
      <c r="D17" s="122">
        <f t="shared" si="0"/>
        <v>7796</v>
      </c>
      <c r="E17" s="125">
        <v>7831</v>
      </c>
      <c r="F17" s="126">
        <v>0</v>
      </c>
      <c r="G17" s="122">
        <f t="shared" si="2"/>
        <v>7831</v>
      </c>
      <c r="H17" s="146">
        <f t="shared" si="3"/>
        <v>35</v>
      </c>
      <c r="I17" s="147">
        <f t="shared" si="5"/>
        <v>1.004489481785531</v>
      </c>
      <c r="J17" s="145">
        <v>8648</v>
      </c>
      <c r="K17" s="126">
        <v>0</v>
      </c>
      <c r="L17" s="141">
        <f t="shared" si="1"/>
        <v>8648</v>
      </c>
      <c r="M17" s="146">
        <f t="shared" si="4"/>
        <v>817</v>
      </c>
      <c r="N17" s="147">
        <f t="shared" si="6"/>
        <v>1.1043289490486528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8179</v>
      </c>
      <c r="C18" s="128">
        <f t="shared" si="7"/>
        <v>64</v>
      </c>
      <c r="D18" s="129">
        <f t="shared" si="7"/>
        <v>8243</v>
      </c>
      <c r="E18" s="128">
        <f t="shared" si="7"/>
        <v>8230</v>
      </c>
      <c r="F18" s="128">
        <f t="shared" si="7"/>
        <v>44</v>
      </c>
      <c r="G18" s="129">
        <f t="shared" si="7"/>
        <v>8274</v>
      </c>
      <c r="H18" s="148">
        <f t="shared" si="3"/>
        <v>31</v>
      </c>
      <c r="I18" s="149">
        <f t="shared" si="5"/>
        <v>1.0037607667111488</v>
      </c>
      <c r="J18" s="128">
        <f>SUM(J9+J10+J11+J12+J13+J15+J17)</f>
        <v>9012</v>
      </c>
      <c r="K18" s="128">
        <f>SUM(K9+K10+K11+K12+K13+K15+K17)</f>
        <v>35</v>
      </c>
      <c r="L18" s="129">
        <f>SUM(L9+L10+L11+L12+L13+L15+L17)</f>
        <v>9047</v>
      </c>
      <c r="M18" s="148">
        <f t="shared" si="4"/>
        <v>773</v>
      </c>
      <c r="N18" s="149">
        <f t="shared" si="6"/>
        <v>1.0934251873338168</v>
      </c>
    </row>
    <row r="19" spans="1:14" ht="15" customHeight="1">
      <c r="A19" s="106" t="s">
        <v>16</v>
      </c>
      <c r="B19" s="120">
        <v>600</v>
      </c>
      <c r="C19" s="121">
        <v>0</v>
      </c>
      <c r="D19" s="122">
        <f aca="true" t="shared" si="8" ref="D19:D36">SUM(B19:C19)</f>
        <v>600</v>
      </c>
      <c r="E19" s="120">
        <v>604</v>
      </c>
      <c r="F19" s="121">
        <v>0</v>
      </c>
      <c r="G19" s="122">
        <f aca="true" t="shared" si="9" ref="G19:G36">SUM(E19:F19)</f>
        <v>604</v>
      </c>
      <c r="H19" s="142">
        <f t="shared" si="3"/>
        <v>4</v>
      </c>
      <c r="I19" s="150">
        <f t="shared" si="5"/>
        <v>1.0066666666666666</v>
      </c>
      <c r="J19" s="140">
        <v>493</v>
      </c>
      <c r="K19" s="121">
        <v>0</v>
      </c>
      <c r="L19" s="141">
        <f aca="true" t="shared" si="10" ref="L19:L36">SUM(J19:K19)</f>
        <v>493</v>
      </c>
      <c r="M19" s="142">
        <f t="shared" si="4"/>
        <v>-111</v>
      </c>
      <c r="N19" s="150">
        <f t="shared" si="6"/>
        <v>0.8162251655629139</v>
      </c>
    </row>
    <row r="20" spans="1:14" ht="24">
      <c r="A20" s="104" t="s">
        <v>17</v>
      </c>
      <c r="B20" s="120">
        <v>263</v>
      </c>
      <c r="C20" s="121">
        <v>0</v>
      </c>
      <c r="D20" s="122">
        <f t="shared" si="8"/>
        <v>263</v>
      </c>
      <c r="E20" s="120">
        <v>80</v>
      </c>
      <c r="F20" s="121">
        <v>0</v>
      </c>
      <c r="G20" s="122">
        <f t="shared" si="9"/>
        <v>80</v>
      </c>
      <c r="H20" s="144">
        <f t="shared" si="3"/>
        <v>-183</v>
      </c>
      <c r="I20" s="143">
        <f t="shared" si="5"/>
        <v>0.3041825095057034</v>
      </c>
      <c r="J20" s="140">
        <v>60</v>
      </c>
      <c r="K20" s="121">
        <v>0</v>
      </c>
      <c r="L20" s="141">
        <f t="shared" si="10"/>
        <v>60</v>
      </c>
      <c r="M20" s="142">
        <f t="shared" si="4"/>
        <v>-20</v>
      </c>
      <c r="N20" s="143">
        <f t="shared" si="6"/>
        <v>0.75</v>
      </c>
    </row>
    <row r="21" spans="1:14" ht="15" customHeight="1">
      <c r="A21" s="104" t="s">
        <v>18</v>
      </c>
      <c r="B21" s="123">
        <v>696</v>
      </c>
      <c r="C21" s="124">
        <v>0</v>
      </c>
      <c r="D21" s="122">
        <f t="shared" si="8"/>
        <v>696</v>
      </c>
      <c r="E21" s="123">
        <v>668</v>
      </c>
      <c r="F21" s="124">
        <v>0</v>
      </c>
      <c r="G21" s="122">
        <f t="shared" si="9"/>
        <v>668</v>
      </c>
      <c r="H21" s="144">
        <f t="shared" si="3"/>
        <v>-28</v>
      </c>
      <c r="I21" s="143">
        <f t="shared" si="5"/>
        <v>0.9597701149425287</v>
      </c>
      <c r="J21" s="123">
        <v>999</v>
      </c>
      <c r="K21" s="124">
        <v>0</v>
      </c>
      <c r="L21" s="141">
        <f t="shared" si="10"/>
        <v>999</v>
      </c>
      <c r="M21" s="142">
        <f t="shared" si="4"/>
        <v>331</v>
      </c>
      <c r="N21" s="143">
        <f t="shared" si="6"/>
        <v>1.4955089820359282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2</v>
      </c>
      <c r="C23" s="124">
        <v>10</v>
      </c>
      <c r="D23" s="122">
        <f t="shared" si="8"/>
        <v>12</v>
      </c>
      <c r="E23" s="123">
        <v>1</v>
      </c>
      <c r="F23" s="124">
        <v>5</v>
      </c>
      <c r="G23" s="122">
        <f t="shared" si="9"/>
        <v>6</v>
      </c>
      <c r="H23" s="144">
        <f t="shared" si="3"/>
        <v>-6</v>
      </c>
      <c r="I23" s="143">
        <f t="shared" si="5"/>
        <v>0.5</v>
      </c>
      <c r="J23" s="130">
        <v>3</v>
      </c>
      <c r="K23" s="124">
        <v>7</v>
      </c>
      <c r="L23" s="141">
        <f t="shared" si="10"/>
        <v>10</v>
      </c>
      <c r="M23" s="142">
        <f t="shared" si="4"/>
        <v>4</v>
      </c>
      <c r="N23" s="143">
        <f t="shared" si="6"/>
        <v>1.6666666666666667</v>
      </c>
    </row>
    <row r="24" spans="1:14" ht="15" customHeight="1">
      <c r="A24" s="104" t="s">
        <v>21</v>
      </c>
      <c r="B24" s="130">
        <v>1712</v>
      </c>
      <c r="C24" s="124">
        <v>0</v>
      </c>
      <c r="D24" s="122">
        <f t="shared" si="8"/>
        <v>1712</v>
      </c>
      <c r="E24" s="130">
        <v>1361</v>
      </c>
      <c r="F24" s="124">
        <v>4</v>
      </c>
      <c r="G24" s="122">
        <f t="shared" si="9"/>
        <v>1365</v>
      </c>
      <c r="H24" s="144">
        <f t="shared" si="3"/>
        <v>-347</v>
      </c>
      <c r="I24" s="143">
        <f t="shared" si="5"/>
        <v>0.7973130841121495</v>
      </c>
      <c r="J24" s="130">
        <v>1359</v>
      </c>
      <c r="K24" s="124">
        <v>4</v>
      </c>
      <c r="L24" s="141">
        <f t="shared" si="10"/>
        <v>1363</v>
      </c>
      <c r="M24" s="142">
        <f t="shared" si="4"/>
        <v>-2</v>
      </c>
      <c r="N24" s="143">
        <f t="shared" si="6"/>
        <v>0.9985347985347985</v>
      </c>
    </row>
    <row r="25" spans="1:14" ht="24">
      <c r="A25" s="104" t="s">
        <v>22</v>
      </c>
      <c r="B25" s="123">
        <v>79</v>
      </c>
      <c r="C25" s="124">
        <v>0</v>
      </c>
      <c r="D25" s="122">
        <f t="shared" si="8"/>
        <v>79</v>
      </c>
      <c r="E25" s="123">
        <v>58</v>
      </c>
      <c r="F25" s="124">
        <v>4</v>
      </c>
      <c r="G25" s="122">
        <f t="shared" si="9"/>
        <v>62</v>
      </c>
      <c r="H25" s="144">
        <f t="shared" si="3"/>
        <v>-17</v>
      </c>
      <c r="I25" s="143">
        <f t="shared" si="5"/>
        <v>0.7848101265822784</v>
      </c>
      <c r="J25" s="151">
        <v>112</v>
      </c>
      <c r="K25" s="124">
        <v>4</v>
      </c>
      <c r="L25" s="141">
        <f t="shared" si="10"/>
        <v>116</v>
      </c>
      <c r="M25" s="142">
        <f t="shared" si="4"/>
        <v>54</v>
      </c>
      <c r="N25" s="143">
        <f t="shared" si="6"/>
        <v>1.8709677419354838</v>
      </c>
    </row>
    <row r="26" spans="1:14" ht="15" customHeight="1">
      <c r="A26" s="104" t="s">
        <v>23</v>
      </c>
      <c r="B26" s="123">
        <v>1590</v>
      </c>
      <c r="C26" s="124">
        <v>0</v>
      </c>
      <c r="D26" s="122">
        <f t="shared" si="8"/>
        <v>1590</v>
      </c>
      <c r="E26" s="123">
        <v>1266</v>
      </c>
      <c r="F26" s="124">
        <v>0</v>
      </c>
      <c r="G26" s="122">
        <f t="shared" si="9"/>
        <v>1266</v>
      </c>
      <c r="H26" s="144">
        <f t="shared" si="3"/>
        <v>-324</v>
      </c>
      <c r="I26" s="143">
        <f t="shared" si="5"/>
        <v>0.7962264150943397</v>
      </c>
      <c r="J26" s="151">
        <v>1211</v>
      </c>
      <c r="K26" s="124">
        <v>0</v>
      </c>
      <c r="L26" s="141">
        <f t="shared" si="10"/>
        <v>1211</v>
      </c>
      <c r="M26" s="142">
        <f t="shared" si="4"/>
        <v>-55</v>
      </c>
      <c r="N26" s="143">
        <f t="shared" si="6"/>
        <v>0.9565560821484992</v>
      </c>
    </row>
    <row r="27" spans="1:14" ht="15" customHeight="1">
      <c r="A27" s="107" t="s">
        <v>24</v>
      </c>
      <c r="B27" s="130">
        <f>B28+B31</f>
        <v>4495</v>
      </c>
      <c r="C27" s="217">
        <f>C28+C31</f>
        <v>0</v>
      </c>
      <c r="D27" s="122">
        <f t="shared" si="8"/>
        <v>4495</v>
      </c>
      <c r="E27" s="130">
        <f>E28+E31</f>
        <v>4693</v>
      </c>
      <c r="F27" s="124">
        <v>0</v>
      </c>
      <c r="G27" s="122">
        <f t="shared" si="9"/>
        <v>4693</v>
      </c>
      <c r="H27" s="144">
        <f t="shared" si="3"/>
        <v>198</v>
      </c>
      <c r="I27" s="143">
        <f t="shared" si="5"/>
        <v>1.0440489432703004</v>
      </c>
      <c r="J27" s="130">
        <f>J28+J31</f>
        <v>4834</v>
      </c>
      <c r="K27" s="124">
        <v>0</v>
      </c>
      <c r="L27" s="141">
        <f t="shared" si="10"/>
        <v>4834</v>
      </c>
      <c r="M27" s="142">
        <f t="shared" si="4"/>
        <v>141</v>
      </c>
      <c r="N27" s="143">
        <f t="shared" si="6"/>
        <v>1.030044747496271</v>
      </c>
    </row>
    <row r="28" spans="1:14" ht="15" customHeight="1">
      <c r="A28" s="104" t="s">
        <v>25</v>
      </c>
      <c r="B28" s="130">
        <f>B29+B30</f>
        <v>3230</v>
      </c>
      <c r="C28" s="218">
        <f>C29+C30</f>
        <v>0</v>
      </c>
      <c r="D28" s="122">
        <f t="shared" si="8"/>
        <v>3230</v>
      </c>
      <c r="E28" s="123">
        <f>E29+E30</f>
        <v>3372</v>
      </c>
      <c r="F28" s="124">
        <v>0</v>
      </c>
      <c r="G28" s="122">
        <f t="shared" si="9"/>
        <v>3372</v>
      </c>
      <c r="H28" s="144">
        <f t="shared" si="3"/>
        <v>142</v>
      </c>
      <c r="I28" s="143">
        <f t="shared" si="5"/>
        <v>1.0439628482972136</v>
      </c>
      <c r="J28" s="130">
        <f>J29+J30</f>
        <v>3477</v>
      </c>
      <c r="K28" s="152">
        <v>0</v>
      </c>
      <c r="L28" s="141">
        <f t="shared" si="10"/>
        <v>3477</v>
      </c>
      <c r="M28" s="142">
        <f t="shared" si="4"/>
        <v>105</v>
      </c>
      <c r="N28" s="143">
        <f t="shared" si="6"/>
        <v>1.0311387900355873</v>
      </c>
    </row>
    <row r="29" spans="1:14" ht="15" customHeight="1">
      <c r="A29" s="107" t="s">
        <v>26</v>
      </c>
      <c r="B29" s="123">
        <v>3212</v>
      </c>
      <c r="C29" s="124">
        <v>0</v>
      </c>
      <c r="D29" s="122">
        <f t="shared" si="8"/>
        <v>3212</v>
      </c>
      <c r="E29" s="123">
        <v>3357</v>
      </c>
      <c r="F29" s="124">
        <v>0</v>
      </c>
      <c r="G29" s="122">
        <f t="shared" si="9"/>
        <v>3357</v>
      </c>
      <c r="H29" s="144">
        <f t="shared" si="3"/>
        <v>145</v>
      </c>
      <c r="I29" s="143">
        <f t="shared" si="5"/>
        <v>1.0451432129514322</v>
      </c>
      <c r="J29" s="123">
        <v>3457</v>
      </c>
      <c r="K29" s="124">
        <v>0</v>
      </c>
      <c r="L29" s="141">
        <f t="shared" si="10"/>
        <v>3457</v>
      </c>
      <c r="M29" s="142">
        <f t="shared" si="4"/>
        <v>100</v>
      </c>
      <c r="N29" s="143">
        <f t="shared" si="6"/>
        <v>1.0297885016383677</v>
      </c>
    </row>
    <row r="30" spans="1:14" ht="15" customHeight="1">
      <c r="A30" s="104" t="s">
        <v>27</v>
      </c>
      <c r="B30" s="123">
        <v>18</v>
      </c>
      <c r="C30" s="124">
        <v>0</v>
      </c>
      <c r="D30" s="122">
        <f t="shared" si="8"/>
        <v>18</v>
      </c>
      <c r="E30" s="123">
        <v>15</v>
      </c>
      <c r="F30" s="124">
        <v>0</v>
      </c>
      <c r="G30" s="122">
        <f t="shared" si="9"/>
        <v>15</v>
      </c>
      <c r="H30" s="144">
        <f t="shared" si="3"/>
        <v>-3</v>
      </c>
      <c r="I30" s="143">
        <f t="shared" si="5"/>
        <v>0.8333333333333334</v>
      </c>
      <c r="J30" s="123">
        <v>20</v>
      </c>
      <c r="K30" s="124">
        <v>0</v>
      </c>
      <c r="L30" s="141">
        <f t="shared" si="10"/>
        <v>20</v>
      </c>
      <c r="M30" s="142">
        <f t="shared" si="4"/>
        <v>5</v>
      </c>
      <c r="N30" s="143">
        <f t="shared" si="6"/>
        <v>1.3333333333333333</v>
      </c>
    </row>
    <row r="31" spans="1:14" ht="24">
      <c r="A31" s="104" t="s">
        <v>28</v>
      </c>
      <c r="B31" s="123">
        <v>1265</v>
      </c>
      <c r="C31" s="124">
        <v>0</v>
      </c>
      <c r="D31" s="122">
        <f t="shared" si="8"/>
        <v>1265</v>
      </c>
      <c r="E31" s="123">
        <v>1321</v>
      </c>
      <c r="F31" s="124">
        <v>0</v>
      </c>
      <c r="G31" s="122">
        <f t="shared" si="9"/>
        <v>1321</v>
      </c>
      <c r="H31" s="144">
        <f t="shared" si="3"/>
        <v>56</v>
      </c>
      <c r="I31" s="143">
        <f t="shared" si="5"/>
        <v>1.0442687747035573</v>
      </c>
      <c r="J31" s="123">
        <v>1357</v>
      </c>
      <c r="K31" s="124">
        <v>0</v>
      </c>
      <c r="L31" s="141">
        <f t="shared" si="10"/>
        <v>1357</v>
      </c>
      <c r="M31" s="142">
        <f t="shared" si="4"/>
        <v>36</v>
      </c>
      <c r="N31" s="143">
        <f t="shared" si="6"/>
        <v>1.0272520817562452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8"/>
        <v>0</v>
      </c>
      <c r="E32" s="123">
        <v>4</v>
      </c>
      <c r="F32" s="124">
        <v>0</v>
      </c>
      <c r="G32" s="122">
        <f t="shared" si="9"/>
        <v>4</v>
      </c>
      <c r="H32" s="144">
        <f t="shared" si="3"/>
        <v>4</v>
      </c>
      <c r="I32" s="143">
        <f t="shared" si="5"/>
        <v>0</v>
      </c>
      <c r="J32" s="130">
        <v>4</v>
      </c>
      <c r="K32" s="124">
        <v>1</v>
      </c>
      <c r="L32" s="141">
        <f t="shared" si="10"/>
        <v>5</v>
      </c>
      <c r="M32" s="142">
        <f t="shared" si="4"/>
        <v>1</v>
      </c>
      <c r="N32" s="143">
        <f t="shared" si="6"/>
        <v>1.25</v>
      </c>
    </row>
    <row r="33" spans="1:14" ht="15" customHeight="1">
      <c r="A33" s="107" t="s">
        <v>30</v>
      </c>
      <c r="B33" s="123">
        <v>63</v>
      </c>
      <c r="C33" s="124">
        <v>0</v>
      </c>
      <c r="D33" s="122">
        <f t="shared" si="8"/>
        <v>63</v>
      </c>
      <c r="E33" s="123">
        <v>79</v>
      </c>
      <c r="F33" s="124">
        <v>3</v>
      </c>
      <c r="G33" s="122">
        <f t="shared" si="9"/>
        <v>82</v>
      </c>
      <c r="H33" s="144">
        <f t="shared" si="3"/>
        <v>19</v>
      </c>
      <c r="I33" s="143">
        <f t="shared" si="5"/>
        <v>1.3015873015873016</v>
      </c>
      <c r="J33" s="130">
        <v>86</v>
      </c>
      <c r="K33" s="124">
        <v>3</v>
      </c>
      <c r="L33" s="141">
        <f t="shared" si="10"/>
        <v>89</v>
      </c>
      <c r="M33" s="142">
        <f t="shared" si="4"/>
        <v>7</v>
      </c>
      <c r="N33" s="143">
        <f t="shared" si="6"/>
        <v>1.0853658536585367</v>
      </c>
    </row>
    <row r="34" spans="1:14" ht="24">
      <c r="A34" s="104" t="s">
        <v>31</v>
      </c>
      <c r="B34" s="123">
        <v>597</v>
      </c>
      <c r="C34" s="124">
        <v>0</v>
      </c>
      <c r="D34" s="122">
        <f t="shared" si="8"/>
        <v>597</v>
      </c>
      <c r="E34" s="123">
        <v>648</v>
      </c>
      <c r="F34" s="124">
        <v>0</v>
      </c>
      <c r="G34" s="122">
        <f t="shared" si="9"/>
        <v>648</v>
      </c>
      <c r="H34" s="144">
        <f t="shared" si="3"/>
        <v>51</v>
      </c>
      <c r="I34" s="143">
        <f t="shared" si="5"/>
        <v>1.085427135678392</v>
      </c>
      <c r="J34" s="151">
        <v>1254</v>
      </c>
      <c r="K34" s="124">
        <v>0</v>
      </c>
      <c r="L34" s="141">
        <f t="shared" si="10"/>
        <v>1254</v>
      </c>
      <c r="M34" s="142">
        <f t="shared" si="4"/>
        <v>606</v>
      </c>
      <c r="N34" s="143">
        <f t="shared" si="6"/>
        <v>1.9351851851851851</v>
      </c>
    </row>
    <row r="35" spans="1:14" ht="24">
      <c r="A35" s="104" t="s">
        <v>32</v>
      </c>
      <c r="B35" s="123">
        <v>597</v>
      </c>
      <c r="C35" s="124">
        <v>0</v>
      </c>
      <c r="D35" s="122">
        <f t="shared" si="8"/>
        <v>597</v>
      </c>
      <c r="E35" s="123">
        <v>648</v>
      </c>
      <c r="F35" s="124">
        <v>0</v>
      </c>
      <c r="G35" s="122">
        <f t="shared" si="9"/>
        <v>648</v>
      </c>
      <c r="H35" s="144">
        <f t="shared" si="3"/>
        <v>51</v>
      </c>
      <c r="I35" s="143">
        <f t="shared" si="5"/>
        <v>1.085427135678392</v>
      </c>
      <c r="J35" s="151">
        <v>1254</v>
      </c>
      <c r="K35" s="124">
        <v>0</v>
      </c>
      <c r="L35" s="141">
        <f t="shared" si="10"/>
        <v>1254</v>
      </c>
      <c r="M35" s="142">
        <f t="shared" si="4"/>
        <v>606</v>
      </c>
      <c r="N35" s="143">
        <f t="shared" si="6"/>
        <v>1.9351851851851851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3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3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8165</v>
      </c>
      <c r="C37" s="132">
        <f t="shared" si="11"/>
        <v>10</v>
      </c>
      <c r="D37" s="133">
        <f t="shared" si="11"/>
        <v>8175</v>
      </c>
      <c r="E37" s="127">
        <f t="shared" si="11"/>
        <v>8058</v>
      </c>
      <c r="F37" s="128">
        <f t="shared" si="11"/>
        <v>12</v>
      </c>
      <c r="G37" s="129">
        <f t="shared" si="11"/>
        <v>8070</v>
      </c>
      <c r="H37" s="148">
        <f t="shared" si="3"/>
        <v>-105</v>
      </c>
      <c r="I37" s="143">
        <f t="shared" si="5"/>
        <v>0.9871559633027523</v>
      </c>
      <c r="J37" s="128">
        <f>SUM(J19+J21+J22+J23+J24+J27+J32+J33+J34+J36)</f>
        <v>9032</v>
      </c>
      <c r="K37" s="128">
        <f>SUM(K19+K21+K22+K23+K24+K27+K32+K33+K34+K36)</f>
        <v>15</v>
      </c>
      <c r="L37" s="129">
        <f>SUM(L19+L21+L22+L23+L24+L27+L32+L33+L34+L36)</f>
        <v>9047</v>
      </c>
      <c r="M37" s="148">
        <f t="shared" si="4"/>
        <v>977</v>
      </c>
      <c r="N37" s="143">
        <f t="shared" si="6"/>
        <v>1.1210656753407682</v>
      </c>
    </row>
    <row r="38" spans="1:14" ht="15" customHeight="1" thickBot="1">
      <c r="A38" s="109" t="s">
        <v>35</v>
      </c>
      <c r="B38" s="127">
        <f>B18-B37</f>
        <v>14</v>
      </c>
      <c r="C38" s="128">
        <f>C18-C37</f>
        <v>54</v>
      </c>
      <c r="D38" s="134">
        <f>SUM(B38:C38)</f>
        <v>68</v>
      </c>
      <c r="E38" s="127">
        <f>E18-E37</f>
        <v>172</v>
      </c>
      <c r="F38" s="128">
        <f>F18-F37</f>
        <v>32</v>
      </c>
      <c r="G38" s="134">
        <f>SUM(E38:F38)</f>
        <v>204</v>
      </c>
      <c r="H38" s="148">
        <f>+E38-B38</f>
        <v>158</v>
      </c>
      <c r="I38" s="149"/>
      <c r="J38" s="127">
        <f>J18-J37</f>
        <v>-20</v>
      </c>
      <c r="K38" s="128">
        <f>K18-K37</f>
        <v>20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spans="1:14" ht="14.25" customHeight="1">
      <c r="A41" s="4" t="s">
        <v>59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ht="14.25" customHeight="1">
      <c r="A42" s="4"/>
    </row>
    <row r="43" spans="1:10" ht="14.25" customHeight="1" thickBot="1">
      <c r="A43" s="4" t="s">
        <v>59</v>
      </c>
      <c r="B43" s="402" t="s">
        <v>109</v>
      </c>
      <c r="C43" s="402"/>
      <c r="D43" s="402"/>
      <c r="E43" s="402"/>
      <c r="F43" s="402"/>
      <c r="G43" s="402"/>
      <c r="H43" s="402"/>
      <c r="I43" s="402"/>
      <c r="J43" t="s">
        <v>36</v>
      </c>
    </row>
    <row r="44" spans="1:10" ht="14.25" customHeight="1">
      <c r="A44" s="298" t="s">
        <v>42</v>
      </c>
      <c r="B44" s="301" t="s">
        <v>110</v>
      </c>
      <c r="C44" s="352" t="s">
        <v>111</v>
      </c>
      <c r="D44" s="353"/>
      <c r="E44" s="353"/>
      <c r="F44" s="353"/>
      <c r="G44" s="353"/>
      <c r="H44" s="353"/>
      <c r="I44" s="354"/>
      <c r="J44" s="304" t="s">
        <v>112</v>
      </c>
    </row>
    <row r="45" spans="1:10" ht="14.25" customHeight="1">
      <c r="A45" s="299"/>
      <c r="B45" s="302"/>
      <c r="C45" s="401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140000</v>
      </c>
      <c r="B47" s="159">
        <v>94430</v>
      </c>
      <c r="C47" s="159">
        <f>SUM(D47:I47)</f>
        <v>1254</v>
      </c>
      <c r="D47" s="160">
        <v>107</v>
      </c>
      <c r="E47" s="159">
        <v>200</v>
      </c>
      <c r="F47" s="159">
        <v>0</v>
      </c>
      <c r="G47" s="159">
        <v>0</v>
      </c>
      <c r="H47" s="161">
        <v>327</v>
      </c>
      <c r="I47" s="161">
        <v>620</v>
      </c>
      <c r="J47" s="205">
        <f>A47-B47-C47</f>
        <v>44316</v>
      </c>
    </row>
    <row r="48" spans="1:9" ht="14.25" customHeight="1">
      <c r="A48" s="78"/>
      <c r="B48" s="79"/>
      <c r="C48" s="79"/>
      <c r="D48" s="79"/>
      <c r="E48" s="79"/>
      <c r="F48" s="79"/>
      <c r="G48" s="79"/>
      <c r="H48" s="79"/>
      <c r="I48" s="79"/>
    </row>
    <row r="49" spans="1:9" ht="14.25" customHeight="1">
      <c r="A49" s="78"/>
      <c r="B49" s="79"/>
      <c r="C49" s="79"/>
      <c r="D49" s="79"/>
      <c r="E49" s="79"/>
      <c r="F49" s="79"/>
      <c r="G49" s="79"/>
      <c r="H49" s="79"/>
      <c r="I49" s="79"/>
    </row>
    <row r="50" spans="1:12" ht="14.25" customHeight="1" thickBot="1">
      <c r="A50" s="340" t="s">
        <v>79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3.2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5" t="s">
        <v>116</v>
      </c>
      <c r="J52" s="166" t="s">
        <v>45</v>
      </c>
      <c r="K52" s="166" t="s">
        <v>46</v>
      </c>
      <c r="L52" s="207" t="s">
        <v>117</v>
      </c>
    </row>
    <row r="53" spans="1:12" ht="14.25" customHeight="1">
      <c r="A53" s="36" t="s">
        <v>47</v>
      </c>
      <c r="B53" s="208">
        <v>384.31</v>
      </c>
      <c r="C53" s="178" t="s">
        <v>48</v>
      </c>
      <c r="D53" s="178" t="s">
        <v>48</v>
      </c>
      <c r="E53" s="178" t="s">
        <v>48</v>
      </c>
      <c r="F53" s="179" t="s">
        <v>48</v>
      </c>
      <c r="G53" s="233">
        <v>371.79</v>
      </c>
      <c r="H53" s="171" t="s">
        <v>48</v>
      </c>
      <c r="I53" s="178" t="s">
        <v>48</v>
      </c>
      <c r="J53" s="178" t="s">
        <v>48</v>
      </c>
      <c r="K53" s="178" t="s">
        <v>48</v>
      </c>
      <c r="L53" s="182" t="s">
        <v>48</v>
      </c>
    </row>
    <row r="54" spans="1:12" ht="14.25" customHeight="1">
      <c r="A54" s="41" t="s">
        <v>52</v>
      </c>
      <c r="B54" s="173">
        <v>384.31</v>
      </c>
      <c r="C54" s="178" t="s">
        <v>48</v>
      </c>
      <c r="D54" s="178" t="s">
        <v>48</v>
      </c>
      <c r="E54" s="178" t="s">
        <v>48</v>
      </c>
      <c r="F54" s="179" t="s">
        <v>48</v>
      </c>
      <c r="G54" s="241">
        <v>371.79</v>
      </c>
      <c r="H54" s="180" t="s">
        <v>48</v>
      </c>
      <c r="I54" s="178" t="s">
        <v>48</v>
      </c>
      <c r="J54" s="178" t="s">
        <v>48</v>
      </c>
      <c r="K54" s="178" t="s">
        <v>48</v>
      </c>
      <c r="L54" s="182" t="s">
        <v>48</v>
      </c>
    </row>
    <row r="55" spans="1:12" ht="14.25" customHeight="1">
      <c r="A55" s="36" t="s">
        <v>70</v>
      </c>
      <c r="B55" s="208">
        <v>832.38</v>
      </c>
      <c r="C55" s="189" t="s">
        <v>48</v>
      </c>
      <c r="D55" s="189" t="s">
        <v>48</v>
      </c>
      <c r="E55" s="189" t="s">
        <v>48</v>
      </c>
      <c r="F55" s="219" t="s">
        <v>48</v>
      </c>
      <c r="G55" s="233">
        <v>996.41</v>
      </c>
      <c r="H55" s="182"/>
      <c r="I55" s="178"/>
      <c r="J55" s="178"/>
      <c r="K55" s="178"/>
      <c r="L55" s="182"/>
    </row>
    <row r="56" spans="1:12" ht="14.25" customHeight="1">
      <c r="A56" s="41" t="s">
        <v>49</v>
      </c>
      <c r="B56" s="173">
        <v>181.93</v>
      </c>
      <c r="C56" s="174">
        <v>182</v>
      </c>
      <c r="D56" s="174">
        <v>14</v>
      </c>
      <c r="E56" s="174">
        <v>40</v>
      </c>
      <c r="F56" s="175">
        <f>+C56+D56-E56</f>
        <v>156</v>
      </c>
      <c r="G56" s="241">
        <v>155.52</v>
      </c>
      <c r="H56" s="176">
        <f>+G56-F56</f>
        <v>-0.47999999999998977</v>
      </c>
      <c r="I56" s="174">
        <f>F56</f>
        <v>156</v>
      </c>
      <c r="J56" s="174">
        <v>0</v>
      </c>
      <c r="K56" s="174">
        <v>0</v>
      </c>
      <c r="L56" s="176">
        <f>+I56+J56-K56</f>
        <v>156</v>
      </c>
    </row>
    <row r="57" spans="1:12" ht="14.25" customHeight="1">
      <c r="A57" s="41" t="s">
        <v>50</v>
      </c>
      <c r="B57" s="173">
        <v>510.56</v>
      </c>
      <c r="C57" s="174">
        <v>510</v>
      </c>
      <c r="D57" s="174">
        <v>54</v>
      </c>
      <c r="E57" s="174">
        <v>200</v>
      </c>
      <c r="F57" s="175">
        <f>+C57+D57-E57</f>
        <v>364</v>
      </c>
      <c r="G57" s="241">
        <v>364.89</v>
      </c>
      <c r="H57" s="176">
        <f>+G57-F57</f>
        <v>0.8899999999999864</v>
      </c>
      <c r="I57" s="174">
        <f>F57</f>
        <v>364</v>
      </c>
      <c r="J57" s="174">
        <v>0</v>
      </c>
      <c r="K57" s="174">
        <v>200</v>
      </c>
      <c r="L57" s="176">
        <f>+I57+J57-K57</f>
        <v>164</v>
      </c>
    </row>
    <row r="58" spans="1:12" ht="14.25" customHeight="1">
      <c r="A58" s="41" t="s">
        <v>51</v>
      </c>
      <c r="B58" s="173">
        <v>72.58</v>
      </c>
      <c r="C58" s="174">
        <v>73</v>
      </c>
      <c r="D58" s="174">
        <v>778</v>
      </c>
      <c r="E58" s="174">
        <v>457</v>
      </c>
      <c r="F58" s="175">
        <f>+C58+D58-E58</f>
        <v>394</v>
      </c>
      <c r="G58" s="241">
        <v>394.47</v>
      </c>
      <c r="H58" s="176">
        <f>+G58-F58</f>
        <v>0.4700000000000273</v>
      </c>
      <c r="I58" s="174">
        <f>F58</f>
        <v>394</v>
      </c>
      <c r="J58" s="174">
        <v>1254</v>
      </c>
      <c r="K58" s="174">
        <v>1127</v>
      </c>
      <c r="L58" s="176">
        <f>+I58+J58-K58</f>
        <v>521</v>
      </c>
    </row>
    <row r="59" spans="1:12" ht="14.25" customHeight="1" thickBot="1">
      <c r="A59" s="43" t="s">
        <v>53</v>
      </c>
      <c r="B59" s="193">
        <v>79.9</v>
      </c>
      <c r="C59" s="194">
        <v>80</v>
      </c>
      <c r="D59" s="194">
        <v>67</v>
      </c>
      <c r="E59" s="194">
        <v>58</v>
      </c>
      <c r="F59" s="195">
        <f>+C59+D59-E59</f>
        <v>89</v>
      </c>
      <c r="G59" s="242">
        <v>87.38</v>
      </c>
      <c r="H59" s="196">
        <f>+G59-F59</f>
        <v>-1.6200000000000045</v>
      </c>
      <c r="I59" s="194">
        <f>F59</f>
        <v>89</v>
      </c>
      <c r="J59" s="194">
        <v>69</v>
      </c>
      <c r="K59" s="194">
        <v>58</v>
      </c>
      <c r="L59" s="196">
        <f>+I59+J59-K59</f>
        <v>100</v>
      </c>
    </row>
    <row r="60" spans="1:8" ht="14.25" customHeight="1">
      <c r="A60" s="253" t="s">
        <v>151</v>
      </c>
      <c r="B60" s="98"/>
      <c r="C60" s="98"/>
      <c r="D60" s="98"/>
      <c r="E60" s="98"/>
      <c r="F60" s="98"/>
      <c r="G60" s="98"/>
      <c r="H60" s="98"/>
    </row>
    <row r="61" ht="14.25" customHeight="1">
      <c r="A61" s="98"/>
    </row>
    <row r="62" ht="14.25" customHeight="1">
      <c r="A62" s="4"/>
    </row>
    <row r="63" ht="14.25" customHeight="1" thickBot="1">
      <c r="A63" s="4"/>
    </row>
    <row r="64" spans="1:12" ht="14.25" customHeight="1">
      <c r="A64" s="286" t="s">
        <v>119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378"/>
    </row>
    <row r="65" spans="1:12" ht="14.25" customHeight="1">
      <c r="A65" s="275" t="s">
        <v>39</v>
      </c>
      <c r="B65" s="273"/>
      <c r="C65" s="273"/>
      <c r="D65" s="273"/>
      <c r="E65" s="274"/>
      <c r="F65" s="53" t="s">
        <v>86</v>
      </c>
      <c r="G65" s="272" t="s">
        <v>56</v>
      </c>
      <c r="H65" s="273"/>
      <c r="I65" s="273"/>
      <c r="J65" s="273"/>
      <c r="K65" s="274"/>
      <c r="L65" s="77" t="s">
        <v>86</v>
      </c>
    </row>
    <row r="66" spans="1:12" s="4" customFormat="1" ht="14.25" customHeight="1">
      <c r="A66" s="361" t="s">
        <v>88</v>
      </c>
      <c r="B66" s="362"/>
      <c r="C66" s="362"/>
      <c r="D66" s="362"/>
      <c r="E66" s="363"/>
      <c r="F66" s="212">
        <v>120</v>
      </c>
      <c r="G66" s="424"/>
      <c r="H66" s="424"/>
      <c r="I66" s="424"/>
      <c r="J66" s="424"/>
      <c r="K66" s="424"/>
      <c r="L66" s="279">
        <v>0</v>
      </c>
    </row>
    <row r="67" spans="1:12" s="4" customFormat="1" ht="14.25" customHeight="1" thickBot="1">
      <c r="A67" s="361" t="s">
        <v>121</v>
      </c>
      <c r="B67" s="362"/>
      <c r="C67" s="362"/>
      <c r="D67" s="362"/>
      <c r="E67" s="363"/>
      <c r="F67" s="220">
        <v>60</v>
      </c>
      <c r="G67" s="359"/>
      <c r="H67" s="359"/>
      <c r="I67" s="359"/>
      <c r="J67" s="359"/>
      <c r="K67" s="359"/>
      <c r="L67" s="423"/>
    </row>
    <row r="68" spans="1:12" s="4" customFormat="1" ht="14.25" customHeight="1" thickBot="1">
      <c r="A68" s="406" t="s">
        <v>69</v>
      </c>
      <c r="B68" s="407"/>
      <c r="C68" s="407"/>
      <c r="D68" s="407"/>
      <c r="E68" s="408"/>
      <c r="F68" s="95">
        <f>SUM(F66:F67)</f>
        <v>180</v>
      </c>
      <c r="G68" s="409" t="s">
        <v>69</v>
      </c>
      <c r="H68" s="410"/>
      <c r="I68" s="410"/>
      <c r="J68" s="410"/>
      <c r="K68" s="411"/>
      <c r="L68" s="95">
        <f>SUM(L66)</f>
        <v>0</v>
      </c>
    </row>
    <row r="69" spans="1:12" s="4" customFormat="1" ht="14.25" customHeight="1" thickBot="1">
      <c r="A69" s="412" t="s">
        <v>85</v>
      </c>
      <c r="B69" s="413"/>
      <c r="C69" s="413"/>
      <c r="D69" s="413"/>
      <c r="E69" s="414"/>
      <c r="F69" s="95">
        <v>947</v>
      </c>
      <c r="G69" s="98"/>
      <c r="H69" s="98"/>
      <c r="I69" s="98"/>
      <c r="J69" s="98"/>
      <c r="K69" s="98"/>
      <c r="L69" s="98"/>
    </row>
    <row r="70" ht="14.25" customHeight="1">
      <c r="A70" s="4"/>
    </row>
    <row r="71" ht="14.25" customHeight="1">
      <c r="A71" s="4"/>
    </row>
    <row r="73" spans="2:9" ht="12.75">
      <c r="B73" s="288" t="s">
        <v>120</v>
      </c>
      <c r="C73" s="288"/>
      <c r="D73" s="288"/>
      <c r="E73" s="288"/>
      <c r="F73" s="288"/>
      <c r="G73" s="288"/>
      <c r="H73" s="288"/>
      <c r="I73" s="288"/>
    </row>
    <row r="74" ht="13.5" thickBot="1"/>
    <row r="75" spans="2:9" ht="13.5" thickBot="1">
      <c r="B75" s="80" t="s">
        <v>72</v>
      </c>
      <c r="C75" s="81"/>
      <c r="D75" s="82"/>
      <c r="E75" s="333" t="s">
        <v>73</v>
      </c>
      <c r="F75" s="334"/>
      <c r="G75" s="335"/>
      <c r="H75" s="415" t="s">
        <v>57</v>
      </c>
      <c r="I75" s="416"/>
    </row>
    <row r="76" spans="1:37" s="5" customFormat="1" ht="13.5" customHeight="1">
      <c r="A76"/>
      <c r="B76" s="198" t="s">
        <v>58</v>
      </c>
      <c r="C76" s="199" t="s">
        <v>74</v>
      </c>
      <c r="D76" s="200" t="s">
        <v>75</v>
      </c>
      <c r="E76" s="198" t="s">
        <v>58</v>
      </c>
      <c r="F76" s="199" t="s">
        <v>74</v>
      </c>
      <c r="G76" s="200" t="s">
        <v>76</v>
      </c>
      <c r="H76" s="417" t="s">
        <v>77</v>
      </c>
      <c r="I76" s="418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9" ht="13.5" thickBot="1">
      <c r="B77" s="201">
        <v>2007</v>
      </c>
      <c r="C77" s="202">
        <v>2008</v>
      </c>
      <c r="D77" s="203"/>
      <c r="E77" s="201">
        <v>2007</v>
      </c>
      <c r="F77" s="202">
        <v>2008</v>
      </c>
      <c r="G77" s="203" t="s">
        <v>122</v>
      </c>
      <c r="H77" s="419" t="s">
        <v>80</v>
      </c>
      <c r="I77" s="420"/>
    </row>
    <row r="78" spans="2:9" ht="16.5" customHeight="1" thickBot="1">
      <c r="B78" s="211">
        <v>20</v>
      </c>
      <c r="C78" s="84">
        <v>20</v>
      </c>
      <c r="D78" s="85">
        <f>SUM(C78-B78)</f>
        <v>0</v>
      </c>
      <c r="E78" s="83">
        <f>H79/(12*B78)*1000</f>
        <v>13987.5</v>
      </c>
      <c r="F78" s="84">
        <f>H78/(12*C78)*1000</f>
        <v>14404.166666666666</v>
      </c>
      <c r="G78" s="86">
        <f>PRODUCT(F78/E78*100)</f>
        <v>102.97885016383674</v>
      </c>
      <c r="H78" s="421">
        <f>L29</f>
        <v>3457</v>
      </c>
      <c r="I78" s="422"/>
    </row>
    <row r="79" spans="8:9" ht="12.75" customHeight="1" hidden="1">
      <c r="H79" s="379">
        <f>G29</f>
        <v>3357</v>
      </c>
      <c r="I79" s="379"/>
    </row>
    <row r="88" ht="12.75" customHeight="1"/>
  </sheetData>
  <mergeCells count="42">
    <mergeCell ref="B5:N5"/>
    <mergeCell ref="L66:L67"/>
    <mergeCell ref="A64:L64"/>
    <mergeCell ref="G65:K65"/>
    <mergeCell ref="G66:K66"/>
    <mergeCell ref="A66:E66"/>
    <mergeCell ref="A67:E67"/>
    <mergeCell ref="G67:K67"/>
    <mergeCell ref="A50:L50"/>
    <mergeCell ref="H51:H52"/>
    <mergeCell ref="A3:N3"/>
    <mergeCell ref="B43:I43"/>
    <mergeCell ref="J39:L39"/>
    <mergeCell ref="B40:D40"/>
    <mergeCell ref="E40:G40"/>
    <mergeCell ref="E39:G39"/>
    <mergeCell ref="B39:D39"/>
    <mergeCell ref="A5:A8"/>
    <mergeCell ref="M6:N6"/>
    <mergeCell ref="H6:I6"/>
    <mergeCell ref="A44:A46"/>
    <mergeCell ref="B44:B46"/>
    <mergeCell ref="J44:J46"/>
    <mergeCell ref="C45:C46"/>
    <mergeCell ref="C44:I44"/>
    <mergeCell ref="D45:I45"/>
    <mergeCell ref="H79:I79"/>
    <mergeCell ref="A68:E68"/>
    <mergeCell ref="G68:K68"/>
    <mergeCell ref="A69:E69"/>
    <mergeCell ref="B73:I73"/>
    <mergeCell ref="E75:G75"/>
    <mergeCell ref="H75:I75"/>
    <mergeCell ref="H76:I76"/>
    <mergeCell ref="H77:I77"/>
    <mergeCell ref="H78:I78"/>
    <mergeCell ref="I51:L51"/>
    <mergeCell ref="A65:E65"/>
    <mergeCell ref="A51:A52"/>
    <mergeCell ref="B51:B52"/>
    <mergeCell ref="C51:F51"/>
    <mergeCell ref="G51:G52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4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9.875" style="0" customWidth="1"/>
    <col min="15" max="15" width="9.75390625" style="0" customWidth="1"/>
  </cols>
  <sheetData>
    <row r="1" ht="12.75">
      <c r="L1" s="6" t="s">
        <v>162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68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197</v>
      </c>
      <c r="C10" s="124">
        <v>0</v>
      </c>
      <c r="D10" s="122">
        <f t="shared" si="0"/>
        <v>197</v>
      </c>
      <c r="E10" s="123">
        <v>195</v>
      </c>
      <c r="F10" s="124">
        <v>0</v>
      </c>
      <c r="G10" s="122">
        <f aca="true" t="shared" si="2" ref="G10:G17">SUM(E10:F10)</f>
        <v>195</v>
      </c>
      <c r="H10" s="144">
        <f aca="true" t="shared" si="3" ref="H10:H37">+G10-D10</f>
        <v>-2</v>
      </c>
      <c r="I10" s="143">
        <f>+G10/D10</f>
        <v>0.9898477157360406</v>
      </c>
      <c r="J10" s="130">
        <v>200</v>
      </c>
      <c r="K10" s="124">
        <v>0</v>
      </c>
      <c r="L10" s="141">
        <f t="shared" si="1"/>
        <v>200</v>
      </c>
      <c r="M10" s="144">
        <f aca="true" t="shared" si="4" ref="M10:M37">+L10-G10</f>
        <v>5</v>
      </c>
      <c r="N10" s="143">
        <f aca="true" t="shared" si="5" ref="N10:N37">IF(G10=0,0,+L10/G10)</f>
        <v>1.0256410256410255</v>
      </c>
    </row>
    <row r="11" spans="1:14" ht="15" customHeight="1">
      <c r="A11" s="104" t="s">
        <v>8</v>
      </c>
      <c r="B11" s="123">
        <v>47</v>
      </c>
      <c r="C11" s="124">
        <v>0</v>
      </c>
      <c r="D11" s="122">
        <f t="shared" si="0"/>
        <v>47</v>
      </c>
      <c r="E11" s="123">
        <v>55</v>
      </c>
      <c r="F11" s="124">
        <v>0</v>
      </c>
      <c r="G11" s="122">
        <f t="shared" si="2"/>
        <v>55</v>
      </c>
      <c r="H11" s="144">
        <f t="shared" si="3"/>
        <v>8</v>
      </c>
      <c r="I11" s="143">
        <f>IF(D11=0,0,+G11/D11)</f>
        <v>1.1702127659574468</v>
      </c>
      <c r="J11" s="130">
        <v>60</v>
      </c>
      <c r="K11" s="124">
        <v>0</v>
      </c>
      <c r="L11" s="141">
        <f t="shared" si="1"/>
        <v>60</v>
      </c>
      <c r="M11" s="144">
        <f t="shared" si="4"/>
        <v>5</v>
      </c>
      <c r="N11" s="143">
        <f t="shared" si="5"/>
        <v>1.0909090909090908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>IF(D12=0,0,+G12/D12)</f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5"/>
        <v>0</v>
      </c>
    </row>
    <row r="13" spans="1:14" ht="15" customHeight="1">
      <c r="A13" s="104" t="s">
        <v>10</v>
      </c>
      <c r="B13" s="123">
        <v>45</v>
      </c>
      <c r="C13" s="124">
        <v>0</v>
      </c>
      <c r="D13" s="122">
        <f t="shared" si="0"/>
        <v>45</v>
      </c>
      <c r="E13" s="123">
        <v>54</v>
      </c>
      <c r="F13" s="124">
        <v>0</v>
      </c>
      <c r="G13" s="122">
        <f t="shared" si="2"/>
        <v>54</v>
      </c>
      <c r="H13" s="144">
        <f t="shared" si="3"/>
        <v>9</v>
      </c>
      <c r="I13" s="143">
        <f>+G13/D13</f>
        <v>1.2</v>
      </c>
      <c r="J13" s="130">
        <v>50</v>
      </c>
      <c r="K13" s="124">
        <v>0</v>
      </c>
      <c r="L13" s="141">
        <f t="shared" si="1"/>
        <v>50</v>
      </c>
      <c r="M13" s="144">
        <f t="shared" si="4"/>
        <v>-4</v>
      </c>
      <c r="N13" s="143">
        <f t="shared" si="5"/>
        <v>0.9259259259259259</v>
      </c>
    </row>
    <row r="14" spans="1:14" ht="15" customHeight="1">
      <c r="A14" s="104" t="s">
        <v>11</v>
      </c>
      <c r="B14" s="123">
        <v>0</v>
      </c>
      <c r="C14" s="124">
        <v>0</v>
      </c>
      <c r="D14" s="122">
        <f t="shared" si="0"/>
        <v>0</v>
      </c>
      <c r="E14" s="123">
        <v>0</v>
      </c>
      <c r="F14" s="124">
        <v>0</v>
      </c>
      <c r="G14" s="122">
        <f t="shared" si="2"/>
        <v>0</v>
      </c>
      <c r="H14" s="144">
        <f t="shared" si="3"/>
        <v>0</v>
      </c>
      <c r="I14" s="143">
        <f>IF(D14=0,0,+G14/D14)</f>
        <v>0</v>
      </c>
      <c r="J14" s="130">
        <v>0</v>
      </c>
      <c r="K14" s="124">
        <v>0</v>
      </c>
      <c r="L14" s="141">
        <f t="shared" si="1"/>
        <v>0</v>
      </c>
      <c r="M14" s="144">
        <f t="shared" si="4"/>
        <v>0</v>
      </c>
      <c r="N14" s="143">
        <f t="shared" si="5"/>
        <v>0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>IF(D15=0,0,+G15/D15)</f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5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>IF(D16=0,0,+G16/D16)</f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5"/>
        <v>0</v>
      </c>
    </row>
    <row r="17" spans="1:14" ht="15" customHeight="1" thickBot="1">
      <c r="A17" s="105" t="s">
        <v>14</v>
      </c>
      <c r="B17" s="125">
        <v>4100</v>
      </c>
      <c r="C17" s="126">
        <v>0</v>
      </c>
      <c r="D17" s="122">
        <f t="shared" si="0"/>
        <v>4100</v>
      </c>
      <c r="E17" s="125">
        <v>4617</v>
      </c>
      <c r="F17" s="126">
        <v>0</v>
      </c>
      <c r="G17" s="122">
        <f t="shared" si="2"/>
        <v>4617</v>
      </c>
      <c r="H17" s="146">
        <f t="shared" si="3"/>
        <v>517</v>
      </c>
      <c r="I17" s="147">
        <f>+G17/D17</f>
        <v>1.1260975609756096</v>
      </c>
      <c r="J17" s="145">
        <v>5201</v>
      </c>
      <c r="K17" s="126">
        <v>0</v>
      </c>
      <c r="L17" s="141">
        <f t="shared" si="1"/>
        <v>5201</v>
      </c>
      <c r="M17" s="146">
        <f t="shared" si="4"/>
        <v>584</v>
      </c>
      <c r="N17" s="147">
        <f t="shared" si="5"/>
        <v>1.1264890621615768</v>
      </c>
    </row>
    <row r="18" spans="1:14" ht="15" customHeight="1" thickBot="1">
      <c r="A18" s="109" t="s">
        <v>15</v>
      </c>
      <c r="B18" s="127">
        <f aca="true" t="shared" si="6" ref="B18:G18">SUM(B9+B10+B11+B12+B13+B15+B17)</f>
        <v>4389</v>
      </c>
      <c r="C18" s="128">
        <f t="shared" si="6"/>
        <v>0</v>
      </c>
      <c r="D18" s="129">
        <f t="shared" si="6"/>
        <v>4389</v>
      </c>
      <c r="E18" s="215">
        <f t="shared" si="6"/>
        <v>4921</v>
      </c>
      <c r="F18" s="216">
        <f t="shared" si="6"/>
        <v>0</v>
      </c>
      <c r="G18" s="129">
        <f t="shared" si="6"/>
        <v>4921</v>
      </c>
      <c r="H18" s="148">
        <f t="shared" si="3"/>
        <v>532</v>
      </c>
      <c r="I18" s="149">
        <f>+G18/D18</f>
        <v>1.121212121212121</v>
      </c>
      <c r="J18" s="128">
        <f>SUM(J9+J10+J11+J12+J13+J15+J17)</f>
        <v>5511</v>
      </c>
      <c r="K18" s="128">
        <f>SUM(K9+K10+K11+K12+K13+K15+K17)</f>
        <v>0</v>
      </c>
      <c r="L18" s="129">
        <f>SUM(L9+L10+L11+L12+L13+L15+L17)</f>
        <v>5511</v>
      </c>
      <c r="M18" s="148">
        <f t="shared" si="4"/>
        <v>590</v>
      </c>
      <c r="N18" s="149">
        <f t="shared" si="5"/>
        <v>1.1198943304206461</v>
      </c>
    </row>
    <row r="19" spans="1:14" ht="15" customHeight="1">
      <c r="A19" s="106" t="s">
        <v>16</v>
      </c>
      <c r="B19" s="120">
        <v>345</v>
      </c>
      <c r="C19" s="121">
        <v>0</v>
      </c>
      <c r="D19" s="122">
        <f aca="true" t="shared" si="7" ref="D19:D36">SUM(B19:C19)</f>
        <v>345</v>
      </c>
      <c r="E19" s="120">
        <v>439</v>
      </c>
      <c r="F19" s="121">
        <v>0</v>
      </c>
      <c r="G19" s="122">
        <f aca="true" t="shared" si="8" ref="G19:G36">SUM(E19:F19)</f>
        <v>439</v>
      </c>
      <c r="H19" s="142">
        <f t="shared" si="3"/>
        <v>94</v>
      </c>
      <c r="I19" s="150">
        <f>+G19/D19</f>
        <v>1.272463768115942</v>
      </c>
      <c r="J19" s="140">
        <v>353</v>
      </c>
      <c r="K19" s="121">
        <v>0</v>
      </c>
      <c r="L19" s="141">
        <f aca="true" t="shared" si="9" ref="L19:L36">SUM(J19:K19)</f>
        <v>353</v>
      </c>
      <c r="M19" s="142">
        <f t="shared" si="4"/>
        <v>-86</v>
      </c>
      <c r="N19" s="150">
        <f t="shared" si="5"/>
        <v>0.8041002277904328</v>
      </c>
    </row>
    <row r="20" spans="1:14" ht="24">
      <c r="A20" s="104" t="s">
        <v>17</v>
      </c>
      <c r="B20" s="120">
        <v>0</v>
      </c>
      <c r="C20" s="121">
        <v>0</v>
      </c>
      <c r="D20" s="122">
        <f t="shared" si="7"/>
        <v>0</v>
      </c>
      <c r="E20" s="120">
        <v>0</v>
      </c>
      <c r="F20" s="121">
        <v>0</v>
      </c>
      <c r="G20" s="122">
        <f t="shared" si="8"/>
        <v>0</v>
      </c>
      <c r="H20" s="144">
        <f t="shared" si="3"/>
        <v>0</v>
      </c>
      <c r="I20" s="143">
        <f>IF(D20=0,0,+G20/D20)</f>
        <v>0</v>
      </c>
      <c r="J20" s="140">
        <v>0</v>
      </c>
      <c r="K20" s="121">
        <v>0</v>
      </c>
      <c r="L20" s="141">
        <f t="shared" si="9"/>
        <v>0</v>
      </c>
      <c r="M20" s="142">
        <f t="shared" si="4"/>
        <v>0</v>
      </c>
      <c r="N20" s="143">
        <f t="shared" si="5"/>
        <v>0</v>
      </c>
    </row>
    <row r="21" spans="1:14" ht="15" customHeight="1">
      <c r="A21" s="104" t="s">
        <v>18</v>
      </c>
      <c r="B21" s="123">
        <v>231</v>
      </c>
      <c r="C21" s="124">
        <v>0</v>
      </c>
      <c r="D21" s="122">
        <f t="shared" si="7"/>
        <v>231</v>
      </c>
      <c r="E21" s="123">
        <v>174</v>
      </c>
      <c r="F21" s="124">
        <v>0</v>
      </c>
      <c r="G21" s="122">
        <f t="shared" si="8"/>
        <v>174</v>
      </c>
      <c r="H21" s="144">
        <f t="shared" si="3"/>
        <v>-57</v>
      </c>
      <c r="I21" s="143">
        <f>+G21/D21</f>
        <v>0.7532467532467533</v>
      </c>
      <c r="J21" s="123">
        <v>251</v>
      </c>
      <c r="K21" s="124">
        <v>0</v>
      </c>
      <c r="L21" s="141">
        <f t="shared" si="9"/>
        <v>251</v>
      </c>
      <c r="M21" s="142">
        <f t="shared" si="4"/>
        <v>77</v>
      </c>
      <c r="N21" s="143">
        <f t="shared" si="5"/>
        <v>1.4425287356321839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7"/>
        <v>0</v>
      </c>
      <c r="E22" s="123">
        <v>0</v>
      </c>
      <c r="F22" s="124">
        <v>0</v>
      </c>
      <c r="G22" s="122">
        <f t="shared" si="8"/>
        <v>0</v>
      </c>
      <c r="H22" s="144">
        <f t="shared" si="3"/>
        <v>0</v>
      </c>
      <c r="I22" s="143">
        <f>IF(D22=0,0,+G22/D22)</f>
        <v>0</v>
      </c>
      <c r="J22" s="130">
        <v>0</v>
      </c>
      <c r="K22" s="124">
        <v>0</v>
      </c>
      <c r="L22" s="141">
        <f t="shared" si="9"/>
        <v>0</v>
      </c>
      <c r="M22" s="142">
        <f t="shared" si="4"/>
        <v>0</v>
      </c>
      <c r="N22" s="143">
        <f t="shared" si="5"/>
        <v>0</v>
      </c>
    </row>
    <row r="23" spans="1:14" ht="15" customHeight="1">
      <c r="A23" s="104" t="s">
        <v>20</v>
      </c>
      <c r="B23" s="123">
        <v>59</v>
      </c>
      <c r="C23" s="124">
        <v>0</v>
      </c>
      <c r="D23" s="122">
        <f t="shared" si="7"/>
        <v>59</v>
      </c>
      <c r="E23" s="123">
        <v>55</v>
      </c>
      <c r="F23" s="124">
        <v>0</v>
      </c>
      <c r="G23" s="122">
        <f t="shared" si="8"/>
        <v>55</v>
      </c>
      <c r="H23" s="144">
        <f t="shared" si="3"/>
        <v>-4</v>
      </c>
      <c r="I23" s="143">
        <f>IF(D23=0,0,+G23/D23)</f>
        <v>0.9322033898305084</v>
      </c>
      <c r="J23" s="130">
        <v>60</v>
      </c>
      <c r="K23" s="124">
        <v>0</v>
      </c>
      <c r="L23" s="141">
        <f t="shared" si="9"/>
        <v>60</v>
      </c>
      <c r="M23" s="142">
        <f t="shared" si="4"/>
        <v>5</v>
      </c>
      <c r="N23" s="143">
        <f t="shared" si="5"/>
        <v>1.0909090909090908</v>
      </c>
    </row>
    <row r="24" spans="1:14" ht="15" customHeight="1">
      <c r="A24" s="104" t="s">
        <v>21</v>
      </c>
      <c r="B24" s="130">
        <v>868</v>
      </c>
      <c r="C24" s="124">
        <v>0</v>
      </c>
      <c r="D24" s="122">
        <f t="shared" si="7"/>
        <v>868</v>
      </c>
      <c r="E24" s="130">
        <v>846</v>
      </c>
      <c r="F24" s="124">
        <v>0</v>
      </c>
      <c r="G24" s="122">
        <f t="shared" si="8"/>
        <v>846</v>
      </c>
      <c r="H24" s="144">
        <f t="shared" si="3"/>
        <v>-22</v>
      </c>
      <c r="I24" s="143">
        <f aca="true" t="shared" si="10" ref="I24:I31">+G24/D24</f>
        <v>0.9746543778801844</v>
      </c>
      <c r="J24" s="130">
        <v>1464</v>
      </c>
      <c r="K24" s="124">
        <v>0</v>
      </c>
      <c r="L24" s="141">
        <f t="shared" si="9"/>
        <v>1464</v>
      </c>
      <c r="M24" s="142">
        <f t="shared" si="4"/>
        <v>618</v>
      </c>
      <c r="N24" s="143">
        <f t="shared" si="5"/>
        <v>1.7304964539007093</v>
      </c>
    </row>
    <row r="25" spans="1:14" ht="24">
      <c r="A25" s="104" t="s">
        <v>22</v>
      </c>
      <c r="B25" s="123">
        <v>17</v>
      </c>
      <c r="C25" s="124">
        <v>0</v>
      </c>
      <c r="D25" s="122">
        <f t="shared" si="7"/>
        <v>17</v>
      </c>
      <c r="E25" s="123">
        <v>16</v>
      </c>
      <c r="F25" s="124">
        <v>0</v>
      </c>
      <c r="G25" s="122">
        <f t="shared" si="8"/>
        <v>16</v>
      </c>
      <c r="H25" s="144">
        <f t="shared" si="3"/>
        <v>-1</v>
      </c>
      <c r="I25" s="143">
        <f t="shared" si="10"/>
        <v>0.9411764705882353</v>
      </c>
      <c r="J25" s="151">
        <v>15</v>
      </c>
      <c r="K25" s="124">
        <v>0</v>
      </c>
      <c r="L25" s="141">
        <f t="shared" si="9"/>
        <v>15</v>
      </c>
      <c r="M25" s="142">
        <f t="shared" si="4"/>
        <v>-1</v>
      </c>
      <c r="N25" s="143">
        <f t="shared" si="5"/>
        <v>0.9375</v>
      </c>
    </row>
    <row r="26" spans="1:14" ht="15" customHeight="1">
      <c r="A26" s="104" t="s">
        <v>23</v>
      </c>
      <c r="B26" s="123">
        <v>833</v>
      </c>
      <c r="C26" s="124">
        <v>0</v>
      </c>
      <c r="D26" s="122">
        <f t="shared" si="7"/>
        <v>833</v>
      </c>
      <c r="E26" s="123">
        <v>800</v>
      </c>
      <c r="F26" s="124">
        <v>0</v>
      </c>
      <c r="G26" s="122">
        <f t="shared" si="8"/>
        <v>800</v>
      </c>
      <c r="H26" s="144">
        <f t="shared" si="3"/>
        <v>-33</v>
      </c>
      <c r="I26" s="143">
        <f t="shared" si="10"/>
        <v>0.9603841536614646</v>
      </c>
      <c r="J26" s="151">
        <v>1462</v>
      </c>
      <c r="K26" s="124">
        <v>0</v>
      </c>
      <c r="L26" s="141">
        <f t="shared" si="9"/>
        <v>1462</v>
      </c>
      <c r="M26" s="142">
        <f t="shared" si="4"/>
        <v>662</v>
      </c>
      <c r="N26" s="143">
        <f t="shared" si="5"/>
        <v>1.8275</v>
      </c>
    </row>
    <row r="27" spans="1:14" ht="15" customHeight="1">
      <c r="A27" s="107" t="s">
        <v>24</v>
      </c>
      <c r="B27" s="130">
        <f>B28+B31</f>
        <v>2642</v>
      </c>
      <c r="C27" s="124">
        <v>0</v>
      </c>
      <c r="D27" s="122">
        <f t="shared" si="7"/>
        <v>2642</v>
      </c>
      <c r="E27" s="130">
        <f>E28+E31</f>
        <v>2962</v>
      </c>
      <c r="F27" s="124">
        <v>0</v>
      </c>
      <c r="G27" s="122">
        <f t="shared" si="8"/>
        <v>2962</v>
      </c>
      <c r="H27" s="144">
        <f t="shared" si="3"/>
        <v>320</v>
      </c>
      <c r="I27" s="143">
        <f t="shared" si="10"/>
        <v>1.12112036336109</v>
      </c>
      <c r="J27" s="130">
        <f>J28+J31</f>
        <v>3086</v>
      </c>
      <c r="K27" s="124">
        <v>0</v>
      </c>
      <c r="L27" s="141">
        <f t="shared" si="9"/>
        <v>3086</v>
      </c>
      <c r="M27" s="142">
        <f t="shared" si="4"/>
        <v>124</v>
      </c>
      <c r="N27" s="143">
        <f t="shared" si="5"/>
        <v>1.0418636056718433</v>
      </c>
    </row>
    <row r="28" spans="1:14" ht="15" customHeight="1">
      <c r="A28" s="104" t="s">
        <v>25</v>
      </c>
      <c r="B28" s="123">
        <f>B29+B30</f>
        <v>1967</v>
      </c>
      <c r="C28" s="124">
        <v>0</v>
      </c>
      <c r="D28" s="122">
        <f t="shared" si="7"/>
        <v>1967</v>
      </c>
      <c r="E28" s="123">
        <f>E29+E30</f>
        <v>2195</v>
      </c>
      <c r="F28" s="124">
        <v>0</v>
      </c>
      <c r="G28" s="122">
        <f t="shared" si="8"/>
        <v>2195</v>
      </c>
      <c r="H28" s="144">
        <f t="shared" si="3"/>
        <v>228</v>
      </c>
      <c r="I28" s="143">
        <f t="shared" si="10"/>
        <v>1.115912557193696</v>
      </c>
      <c r="J28" s="123">
        <f>J29+J30</f>
        <v>2290</v>
      </c>
      <c r="K28" s="152">
        <v>0</v>
      </c>
      <c r="L28" s="141">
        <f t="shared" si="9"/>
        <v>2290</v>
      </c>
      <c r="M28" s="142">
        <f t="shared" si="4"/>
        <v>95</v>
      </c>
      <c r="N28" s="143">
        <f t="shared" si="5"/>
        <v>1.0432801822323463</v>
      </c>
    </row>
    <row r="29" spans="1:14" ht="15" customHeight="1">
      <c r="A29" s="107" t="s">
        <v>26</v>
      </c>
      <c r="B29" s="123">
        <v>1859</v>
      </c>
      <c r="C29" s="124">
        <v>0</v>
      </c>
      <c r="D29" s="122">
        <f t="shared" si="7"/>
        <v>1859</v>
      </c>
      <c r="E29" s="123">
        <v>2074</v>
      </c>
      <c r="F29" s="124">
        <v>0</v>
      </c>
      <c r="G29" s="122">
        <f t="shared" si="8"/>
        <v>2074</v>
      </c>
      <c r="H29" s="144">
        <f t="shared" si="3"/>
        <v>215</v>
      </c>
      <c r="I29" s="143">
        <f t="shared" si="10"/>
        <v>1.1156535771920388</v>
      </c>
      <c r="J29" s="123">
        <v>2150</v>
      </c>
      <c r="K29" s="124">
        <v>0</v>
      </c>
      <c r="L29" s="141">
        <f t="shared" si="9"/>
        <v>2150</v>
      </c>
      <c r="M29" s="142">
        <f t="shared" si="4"/>
        <v>76</v>
      </c>
      <c r="N29" s="143">
        <f t="shared" si="5"/>
        <v>1.0366441658630665</v>
      </c>
    </row>
    <row r="30" spans="1:14" ht="15" customHeight="1">
      <c r="A30" s="104" t="s">
        <v>27</v>
      </c>
      <c r="B30" s="123">
        <v>108</v>
      </c>
      <c r="C30" s="124">
        <v>0</v>
      </c>
      <c r="D30" s="122">
        <f t="shared" si="7"/>
        <v>108</v>
      </c>
      <c r="E30" s="123">
        <v>121</v>
      </c>
      <c r="F30" s="124">
        <v>0</v>
      </c>
      <c r="G30" s="122">
        <f t="shared" si="8"/>
        <v>121</v>
      </c>
      <c r="H30" s="144">
        <f t="shared" si="3"/>
        <v>13</v>
      </c>
      <c r="I30" s="143">
        <f t="shared" si="10"/>
        <v>1.1203703703703705</v>
      </c>
      <c r="J30" s="123">
        <v>140</v>
      </c>
      <c r="K30" s="124">
        <v>0</v>
      </c>
      <c r="L30" s="141">
        <f t="shared" si="9"/>
        <v>140</v>
      </c>
      <c r="M30" s="142">
        <f t="shared" si="4"/>
        <v>19</v>
      </c>
      <c r="N30" s="143">
        <f t="shared" si="5"/>
        <v>1.1570247933884297</v>
      </c>
    </row>
    <row r="31" spans="1:14" ht="24">
      <c r="A31" s="104" t="s">
        <v>28</v>
      </c>
      <c r="B31" s="123">
        <v>675</v>
      </c>
      <c r="C31" s="124">
        <v>0</v>
      </c>
      <c r="D31" s="122">
        <f t="shared" si="7"/>
        <v>675</v>
      </c>
      <c r="E31" s="123">
        <v>767</v>
      </c>
      <c r="F31" s="124">
        <v>0</v>
      </c>
      <c r="G31" s="122">
        <f t="shared" si="8"/>
        <v>767</v>
      </c>
      <c r="H31" s="144">
        <f t="shared" si="3"/>
        <v>92</v>
      </c>
      <c r="I31" s="143">
        <f t="shared" si="10"/>
        <v>1.1362962962962964</v>
      </c>
      <c r="J31" s="123">
        <v>796</v>
      </c>
      <c r="K31" s="124">
        <v>0</v>
      </c>
      <c r="L31" s="141">
        <f t="shared" si="9"/>
        <v>796</v>
      </c>
      <c r="M31" s="142">
        <f t="shared" si="4"/>
        <v>29</v>
      </c>
      <c r="N31" s="143">
        <f t="shared" si="5"/>
        <v>1.0378096479791394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7"/>
        <v>0</v>
      </c>
      <c r="E32" s="123">
        <v>0</v>
      </c>
      <c r="F32" s="124">
        <v>0</v>
      </c>
      <c r="G32" s="122">
        <f t="shared" si="8"/>
        <v>0</v>
      </c>
      <c r="H32" s="144">
        <f t="shared" si="3"/>
        <v>0</v>
      </c>
      <c r="I32" s="143">
        <f>IF(D32=0,0,+G32/D32)</f>
        <v>0</v>
      </c>
      <c r="J32" s="130">
        <v>0</v>
      </c>
      <c r="K32" s="124">
        <v>0</v>
      </c>
      <c r="L32" s="141">
        <f t="shared" si="9"/>
        <v>0</v>
      </c>
      <c r="M32" s="142">
        <f t="shared" si="4"/>
        <v>0</v>
      </c>
      <c r="N32" s="143">
        <f t="shared" si="5"/>
        <v>0</v>
      </c>
    </row>
    <row r="33" spans="1:14" ht="15" customHeight="1">
      <c r="A33" s="107" t="s">
        <v>30</v>
      </c>
      <c r="B33" s="123">
        <v>127</v>
      </c>
      <c r="C33" s="124">
        <v>0</v>
      </c>
      <c r="D33" s="122">
        <f t="shared" si="7"/>
        <v>127</v>
      </c>
      <c r="E33" s="123">
        <v>186</v>
      </c>
      <c r="F33" s="124">
        <v>0</v>
      </c>
      <c r="G33" s="122">
        <f t="shared" si="8"/>
        <v>186</v>
      </c>
      <c r="H33" s="144">
        <f t="shared" si="3"/>
        <v>59</v>
      </c>
      <c r="I33" s="143">
        <f>+G33/D33</f>
        <v>1.4645669291338583</v>
      </c>
      <c r="J33" s="130">
        <v>250</v>
      </c>
      <c r="K33" s="124">
        <v>0</v>
      </c>
      <c r="L33" s="141">
        <f t="shared" si="9"/>
        <v>250</v>
      </c>
      <c r="M33" s="142">
        <f t="shared" si="4"/>
        <v>64</v>
      </c>
      <c r="N33" s="143">
        <f t="shared" si="5"/>
        <v>1.3440860215053763</v>
      </c>
    </row>
    <row r="34" spans="1:14" ht="24">
      <c r="A34" s="104" t="s">
        <v>31</v>
      </c>
      <c r="B34" s="123">
        <v>85</v>
      </c>
      <c r="C34" s="124">
        <v>0</v>
      </c>
      <c r="D34" s="122">
        <f t="shared" si="7"/>
        <v>85</v>
      </c>
      <c r="E34" s="123">
        <v>53</v>
      </c>
      <c r="F34" s="124">
        <v>0</v>
      </c>
      <c r="G34" s="122">
        <f t="shared" si="8"/>
        <v>53</v>
      </c>
      <c r="H34" s="144">
        <f t="shared" si="3"/>
        <v>-32</v>
      </c>
      <c r="I34" s="143">
        <f>+G34/D34</f>
        <v>0.6235294117647059</v>
      </c>
      <c r="J34" s="151">
        <v>47</v>
      </c>
      <c r="K34" s="124">
        <v>0</v>
      </c>
      <c r="L34" s="141">
        <f t="shared" si="9"/>
        <v>47</v>
      </c>
      <c r="M34" s="142">
        <f t="shared" si="4"/>
        <v>-6</v>
      </c>
      <c r="N34" s="143">
        <f t="shared" si="5"/>
        <v>0.8867924528301887</v>
      </c>
    </row>
    <row r="35" spans="1:14" ht="24">
      <c r="A35" s="104" t="s">
        <v>32</v>
      </c>
      <c r="B35" s="123">
        <v>85</v>
      </c>
      <c r="C35" s="124">
        <v>0</v>
      </c>
      <c r="D35" s="122">
        <f t="shared" si="7"/>
        <v>85</v>
      </c>
      <c r="E35" s="123">
        <v>53</v>
      </c>
      <c r="F35" s="124">
        <v>0</v>
      </c>
      <c r="G35" s="122">
        <f t="shared" si="8"/>
        <v>53</v>
      </c>
      <c r="H35" s="144">
        <f t="shared" si="3"/>
        <v>-32</v>
      </c>
      <c r="I35" s="143">
        <f>+G35/D35</f>
        <v>0.6235294117647059</v>
      </c>
      <c r="J35" s="151">
        <v>47</v>
      </c>
      <c r="K35" s="124">
        <v>0</v>
      </c>
      <c r="L35" s="141">
        <f t="shared" si="9"/>
        <v>47</v>
      </c>
      <c r="M35" s="142">
        <f t="shared" si="4"/>
        <v>-6</v>
      </c>
      <c r="N35" s="143">
        <f t="shared" si="5"/>
        <v>0.8867924528301887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7"/>
        <v>0</v>
      </c>
      <c r="E36" s="125">
        <v>0</v>
      </c>
      <c r="F36" s="126">
        <v>0</v>
      </c>
      <c r="G36" s="122">
        <f t="shared" si="8"/>
        <v>0</v>
      </c>
      <c r="H36" s="146">
        <f t="shared" si="3"/>
        <v>0</v>
      </c>
      <c r="I36" s="143">
        <f>IF(D36=0,0,+G36/D36)</f>
        <v>0</v>
      </c>
      <c r="J36" s="153">
        <v>0</v>
      </c>
      <c r="K36" s="126">
        <v>0</v>
      </c>
      <c r="L36" s="141">
        <f t="shared" si="9"/>
        <v>0</v>
      </c>
      <c r="M36" s="154">
        <f t="shared" si="4"/>
        <v>0</v>
      </c>
      <c r="N36" s="147">
        <f t="shared" si="5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4357</v>
      </c>
      <c r="C37" s="132">
        <f t="shared" si="11"/>
        <v>0</v>
      </c>
      <c r="D37" s="133">
        <f t="shared" si="11"/>
        <v>4357</v>
      </c>
      <c r="E37" s="127">
        <f t="shared" si="11"/>
        <v>4715</v>
      </c>
      <c r="F37" s="128">
        <f t="shared" si="11"/>
        <v>0</v>
      </c>
      <c r="G37" s="129">
        <f t="shared" si="11"/>
        <v>4715</v>
      </c>
      <c r="H37" s="148">
        <f t="shared" si="3"/>
        <v>358</v>
      </c>
      <c r="I37" s="149">
        <f>+G37/D37</f>
        <v>1.0821666284140463</v>
      </c>
      <c r="J37" s="128">
        <f>SUM(J19+J21+J22+J23+J24+J27+J32+J33+J34+J36)</f>
        <v>5511</v>
      </c>
      <c r="K37" s="128">
        <f>SUM(K19+K21+K22+K23+K24+K27+K32+K33+K34+K36)</f>
        <v>0</v>
      </c>
      <c r="L37" s="129">
        <f>SUM(L19+L21+L22+L23+L24+L27+L32+L33+L34+L36)</f>
        <v>5511</v>
      </c>
      <c r="M37" s="148">
        <f t="shared" si="4"/>
        <v>796</v>
      </c>
      <c r="N37" s="149">
        <f t="shared" si="5"/>
        <v>1.1688229056203605</v>
      </c>
    </row>
    <row r="38" spans="1:14" ht="15" customHeight="1" thickBot="1">
      <c r="A38" s="109" t="s">
        <v>35</v>
      </c>
      <c r="B38" s="127">
        <f>B18-B37</f>
        <v>32</v>
      </c>
      <c r="C38" s="128">
        <f>C18-C37</f>
        <v>0</v>
      </c>
      <c r="D38" s="134">
        <f>SUM(B38:C38)</f>
        <v>32</v>
      </c>
      <c r="E38" s="127">
        <f>E18-E37</f>
        <v>206</v>
      </c>
      <c r="F38" s="128">
        <f>F18-F37</f>
        <v>0</v>
      </c>
      <c r="G38" s="134">
        <f>SUM(E38:F38)</f>
        <v>206</v>
      </c>
      <c r="H38" s="148">
        <f>+E38-B38</f>
        <v>174</v>
      </c>
      <c r="I38" s="149"/>
      <c r="J38" s="127">
        <f>J18-J37</f>
        <v>0</v>
      </c>
      <c r="K38" s="128">
        <f>K18-K37</f>
        <v>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-119</v>
      </c>
      <c r="C39" s="326"/>
      <c r="D39" s="327"/>
      <c r="E39" s="328">
        <v>-87</v>
      </c>
      <c r="F39" s="329"/>
      <c r="G39" s="330"/>
      <c r="H39" s="148"/>
      <c r="I39" s="149"/>
      <c r="J39" s="328">
        <f>E40+L38</f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spans="1:11" ht="13.5" customHeight="1">
      <c r="A41" s="437" t="s">
        <v>152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</row>
    <row r="42" spans="1:11" ht="13.5" customHeight="1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</row>
    <row r="43" spans="1:11" ht="13.5" customHeight="1">
      <c r="A43" s="437"/>
      <c r="B43" s="437"/>
      <c r="C43" s="437"/>
      <c r="D43" s="437"/>
      <c r="E43" s="437"/>
      <c r="F43" s="437"/>
      <c r="G43" s="437"/>
      <c r="H43" s="437"/>
      <c r="I43" s="437"/>
      <c r="J43" s="437"/>
      <c r="K43" s="437"/>
    </row>
    <row r="44" spans="1:8" ht="13.5" customHeight="1">
      <c r="A44" s="48"/>
      <c r="B44" s="49"/>
      <c r="C44" s="50"/>
      <c r="D44" s="50"/>
      <c r="E44" s="49"/>
      <c r="F44" s="47"/>
      <c r="G44" s="47"/>
      <c r="H44"/>
    </row>
    <row r="45" spans="1:8" ht="13.5" customHeight="1">
      <c r="A45" s="48"/>
      <c r="B45" s="49"/>
      <c r="C45" s="50"/>
      <c r="D45" s="50"/>
      <c r="E45" s="49"/>
      <c r="F45" s="47"/>
      <c r="G45" s="47"/>
      <c r="H45"/>
    </row>
    <row r="46" spans="1:10" ht="14.25" customHeight="1" thickBot="1">
      <c r="A46" s="4" t="s">
        <v>59</v>
      </c>
      <c r="B46" s="402" t="s">
        <v>109</v>
      </c>
      <c r="C46" s="402"/>
      <c r="D46" s="402"/>
      <c r="E46" s="402"/>
      <c r="F46" s="402"/>
      <c r="G46" s="402"/>
      <c r="H46" s="402"/>
      <c r="J46" t="s">
        <v>36</v>
      </c>
    </row>
    <row r="47" spans="1:10" ht="14.25" customHeight="1">
      <c r="A47" s="298" t="s">
        <v>42</v>
      </c>
      <c r="B47" s="301" t="s">
        <v>110</v>
      </c>
      <c r="C47" s="370" t="s">
        <v>111</v>
      </c>
      <c r="D47" s="371"/>
      <c r="E47" s="371"/>
      <c r="F47" s="371"/>
      <c r="G47" s="371"/>
      <c r="H47" s="371"/>
      <c r="I47" s="372"/>
      <c r="J47" s="304" t="s">
        <v>112</v>
      </c>
    </row>
    <row r="48" spans="1:10" ht="14.25" customHeight="1">
      <c r="A48" s="299"/>
      <c r="B48" s="302"/>
      <c r="C48" s="307" t="s">
        <v>40</v>
      </c>
      <c r="D48" s="355" t="s">
        <v>41</v>
      </c>
      <c r="E48" s="356"/>
      <c r="F48" s="356"/>
      <c r="G48" s="356"/>
      <c r="H48" s="356"/>
      <c r="I48" s="357"/>
      <c r="J48" s="305"/>
    </row>
    <row r="49" spans="1:10" ht="14.25" customHeight="1">
      <c r="A49" s="300"/>
      <c r="B49" s="303"/>
      <c r="C49" s="308"/>
      <c r="D49" s="155">
        <v>1</v>
      </c>
      <c r="E49" s="155">
        <v>2</v>
      </c>
      <c r="F49" s="155">
        <v>3</v>
      </c>
      <c r="G49" s="155">
        <v>4</v>
      </c>
      <c r="H49" s="156">
        <v>5</v>
      </c>
      <c r="I49" s="156">
        <v>6</v>
      </c>
      <c r="J49" s="306"/>
    </row>
    <row r="50" spans="1:10" ht="14.25" customHeight="1" thickBot="1">
      <c r="A50" s="157">
        <v>588</v>
      </c>
      <c r="B50" s="159">
        <v>200</v>
      </c>
      <c r="C50" s="159">
        <f>SUM(D50:H50)</f>
        <v>47</v>
      </c>
      <c r="D50" s="160">
        <v>13</v>
      </c>
      <c r="E50" s="159">
        <v>31</v>
      </c>
      <c r="F50" s="159">
        <v>3</v>
      </c>
      <c r="G50" s="159">
        <v>0</v>
      </c>
      <c r="H50" s="161">
        <v>0</v>
      </c>
      <c r="I50" s="161">
        <v>0</v>
      </c>
      <c r="J50" s="205">
        <f>A50-B50-C50</f>
        <v>341</v>
      </c>
    </row>
    <row r="51" spans="1:9" ht="14.25" customHeight="1">
      <c r="A51" s="78"/>
      <c r="B51" s="79"/>
      <c r="C51" s="79"/>
      <c r="D51" s="79"/>
      <c r="E51" s="79"/>
      <c r="F51" s="79"/>
      <c r="G51" s="79"/>
      <c r="H51" s="79"/>
      <c r="I51" s="79"/>
    </row>
    <row r="52" spans="1:9" ht="14.25" customHeight="1">
      <c r="A52" s="78"/>
      <c r="B52" s="79"/>
      <c r="C52" s="79"/>
      <c r="D52" s="79"/>
      <c r="E52" s="79"/>
      <c r="F52" s="79"/>
      <c r="G52" s="79"/>
      <c r="H52" s="79"/>
      <c r="I52" s="79"/>
    </row>
    <row r="53" spans="1:12" ht="14.25" customHeight="1" thickBot="1">
      <c r="A53" s="340" t="s">
        <v>79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</row>
    <row r="54" spans="1:12" ht="24.75" customHeight="1">
      <c r="A54" s="314" t="s">
        <v>44</v>
      </c>
      <c r="B54" s="281" t="s">
        <v>113</v>
      </c>
      <c r="C54" s="283" t="s">
        <v>114</v>
      </c>
      <c r="D54" s="284"/>
      <c r="E54" s="284"/>
      <c r="F54" s="285"/>
      <c r="G54" s="281" t="s">
        <v>115</v>
      </c>
      <c r="H54" s="309" t="s">
        <v>55</v>
      </c>
      <c r="I54" s="311" t="s">
        <v>118</v>
      </c>
      <c r="J54" s="373"/>
      <c r="K54" s="373"/>
      <c r="L54" s="374"/>
    </row>
    <row r="55" spans="1:12" ht="23.25" thickBot="1">
      <c r="A55" s="315"/>
      <c r="B55" s="282"/>
      <c r="C55" s="163" t="s">
        <v>99</v>
      </c>
      <c r="D55" s="164" t="s">
        <v>45</v>
      </c>
      <c r="E55" s="164" t="s">
        <v>46</v>
      </c>
      <c r="F55" s="210" t="s">
        <v>100</v>
      </c>
      <c r="G55" s="282"/>
      <c r="H55" s="377"/>
      <c r="I55" s="163" t="s">
        <v>116</v>
      </c>
      <c r="J55" s="164" t="s">
        <v>45</v>
      </c>
      <c r="K55" s="164" t="s">
        <v>46</v>
      </c>
      <c r="L55" s="206" t="s">
        <v>117</v>
      </c>
    </row>
    <row r="56" spans="1:12" ht="14.25" customHeight="1">
      <c r="A56" s="36" t="s">
        <v>47</v>
      </c>
      <c r="B56" s="233">
        <v>744.68</v>
      </c>
      <c r="C56" s="178" t="s">
        <v>48</v>
      </c>
      <c r="D56" s="178" t="s">
        <v>48</v>
      </c>
      <c r="E56" s="178" t="s">
        <v>48</v>
      </c>
      <c r="F56" s="179" t="s">
        <v>48</v>
      </c>
      <c r="G56" s="233">
        <v>898.78</v>
      </c>
      <c r="H56" s="171" t="s">
        <v>48</v>
      </c>
      <c r="I56" s="178" t="s">
        <v>48</v>
      </c>
      <c r="J56" s="178" t="s">
        <v>48</v>
      </c>
      <c r="K56" s="178" t="s">
        <v>48</v>
      </c>
      <c r="L56" s="182" t="s">
        <v>48</v>
      </c>
    </row>
    <row r="57" spans="1:12" ht="14.25" customHeight="1">
      <c r="A57" s="41" t="s">
        <v>49</v>
      </c>
      <c r="B57" s="173">
        <v>0</v>
      </c>
      <c r="C57" s="174">
        <v>0</v>
      </c>
      <c r="D57" s="174">
        <v>0</v>
      </c>
      <c r="E57" s="174">
        <v>0</v>
      </c>
      <c r="F57" s="175">
        <f>+C57+D57-E57</f>
        <v>0</v>
      </c>
      <c r="G57" s="241">
        <v>0</v>
      </c>
      <c r="H57" s="176">
        <f>+G57-F57</f>
        <v>0</v>
      </c>
      <c r="I57" s="174">
        <v>0</v>
      </c>
      <c r="J57" s="174">
        <v>0</v>
      </c>
      <c r="K57" s="174">
        <v>0</v>
      </c>
      <c r="L57" s="176">
        <f>+I57+J57-K57</f>
        <v>0</v>
      </c>
    </row>
    <row r="58" spans="1:12" ht="14.25" customHeight="1">
      <c r="A58" s="41" t="s">
        <v>50</v>
      </c>
      <c r="B58" s="173">
        <v>0</v>
      </c>
      <c r="C58" s="174">
        <v>0</v>
      </c>
      <c r="D58" s="174">
        <v>0</v>
      </c>
      <c r="E58" s="174">
        <v>0</v>
      </c>
      <c r="F58" s="175">
        <f>+C58+D58-E58</f>
        <v>0</v>
      </c>
      <c r="G58" s="241">
        <v>0</v>
      </c>
      <c r="H58" s="176">
        <f>+G58-F58</f>
        <v>0</v>
      </c>
      <c r="I58" s="174">
        <v>0</v>
      </c>
      <c r="J58" s="174">
        <v>0</v>
      </c>
      <c r="K58" s="174">
        <v>0</v>
      </c>
      <c r="L58" s="176">
        <f>+I58+J58-K58</f>
        <v>0</v>
      </c>
    </row>
    <row r="59" spans="1:12" ht="14.25" customHeight="1">
      <c r="A59" s="41" t="s">
        <v>51</v>
      </c>
      <c r="B59" s="173">
        <v>234.55</v>
      </c>
      <c r="C59" s="174">
        <v>234</v>
      </c>
      <c r="D59" s="174">
        <v>53</v>
      </c>
      <c r="E59" s="174">
        <v>101</v>
      </c>
      <c r="F59" s="175">
        <f>+C59+D59-E59</f>
        <v>186</v>
      </c>
      <c r="G59" s="241">
        <v>185.6</v>
      </c>
      <c r="H59" s="176">
        <f>+G59-F59</f>
        <v>-0.4000000000000057</v>
      </c>
      <c r="I59" s="174">
        <f>F59</f>
        <v>186</v>
      </c>
      <c r="J59" s="174">
        <v>47</v>
      </c>
      <c r="K59" s="174">
        <v>100</v>
      </c>
      <c r="L59" s="176">
        <f>+I59+J59-K59</f>
        <v>133</v>
      </c>
    </row>
    <row r="60" spans="1:12" ht="14.25" customHeight="1">
      <c r="A60" s="41" t="s">
        <v>52</v>
      </c>
      <c r="B60" s="173">
        <f>B56-(B57+B58+B59)</f>
        <v>510.12999999999994</v>
      </c>
      <c r="C60" s="178" t="s">
        <v>48</v>
      </c>
      <c r="D60" s="178" t="s">
        <v>48</v>
      </c>
      <c r="E60" s="178" t="s">
        <v>48</v>
      </c>
      <c r="F60" s="179" t="s">
        <v>48</v>
      </c>
      <c r="G60" s="241">
        <f>G56-(G57+G58+G59)</f>
        <v>713.18</v>
      </c>
      <c r="H60" s="180" t="s">
        <v>48</v>
      </c>
      <c r="I60" s="178" t="s">
        <v>48</v>
      </c>
      <c r="J60" s="178" t="s">
        <v>48</v>
      </c>
      <c r="K60" s="178" t="s">
        <v>48</v>
      </c>
      <c r="L60" s="182" t="s">
        <v>48</v>
      </c>
    </row>
    <row r="61" spans="1:12" ht="14.25" customHeight="1" thickBot="1">
      <c r="A61" s="43" t="s">
        <v>53</v>
      </c>
      <c r="B61" s="193">
        <v>12.62</v>
      </c>
      <c r="C61" s="194">
        <v>17</v>
      </c>
      <c r="D61" s="194">
        <v>41</v>
      </c>
      <c r="E61" s="194">
        <v>42</v>
      </c>
      <c r="F61" s="195">
        <f>+C61+D61-E61</f>
        <v>16</v>
      </c>
      <c r="G61" s="242">
        <v>12.36</v>
      </c>
      <c r="H61" s="196">
        <f>+G61-F61</f>
        <v>-3.6400000000000006</v>
      </c>
      <c r="I61" s="194">
        <f>F61</f>
        <v>16</v>
      </c>
      <c r="J61" s="194">
        <v>44</v>
      </c>
      <c r="K61" s="194">
        <v>49</v>
      </c>
      <c r="L61" s="196">
        <f>+I61+J61-K61</f>
        <v>11</v>
      </c>
    </row>
    <row r="62" ht="14.25" customHeight="1">
      <c r="A62" s="4"/>
    </row>
    <row r="63" ht="14.25" customHeight="1" thickBot="1">
      <c r="A63" s="4"/>
    </row>
    <row r="64" spans="1:12" ht="14.25" customHeight="1">
      <c r="A64" s="333" t="s">
        <v>119</v>
      </c>
      <c r="B64" s="395"/>
      <c r="C64" s="395"/>
      <c r="D64" s="395"/>
      <c r="E64" s="395"/>
      <c r="F64" s="395"/>
      <c r="G64" s="395"/>
      <c r="H64" s="395"/>
      <c r="I64" s="395"/>
      <c r="J64" s="395"/>
      <c r="K64" s="51"/>
      <c r="L64" s="52"/>
    </row>
    <row r="65" spans="1:12" ht="17.25" customHeight="1">
      <c r="A65" s="435" t="s">
        <v>39</v>
      </c>
      <c r="B65" s="436"/>
      <c r="C65" s="436"/>
      <c r="D65" s="436"/>
      <c r="E65" s="436"/>
      <c r="F65" s="53" t="s">
        <v>38</v>
      </c>
      <c r="G65" s="272" t="s">
        <v>56</v>
      </c>
      <c r="H65" s="273"/>
      <c r="I65" s="273"/>
      <c r="J65" s="273"/>
      <c r="K65" s="274"/>
      <c r="L65" s="77" t="s">
        <v>38</v>
      </c>
    </row>
    <row r="66" spans="1:12" ht="12.75">
      <c r="A66" s="438" t="s">
        <v>145</v>
      </c>
      <c r="B66" s="439"/>
      <c r="C66" s="439"/>
      <c r="D66" s="439"/>
      <c r="E66" s="440"/>
      <c r="F66" s="88">
        <v>50</v>
      </c>
      <c r="G66" s="433"/>
      <c r="H66" s="434"/>
      <c r="I66" s="434"/>
      <c r="J66" s="434"/>
      <c r="K66" s="434"/>
      <c r="L66" s="97">
        <v>0</v>
      </c>
    </row>
    <row r="67" spans="1:12" ht="13.5" thickBot="1">
      <c r="A67" s="425" t="s">
        <v>144</v>
      </c>
      <c r="B67" s="426"/>
      <c r="C67" s="426"/>
      <c r="D67" s="426"/>
      <c r="E67" s="427"/>
      <c r="F67" s="247">
        <v>50</v>
      </c>
      <c r="G67" s="428"/>
      <c r="H67" s="428"/>
      <c r="I67" s="428"/>
      <c r="J67" s="428"/>
      <c r="K67" s="429"/>
      <c r="L67" s="246"/>
    </row>
    <row r="68" spans="1:12" ht="13.5" thickBot="1">
      <c r="A68" s="380" t="s">
        <v>69</v>
      </c>
      <c r="B68" s="381"/>
      <c r="C68" s="381"/>
      <c r="D68" s="381"/>
      <c r="E68" s="432"/>
      <c r="F68" s="95">
        <f>SUM(F66:F67)</f>
        <v>100</v>
      </c>
      <c r="G68" s="291" t="s">
        <v>69</v>
      </c>
      <c r="H68" s="383"/>
      <c r="I68" s="383"/>
      <c r="J68" s="383"/>
      <c r="K68" s="383"/>
      <c r="L68" s="96">
        <f>SUM(L66)</f>
        <v>0</v>
      </c>
    </row>
    <row r="69" s="5" customFormat="1" ht="12.75" customHeight="1"/>
    <row r="70" s="5" customFormat="1" ht="12.75" customHeight="1"/>
    <row r="71" s="5" customFormat="1" ht="12.75" customHeight="1"/>
    <row r="72" s="5" customFormat="1" ht="12.75"/>
    <row r="73" spans="2:9" s="5" customFormat="1" ht="12.75">
      <c r="B73" s="288" t="s">
        <v>120</v>
      </c>
      <c r="C73" s="288"/>
      <c r="D73" s="288"/>
      <c r="E73" s="288"/>
      <c r="F73" s="288"/>
      <c r="G73" s="288"/>
      <c r="H73" s="288"/>
      <c r="I73" s="288"/>
    </row>
    <row r="74" spans="2:9" s="6" customFormat="1" ht="13.5" thickBot="1">
      <c r="B74" s="4"/>
      <c r="C74" s="4"/>
      <c r="D74" s="4"/>
      <c r="E74" s="4"/>
      <c r="F74" s="4"/>
      <c r="G74" s="4"/>
      <c r="H74" s="4"/>
      <c r="I74"/>
    </row>
    <row r="75" spans="2:9" s="6" customFormat="1" ht="13.5" thickBot="1">
      <c r="B75" s="80" t="s">
        <v>72</v>
      </c>
      <c r="C75" s="81"/>
      <c r="D75" s="82"/>
      <c r="E75" s="333" t="s">
        <v>73</v>
      </c>
      <c r="F75" s="334"/>
      <c r="G75" s="335"/>
      <c r="H75" s="415" t="s">
        <v>57</v>
      </c>
      <c r="I75" s="416"/>
    </row>
    <row r="76" spans="2:9" s="14" customFormat="1" ht="13.5" customHeight="1">
      <c r="B76" s="198" t="s">
        <v>58</v>
      </c>
      <c r="C76" s="199" t="s">
        <v>74</v>
      </c>
      <c r="D76" s="200" t="s">
        <v>75</v>
      </c>
      <c r="E76" s="198" t="s">
        <v>58</v>
      </c>
      <c r="F76" s="199" t="s">
        <v>74</v>
      </c>
      <c r="G76" s="200" t="s">
        <v>76</v>
      </c>
      <c r="H76" s="417" t="s">
        <v>77</v>
      </c>
      <c r="I76" s="418"/>
    </row>
    <row r="77" spans="2:9" s="14" customFormat="1" ht="13.5" customHeight="1" thickBot="1">
      <c r="B77" s="201">
        <v>2007</v>
      </c>
      <c r="C77" s="202">
        <v>2008</v>
      </c>
      <c r="D77" s="203"/>
      <c r="E77" s="201">
        <v>2007</v>
      </c>
      <c r="F77" s="202">
        <v>2008</v>
      </c>
      <c r="G77" s="203" t="s">
        <v>122</v>
      </c>
      <c r="H77" s="419" t="s">
        <v>80</v>
      </c>
      <c r="I77" s="420"/>
    </row>
    <row r="78" spans="2:10" s="14" customFormat="1" ht="13.5" customHeight="1" thickBot="1">
      <c r="B78" s="83">
        <v>9.6</v>
      </c>
      <c r="C78" s="84">
        <v>9.6</v>
      </c>
      <c r="D78" s="85">
        <f>SUM(C78-B78)</f>
        <v>0</v>
      </c>
      <c r="E78" s="83">
        <f>H79/(12*B78)*1000</f>
        <v>18003.472222222226</v>
      </c>
      <c r="F78" s="84">
        <f>H78/(12*C78)*1000</f>
        <v>18663.194444444445</v>
      </c>
      <c r="G78" s="86">
        <f>PRODUCT(F78/E78*100)</f>
        <v>103.66441658630663</v>
      </c>
      <c r="H78" s="430">
        <f>L29</f>
        <v>2150</v>
      </c>
      <c r="I78" s="431"/>
      <c r="J78" s="245"/>
    </row>
    <row r="79" spans="8:9" s="14" customFormat="1" ht="19.5" customHeight="1" hidden="1">
      <c r="H79" s="379">
        <f>G29</f>
        <v>2074</v>
      </c>
      <c r="I79" s="379"/>
    </row>
    <row r="80" s="14" customFormat="1" ht="13.5" customHeight="1"/>
    <row r="81" s="14" customFormat="1" ht="13.5" customHeight="1"/>
    <row r="82" spans="1:11" ht="18" customHeight="1">
      <c r="A82" s="15"/>
      <c r="B82" s="34"/>
      <c r="C82" s="35"/>
      <c r="D82" s="35"/>
      <c r="E82" s="35"/>
      <c r="F82" s="34"/>
      <c r="G82" s="35"/>
      <c r="H82" s="35"/>
      <c r="I82" s="35"/>
      <c r="J82" s="35"/>
      <c r="K82" s="34"/>
    </row>
    <row r="83" spans="1:11" ht="18" customHeight="1">
      <c r="A83" s="15"/>
      <c r="B83" s="34"/>
      <c r="C83" s="35"/>
      <c r="D83" s="35"/>
      <c r="E83" s="35"/>
      <c r="F83" s="34"/>
      <c r="G83" s="35"/>
      <c r="H83" s="35"/>
      <c r="I83" s="35"/>
      <c r="J83" s="35"/>
      <c r="K83" s="34"/>
    </row>
    <row r="84" spans="1:11" ht="18" customHeight="1">
      <c r="A84" s="15"/>
      <c r="B84" s="34"/>
      <c r="C84" s="35"/>
      <c r="D84" s="35"/>
      <c r="E84" s="35"/>
      <c r="F84" s="34"/>
      <c r="G84" s="35"/>
      <c r="H84" s="35"/>
      <c r="I84" s="35"/>
      <c r="J84" s="35"/>
      <c r="K84" s="34"/>
    </row>
    <row r="85" spans="1:11" ht="18" customHeight="1">
      <c r="A85" s="15"/>
      <c r="B85" s="34"/>
      <c r="C85" s="35"/>
      <c r="D85" s="35"/>
      <c r="E85" s="35"/>
      <c r="F85" s="34"/>
      <c r="G85" s="35"/>
      <c r="H85" s="35"/>
      <c r="I85" s="35"/>
      <c r="J85" s="35"/>
      <c r="K85" s="34"/>
    </row>
    <row r="86" spans="1:11" ht="18" customHeight="1">
      <c r="A86" s="15"/>
      <c r="B86" s="34"/>
      <c r="C86" s="35"/>
      <c r="D86" s="35"/>
      <c r="E86" s="35"/>
      <c r="F86" s="34"/>
      <c r="G86" s="35"/>
      <c r="H86" s="35"/>
      <c r="I86" s="35"/>
      <c r="J86" s="35"/>
      <c r="K86" s="34"/>
    </row>
    <row r="87" spans="1:11" ht="18" customHeight="1">
      <c r="A87" s="15"/>
      <c r="B87" s="34"/>
      <c r="C87" s="35"/>
      <c r="D87" s="35"/>
      <c r="E87" s="35"/>
      <c r="F87" s="34"/>
      <c r="G87" s="35"/>
      <c r="H87" s="35"/>
      <c r="I87" s="35"/>
      <c r="J87" s="35"/>
      <c r="K87" s="34"/>
    </row>
    <row r="88" spans="1:11" ht="18" customHeight="1">
      <c r="A88" s="15"/>
      <c r="B88" s="34"/>
      <c r="C88" s="35"/>
      <c r="D88" s="35"/>
      <c r="E88" s="35"/>
      <c r="F88" s="34"/>
      <c r="G88" s="35"/>
      <c r="H88" s="35"/>
      <c r="I88" s="35"/>
      <c r="J88" s="35"/>
      <c r="K88" s="34"/>
    </row>
    <row r="89" spans="1:11" ht="18" customHeight="1">
      <c r="A89" s="15"/>
      <c r="B89" s="34"/>
      <c r="C89" s="35"/>
      <c r="D89" s="35"/>
      <c r="E89" s="35"/>
      <c r="F89" s="34"/>
      <c r="G89" s="35"/>
      <c r="H89" s="35"/>
      <c r="I89" s="35"/>
      <c r="J89" s="35"/>
      <c r="K89" s="34"/>
    </row>
    <row r="90" spans="1:11" ht="18" customHeight="1">
      <c r="A90" s="15"/>
      <c r="B90" s="34"/>
      <c r="C90" s="35"/>
      <c r="D90" s="35"/>
      <c r="E90" s="35"/>
      <c r="F90" s="34"/>
      <c r="G90" s="35"/>
      <c r="H90" s="35"/>
      <c r="I90" s="35"/>
      <c r="J90" s="35"/>
      <c r="K90" s="34"/>
    </row>
    <row r="91" spans="1:11" ht="18" customHeight="1">
      <c r="A91" s="15"/>
      <c r="B91" s="34"/>
      <c r="C91" s="35"/>
      <c r="D91" s="35"/>
      <c r="E91" s="35"/>
      <c r="F91" s="34"/>
      <c r="G91" s="35"/>
      <c r="H91" s="35"/>
      <c r="I91" s="35"/>
      <c r="J91" s="35"/>
      <c r="K91" s="34"/>
    </row>
    <row r="92" spans="1:11" ht="18" customHeight="1">
      <c r="A92" s="15"/>
      <c r="B92" s="34"/>
      <c r="C92" s="35"/>
      <c r="D92" s="35"/>
      <c r="E92" s="35"/>
      <c r="F92" s="34"/>
      <c r="G92" s="35"/>
      <c r="H92" s="35"/>
      <c r="I92" s="35"/>
      <c r="J92" s="35"/>
      <c r="K92" s="34"/>
    </row>
    <row r="93" spans="1:11" ht="18" customHeight="1">
      <c r="A93" s="15"/>
      <c r="B93" s="34"/>
      <c r="C93" s="35"/>
      <c r="D93" s="35"/>
      <c r="E93" s="35"/>
      <c r="F93" s="34"/>
      <c r="G93" s="35"/>
      <c r="H93" s="35"/>
      <c r="I93" s="35"/>
      <c r="J93" s="35"/>
      <c r="K93" s="34"/>
    </row>
    <row r="94" spans="1:11" ht="18" customHeight="1">
      <c r="A94" s="15"/>
      <c r="B94" s="34"/>
      <c r="C94" s="35"/>
      <c r="D94" s="35"/>
      <c r="E94" s="35"/>
      <c r="F94" s="34"/>
      <c r="G94" s="35"/>
      <c r="H94" s="35"/>
      <c r="I94" s="35"/>
      <c r="J94" s="35"/>
      <c r="K94" s="34"/>
    </row>
    <row r="95" spans="1:11" ht="18" customHeight="1">
      <c r="A95" s="15"/>
      <c r="B95" s="34"/>
      <c r="C95" s="35"/>
      <c r="D95" s="35"/>
      <c r="E95" s="35"/>
      <c r="F95" s="34"/>
      <c r="G95" s="35"/>
      <c r="H95" s="35"/>
      <c r="I95" s="35"/>
      <c r="J95" s="35"/>
      <c r="K95" s="34"/>
    </row>
    <row r="96" spans="1:11" ht="18" customHeight="1">
      <c r="A96" s="15"/>
      <c r="B96" s="34"/>
      <c r="C96" s="35"/>
      <c r="D96" s="35"/>
      <c r="E96" s="35"/>
      <c r="F96" s="34"/>
      <c r="G96" s="35"/>
      <c r="H96" s="35"/>
      <c r="I96" s="35"/>
      <c r="J96" s="35"/>
      <c r="K96" s="34"/>
    </row>
    <row r="97" spans="1:11" ht="18" customHeight="1">
      <c r="A97" s="15"/>
      <c r="B97" s="34"/>
      <c r="C97" s="35"/>
      <c r="D97" s="35"/>
      <c r="E97" s="35"/>
      <c r="F97" s="34"/>
      <c r="G97" s="35"/>
      <c r="H97" s="35"/>
      <c r="I97" s="35"/>
      <c r="J97" s="35"/>
      <c r="K97" s="34"/>
    </row>
    <row r="98" spans="1:11" ht="18" customHeight="1">
      <c r="A98" s="15"/>
      <c r="B98" s="34"/>
      <c r="C98" s="35"/>
      <c r="D98" s="35"/>
      <c r="E98" s="35"/>
      <c r="F98" s="34"/>
      <c r="G98" s="35"/>
      <c r="H98" s="35"/>
      <c r="I98" s="35"/>
      <c r="J98" s="35"/>
      <c r="K98" s="34"/>
    </row>
    <row r="99" spans="1:11" ht="18" customHeight="1">
      <c r="A99" s="15"/>
      <c r="B99" s="34"/>
      <c r="C99" s="35"/>
      <c r="D99" s="35"/>
      <c r="E99" s="35"/>
      <c r="F99" s="34"/>
      <c r="G99" s="35"/>
      <c r="H99" s="35"/>
      <c r="I99" s="35"/>
      <c r="J99" s="35"/>
      <c r="K99" s="34"/>
    </row>
    <row r="100" spans="1:11" ht="18" customHeight="1">
      <c r="A100" s="15"/>
      <c r="B100" s="34"/>
      <c r="C100" s="35"/>
      <c r="D100" s="35"/>
      <c r="E100" s="35"/>
      <c r="F100" s="34"/>
      <c r="G100" s="35"/>
      <c r="H100" s="35"/>
      <c r="I100" s="35"/>
      <c r="J100" s="35"/>
      <c r="K100" s="34"/>
    </row>
    <row r="101" spans="1:11" ht="18" customHeight="1">
      <c r="A101" s="15"/>
      <c r="B101" s="34"/>
      <c r="C101" s="35"/>
      <c r="D101" s="35"/>
      <c r="E101" s="35"/>
      <c r="F101" s="34"/>
      <c r="G101" s="35"/>
      <c r="H101" s="35"/>
      <c r="I101" s="35"/>
      <c r="J101" s="35"/>
      <c r="K101" s="34"/>
    </row>
    <row r="102" spans="1:11" ht="18" customHeight="1">
      <c r="A102" s="15"/>
      <c r="B102" s="34"/>
      <c r="C102" s="35"/>
      <c r="D102" s="35"/>
      <c r="E102" s="35"/>
      <c r="F102" s="34"/>
      <c r="G102" s="35"/>
      <c r="H102" s="35"/>
      <c r="I102" s="35"/>
      <c r="J102" s="35"/>
      <c r="K102" s="34"/>
    </row>
    <row r="103" ht="18" customHeight="1"/>
    <row r="104" ht="15.75" customHeight="1"/>
    <row r="108" ht="16.5" customHeight="1"/>
    <row r="109" spans="1:17" s="13" customFormat="1" ht="13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  <c r="P109"/>
      <c r="Q109"/>
    </row>
    <row r="110" spans="1:17" s="32" customFormat="1" ht="21.7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  <c r="O110"/>
      <c r="P110"/>
      <c r="Q110"/>
    </row>
    <row r="111" spans="1:17" s="32" customFormat="1" ht="21.75" customHeight="1">
      <c r="A111"/>
      <c r="B111" s="4"/>
      <c r="C111" s="4"/>
      <c r="D111" s="4"/>
      <c r="E111" s="4"/>
      <c r="F111" s="4"/>
      <c r="G111" s="4"/>
      <c r="H111" s="4"/>
      <c r="I111"/>
      <c r="J111"/>
      <c r="K111"/>
      <c r="L111"/>
      <c r="M111"/>
      <c r="N111"/>
      <c r="O111"/>
      <c r="P111"/>
      <c r="Q111"/>
    </row>
    <row r="115" spans="1:17" s="7" customFormat="1" ht="14.2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  <c r="P115"/>
      <c r="Q115"/>
    </row>
    <row r="116" spans="1:17" s="7" customFormat="1" ht="14.2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  <c r="P116"/>
      <c r="Q116"/>
    </row>
    <row r="117" spans="1:17" s="7" customFormat="1" ht="14.2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/>
      <c r="P117"/>
      <c r="Q117"/>
    </row>
    <row r="118" spans="1:17" s="7" customFormat="1" ht="14.2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/>
      <c r="P118"/>
      <c r="Q118"/>
    </row>
    <row r="119" spans="1:17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/>
      <c r="P119"/>
      <c r="Q119"/>
    </row>
    <row r="120" spans="1:17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/>
      <c r="P120"/>
      <c r="Q120"/>
    </row>
    <row r="121" spans="1:17" s="7" customFormat="1" ht="14.2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/>
      <c r="P121"/>
      <c r="Q121"/>
    </row>
    <row r="122" spans="1:17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/>
      <c r="P122"/>
      <c r="Q122"/>
    </row>
    <row r="123" spans="1:17" s="7" customFormat="1" ht="19.5" customHeight="1">
      <c r="A123"/>
      <c r="B123" s="4"/>
      <c r="C123" s="4"/>
      <c r="D123" s="4"/>
      <c r="E123" s="4"/>
      <c r="F123" s="4"/>
      <c r="G123" s="4"/>
      <c r="H123" s="4"/>
      <c r="I123"/>
      <c r="J123"/>
      <c r="K123"/>
      <c r="L123"/>
      <c r="M123"/>
      <c r="N123"/>
      <c r="O123"/>
      <c r="P123"/>
      <c r="Q123"/>
    </row>
    <row r="124" spans="1:17" s="7" customFormat="1" ht="14.25" customHeight="1">
      <c r="A124"/>
      <c r="B124" s="4"/>
      <c r="C124" s="4"/>
      <c r="D124" s="4"/>
      <c r="E124" s="4"/>
      <c r="F124" s="4"/>
      <c r="G124" s="4"/>
      <c r="H124" s="4"/>
      <c r="I124"/>
      <c r="J124"/>
      <c r="K124"/>
      <c r="L124"/>
      <c r="M124"/>
      <c r="N124"/>
      <c r="O124"/>
      <c r="P124"/>
      <c r="Q124"/>
    </row>
  </sheetData>
  <mergeCells count="41">
    <mergeCell ref="A3:N3"/>
    <mergeCell ref="B46:H46"/>
    <mergeCell ref="C47:I47"/>
    <mergeCell ref="D48:I48"/>
    <mergeCell ref="J39:L39"/>
    <mergeCell ref="B40:D40"/>
    <mergeCell ref="E40:G40"/>
    <mergeCell ref="A5:A8"/>
    <mergeCell ref="H6:I6"/>
    <mergeCell ref="B5:N5"/>
    <mergeCell ref="A53:L53"/>
    <mergeCell ref="A54:A55"/>
    <mergeCell ref="A47:A49"/>
    <mergeCell ref="A66:E66"/>
    <mergeCell ref="M6:N6"/>
    <mergeCell ref="E39:G39"/>
    <mergeCell ref="B39:D39"/>
    <mergeCell ref="J47:J49"/>
    <mergeCell ref="C48:C49"/>
    <mergeCell ref="A41:K43"/>
    <mergeCell ref="B47:B49"/>
    <mergeCell ref="A68:E68"/>
    <mergeCell ref="I54:L54"/>
    <mergeCell ref="H54:H55"/>
    <mergeCell ref="G54:G55"/>
    <mergeCell ref="C54:F54"/>
    <mergeCell ref="G66:K66"/>
    <mergeCell ref="G65:K65"/>
    <mergeCell ref="B54:B55"/>
    <mergeCell ref="A64:J64"/>
    <mergeCell ref="A65:E65"/>
    <mergeCell ref="A67:E67"/>
    <mergeCell ref="G67:K67"/>
    <mergeCell ref="H79:I79"/>
    <mergeCell ref="G68:K68"/>
    <mergeCell ref="H76:I76"/>
    <mergeCell ref="H77:I77"/>
    <mergeCell ref="H78:I78"/>
    <mergeCell ref="B73:I73"/>
    <mergeCell ref="E75:G75"/>
    <mergeCell ref="H75:I7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1.25390625" style="0" customWidth="1"/>
    <col min="15" max="15" width="9.75390625" style="0" customWidth="1"/>
  </cols>
  <sheetData>
    <row r="1" ht="12.75">
      <c r="L1" s="6" t="s">
        <v>163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60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1</v>
      </c>
      <c r="D9" s="122">
        <f aca="true" t="shared" si="0" ref="D9:D17">SUM(B9:C9)</f>
        <v>1</v>
      </c>
      <c r="E9" s="120">
        <v>0</v>
      </c>
      <c r="F9" s="121">
        <v>1</v>
      </c>
      <c r="G9" s="122">
        <f>SUM(E9:F9)</f>
        <v>1</v>
      </c>
      <c r="H9" s="142">
        <f>+G9-D9</f>
        <v>0</v>
      </c>
      <c r="I9" s="143">
        <f>IF(D9=0,0,+G9/D9)</f>
        <v>1</v>
      </c>
      <c r="J9" s="140">
        <v>0</v>
      </c>
      <c r="K9" s="121">
        <v>1</v>
      </c>
      <c r="L9" s="141">
        <f aca="true" t="shared" si="1" ref="L9:L17">SUM(J9:K9)</f>
        <v>1</v>
      </c>
      <c r="M9" s="142">
        <v>0</v>
      </c>
      <c r="N9" s="143">
        <f>IF(G9=0,0,+L9/G9)</f>
        <v>1</v>
      </c>
    </row>
    <row r="10" spans="1:14" ht="15" customHeight="1">
      <c r="A10" s="104" t="s">
        <v>7</v>
      </c>
      <c r="B10" s="123">
        <v>2203</v>
      </c>
      <c r="C10" s="124">
        <v>646</v>
      </c>
      <c r="D10" s="122">
        <f t="shared" si="0"/>
        <v>2849</v>
      </c>
      <c r="E10" s="123">
        <v>1936</v>
      </c>
      <c r="F10" s="124">
        <v>689</v>
      </c>
      <c r="G10" s="122">
        <f aca="true" t="shared" si="2" ref="G10:G17">SUM(E10:F10)</f>
        <v>2625</v>
      </c>
      <c r="H10" s="144">
        <f aca="true" t="shared" si="3" ref="H10:H37">+G10-D10</f>
        <v>-224</v>
      </c>
      <c r="I10" s="143">
        <f>IF(D10=0,0,+G10/D10)</f>
        <v>0.9213759213759214</v>
      </c>
      <c r="J10" s="130">
        <v>2220</v>
      </c>
      <c r="K10" s="124">
        <v>707</v>
      </c>
      <c r="L10" s="141">
        <f t="shared" si="1"/>
        <v>2927</v>
      </c>
      <c r="M10" s="144">
        <f aca="true" t="shared" si="4" ref="M10:M36">+L10-G10</f>
        <v>302</v>
      </c>
      <c r="N10" s="143">
        <f>IF(G10=0,0,+L10/G10)</f>
        <v>1.115047619047619</v>
      </c>
    </row>
    <row r="11" spans="1:14" ht="15" customHeight="1">
      <c r="A11" s="104" t="s">
        <v>8</v>
      </c>
      <c r="B11" s="123">
        <v>33</v>
      </c>
      <c r="C11" s="124">
        <v>139</v>
      </c>
      <c r="D11" s="122">
        <f t="shared" si="0"/>
        <v>172</v>
      </c>
      <c r="E11" s="123">
        <v>42</v>
      </c>
      <c r="F11" s="124">
        <v>143</v>
      </c>
      <c r="G11" s="122">
        <f t="shared" si="2"/>
        <v>185</v>
      </c>
      <c r="H11" s="144">
        <f t="shared" si="3"/>
        <v>13</v>
      </c>
      <c r="I11" s="143">
        <f aca="true" t="shared" si="5" ref="I11:I38">IF(D11=0,0,+G11/D11)</f>
        <v>1.0755813953488371</v>
      </c>
      <c r="J11" s="130">
        <v>43</v>
      </c>
      <c r="K11" s="124">
        <v>167</v>
      </c>
      <c r="L11" s="141">
        <f t="shared" si="1"/>
        <v>210</v>
      </c>
      <c r="M11" s="144">
        <f t="shared" si="4"/>
        <v>25</v>
      </c>
      <c r="N11" s="143">
        <f aca="true" t="shared" si="6" ref="N11:N37">IF(G11=0,0,+L11/G11)</f>
        <v>1.135135135135135</v>
      </c>
    </row>
    <row r="12" spans="1:14" ht="15" customHeight="1">
      <c r="A12" s="104" t="s">
        <v>9</v>
      </c>
      <c r="B12" s="123">
        <v>19</v>
      </c>
      <c r="C12" s="124">
        <v>0</v>
      </c>
      <c r="D12" s="122">
        <f t="shared" si="0"/>
        <v>19</v>
      </c>
      <c r="E12" s="123">
        <v>1</v>
      </c>
      <c r="F12" s="124">
        <v>0</v>
      </c>
      <c r="G12" s="122">
        <f t="shared" si="2"/>
        <v>1</v>
      </c>
      <c r="H12" s="144">
        <f t="shared" si="3"/>
        <v>-18</v>
      </c>
      <c r="I12" s="143">
        <f t="shared" si="5"/>
        <v>0.05263157894736842</v>
      </c>
      <c r="J12" s="130">
        <v>0</v>
      </c>
      <c r="K12" s="124">
        <v>0</v>
      </c>
      <c r="L12" s="141">
        <f t="shared" si="1"/>
        <v>0</v>
      </c>
      <c r="M12" s="144">
        <f t="shared" si="4"/>
        <v>-1</v>
      </c>
      <c r="N12" s="143">
        <f t="shared" si="6"/>
        <v>0</v>
      </c>
    </row>
    <row r="13" spans="1:14" ht="15" customHeight="1">
      <c r="A13" s="104" t="s">
        <v>10</v>
      </c>
      <c r="B13" s="123">
        <v>1661</v>
      </c>
      <c r="C13" s="124">
        <v>0</v>
      </c>
      <c r="D13" s="122">
        <f t="shared" si="0"/>
        <v>1661</v>
      </c>
      <c r="E13" s="123">
        <v>-818</v>
      </c>
      <c r="F13" s="124">
        <v>35</v>
      </c>
      <c r="G13" s="122">
        <f t="shared" si="2"/>
        <v>-783</v>
      </c>
      <c r="H13" s="144">
        <f t="shared" si="3"/>
        <v>-2444</v>
      </c>
      <c r="I13" s="143">
        <f t="shared" si="5"/>
        <v>-0.47140276941601444</v>
      </c>
      <c r="J13" s="130">
        <v>352</v>
      </c>
      <c r="K13" s="124">
        <v>40</v>
      </c>
      <c r="L13" s="141">
        <f t="shared" si="1"/>
        <v>392</v>
      </c>
      <c r="M13" s="144">
        <f t="shared" si="4"/>
        <v>1175</v>
      </c>
      <c r="N13" s="143">
        <f t="shared" si="6"/>
        <v>-0.5006385696040868</v>
      </c>
    </row>
    <row r="14" spans="1:14" ht="15" customHeight="1">
      <c r="A14" s="104" t="s">
        <v>11</v>
      </c>
      <c r="B14" s="123">
        <v>104</v>
      </c>
      <c r="C14" s="124">
        <v>0</v>
      </c>
      <c r="D14" s="122">
        <f t="shared" si="0"/>
        <v>104</v>
      </c>
      <c r="E14" s="123">
        <v>399</v>
      </c>
      <c r="F14" s="124">
        <v>0</v>
      </c>
      <c r="G14" s="122">
        <f t="shared" si="2"/>
        <v>399</v>
      </c>
      <c r="H14" s="144">
        <f t="shared" si="3"/>
        <v>295</v>
      </c>
      <c r="I14" s="143">
        <f t="shared" si="5"/>
        <v>3.8365384615384617</v>
      </c>
      <c r="J14" s="130">
        <v>110</v>
      </c>
      <c r="K14" s="124">
        <v>0</v>
      </c>
      <c r="L14" s="141">
        <f t="shared" si="1"/>
        <v>110</v>
      </c>
      <c r="M14" s="144">
        <f t="shared" si="4"/>
        <v>-289</v>
      </c>
      <c r="N14" s="143">
        <f t="shared" si="6"/>
        <v>0.2756892230576441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12293</v>
      </c>
      <c r="C17" s="126">
        <v>0</v>
      </c>
      <c r="D17" s="122">
        <f t="shared" si="0"/>
        <v>12293</v>
      </c>
      <c r="E17" s="125">
        <v>15285</v>
      </c>
      <c r="F17" s="126">
        <v>0</v>
      </c>
      <c r="G17" s="122">
        <f t="shared" si="2"/>
        <v>15285</v>
      </c>
      <c r="H17" s="146">
        <f t="shared" si="3"/>
        <v>2992</v>
      </c>
      <c r="I17" s="147">
        <f t="shared" si="5"/>
        <v>1.2433905474660376</v>
      </c>
      <c r="J17" s="145">
        <v>12459</v>
      </c>
      <c r="K17" s="126">
        <v>0</v>
      </c>
      <c r="L17" s="141">
        <f t="shared" si="1"/>
        <v>12459</v>
      </c>
      <c r="M17" s="146">
        <f t="shared" si="4"/>
        <v>-2826</v>
      </c>
      <c r="N17" s="147">
        <f t="shared" si="6"/>
        <v>0.8151128557409225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16209</v>
      </c>
      <c r="C18" s="128">
        <f t="shared" si="7"/>
        <v>786</v>
      </c>
      <c r="D18" s="129">
        <f t="shared" si="7"/>
        <v>16995</v>
      </c>
      <c r="E18" s="127">
        <f t="shared" si="7"/>
        <v>16446</v>
      </c>
      <c r="F18" s="128">
        <f t="shared" si="7"/>
        <v>868</v>
      </c>
      <c r="G18" s="129">
        <f t="shared" si="7"/>
        <v>17314</v>
      </c>
      <c r="H18" s="148">
        <f t="shared" si="3"/>
        <v>319</v>
      </c>
      <c r="I18" s="149">
        <f t="shared" si="5"/>
        <v>1.018770226537217</v>
      </c>
      <c r="J18" s="128">
        <f>SUM(J9+J10+J11+J12+J13+J15+J17)</f>
        <v>15074</v>
      </c>
      <c r="K18" s="128">
        <f>SUM(K9+K10+K11+K12+K13+K15+K17)</f>
        <v>915</v>
      </c>
      <c r="L18" s="129">
        <f>SUM(L9+L10+L11+L12+L13+L15+L17)</f>
        <v>15989</v>
      </c>
      <c r="M18" s="148">
        <f t="shared" si="4"/>
        <v>-1325</v>
      </c>
      <c r="N18" s="149">
        <f t="shared" si="6"/>
        <v>0.9234723345269724</v>
      </c>
    </row>
    <row r="19" spans="1:14" ht="15" customHeight="1">
      <c r="A19" s="106" t="s">
        <v>16</v>
      </c>
      <c r="B19" s="120">
        <v>2313</v>
      </c>
      <c r="C19" s="121">
        <v>3</v>
      </c>
      <c r="D19" s="122">
        <f aca="true" t="shared" si="8" ref="D19:D36">SUM(B19:C19)</f>
        <v>2316</v>
      </c>
      <c r="E19" s="120">
        <v>1870</v>
      </c>
      <c r="F19" s="121">
        <v>0</v>
      </c>
      <c r="G19" s="122">
        <f aca="true" t="shared" si="9" ref="G19:G36">SUM(E19:F19)</f>
        <v>1870</v>
      </c>
      <c r="H19" s="142">
        <f t="shared" si="3"/>
        <v>-446</v>
      </c>
      <c r="I19" s="150">
        <f t="shared" si="5"/>
        <v>0.8074265975820379</v>
      </c>
      <c r="J19" s="140">
        <v>1249</v>
      </c>
      <c r="K19" s="121">
        <v>0</v>
      </c>
      <c r="L19" s="141">
        <f aca="true" t="shared" si="10" ref="L19:L36">SUM(J19:K19)</f>
        <v>1249</v>
      </c>
      <c r="M19" s="142">
        <f t="shared" si="4"/>
        <v>-621</v>
      </c>
      <c r="N19" s="150">
        <f t="shared" si="6"/>
        <v>0.6679144385026738</v>
      </c>
    </row>
    <row r="20" spans="1:14" ht="24">
      <c r="A20" s="104" t="s">
        <v>17</v>
      </c>
      <c r="B20" s="120">
        <v>1514</v>
      </c>
      <c r="C20" s="121">
        <v>0</v>
      </c>
      <c r="D20" s="122">
        <f t="shared" si="8"/>
        <v>1514</v>
      </c>
      <c r="E20" s="120">
        <v>1194</v>
      </c>
      <c r="F20" s="121">
        <v>0</v>
      </c>
      <c r="G20" s="122">
        <f t="shared" si="9"/>
        <v>1194</v>
      </c>
      <c r="H20" s="144">
        <f t="shared" si="3"/>
        <v>-320</v>
      </c>
      <c r="I20" s="143">
        <f t="shared" si="5"/>
        <v>0.7886393659180978</v>
      </c>
      <c r="J20" s="140">
        <v>800</v>
      </c>
      <c r="K20" s="121">
        <v>0</v>
      </c>
      <c r="L20" s="141">
        <f t="shared" si="10"/>
        <v>800</v>
      </c>
      <c r="M20" s="142">
        <f t="shared" si="4"/>
        <v>-394</v>
      </c>
      <c r="N20" s="143">
        <f t="shared" si="6"/>
        <v>0.6700167504187605</v>
      </c>
    </row>
    <row r="21" spans="1:14" ht="15" customHeight="1">
      <c r="A21" s="104" t="s">
        <v>18</v>
      </c>
      <c r="B21" s="123">
        <v>987</v>
      </c>
      <c r="C21" s="124">
        <v>73</v>
      </c>
      <c r="D21" s="122">
        <f t="shared" si="8"/>
        <v>1060</v>
      </c>
      <c r="E21" s="123">
        <v>771</v>
      </c>
      <c r="F21" s="124">
        <v>91</v>
      </c>
      <c r="G21" s="122">
        <f t="shared" si="9"/>
        <v>862</v>
      </c>
      <c r="H21" s="144">
        <f t="shared" si="3"/>
        <v>-198</v>
      </c>
      <c r="I21" s="143">
        <f t="shared" si="5"/>
        <v>0.8132075471698114</v>
      </c>
      <c r="J21" s="123">
        <v>851</v>
      </c>
      <c r="K21" s="124">
        <v>98</v>
      </c>
      <c r="L21" s="141">
        <f t="shared" si="10"/>
        <v>949</v>
      </c>
      <c r="M21" s="142">
        <f t="shared" si="4"/>
        <v>87</v>
      </c>
      <c r="N21" s="143">
        <f t="shared" si="6"/>
        <v>1.1009280742459397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58</v>
      </c>
      <c r="C23" s="124">
        <v>78</v>
      </c>
      <c r="D23" s="122">
        <f t="shared" si="8"/>
        <v>136</v>
      </c>
      <c r="E23" s="123">
        <v>34</v>
      </c>
      <c r="F23" s="124">
        <v>98</v>
      </c>
      <c r="G23" s="122">
        <f t="shared" si="9"/>
        <v>132</v>
      </c>
      <c r="H23" s="144">
        <f t="shared" si="3"/>
        <v>-4</v>
      </c>
      <c r="I23" s="143">
        <f t="shared" si="5"/>
        <v>0.9705882352941176</v>
      </c>
      <c r="J23" s="130">
        <v>40</v>
      </c>
      <c r="K23" s="124">
        <v>100</v>
      </c>
      <c r="L23" s="141">
        <f t="shared" si="10"/>
        <v>140</v>
      </c>
      <c r="M23" s="142">
        <f t="shared" si="4"/>
        <v>8</v>
      </c>
      <c r="N23" s="143">
        <f t="shared" si="6"/>
        <v>1.0606060606060606</v>
      </c>
    </row>
    <row r="24" spans="1:14" ht="15" customHeight="1">
      <c r="A24" s="104" t="s">
        <v>21</v>
      </c>
      <c r="B24" s="130">
        <v>2760</v>
      </c>
      <c r="C24" s="124">
        <v>28</v>
      </c>
      <c r="D24" s="122">
        <f t="shared" si="8"/>
        <v>2788</v>
      </c>
      <c r="E24" s="130">
        <v>2831</v>
      </c>
      <c r="F24" s="124">
        <v>37</v>
      </c>
      <c r="G24" s="122">
        <f t="shared" si="9"/>
        <v>2868</v>
      </c>
      <c r="H24" s="144">
        <f t="shared" si="3"/>
        <v>80</v>
      </c>
      <c r="I24" s="143">
        <f t="shared" si="5"/>
        <v>1.0286944045911048</v>
      </c>
      <c r="J24" s="130">
        <v>1984</v>
      </c>
      <c r="K24" s="124">
        <v>38</v>
      </c>
      <c r="L24" s="141">
        <f t="shared" si="10"/>
        <v>2022</v>
      </c>
      <c r="M24" s="142">
        <f t="shared" si="4"/>
        <v>-846</v>
      </c>
      <c r="N24" s="143">
        <f t="shared" si="6"/>
        <v>0.7050209205020921</v>
      </c>
    </row>
    <row r="25" spans="1:14" ht="24">
      <c r="A25" s="104" t="s">
        <v>22</v>
      </c>
      <c r="B25" s="123">
        <v>179</v>
      </c>
      <c r="C25" s="124">
        <v>0</v>
      </c>
      <c r="D25" s="122">
        <f t="shared" si="8"/>
        <v>179</v>
      </c>
      <c r="E25" s="123">
        <v>199</v>
      </c>
      <c r="F25" s="124">
        <v>0</v>
      </c>
      <c r="G25" s="122">
        <f t="shared" si="9"/>
        <v>199</v>
      </c>
      <c r="H25" s="144">
        <f t="shared" si="3"/>
        <v>20</v>
      </c>
      <c r="I25" s="143">
        <f t="shared" si="5"/>
        <v>1.111731843575419</v>
      </c>
      <c r="J25" s="151">
        <v>200</v>
      </c>
      <c r="K25" s="124">
        <v>0</v>
      </c>
      <c r="L25" s="141">
        <f t="shared" si="10"/>
        <v>200</v>
      </c>
      <c r="M25" s="142">
        <f t="shared" si="4"/>
        <v>1</v>
      </c>
      <c r="N25" s="143">
        <f t="shared" si="6"/>
        <v>1.0050251256281406</v>
      </c>
    </row>
    <row r="26" spans="1:14" ht="15" customHeight="1">
      <c r="A26" s="104" t="s">
        <v>23</v>
      </c>
      <c r="B26" s="123">
        <v>2477</v>
      </c>
      <c r="C26" s="124">
        <v>28</v>
      </c>
      <c r="D26" s="122">
        <f t="shared" si="8"/>
        <v>2505</v>
      </c>
      <c r="E26" s="123">
        <v>2487</v>
      </c>
      <c r="F26" s="124">
        <v>37</v>
      </c>
      <c r="G26" s="122">
        <f t="shared" si="9"/>
        <v>2524</v>
      </c>
      <c r="H26" s="144">
        <f t="shared" si="3"/>
        <v>19</v>
      </c>
      <c r="I26" s="143">
        <f t="shared" si="5"/>
        <v>1.0075848303393213</v>
      </c>
      <c r="J26" s="151">
        <v>2497</v>
      </c>
      <c r="K26" s="124">
        <v>40</v>
      </c>
      <c r="L26" s="141">
        <f t="shared" si="10"/>
        <v>2537</v>
      </c>
      <c r="M26" s="142">
        <f t="shared" si="4"/>
        <v>13</v>
      </c>
      <c r="N26" s="143">
        <f t="shared" si="6"/>
        <v>1.005150554675119</v>
      </c>
    </row>
    <row r="27" spans="1:14" ht="15" customHeight="1">
      <c r="A27" s="107" t="s">
        <v>24</v>
      </c>
      <c r="B27" s="130">
        <f>B28+B31</f>
        <v>10164</v>
      </c>
      <c r="C27" s="124">
        <f>C28+C31</f>
        <v>22</v>
      </c>
      <c r="D27" s="122">
        <f t="shared" si="8"/>
        <v>10186</v>
      </c>
      <c r="E27" s="123">
        <f>E28+E31</f>
        <v>10775</v>
      </c>
      <c r="F27" s="124">
        <f>F28+F31</f>
        <v>25</v>
      </c>
      <c r="G27" s="122">
        <f t="shared" si="9"/>
        <v>10800</v>
      </c>
      <c r="H27" s="144">
        <f t="shared" si="3"/>
        <v>614</v>
      </c>
      <c r="I27" s="143">
        <f t="shared" si="5"/>
        <v>1.0602788140585118</v>
      </c>
      <c r="J27" s="123">
        <f>J28+J31</f>
        <v>10917</v>
      </c>
      <c r="K27" s="124">
        <f>K28+K31</f>
        <v>27</v>
      </c>
      <c r="L27" s="141">
        <f t="shared" si="10"/>
        <v>10944</v>
      </c>
      <c r="M27" s="142">
        <f t="shared" si="4"/>
        <v>144</v>
      </c>
      <c r="N27" s="143">
        <f t="shared" si="6"/>
        <v>1.0133333333333334</v>
      </c>
    </row>
    <row r="28" spans="1:14" ht="15" customHeight="1">
      <c r="A28" s="104" t="s">
        <v>25</v>
      </c>
      <c r="B28" s="123">
        <v>7358</v>
      </c>
      <c r="C28" s="124">
        <f>C29+C30</f>
        <v>22</v>
      </c>
      <c r="D28" s="122">
        <f t="shared" si="8"/>
        <v>7380</v>
      </c>
      <c r="E28" s="123">
        <f>E29+E30</f>
        <v>7904</v>
      </c>
      <c r="F28" s="124">
        <f>F29+F30</f>
        <v>25</v>
      </c>
      <c r="G28" s="122">
        <f t="shared" si="9"/>
        <v>7929</v>
      </c>
      <c r="H28" s="144">
        <f t="shared" si="3"/>
        <v>549</v>
      </c>
      <c r="I28" s="143">
        <f t="shared" si="5"/>
        <v>1.074390243902439</v>
      </c>
      <c r="J28" s="123">
        <f>J29+J30</f>
        <v>7986</v>
      </c>
      <c r="K28" s="124">
        <f>K29+K30</f>
        <v>27</v>
      </c>
      <c r="L28" s="141">
        <f t="shared" si="10"/>
        <v>8013</v>
      </c>
      <c r="M28" s="142">
        <f t="shared" si="4"/>
        <v>84</v>
      </c>
      <c r="N28" s="143">
        <f t="shared" si="6"/>
        <v>1.0105940219447598</v>
      </c>
    </row>
    <row r="29" spans="1:14" ht="15" customHeight="1">
      <c r="A29" s="107" t="s">
        <v>26</v>
      </c>
      <c r="B29" s="123">
        <v>6987</v>
      </c>
      <c r="C29" s="124">
        <v>1</v>
      </c>
      <c r="D29" s="122">
        <f t="shared" si="8"/>
        <v>6988</v>
      </c>
      <c r="E29" s="123">
        <v>7363</v>
      </c>
      <c r="F29" s="124">
        <v>0</v>
      </c>
      <c r="G29" s="122">
        <f t="shared" si="9"/>
        <v>7363</v>
      </c>
      <c r="H29" s="144">
        <f t="shared" si="3"/>
        <v>375</v>
      </c>
      <c r="I29" s="143">
        <f t="shared" si="5"/>
        <v>1.0536634230108757</v>
      </c>
      <c r="J29" s="123">
        <v>7646</v>
      </c>
      <c r="K29" s="124">
        <v>0</v>
      </c>
      <c r="L29" s="141">
        <f t="shared" si="10"/>
        <v>7646</v>
      </c>
      <c r="M29" s="142">
        <f t="shared" si="4"/>
        <v>283</v>
      </c>
      <c r="N29" s="143">
        <f t="shared" si="6"/>
        <v>1.0384354203449682</v>
      </c>
    </row>
    <row r="30" spans="1:14" ht="15" customHeight="1">
      <c r="A30" s="104" t="s">
        <v>27</v>
      </c>
      <c r="B30" s="123">
        <v>338</v>
      </c>
      <c r="C30" s="124">
        <v>21</v>
      </c>
      <c r="D30" s="122">
        <f t="shared" si="8"/>
        <v>359</v>
      </c>
      <c r="E30" s="123">
        <v>541</v>
      </c>
      <c r="F30" s="124">
        <v>25</v>
      </c>
      <c r="G30" s="122">
        <f t="shared" si="9"/>
        <v>566</v>
      </c>
      <c r="H30" s="144">
        <f t="shared" si="3"/>
        <v>207</v>
      </c>
      <c r="I30" s="143">
        <f t="shared" si="5"/>
        <v>1.5766016713091922</v>
      </c>
      <c r="J30" s="123">
        <v>340</v>
      </c>
      <c r="K30" s="124">
        <v>27</v>
      </c>
      <c r="L30" s="141">
        <f t="shared" si="10"/>
        <v>367</v>
      </c>
      <c r="M30" s="142">
        <f t="shared" si="4"/>
        <v>-199</v>
      </c>
      <c r="N30" s="143">
        <f t="shared" si="6"/>
        <v>0.6484098939929329</v>
      </c>
    </row>
    <row r="31" spans="1:14" ht="24">
      <c r="A31" s="104" t="s">
        <v>28</v>
      </c>
      <c r="B31" s="123">
        <v>2806</v>
      </c>
      <c r="C31" s="124">
        <v>0</v>
      </c>
      <c r="D31" s="122">
        <f t="shared" si="8"/>
        <v>2806</v>
      </c>
      <c r="E31" s="123">
        <v>2871</v>
      </c>
      <c r="F31" s="124">
        <v>0</v>
      </c>
      <c r="G31" s="122">
        <f t="shared" si="9"/>
        <v>2871</v>
      </c>
      <c r="H31" s="144">
        <f t="shared" si="3"/>
        <v>65</v>
      </c>
      <c r="I31" s="143">
        <f t="shared" si="5"/>
        <v>1.0231646471846043</v>
      </c>
      <c r="J31" s="123">
        <v>2931</v>
      </c>
      <c r="K31" s="124">
        <v>0</v>
      </c>
      <c r="L31" s="141">
        <f t="shared" si="10"/>
        <v>2931</v>
      </c>
      <c r="M31" s="142">
        <f t="shared" si="4"/>
        <v>60</v>
      </c>
      <c r="N31" s="143">
        <f t="shared" si="6"/>
        <v>1.0208986415882968</v>
      </c>
    </row>
    <row r="32" spans="1:14" ht="15" customHeight="1">
      <c r="A32" s="107" t="s">
        <v>29</v>
      </c>
      <c r="B32" s="123">
        <v>1</v>
      </c>
      <c r="C32" s="124">
        <v>0</v>
      </c>
      <c r="D32" s="122">
        <f t="shared" si="8"/>
        <v>1</v>
      </c>
      <c r="E32" s="123">
        <v>3</v>
      </c>
      <c r="F32" s="124">
        <v>0</v>
      </c>
      <c r="G32" s="122">
        <f t="shared" si="9"/>
        <v>3</v>
      </c>
      <c r="H32" s="144">
        <f t="shared" si="3"/>
        <v>2</v>
      </c>
      <c r="I32" s="143">
        <f t="shared" si="5"/>
        <v>3</v>
      </c>
      <c r="J32" s="130">
        <v>1</v>
      </c>
      <c r="K32" s="124">
        <v>0</v>
      </c>
      <c r="L32" s="141">
        <f t="shared" si="10"/>
        <v>1</v>
      </c>
      <c r="M32" s="142">
        <f t="shared" si="4"/>
        <v>-2</v>
      </c>
      <c r="N32" s="143">
        <f t="shared" si="6"/>
        <v>0.3333333333333333</v>
      </c>
    </row>
    <row r="33" spans="1:14" ht="15" customHeight="1">
      <c r="A33" s="107" t="s">
        <v>30</v>
      </c>
      <c r="B33" s="123">
        <v>82</v>
      </c>
      <c r="C33" s="124">
        <v>0</v>
      </c>
      <c r="D33" s="122">
        <f t="shared" si="8"/>
        <v>82</v>
      </c>
      <c r="E33" s="123">
        <v>92</v>
      </c>
      <c r="F33" s="124">
        <v>0</v>
      </c>
      <c r="G33" s="122">
        <f t="shared" si="9"/>
        <v>92</v>
      </c>
      <c r="H33" s="144">
        <f t="shared" si="3"/>
        <v>10</v>
      </c>
      <c r="I33" s="143">
        <f t="shared" si="5"/>
        <v>1.1219512195121952</v>
      </c>
      <c r="J33" s="130">
        <v>182</v>
      </c>
      <c r="K33" s="124">
        <v>0</v>
      </c>
      <c r="L33" s="141">
        <f t="shared" si="10"/>
        <v>182</v>
      </c>
      <c r="M33" s="142">
        <f t="shared" si="4"/>
        <v>90</v>
      </c>
      <c r="N33" s="143">
        <f t="shared" si="6"/>
        <v>1.9782608695652173</v>
      </c>
    </row>
    <row r="34" spans="1:14" ht="24">
      <c r="A34" s="104" t="s">
        <v>31</v>
      </c>
      <c r="B34" s="123">
        <v>324</v>
      </c>
      <c r="C34" s="124">
        <v>0</v>
      </c>
      <c r="D34" s="122">
        <f t="shared" si="8"/>
        <v>324</v>
      </c>
      <c r="E34" s="123">
        <v>465</v>
      </c>
      <c r="F34" s="124">
        <v>0</v>
      </c>
      <c r="G34" s="122">
        <f t="shared" si="9"/>
        <v>465</v>
      </c>
      <c r="H34" s="144">
        <f t="shared" si="3"/>
        <v>141</v>
      </c>
      <c r="I34" s="143">
        <f t="shared" si="5"/>
        <v>1.4351851851851851</v>
      </c>
      <c r="J34" s="151">
        <v>502</v>
      </c>
      <c r="K34" s="124">
        <v>0</v>
      </c>
      <c r="L34" s="141">
        <f t="shared" si="10"/>
        <v>502</v>
      </c>
      <c r="M34" s="142">
        <f t="shared" si="4"/>
        <v>37</v>
      </c>
      <c r="N34" s="143">
        <f t="shared" si="6"/>
        <v>1.0795698924731183</v>
      </c>
    </row>
    <row r="35" spans="1:14" ht="24">
      <c r="A35" s="104" t="s">
        <v>32</v>
      </c>
      <c r="B35" s="123">
        <v>327</v>
      </c>
      <c r="C35" s="124">
        <v>0</v>
      </c>
      <c r="D35" s="122">
        <f t="shared" si="8"/>
        <v>327</v>
      </c>
      <c r="E35" s="123">
        <v>465</v>
      </c>
      <c r="F35" s="124">
        <v>0</v>
      </c>
      <c r="G35" s="122">
        <f t="shared" si="9"/>
        <v>465</v>
      </c>
      <c r="H35" s="144">
        <f t="shared" si="3"/>
        <v>138</v>
      </c>
      <c r="I35" s="143">
        <f t="shared" si="5"/>
        <v>1.4220183486238531</v>
      </c>
      <c r="J35" s="151">
        <v>502</v>
      </c>
      <c r="K35" s="124">
        <v>0</v>
      </c>
      <c r="L35" s="141">
        <f t="shared" si="10"/>
        <v>502</v>
      </c>
      <c r="M35" s="142">
        <f t="shared" si="4"/>
        <v>37</v>
      </c>
      <c r="N35" s="143">
        <f t="shared" si="6"/>
        <v>1.0795698924731183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7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7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16689</v>
      </c>
      <c r="C37" s="132">
        <f t="shared" si="11"/>
        <v>204</v>
      </c>
      <c r="D37" s="133">
        <f t="shared" si="11"/>
        <v>16893</v>
      </c>
      <c r="E37" s="127">
        <f t="shared" si="11"/>
        <v>16841</v>
      </c>
      <c r="F37" s="128">
        <f t="shared" si="11"/>
        <v>251</v>
      </c>
      <c r="G37" s="129">
        <f t="shared" si="11"/>
        <v>17092</v>
      </c>
      <c r="H37" s="148">
        <f t="shared" si="3"/>
        <v>199</v>
      </c>
      <c r="I37" s="149">
        <f t="shared" si="5"/>
        <v>1.0117800272302138</v>
      </c>
      <c r="J37" s="128">
        <f>SUM(J19+J21+J22+J23+J24+J27+J32+J33+J34+J36)</f>
        <v>15726</v>
      </c>
      <c r="K37" s="128">
        <f>SUM(K19+K21+K22+K23+K24+K27+K32+K33+K34+K36)</f>
        <v>263</v>
      </c>
      <c r="L37" s="129">
        <f>SUM(L19+L21+L22+L23+L24+L27+L32+L33+L34+L36)</f>
        <v>15989</v>
      </c>
      <c r="M37" s="148">
        <f>+L37-G37</f>
        <v>-1103</v>
      </c>
      <c r="N37" s="149">
        <f t="shared" si="6"/>
        <v>0.9354668850924409</v>
      </c>
    </row>
    <row r="38" spans="1:14" ht="15" customHeight="1" thickBot="1">
      <c r="A38" s="109" t="s">
        <v>35</v>
      </c>
      <c r="B38" s="127">
        <f>B18-B37</f>
        <v>-480</v>
      </c>
      <c r="C38" s="128">
        <f>C18-C37</f>
        <v>582</v>
      </c>
      <c r="D38" s="134">
        <f>SUM(B38:C38)</f>
        <v>102</v>
      </c>
      <c r="E38" s="127">
        <f>E18-E37</f>
        <v>-395</v>
      </c>
      <c r="F38" s="128">
        <f>F18-F37</f>
        <v>617</v>
      </c>
      <c r="G38" s="134">
        <f>SUM(E38:F38)</f>
        <v>222</v>
      </c>
      <c r="H38" s="148">
        <f>+E38-B38</f>
        <v>85</v>
      </c>
      <c r="I38" s="149">
        <f t="shared" si="5"/>
        <v>2.176470588235294</v>
      </c>
      <c r="J38" s="127">
        <f>J18-J37</f>
        <v>-652</v>
      </c>
      <c r="K38" s="128">
        <f>K18-K37</f>
        <v>652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spans="1:14" ht="14.25" customHeight="1">
      <c r="A41" s="450" t="s">
        <v>138</v>
      </c>
      <c r="B41" s="450"/>
      <c r="C41" s="450"/>
      <c r="D41" s="450"/>
      <c r="E41" s="450"/>
      <c r="F41" s="450"/>
      <c r="G41" s="450"/>
      <c r="H41" s="450"/>
      <c r="I41" s="450"/>
      <c r="J41" s="234"/>
      <c r="K41" s="98"/>
      <c r="L41" s="98"/>
      <c r="M41" s="98"/>
      <c r="N41" s="98"/>
    </row>
    <row r="42" spans="1:14" ht="14.25" customHeight="1">
      <c r="A42" s="450"/>
      <c r="B42" s="450"/>
      <c r="C42" s="450"/>
      <c r="D42" s="450"/>
      <c r="E42" s="450"/>
      <c r="F42" s="450"/>
      <c r="G42" s="450"/>
      <c r="H42" s="450"/>
      <c r="I42" s="450"/>
      <c r="J42" s="234"/>
      <c r="K42" s="98"/>
      <c r="L42" s="98"/>
      <c r="M42" s="98"/>
      <c r="N42" s="98"/>
    </row>
    <row r="43" spans="1:14" ht="14.25" customHeight="1">
      <c r="A43" s="4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ht="14.25" customHeight="1">
      <c r="A44" s="4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10" ht="14.25" customHeight="1" thickBot="1">
      <c r="A45" s="4" t="s">
        <v>59</v>
      </c>
      <c r="B45" s="402" t="s">
        <v>109</v>
      </c>
      <c r="C45" s="402"/>
      <c r="D45" s="402"/>
      <c r="E45" s="402"/>
      <c r="F45" s="402"/>
      <c r="G45" s="402"/>
      <c r="H45" s="402"/>
      <c r="I45" s="402"/>
      <c r="J45" t="s">
        <v>36</v>
      </c>
    </row>
    <row r="46" spans="1:10" ht="14.25" customHeight="1">
      <c r="A46" s="298" t="s">
        <v>42</v>
      </c>
      <c r="B46" s="301" t="s">
        <v>110</v>
      </c>
      <c r="C46" s="370" t="s">
        <v>111</v>
      </c>
      <c r="D46" s="371"/>
      <c r="E46" s="371"/>
      <c r="F46" s="371"/>
      <c r="G46" s="371"/>
      <c r="H46" s="371"/>
      <c r="I46" s="372"/>
      <c r="J46" s="304" t="s">
        <v>112</v>
      </c>
    </row>
    <row r="47" spans="1:10" ht="14.25" customHeight="1">
      <c r="A47" s="299"/>
      <c r="B47" s="302"/>
      <c r="C47" s="307" t="s">
        <v>40</v>
      </c>
      <c r="D47" s="355" t="s">
        <v>41</v>
      </c>
      <c r="E47" s="356"/>
      <c r="F47" s="356"/>
      <c r="G47" s="356"/>
      <c r="H47" s="356"/>
      <c r="I47" s="357"/>
      <c r="J47" s="305"/>
    </row>
    <row r="48" spans="1:10" ht="14.25" customHeight="1">
      <c r="A48" s="300"/>
      <c r="B48" s="303"/>
      <c r="C48" s="308"/>
      <c r="D48" s="155">
        <v>1</v>
      </c>
      <c r="E48" s="155">
        <v>2</v>
      </c>
      <c r="F48" s="155">
        <v>3</v>
      </c>
      <c r="G48" s="155">
        <v>4</v>
      </c>
      <c r="H48" s="156">
        <v>5</v>
      </c>
      <c r="I48" s="156">
        <v>6</v>
      </c>
      <c r="J48" s="306"/>
    </row>
    <row r="49" spans="1:10" ht="14.25" customHeight="1" thickBot="1">
      <c r="A49" s="157">
        <v>7713</v>
      </c>
      <c r="B49" s="159">
        <v>1515</v>
      </c>
      <c r="C49" s="159">
        <f>SUM(D49:H49)</f>
        <v>502</v>
      </c>
      <c r="D49" s="160">
        <v>80</v>
      </c>
      <c r="E49" s="159">
        <v>199</v>
      </c>
      <c r="F49" s="159">
        <v>0</v>
      </c>
      <c r="G49" s="159">
        <v>0</v>
      </c>
      <c r="H49" s="161">
        <v>223</v>
      </c>
      <c r="I49" s="161">
        <v>0</v>
      </c>
      <c r="J49" s="205">
        <f>A49-B49-C49</f>
        <v>5696</v>
      </c>
    </row>
    <row r="50" spans="1:9" ht="14.25" customHeight="1">
      <c r="A50" s="78"/>
      <c r="B50" s="79"/>
      <c r="C50" s="79"/>
      <c r="D50" s="79"/>
      <c r="E50" s="79"/>
      <c r="F50" s="79"/>
      <c r="G50" s="79"/>
      <c r="H50" s="79"/>
      <c r="I50" s="79"/>
    </row>
    <row r="51" spans="1:9" ht="14.25" customHeight="1">
      <c r="A51" s="78"/>
      <c r="B51" s="79"/>
      <c r="C51" s="79"/>
      <c r="D51" s="79"/>
      <c r="E51" s="79"/>
      <c r="F51" s="79"/>
      <c r="G51" s="79"/>
      <c r="H51" s="79"/>
      <c r="I51" s="79"/>
    </row>
    <row r="52" spans="1:12" ht="14.25" customHeight="1" thickBot="1">
      <c r="A52" s="340" t="s">
        <v>79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</row>
    <row r="53" spans="1:12" ht="24" customHeight="1">
      <c r="A53" s="314" t="s">
        <v>44</v>
      </c>
      <c r="B53" s="281" t="s">
        <v>113</v>
      </c>
      <c r="C53" s="283" t="s">
        <v>114</v>
      </c>
      <c r="D53" s="284"/>
      <c r="E53" s="284"/>
      <c r="F53" s="285"/>
      <c r="G53" s="281" t="s">
        <v>115</v>
      </c>
      <c r="H53" s="309" t="s">
        <v>55</v>
      </c>
      <c r="I53" s="311" t="s">
        <v>118</v>
      </c>
      <c r="J53" s="373"/>
      <c r="K53" s="373"/>
      <c r="L53" s="374"/>
    </row>
    <row r="54" spans="1:12" ht="23.25" thickBot="1">
      <c r="A54" s="315"/>
      <c r="B54" s="282"/>
      <c r="C54" s="165" t="s">
        <v>99</v>
      </c>
      <c r="D54" s="166" t="s">
        <v>45</v>
      </c>
      <c r="E54" s="166" t="s">
        <v>46</v>
      </c>
      <c r="F54" s="167" t="s">
        <v>100</v>
      </c>
      <c r="G54" s="282"/>
      <c r="H54" s="377"/>
      <c r="I54" s="165" t="s">
        <v>116</v>
      </c>
      <c r="J54" s="166" t="s">
        <v>45</v>
      </c>
      <c r="K54" s="166" t="s">
        <v>46</v>
      </c>
      <c r="L54" s="207" t="s">
        <v>117</v>
      </c>
    </row>
    <row r="55" spans="1:12" ht="14.25" customHeight="1">
      <c r="A55" s="62" t="s">
        <v>47</v>
      </c>
      <c r="B55" s="63">
        <v>999.75</v>
      </c>
      <c r="C55" s="64" t="s">
        <v>48</v>
      </c>
      <c r="D55" s="64" t="s">
        <v>48</v>
      </c>
      <c r="E55" s="64" t="s">
        <v>48</v>
      </c>
      <c r="F55" s="65" t="s">
        <v>48</v>
      </c>
      <c r="G55" s="257">
        <v>1019.6</v>
      </c>
      <c r="H55" s="39" t="s">
        <v>48</v>
      </c>
      <c r="I55" s="66" t="s">
        <v>48</v>
      </c>
      <c r="J55" s="64" t="s">
        <v>48</v>
      </c>
      <c r="K55" s="64" t="s">
        <v>48</v>
      </c>
      <c r="L55" s="39" t="s">
        <v>48</v>
      </c>
    </row>
    <row r="56" spans="1:12" ht="14.25" customHeight="1">
      <c r="A56" s="41" t="s">
        <v>49</v>
      </c>
      <c r="B56" s="31">
        <v>220.29</v>
      </c>
      <c r="C56" s="8">
        <v>220</v>
      </c>
      <c r="D56" s="8">
        <v>50</v>
      </c>
      <c r="E56" s="8">
        <v>42</v>
      </c>
      <c r="F56" s="29">
        <f>+C56+D56-E56</f>
        <v>228</v>
      </c>
      <c r="G56" s="249">
        <v>227.8</v>
      </c>
      <c r="H56" s="9">
        <f>+G56-F56</f>
        <v>-0.19999999999998863</v>
      </c>
      <c r="I56" s="61">
        <f>F56</f>
        <v>228</v>
      </c>
      <c r="J56" s="8">
        <v>0</v>
      </c>
      <c r="K56" s="8">
        <v>110</v>
      </c>
      <c r="L56" s="9">
        <f>+I56+J56-K56</f>
        <v>118</v>
      </c>
    </row>
    <row r="57" spans="1:12" ht="14.25" customHeight="1">
      <c r="A57" s="41" t="s">
        <v>91</v>
      </c>
      <c r="B57" s="31">
        <f>B55-(B56)</f>
        <v>779.46</v>
      </c>
      <c r="C57" s="37" t="s">
        <v>48</v>
      </c>
      <c r="D57" s="37" t="s">
        <v>48</v>
      </c>
      <c r="E57" s="37" t="s">
        <v>48</v>
      </c>
      <c r="F57" s="38" t="s">
        <v>48</v>
      </c>
      <c r="G57" s="249">
        <f>G55-(G56)</f>
        <v>791.8</v>
      </c>
      <c r="H57" s="42" t="s">
        <v>48</v>
      </c>
      <c r="I57" s="67" t="s">
        <v>48</v>
      </c>
      <c r="J57" s="37" t="s">
        <v>48</v>
      </c>
      <c r="K57" s="37" t="s">
        <v>48</v>
      </c>
      <c r="L57" s="40" t="s">
        <v>48</v>
      </c>
    </row>
    <row r="58" spans="1:12" ht="14.25" customHeight="1">
      <c r="A58" s="56" t="s">
        <v>53</v>
      </c>
      <c r="B58" s="57">
        <v>143.83</v>
      </c>
      <c r="C58" s="58">
        <v>220</v>
      </c>
      <c r="D58" s="58">
        <v>147</v>
      </c>
      <c r="E58" s="58">
        <v>145</v>
      </c>
      <c r="F58" s="59">
        <f>+C58+D58-E58</f>
        <v>222</v>
      </c>
      <c r="G58" s="258">
        <v>191.19</v>
      </c>
      <c r="H58" s="60">
        <f>+G58-F58</f>
        <v>-30.810000000000002</v>
      </c>
      <c r="I58" s="68">
        <f>F58</f>
        <v>222</v>
      </c>
      <c r="J58" s="58">
        <v>153</v>
      </c>
      <c r="K58" s="58">
        <v>151</v>
      </c>
      <c r="L58" s="60">
        <f>+I58+J58-K58</f>
        <v>224</v>
      </c>
    </row>
    <row r="59" spans="1:12" ht="14.25" customHeight="1">
      <c r="A59" s="41" t="s">
        <v>70</v>
      </c>
      <c r="B59" s="45">
        <v>949.44</v>
      </c>
      <c r="C59" s="70" t="s">
        <v>48</v>
      </c>
      <c r="D59" s="70" t="s">
        <v>48</v>
      </c>
      <c r="E59" s="70" t="s">
        <v>48</v>
      </c>
      <c r="F59" s="71" t="s">
        <v>48</v>
      </c>
      <c r="G59" s="259">
        <v>506.51</v>
      </c>
      <c r="H59" s="72" t="s">
        <v>48</v>
      </c>
      <c r="I59" s="73" t="s">
        <v>48</v>
      </c>
      <c r="J59" s="70" t="s">
        <v>48</v>
      </c>
      <c r="K59" s="70" t="s">
        <v>48</v>
      </c>
      <c r="L59" s="72" t="s">
        <v>48</v>
      </c>
    </row>
    <row r="60" spans="1:12" ht="14.25" customHeight="1">
      <c r="A60" s="41" t="s">
        <v>71</v>
      </c>
      <c r="B60" s="31">
        <v>673.27</v>
      </c>
      <c r="C60" s="8">
        <v>673</v>
      </c>
      <c r="D60" s="8">
        <v>52</v>
      </c>
      <c r="E60" s="8">
        <v>357</v>
      </c>
      <c r="F60" s="29">
        <f>+C60+D60-E60</f>
        <v>368</v>
      </c>
      <c r="G60" s="249">
        <v>368.49</v>
      </c>
      <c r="H60" s="9">
        <f>+G60-F60</f>
        <v>0.4900000000000091</v>
      </c>
      <c r="I60" s="61">
        <f>F60</f>
        <v>368</v>
      </c>
      <c r="J60" s="8">
        <v>0</v>
      </c>
      <c r="K60" s="8">
        <v>0</v>
      </c>
      <c r="L60" s="9">
        <f>+I60+J60-K60</f>
        <v>368</v>
      </c>
    </row>
    <row r="61" spans="1:12" ht="14.25" customHeight="1" thickBot="1">
      <c r="A61" s="43" t="s">
        <v>87</v>
      </c>
      <c r="B61" s="44">
        <v>276.17</v>
      </c>
      <c r="C61" s="10">
        <v>276</v>
      </c>
      <c r="D61" s="10">
        <v>572</v>
      </c>
      <c r="E61" s="10">
        <v>710</v>
      </c>
      <c r="F61" s="11">
        <f>+C61+D61-E61</f>
        <v>138</v>
      </c>
      <c r="G61" s="250">
        <v>138.02</v>
      </c>
      <c r="H61" s="12">
        <f>+G61-F61</f>
        <v>0.020000000000010232</v>
      </c>
      <c r="I61" s="69">
        <f>F61</f>
        <v>138</v>
      </c>
      <c r="J61" s="10">
        <v>502</v>
      </c>
      <c r="K61" s="10">
        <v>466</v>
      </c>
      <c r="L61" s="12">
        <f>+I61+J61-K61</f>
        <v>174</v>
      </c>
    </row>
    <row r="62" ht="14.25" customHeight="1">
      <c r="A62" s="4"/>
    </row>
    <row r="63" ht="14.25" customHeight="1">
      <c r="A63" s="4"/>
    </row>
    <row r="64" ht="14.25" customHeight="1" thickBot="1">
      <c r="A64" s="4"/>
    </row>
    <row r="65" spans="1:12" ht="14.25" customHeight="1">
      <c r="A65" s="286" t="s">
        <v>119</v>
      </c>
      <c r="B65" s="287"/>
      <c r="C65" s="287"/>
      <c r="D65" s="287"/>
      <c r="E65" s="287"/>
      <c r="F65" s="287"/>
      <c r="G65" s="287"/>
      <c r="H65" s="287"/>
      <c r="I65" s="287"/>
      <c r="J65" s="287"/>
      <c r="K65" s="51"/>
      <c r="L65" s="52"/>
    </row>
    <row r="66" spans="1:12" ht="14.25" customHeight="1">
      <c r="A66" s="447" t="s">
        <v>39</v>
      </c>
      <c r="B66" s="448"/>
      <c r="C66" s="448"/>
      <c r="D66" s="448"/>
      <c r="E66" s="449"/>
      <c r="F66" s="213" t="s">
        <v>38</v>
      </c>
      <c r="G66" s="447" t="s">
        <v>56</v>
      </c>
      <c r="H66" s="448"/>
      <c r="I66" s="448"/>
      <c r="J66" s="448"/>
      <c r="K66" s="449"/>
      <c r="L66" s="213" t="s">
        <v>38</v>
      </c>
    </row>
    <row r="67" spans="1:12" ht="14.25" customHeight="1" thickBot="1">
      <c r="A67" s="444" t="s">
        <v>59</v>
      </c>
      <c r="B67" s="445"/>
      <c r="C67" s="445"/>
      <c r="D67" s="445"/>
      <c r="E67" s="446"/>
      <c r="F67" s="212" t="s">
        <v>59</v>
      </c>
      <c r="G67" s="444" t="s">
        <v>130</v>
      </c>
      <c r="H67" s="445"/>
      <c r="I67" s="445"/>
      <c r="J67" s="445"/>
      <c r="K67" s="446"/>
      <c r="L67" s="214">
        <v>250</v>
      </c>
    </row>
    <row r="68" spans="1:12" ht="14.25" customHeight="1" thickBot="1">
      <c r="A68" s="441" t="s">
        <v>69</v>
      </c>
      <c r="B68" s="442"/>
      <c r="C68" s="442"/>
      <c r="D68" s="442"/>
      <c r="E68" s="443"/>
      <c r="F68" s="95">
        <f>SUM(F67:F67)</f>
        <v>0</v>
      </c>
      <c r="G68" s="289" t="s">
        <v>69</v>
      </c>
      <c r="H68" s="290"/>
      <c r="I68" s="290"/>
      <c r="J68" s="290"/>
      <c r="K68" s="291"/>
      <c r="L68" s="96">
        <f>SUM(L67:L67)</f>
        <v>250</v>
      </c>
    </row>
    <row r="69" spans="1:6" ht="14.25" customHeight="1" thickBot="1">
      <c r="A69" s="292" t="s">
        <v>85</v>
      </c>
      <c r="B69" s="293"/>
      <c r="C69" s="293"/>
      <c r="D69" s="293"/>
      <c r="E69" s="294"/>
      <c r="F69" s="95">
        <v>216</v>
      </c>
    </row>
    <row r="70" spans="1:6" ht="14.25" customHeight="1">
      <c r="A70" s="76"/>
      <c r="B70" s="76"/>
      <c r="C70" s="76"/>
      <c r="D70" s="76"/>
      <c r="E70" s="76"/>
      <c r="F70" s="75"/>
    </row>
    <row r="71" ht="12.75">
      <c r="A71" s="4"/>
    </row>
    <row r="74" spans="2:9" ht="12.75">
      <c r="B74" s="288" t="s">
        <v>120</v>
      </c>
      <c r="C74" s="288"/>
      <c r="D74" s="288"/>
      <c r="E74" s="288"/>
      <c r="F74" s="288"/>
      <c r="G74" s="288"/>
      <c r="H74" s="288"/>
      <c r="I74" s="288"/>
    </row>
    <row r="75" ht="13.5" thickBot="1"/>
    <row r="76" spans="2:9" ht="13.5" thickBot="1">
      <c r="B76" s="80" t="s">
        <v>72</v>
      </c>
      <c r="C76" s="81"/>
      <c r="D76" s="82"/>
      <c r="E76" s="333" t="s">
        <v>73</v>
      </c>
      <c r="F76" s="334"/>
      <c r="G76" s="335"/>
      <c r="H76" s="415" t="s">
        <v>57</v>
      </c>
      <c r="I76" s="416"/>
    </row>
    <row r="77" spans="2:9" ht="12.75">
      <c r="B77" s="198" t="s">
        <v>58</v>
      </c>
      <c r="C77" s="199" t="s">
        <v>74</v>
      </c>
      <c r="D77" s="200" t="s">
        <v>75</v>
      </c>
      <c r="E77" s="198" t="s">
        <v>58</v>
      </c>
      <c r="F77" s="199" t="s">
        <v>74</v>
      </c>
      <c r="G77" s="200" t="s">
        <v>76</v>
      </c>
      <c r="H77" s="417" t="s">
        <v>77</v>
      </c>
      <c r="I77" s="418"/>
    </row>
    <row r="78" spans="2:9" ht="13.5" thickBot="1">
      <c r="B78" s="201">
        <v>2007</v>
      </c>
      <c r="C78" s="202">
        <v>2008</v>
      </c>
      <c r="D78" s="203"/>
      <c r="E78" s="201">
        <v>2007</v>
      </c>
      <c r="F78" s="202">
        <v>2008</v>
      </c>
      <c r="G78" s="203" t="s">
        <v>122</v>
      </c>
      <c r="H78" s="419" t="s">
        <v>80</v>
      </c>
      <c r="I78" s="420"/>
    </row>
    <row r="79" spans="2:10" ht="12.75" customHeight="1" thickBot="1">
      <c r="B79" s="83">
        <v>35</v>
      </c>
      <c r="C79" s="84">
        <v>35</v>
      </c>
      <c r="D79" s="85">
        <f>SUM(C79-B79)</f>
        <v>0</v>
      </c>
      <c r="E79" s="83">
        <f>H80/(12*B79)*1000</f>
        <v>17530.95238095238</v>
      </c>
      <c r="F79" s="84">
        <f>H79/(12*C79)*1000</f>
        <v>18204.761904761905</v>
      </c>
      <c r="G79" s="86">
        <f>PRODUCT(F79/E79*100)</f>
        <v>103.84354203449679</v>
      </c>
      <c r="H79" s="430">
        <f>L29</f>
        <v>7646</v>
      </c>
      <c r="I79" s="431"/>
      <c r="J79" s="87"/>
    </row>
    <row r="80" spans="8:9" ht="12.75" customHeight="1" hidden="1">
      <c r="H80" s="379">
        <f>G29</f>
        <v>7363</v>
      </c>
      <c r="I80" s="379"/>
    </row>
    <row r="81" ht="13.5" customHeight="1"/>
  </sheetData>
  <mergeCells count="40">
    <mergeCell ref="A41:I42"/>
    <mergeCell ref="H6:I6"/>
    <mergeCell ref="A52:L52"/>
    <mergeCell ref="B5:N5"/>
    <mergeCell ref="M6:N6"/>
    <mergeCell ref="B45:I45"/>
    <mergeCell ref="C46:I46"/>
    <mergeCell ref="A46:A48"/>
    <mergeCell ref="B46:B48"/>
    <mergeCell ref="D47:I47"/>
    <mergeCell ref="C53:F53"/>
    <mergeCell ref="A3:N3"/>
    <mergeCell ref="J46:J48"/>
    <mergeCell ref="C47:C48"/>
    <mergeCell ref="J39:L39"/>
    <mergeCell ref="B40:D40"/>
    <mergeCell ref="E40:G40"/>
    <mergeCell ref="E39:G39"/>
    <mergeCell ref="B39:D39"/>
    <mergeCell ref="A5:A8"/>
    <mergeCell ref="H79:I79"/>
    <mergeCell ref="A67:E67"/>
    <mergeCell ref="G67:K67"/>
    <mergeCell ref="H53:H54"/>
    <mergeCell ref="I53:L53"/>
    <mergeCell ref="A65:J65"/>
    <mergeCell ref="A66:E66"/>
    <mergeCell ref="G66:K66"/>
    <mergeCell ref="A53:A54"/>
    <mergeCell ref="B53:B54"/>
    <mergeCell ref="G53:G54"/>
    <mergeCell ref="H80:I80"/>
    <mergeCell ref="A68:E68"/>
    <mergeCell ref="G68:K68"/>
    <mergeCell ref="A69:E69"/>
    <mergeCell ref="B74:I74"/>
    <mergeCell ref="E76:G76"/>
    <mergeCell ref="H76:I76"/>
    <mergeCell ref="H77:I77"/>
    <mergeCell ref="H78:I7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164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63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0</v>
      </c>
      <c r="C9" s="121">
        <v>0</v>
      </c>
      <c r="D9" s="122">
        <f aca="true" t="shared" si="0" ref="D9:D17">SUM(B9:C9)</f>
        <v>0</v>
      </c>
      <c r="E9" s="120">
        <v>0</v>
      </c>
      <c r="F9" s="121">
        <v>0</v>
      </c>
      <c r="G9" s="122">
        <f>SUM(E9:F9)</f>
        <v>0</v>
      </c>
      <c r="H9" s="142">
        <f>SUM(F9:G9)</f>
        <v>0</v>
      </c>
      <c r="I9" s="143">
        <f>IF(D9=0,0,+G9/D9)</f>
        <v>0</v>
      </c>
      <c r="J9" s="140">
        <v>0</v>
      </c>
      <c r="K9" s="121">
        <v>0</v>
      </c>
      <c r="L9" s="141">
        <f aca="true" t="shared" si="1" ref="L9:L17">SUM(J9:K9)</f>
        <v>0</v>
      </c>
      <c r="M9" s="142">
        <v>0</v>
      </c>
      <c r="N9" s="143">
        <f>IF(G9=0,0,+L9/G9)</f>
        <v>0</v>
      </c>
    </row>
    <row r="10" spans="1:14" ht="15" customHeight="1">
      <c r="A10" s="104" t="s">
        <v>7</v>
      </c>
      <c r="B10" s="123">
        <v>240</v>
      </c>
      <c r="C10" s="124">
        <v>0</v>
      </c>
      <c r="D10" s="122">
        <f t="shared" si="0"/>
        <v>240</v>
      </c>
      <c r="E10" s="123">
        <v>217</v>
      </c>
      <c r="F10" s="124">
        <v>0</v>
      </c>
      <c r="G10" s="122">
        <f aca="true" t="shared" si="2" ref="G10:G17">SUM(E10:F10)</f>
        <v>217</v>
      </c>
      <c r="H10" s="144">
        <f aca="true" t="shared" si="3" ref="H10:H37">+G10-D10</f>
        <v>-23</v>
      </c>
      <c r="I10" s="143">
        <f>IF(D10=0,0,+G10/D10)</f>
        <v>0.9041666666666667</v>
      </c>
      <c r="J10" s="130">
        <v>220</v>
      </c>
      <c r="K10" s="124">
        <v>0</v>
      </c>
      <c r="L10" s="141">
        <f t="shared" si="1"/>
        <v>220</v>
      </c>
      <c r="M10" s="144">
        <f aca="true" t="shared" si="4" ref="M10:M37">+L10-G10</f>
        <v>3</v>
      </c>
      <c r="N10" s="143">
        <f>IF(G10=0,0,+L10/G10)</f>
        <v>1.0138248847926268</v>
      </c>
    </row>
    <row r="11" spans="1:14" ht="15" customHeight="1">
      <c r="A11" s="104" t="s">
        <v>8</v>
      </c>
      <c r="B11" s="123">
        <v>0</v>
      </c>
      <c r="C11" s="124">
        <v>0</v>
      </c>
      <c r="D11" s="122">
        <f t="shared" si="0"/>
        <v>0</v>
      </c>
      <c r="E11" s="123">
        <v>0</v>
      </c>
      <c r="F11" s="124">
        <v>0</v>
      </c>
      <c r="G11" s="122">
        <f t="shared" si="2"/>
        <v>0</v>
      </c>
      <c r="H11" s="144">
        <f t="shared" si="3"/>
        <v>0</v>
      </c>
      <c r="I11" s="143">
        <f aca="true" t="shared" si="5" ref="I11:I37">IF(D11=0,0,+G11/D11)</f>
        <v>0</v>
      </c>
      <c r="J11" s="130">
        <v>0</v>
      </c>
      <c r="K11" s="124">
        <v>0</v>
      </c>
      <c r="L11" s="141">
        <f t="shared" si="1"/>
        <v>0</v>
      </c>
      <c r="M11" s="144">
        <f t="shared" si="4"/>
        <v>0</v>
      </c>
      <c r="N11" s="143">
        <f aca="true" t="shared" si="6" ref="N11:N37">IF(G11=0,0,+L11/G11)</f>
        <v>0</v>
      </c>
    </row>
    <row r="12" spans="1:14" ht="15" customHeight="1">
      <c r="A12" s="104" t="s">
        <v>9</v>
      </c>
      <c r="B12" s="123">
        <v>0</v>
      </c>
      <c r="C12" s="124">
        <v>0</v>
      </c>
      <c r="D12" s="122">
        <f t="shared" si="0"/>
        <v>0</v>
      </c>
      <c r="E12" s="123">
        <v>0</v>
      </c>
      <c r="F12" s="124">
        <v>0</v>
      </c>
      <c r="G12" s="122">
        <f t="shared" si="2"/>
        <v>0</v>
      </c>
      <c r="H12" s="144">
        <f t="shared" si="3"/>
        <v>0</v>
      </c>
      <c r="I12" s="143">
        <f t="shared" si="5"/>
        <v>0</v>
      </c>
      <c r="J12" s="130">
        <v>0</v>
      </c>
      <c r="K12" s="124">
        <v>0</v>
      </c>
      <c r="L12" s="141">
        <f t="shared" si="1"/>
        <v>0</v>
      </c>
      <c r="M12" s="144">
        <f t="shared" si="4"/>
        <v>0</v>
      </c>
      <c r="N12" s="143">
        <f t="shared" si="6"/>
        <v>0</v>
      </c>
    </row>
    <row r="13" spans="1:14" ht="15" customHeight="1">
      <c r="A13" s="104" t="s">
        <v>10</v>
      </c>
      <c r="B13" s="123">
        <v>0</v>
      </c>
      <c r="C13" s="124">
        <v>0</v>
      </c>
      <c r="D13" s="122">
        <f t="shared" si="0"/>
        <v>0</v>
      </c>
      <c r="E13" s="123">
        <v>0</v>
      </c>
      <c r="F13" s="124">
        <v>0</v>
      </c>
      <c r="G13" s="122">
        <f t="shared" si="2"/>
        <v>0</v>
      </c>
      <c r="H13" s="144">
        <f t="shared" si="3"/>
        <v>0</v>
      </c>
      <c r="I13" s="143">
        <f t="shared" si="5"/>
        <v>0</v>
      </c>
      <c r="J13" s="130">
        <v>0</v>
      </c>
      <c r="K13" s="124">
        <v>0</v>
      </c>
      <c r="L13" s="141">
        <f t="shared" si="1"/>
        <v>0</v>
      </c>
      <c r="M13" s="144">
        <f t="shared" si="4"/>
        <v>0</v>
      </c>
      <c r="N13" s="143">
        <f t="shared" si="6"/>
        <v>0</v>
      </c>
    </row>
    <row r="14" spans="1:14" ht="15" customHeight="1">
      <c r="A14" s="104" t="s">
        <v>11</v>
      </c>
      <c r="B14" s="123">
        <v>0</v>
      </c>
      <c r="C14" s="124">
        <v>0</v>
      </c>
      <c r="D14" s="122">
        <f t="shared" si="0"/>
        <v>0</v>
      </c>
      <c r="E14" s="123">
        <v>0</v>
      </c>
      <c r="F14" s="124">
        <v>0</v>
      </c>
      <c r="G14" s="122">
        <f t="shared" si="2"/>
        <v>0</v>
      </c>
      <c r="H14" s="144">
        <f t="shared" si="3"/>
        <v>0</v>
      </c>
      <c r="I14" s="143">
        <f t="shared" si="5"/>
        <v>0</v>
      </c>
      <c r="J14" s="130">
        <v>0</v>
      </c>
      <c r="K14" s="124">
        <v>0</v>
      </c>
      <c r="L14" s="141">
        <f t="shared" si="1"/>
        <v>0</v>
      </c>
      <c r="M14" s="144">
        <f t="shared" si="4"/>
        <v>0</v>
      </c>
      <c r="N14" s="143">
        <f t="shared" si="6"/>
        <v>0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2"/>
        <v>0</v>
      </c>
      <c r="H15" s="144">
        <f t="shared" si="3"/>
        <v>0</v>
      </c>
      <c r="I15" s="143">
        <f t="shared" si="5"/>
        <v>0</v>
      </c>
      <c r="J15" s="130">
        <v>0</v>
      </c>
      <c r="K15" s="124">
        <v>0</v>
      </c>
      <c r="L15" s="141">
        <f t="shared" si="1"/>
        <v>0</v>
      </c>
      <c r="M15" s="144">
        <f t="shared" si="4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2"/>
        <v>0</v>
      </c>
      <c r="H16" s="144">
        <f t="shared" si="3"/>
        <v>0</v>
      </c>
      <c r="I16" s="143">
        <f t="shared" si="5"/>
        <v>0</v>
      </c>
      <c r="J16" s="130">
        <v>0</v>
      </c>
      <c r="K16" s="124">
        <v>0</v>
      </c>
      <c r="L16" s="141">
        <f t="shared" si="1"/>
        <v>0</v>
      </c>
      <c r="M16" s="144">
        <f t="shared" si="4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4852</v>
      </c>
      <c r="C17" s="126">
        <v>0</v>
      </c>
      <c r="D17" s="122">
        <f t="shared" si="0"/>
        <v>4852</v>
      </c>
      <c r="E17" s="125">
        <v>4970</v>
      </c>
      <c r="F17" s="126">
        <v>0</v>
      </c>
      <c r="G17" s="122">
        <f t="shared" si="2"/>
        <v>4970</v>
      </c>
      <c r="H17" s="146">
        <f t="shared" si="3"/>
        <v>118</v>
      </c>
      <c r="I17" s="143">
        <f t="shared" si="5"/>
        <v>1.0243198680956307</v>
      </c>
      <c r="J17" s="145">
        <v>5074</v>
      </c>
      <c r="K17" s="126">
        <v>0</v>
      </c>
      <c r="L17" s="141">
        <f t="shared" si="1"/>
        <v>5074</v>
      </c>
      <c r="M17" s="146">
        <f t="shared" si="4"/>
        <v>104</v>
      </c>
      <c r="N17" s="147">
        <f t="shared" si="6"/>
        <v>1.0209255533199195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5092</v>
      </c>
      <c r="C18" s="128">
        <f t="shared" si="7"/>
        <v>0</v>
      </c>
      <c r="D18" s="129">
        <f t="shared" si="7"/>
        <v>5092</v>
      </c>
      <c r="E18" s="127">
        <f t="shared" si="7"/>
        <v>5187</v>
      </c>
      <c r="F18" s="128">
        <f t="shared" si="7"/>
        <v>0</v>
      </c>
      <c r="G18" s="129">
        <f t="shared" si="7"/>
        <v>5187</v>
      </c>
      <c r="H18" s="148">
        <f t="shared" si="3"/>
        <v>95</v>
      </c>
      <c r="I18" s="149">
        <f>+G18/D18</f>
        <v>1.0186567164179106</v>
      </c>
      <c r="J18" s="128">
        <f>SUM(J9+J10+J11+J12+J13+J15+J17)</f>
        <v>5294</v>
      </c>
      <c r="K18" s="128">
        <f>SUM(K9+K10+K11+K12+K13+K15+K17)</f>
        <v>0</v>
      </c>
      <c r="L18" s="129">
        <f>SUM(L9+L10+L11+L12+L13+L15+L17)</f>
        <v>5294</v>
      </c>
      <c r="M18" s="148">
        <f t="shared" si="4"/>
        <v>107</v>
      </c>
      <c r="N18" s="149">
        <f t="shared" si="6"/>
        <v>1.0206284943127049</v>
      </c>
    </row>
    <row r="19" spans="1:14" ht="15" customHeight="1">
      <c r="A19" s="106" t="s">
        <v>16</v>
      </c>
      <c r="B19" s="120">
        <v>392</v>
      </c>
      <c r="C19" s="121">
        <v>0</v>
      </c>
      <c r="D19" s="122">
        <f aca="true" t="shared" si="8" ref="D19:D36">SUM(B19:C19)</f>
        <v>392</v>
      </c>
      <c r="E19" s="120">
        <v>448</v>
      </c>
      <c r="F19" s="121">
        <v>0</v>
      </c>
      <c r="G19" s="122">
        <f aca="true" t="shared" si="9" ref="G19:G36">SUM(E19:F19)</f>
        <v>448</v>
      </c>
      <c r="H19" s="142">
        <f t="shared" si="3"/>
        <v>56</v>
      </c>
      <c r="I19" s="143">
        <f t="shared" si="5"/>
        <v>1.1428571428571428</v>
      </c>
      <c r="J19" s="140">
        <v>391</v>
      </c>
      <c r="K19" s="121">
        <v>0</v>
      </c>
      <c r="L19" s="141">
        <f aca="true" t="shared" si="10" ref="L19:L36">SUM(J19:K19)</f>
        <v>391</v>
      </c>
      <c r="M19" s="142">
        <f t="shared" si="4"/>
        <v>-57</v>
      </c>
      <c r="N19" s="150">
        <f t="shared" si="6"/>
        <v>0.8727678571428571</v>
      </c>
    </row>
    <row r="20" spans="1:14" ht="24">
      <c r="A20" s="104" t="s">
        <v>17</v>
      </c>
      <c r="B20" s="120">
        <v>87</v>
      </c>
      <c r="C20" s="121">
        <v>0</v>
      </c>
      <c r="D20" s="122">
        <f t="shared" si="8"/>
        <v>87</v>
      </c>
      <c r="E20" s="120">
        <v>173</v>
      </c>
      <c r="F20" s="121">
        <v>0</v>
      </c>
      <c r="G20" s="122">
        <f t="shared" si="9"/>
        <v>173</v>
      </c>
      <c r="H20" s="144">
        <f t="shared" si="3"/>
        <v>86</v>
      </c>
      <c r="I20" s="143">
        <f t="shared" si="5"/>
        <v>1.9885057471264367</v>
      </c>
      <c r="J20" s="140">
        <v>65</v>
      </c>
      <c r="K20" s="121">
        <v>0</v>
      </c>
      <c r="L20" s="141">
        <f t="shared" si="10"/>
        <v>65</v>
      </c>
      <c r="M20" s="142">
        <f t="shared" si="4"/>
        <v>-108</v>
      </c>
      <c r="N20" s="143">
        <f t="shared" si="6"/>
        <v>0.37572254335260113</v>
      </c>
    </row>
    <row r="21" spans="1:14" ht="15" customHeight="1">
      <c r="A21" s="104" t="s">
        <v>18</v>
      </c>
      <c r="B21" s="123">
        <v>296</v>
      </c>
      <c r="C21" s="124">
        <v>0</v>
      </c>
      <c r="D21" s="122">
        <f t="shared" si="8"/>
        <v>296</v>
      </c>
      <c r="E21" s="123">
        <v>341</v>
      </c>
      <c r="F21" s="124">
        <v>0</v>
      </c>
      <c r="G21" s="122">
        <f t="shared" si="9"/>
        <v>341</v>
      </c>
      <c r="H21" s="144">
        <f t="shared" si="3"/>
        <v>45</v>
      </c>
      <c r="I21" s="143">
        <f t="shared" si="5"/>
        <v>1.152027027027027</v>
      </c>
      <c r="J21" s="123">
        <v>365</v>
      </c>
      <c r="K21" s="124">
        <v>0</v>
      </c>
      <c r="L21" s="141">
        <f t="shared" si="10"/>
        <v>365</v>
      </c>
      <c r="M21" s="142">
        <f t="shared" si="4"/>
        <v>24</v>
      </c>
      <c r="N21" s="143">
        <f t="shared" si="6"/>
        <v>1.0703812316715542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5"/>
        <v>0</v>
      </c>
      <c r="J22" s="130">
        <v>0</v>
      </c>
      <c r="K22" s="124">
        <v>0</v>
      </c>
      <c r="L22" s="141">
        <f t="shared" si="10"/>
        <v>0</v>
      </c>
      <c r="M22" s="142">
        <f t="shared" si="4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0</v>
      </c>
      <c r="C23" s="124">
        <v>0</v>
      </c>
      <c r="D23" s="122">
        <f t="shared" si="8"/>
        <v>0</v>
      </c>
      <c r="E23" s="123">
        <v>0</v>
      </c>
      <c r="F23" s="124">
        <v>0</v>
      </c>
      <c r="G23" s="122">
        <f t="shared" si="9"/>
        <v>0</v>
      </c>
      <c r="H23" s="144">
        <f t="shared" si="3"/>
        <v>0</v>
      </c>
      <c r="I23" s="143">
        <f t="shared" si="5"/>
        <v>0</v>
      </c>
      <c r="J23" s="130">
        <v>0</v>
      </c>
      <c r="K23" s="124">
        <v>0</v>
      </c>
      <c r="L23" s="141">
        <f t="shared" si="10"/>
        <v>0</v>
      </c>
      <c r="M23" s="142">
        <f t="shared" si="4"/>
        <v>0</v>
      </c>
      <c r="N23" s="143">
        <f t="shared" si="6"/>
        <v>0</v>
      </c>
    </row>
    <row r="24" spans="1:14" ht="15" customHeight="1">
      <c r="A24" s="104" t="s">
        <v>21</v>
      </c>
      <c r="B24" s="130">
        <v>935</v>
      </c>
      <c r="C24" s="124">
        <v>0</v>
      </c>
      <c r="D24" s="122">
        <f t="shared" si="8"/>
        <v>935</v>
      </c>
      <c r="E24" s="130">
        <v>804</v>
      </c>
      <c r="F24" s="124">
        <v>0</v>
      </c>
      <c r="G24" s="122">
        <f t="shared" si="9"/>
        <v>804</v>
      </c>
      <c r="H24" s="144">
        <f t="shared" si="3"/>
        <v>-131</v>
      </c>
      <c r="I24" s="143">
        <f t="shared" si="5"/>
        <v>0.8598930481283422</v>
      </c>
      <c r="J24" s="130">
        <v>806</v>
      </c>
      <c r="K24" s="124">
        <v>0</v>
      </c>
      <c r="L24" s="141">
        <f t="shared" si="10"/>
        <v>806</v>
      </c>
      <c r="M24" s="142">
        <f t="shared" si="4"/>
        <v>2</v>
      </c>
      <c r="N24" s="143">
        <f t="shared" si="6"/>
        <v>1.0024875621890548</v>
      </c>
    </row>
    <row r="25" spans="1:14" ht="24">
      <c r="A25" s="104" t="s">
        <v>22</v>
      </c>
      <c r="B25" s="123">
        <v>8</v>
      </c>
      <c r="C25" s="124">
        <v>0</v>
      </c>
      <c r="D25" s="122">
        <f t="shared" si="8"/>
        <v>8</v>
      </c>
      <c r="E25" s="123">
        <v>34</v>
      </c>
      <c r="F25" s="124">
        <v>0</v>
      </c>
      <c r="G25" s="122">
        <f t="shared" si="9"/>
        <v>34</v>
      </c>
      <c r="H25" s="144">
        <f t="shared" si="3"/>
        <v>26</v>
      </c>
      <c r="I25" s="143">
        <f t="shared" si="5"/>
        <v>4.25</v>
      </c>
      <c r="J25" s="151">
        <v>25</v>
      </c>
      <c r="K25" s="124">
        <v>0</v>
      </c>
      <c r="L25" s="141">
        <f t="shared" si="10"/>
        <v>25</v>
      </c>
      <c r="M25" s="142">
        <f t="shared" si="4"/>
        <v>-9</v>
      </c>
      <c r="N25" s="143">
        <f t="shared" si="6"/>
        <v>0.7352941176470589</v>
      </c>
    </row>
    <row r="26" spans="1:14" ht="15" customHeight="1">
      <c r="A26" s="104" t="s">
        <v>23</v>
      </c>
      <c r="B26" s="123">
        <v>881</v>
      </c>
      <c r="C26" s="124">
        <v>0</v>
      </c>
      <c r="D26" s="122">
        <f t="shared" si="8"/>
        <v>881</v>
      </c>
      <c r="E26" s="123">
        <v>754</v>
      </c>
      <c r="F26" s="124">
        <v>0</v>
      </c>
      <c r="G26" s="122">
        <f t="shared" si="9"/>
        <v>754</v>
      </c>
      <c r="H26" s="144">
        <f t="shared" si="3"/>
        <v>-127</v>
      </c>
      <c r="I26" s="143">
        <f t="shared" si="5"/>
        <v>0.8558456299659478</v>
      </c>
      <c r="J26" s="151">
        <v>761</v>
      </c>
      <c r="K26" s="124">
        <v>0</v>
      </c>
      <c r="L26" s="141">
        <f t="shared" si="10"/>
        <v>761</v>
      </c>
      <c r="M26" s="142">
        <f t="shared" si="4"/>
        <v>7</v>
      </c>
      <c r="N26" s="143">
        <f t="shared" si="6"/>
        <v>1.009283819628647</v>
      </c>
    </row>
    <row r="27" spans="1:14" ht="15" customHeight="1">
      <c r="A27" s="107" t="s">
        <v>24</v>
      </c>
      <c r="B27" s="130">
        <f>B28+B31</f>
        <v>3263</v>
      </c>
      <c r="C27" s="124">
        <v>0</v>
      </c>
      <c r="D27" s="122">
        <f t="shared" si="8"/>
        <v>3263</v>
      </c>
      <c r="E27" s="130">
        <f>E28+E31</f>
        <v>3367</v>
      </c>
      <c r="F27" s="124">
        <v>0</v>
      </c>
      <c r="G27" s="122">
        <f t="shared" si="9"/>
        <v>3367</v>
      </c>
      <c r="H27" s="144">
        <f t="shared" si="3"/>
        <v>104</v>
      </c>
      <c r="I27" s="143">
        <f t="shared" si="5"/>
        <v>1.0318725099601593</v>
      </c>
      <c r="J27" s="130">
        <f>J28+J31</f>
        <v>3477</v>
      </c>
      <c r="K27" s="124">
        <v>0</v>
      </c>
      <c r="L27" s="141">
        <f t="shared" si="10"/>
        <v>3477</v>
      </c>
      <c r="M27" s="142">
        <f t="shared" si="4"/>
        <v>110</v>
      </c>
      <c r="N27" s="143">
        <f t="shared" si="6"/>
        <v>1.0326700326700327</v>
      </c>
    </row>
    <row r="28" spans="1:14" ht="15" customHeight="1">
      <c r="A28" s="104" t="s">
        <v>25</v>
      </c>
      <c r="B28" s="123">
        <f>B29+B30</f>
        <v>2396</v>
      </c>
      <c r="C28" s="124">
        <v>0</v>
      </c>
      <c r="D28" s="122">
        <f t="shared" si="8"/>
        <v>2396</v>
      </c>
      <c r="E28" s="123">
        <f>E29+E30</f>
        <v>2472</v>
      </c>
      <c r="F28" s="124">
        <v>0</v>
      </c>
      <c r="G28" s="122">
        <f t="shared" si="9"/>
        <v>2472</v>
      </c>
      <c r="H28" s="144">
        <f t="shared" si="3"/>
        <v>76</v>
      </c>
      <c r="I28" s="143">
        <f t="shared" si="5"/>
        <v>1.0317195325542572</v>
      </c>
      <c r="J28" s="123">
        <f>J29+J30</f>
        <v>2542</v>
      </c>
      <c r="K28" s="152">
        <v>0</v>
      </c>
      <c r="L28" s="141">
        <f t="shared" si="10"/>
        <v>2542</v>
      </c>
      <c r="M28" s="142">
        <f t="shared" si="4"/>
        <v>70</v>
      </c>
      <c r="N28" s="143">
        <f t="shared" si="6"/>
        <v>1.02831715210356</v>
      </c>
    </row>
    <row r="29" spans="1:14" ht="15" customHeight="1">
      <c r="A29" s="107" t="s">
        <v>26</v>
      </c>
      <c r="B29" s="123">
        <v>2236</v>
      </c>
      <c r="C29" s="124">
        <v>0</v>
      </c>
      <c r="D29" s="122">
        <f t="shared" si="8"/>
        <v>2236</v>
      </c>
      <c r="E29" s="123">
        <v>2342</v>
      </c>
      <c r="F29" s="124">
        <v>0</v>
      </c>
      <c r="G29" s="122">
        <f t="shared" si="9"/>
        <v>2342</v>
      </c>
      <c r="H29" s="144">
        <f t="shared" si="3"/>
        <v>106</v>
      </c>
      <c r="I29" s="143">
        <f t="shared" si="5"/>
        <v>1.0474060822898033</v>
      </c>
      <c r="J29" s="123">
        <v>2422</v>
      </c>
      <c r="K29" s="124">
        <v>0</v>
      </c>
      <c r="L29" s="141">
        <f t="shared" si="10"/>
        <v>2422</v>
      </c>
      <c r="M29" s="142">
        <f t="shared" si="4"/>
        <v>80</v>
      </c>
      <c r="N29" s="143">
        <f t="shared" si="6"/>
        <v>1.0341588385994875</v>
      </c>
    </row>
    <row r="30" spans="1:14" ht="15" customHeight="1">
      <c r="A30" s="104" t="s">
        <v>27</v>
      </c>
      <c r="B30" s="123">
        <v>160</v>
      </c>
      <c r="C30" s="124">
        <v>0</v>
      </c>
      <c r="D30" s="122">
        <f t="shared" si="8"/>
        <v>160</v>
      </c>
      <c r="E30" s="123">
        <v>130</v>
      </c>
      <c r="F30" s="124">
        <v>0</v>
      </c>
      <c r="G30" s="122">
        <f t="shared" si="9"/>
        <v>130</v>
      </c>
      <c r="H30" s="144">
        <f t="shared" si="3"/>
        <v>-30</v>
      </c>
      <c r="I30" s="143">
        <f t="shared" si="5"/>
        <v>0.8125</v>
      </c>
      <c r="J30" s="123">
        <v>120</v>
      </c>
      <c r="K30" s="124">
        <v>0</v>
      </c>
      <c r="L30" s="141">
        <f t="shared" si="10"/>
        <v>120</v>
      </c>
      <c r="M30" s="142">
        <f t="shared" si="4"/>
        <v>-10</v>
      </c>
      <c r="N30" s="143">
        <f t="shared" si="6"/>
        <v>0.9230769230769231</v>
      </c>
    </row>
    <row r="31" spans="1:14" ht="24">
      <c r="A31" s="104" t="s">
        <v>28</v>
      </c>
      <c r="B31" s="123">
        <v>867</v>
      </c>
      <c r="C31" s="124">
        <v>0</v>
      </c>
      <c r="D31" s="122">
        <f t="shared" si="8"/>
        <v>867</v>
      </c>
      <c r="E31" s="123">
        <v>895</v>
      </c>
      <c r="F31" s="124">
        <v>0</v>
      </c>
      <c r="G31" s="122">
        <f t="shared" si="9"/>
        <v>895</v>
      </c>
      <c r="H31" s="144">
        <f t="shared" si="3"/>
        <v>28</v>
      </c>
      <c r="I31" s="143">
        <f t="shared" si="5"/>
        <v>1.0322952710495963</v>
      </c>
      <c r="J31" s="123">
        <v>935</v>
      </c>
      <c r="K31" s="124">
        <v>0</v>
      </c>
      <c r="L31" s="141">
        <f t="shared" si="10"/>
        <v>935</v>
      </c>
      <c r="M31" s="142">
        <f t="shared" si="4"/>
        <v>40</v>
      </c>
      <c r="N31" s="143">
        <f t="shared" si="6"/>
        <v>1.0446927374301676</v>
      </c>
    </row>
    <row r="32" spans="1:14" ht="15" customHeight="1">
      <c r="A32" s="107" t="s">
        <v>29</v>
      </c>
      <c r="B32" s="123">
        <v>0</v>
      </c>
      <c r="C32" s="124">
        <v>0</v>
      </c>
      <c r="D32" s="122">
        <f t="shared" si="8"/>
        <v>0</v>
      </c>
      <c r="E32" s="123">
        <v>0</v>
      </c>
      <c r="F32" s="124">
        <v>0</v>
      </c>
      <c r="G32" s="122">
        <f t="shared" si="9"/>
        <v>0</v>
      </c>
      <c r="H32" s="144">
        <f t="shared" si="3"/>
        <v>0</v>
      </c>
      <c r="I32" s="143">
        <f t="shared" si="5"/>
        <v>0</v>
      </c>
      <c r="J32" s="130">
        <v>0</v>
      </c>
      <c r="K32" s="124">
        <v>0</v>
      </c>
      <c r="L32" s="141">
        <f t="shared" si="10"/>
        <v>0</v>
      </c>
      <c r="M32" s="142">
        <f t="shared" si="4"/>
        <v>0</v>
      </c>
      <c r="N32" s="143">
        <f t="shared" si="6"/>
        <v>0</v>
      </c>
    </row>
    <row r="33" spans="1:14" ht="15" customHeight="1">
      <c r="A33" s="107" t="s">
        <v>30</v>
      </c>
      <c r="B33" s="123">
        <v>23</v>
      </c>
      <c r="C33" s="124">
        <v>0</v>
      </c>
      <c r="D33" s="122">
        <f t="shared" si="8"/>
        <v>23</v>
      </c>
      <c r="E33" s="123">
        <v>20</v>
      </c>
      <c r="F33" s="124">
        <v>0</v>
      </c>
      <c r="G33" s="122">
        <f t="shared" si="9"/>
        <v>20</v>
      </c>
      <c r="H33" s="144">
        <f t="shared" si="3"/>
        <v>-3</v>
      </c>
      <c r="I33" s="143">
        <f t="shared" si="5"/>
        <v>0.8695652173913043</v>
      </c>
      <c r="J33" s="130">
        <v>15</v>
      </c>
      <c r="K33" s="124">
        <v>0</v>
      </c>
      <c r="L33" s="141">
        <f t="shared" si="10"/>
        <v>15</v>
      </c>
      <c r="M33" s="142">
        <f t="shared" si="4"/>
        <v>-5</v>
      </c>
      <c r="N33" s="143">
        <f t="shared" si="6"/>
        <v>0.75</v>
      </c>
    </row>
    <row r="34" spans="1:14" ht="24">
      <c r="A34" s="104" t="s">
        <v>31</v>
      </c>
      <c r="B34" s="123">
        <v>176</v>
      </c>
      <c r="C34" s="124">
        <v>0</v>
      </c>
      <c r="D34" s="122">
        <f t="shared" si="8"/>
        <v>176</v>
      </c>
      <c r="E34" s="123">
        <v>183</v>
      </c>
      <c r="F34" s="124">
        <v>0</v>
      </c>
      <c r="G34" s="122">
        <f t="shared" si="9"/>
        <v>183</v>
      </c>
      <c r="H34" s="144">
        <f t="shared" si="3"/>
        <v>7</v>
      </c>
      <c r="I34" s="143">
        <f t="shared" si="5"/>
        <v>1.0397727272727273</v>
      </c>
      <c r="J34" s="151">
        <v>240</v>
      </c>
      <c r="K34" s="124">
        <v>0</v>
      </c>
      <c r="L34" s="141">
        <f t="shared" si="10"/>
        <v>240</v>
      </c>
      <c r="M34" s="142">
        <f t="shared" si="4"/>
        <v>57</v>
      </c>
      <c r="N34" s="143">
        <f t="shared" si="6"/>
        <v>1.3114754098360655</v>
      </c>
    </row>
    <row r="35" spans="1:14" ht="24">
      <c r="A35" s="104" t="s">
        <v>32</v>
      </c>
      <c r="B35" s="123">
        <v>176</v>
      </c>
      <c r="C35" s="124">
        <v>0</v>
      </c>
      <c r="D35" s="122">
        <f t="shared" si="8"/>
        <v>176</v>
      </c>
      <c r="E35" s="123">
        <v>183</v>
      </c>
      <c r="F35" s="124">
        <v>0</v>
      </c>
      <c r="G35" s="122">
        <f t="shared" si="9"/>
        <v>183</v>
      </c>
      <c r="H35" s="144">
        <f t="shared" si="3"/>
        <v>7</v>
      </c>
      <c r="I35" s="143">
        <f t="shared" si="5"/>
        <v>1.0397727272727273</v>
      </c>
      <c r="J35" s="151">
        <v>240</v>
      </c>
      <c r="K35" s="124">
        <v>0</v>
      </c>
      <c r="L35" s="141">
        <f t="shared" si="10"/>
        <v>240</v>
      </c>
      <c r="M35" s="142">
        <f t="shared" si="4"/>
        <v>57</v>
      </c>
      <c r="N35" s="143">
        <f t="shared" si="6"/>
        <v>1.3114754098360655</v>
      </c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7">
        <f t="shared" si="5"/>
        <v>0</v>
      </c>
      <c r="J36" s="153">
        <v>0</v>
      </c>
      <c r="K36" s="126">
        <v>0</v>
      </c>
      <c r="L36" s="141">
        <f t="shared" si="10"/>
        <v>0</v>
      </c>
      <c r="M36" s="154">
        <f t="shared" si="4"/>
        <v>0</v>
      </c>
      <c r="N36" s="147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5085</v>
      </c>
      <c r="C37" s="132">
        <f t="shared" si="11"/>
        <v>0</v>
      </c>
      <c r="D37" s="133">
        <f t="shared" si="11"/>
        <v>5085</v>
      </c>
      <c r="E37" s="127">
        <f t="shared" si="11"/>
        <v>5163</v>
      </c>
      <c r="F37" s="128">
        <f t="shared" si="11"/>
        <v>0</v>
      </c>
      <c r="G37" s="129">
        <f t="shared" si="11"/>
        <v>5163</v>
      </c>
      <c r="H37" s="148">
        <f t="shared" si="3"/>
        <v>78</v>
      </c>
      <c r="I37" s="149">
        <f t="shared" si="5"/>
        <v>1.0153392330383482</v>
      </c>
      <c r="J37" s="128">
        <f>SUM(J19+J21+J22+J23+J24+J27+J32+J33+J34+J36)</f>
        <v>5294</v>
      </c>
      <c r="K37" s="128">
        <f>SUM(K19+K21+K22+K23+K24+K27+K32+K33+K34+K36)</f>
        <v>0</v>
      </c>
      <c r="L37" s="129">
        <f>SUM(L19+L21+L22+L23+L24+L27+L32+L33+L34+L36)</f>
        <v>5294</v>
      </c>
      <c r="M37" s="148">
        <f t="shared" si="4"/>
        <v>131</v>
      </c>
      <c r="N37" s="149">
        <f t="shared" si="6"/>
        <v>1.0253728452450126</v>
      </c>
    </row>
    <row r="38" spans="1:14" ht="15" customHeight="1" thickBot="1">
      <c r="A38" s="109" t="s">
        <v>35</v>
      </c>
      <c r="B38" s="127">
        <f>B18-B37</f>
        <v>7</v>
      </c>
      <c r="C38" s="128">
        <f>C18-C37</f>
        <v>0</v>
      </c>
      <c r="D38" s="134">
        <f>SUM(B38:C38)</f>
        <v>7</v>
      </c>
      <c r="E38" s="127">
        <f>E18-E37</f>
        <v>24</v>
      </c>
      <c r="F38" s="128">
        <f>F18-F37</f>
        <v>0</v>
      </c>
      <c r="G38" s="134">
        <f>SUM(E38:F38)</f>
        <v>24</v>
      </c>
      <c r="H38" s="148">
        <f>+E38-B38</f>
        <v>17</v>
      </c>
      <c r="I38" s="149"/>
      <c r="J38" s="127">
        <f>J18-J37</f>
        <v>0</v>
      </c>
      <c r="K38" s="128">
        <f>K18-K37</f>
        <v>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ht="14.25" customHeight="1">
      <c r="A41" s="4" t="s">
        <v>59</v>
      </c>
    </row>
    <row r="42" ht="14.25" customHeight="1">
      <c r="A42" s="4"/>
    </row>
    <row r="43" spans="1:10" ht="14.25" customHeight="1" thickBot="1">
      <c r="A43" s="4" t="s">
        <v>59</v>
      </c>
      <c r="B43" s="340" t="s">
        <v>109</v>
      </c>
      <c r="C43" s="340"/>
      <c r="D43" s="340"/>
      <c r="E43" s="340"/>
      <c r="F43" s="340"/>
      <c r="G43" s="340"/>
      <c r="H43" s="340"/>
      <c r="I43" s="340"/>
      <c r="J43" t="s">
        <v>36</v>
      </c>
    </row>
    <row r="44" spans="1:10" ht="14.25" customHeight="1">
      <c r="A44" s="298" t="s">
        <v>42</v>
      </c>
      <c r="B44" s="456" t="s">
        <v>110</v>
      </c>
      <c r="C44" s="352" t="s">
        <v>111</v>
      </c>
      <c r="D44" s="353"/>
      <c r="E44" s="353"/>
      <c r="F44" s="353"/>
      <c r="G44" s="353"/>
      <c r="H44" s="353"/>
      <c r="I44" s="354"/>
      <c r="J44" s="304" t="s">
        <v>112</v>
      </c>
    </row>
    <row r="45" spans="1:10" ht="14.25" customHeight="1">
      <c r="A45" s="299"/>
      <c r="B45" s="302"/>
      <c r="C45" s="401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3686</v>
      </c>
      <c r="B47" s="159">
        <v>1561</v>
      </c>
      <c r="C47" s="159">
        <f>SUM(D47:H47)</f>
        <v>240</v>
      </c>
      <c r="D47" s="160">
        <v>84</v>
      </c>
      <c r="E47" s="159">
        <v>156</v>
      </c>
      <c r="F47" s="159">
        <v>0</v>
      </c>
      <c r="G47" s="159">
        <v>0</v>
      </c>
      <c r="H47" s="161">
        <v>0</v>
      </c>
      <c r="I47" s="161">
        <v>0</v>
      </c>
      <c r="J47" s="205">
        <f>A47-B47-C47</f>
        <v>1885</v>
      </c>
    </row>
    <row r="48" spans="1:9" ht="14.25" customHeight="1">
      <c r="A48" s="78"/>
      <c r="B48" s="79"/>
      <c r="C48" s="79"/>
      <c r="D48" s="79"/>
      <c r="E48" s="79"/>
      <c r="F48" s="79"/>
      <c r="G48" s="79"/>
      <c r="H48" s="79"/>
      <c r="I48" s="79"/>
    </row>
    <row r="49" spans="1:9" ht="14.25" customHeight="1">
      <c r="A49" s="78"/>
      <c r="B49" s="79"/>
      <c r="C49" s="79"/>
      <c r="D49" s="79"/>
      <c r="E49" s="79"/>
      <c r="F49" s="79"/>
      <c r="G49" s="79"/>
      <c r="H49" s="79"/>
      <c r="I49" s="79"/>
    </row>
    <row r="50" spans="1:12" ht="14.25" customHeight="1" thickBot="1">
      <c r="A50" s="4"/>
      <c r="B50" s="340" t="s">
        <v>79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2.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5" t="s">
        <v>116</v>
      </c>
      <c r="J52" s="166" t="s">
        <v>45</v>
      </c>
      <c r="K52" s="166" t="s">
        <v>46</v>
      </c>
      <c r="L52" s="207" t="s">
        <v>117</v>
      </c>
    </row>
    <row r="53" spans="1:12" ht="14.25" customHeight="1">
      <c r="A53" s="36" t="s">
        <v>47</v>
      </c>
      <c r="B53" s="30">
        <v>455.75</v>
      </c>
      <c r="C53" s="37" t="s">
        <v>48</v>
      </c>
      <c r="D53" s="37" t="s">
        <v>48</v>
      </c>
      <c r="E53" s="37" t="s">
        <v>48</v>
      </c>
      <c r="F53" s="38" t="s">
        <v>48</v>
      </c>
      <c r="G53" s="248">
        <v>457.05</v>
      </c>
      <c r="H53" s="39" t="s">
        <v>48</v>
      </c>
      <c r="I53" s="37" t="s">
        <v>48</v>
      </c>
      <c r="J53" s="37" t="s">
        <v>48</v>
      </c>
      <c r="K53" s="37" t="s">
        <v>48</v>
      </c>
      <c r="L53" s="40" t="s">
        <v>48</v>
      </c>
    </row>
    <row r="54" spans="1:12" ht="14.25" customHeight="1">
      <c r="A54" s="41" t="s">
        <v>49</v>
      </c>
      <c r="B54" s="31">
        <v>37.2</v>
      </c>
      <c r="C54" s="8">
        <v>37</v>
      </c>
      <c r="D54" s="8">
        <v>2</v>
      </c>
      <c r="E54" s="8">
        <v>0</v>
      </c>
      <c r="F54" s="29">
        <f>+C54+D54-E54</f>
        <v>39</v>
      </c>
      <c r="G54" s="249">
        <v>36.6</v>
      </c>
      <c r="H54" s="9">
        <f>+G54-F54</f>
        <v>-2.3999999999999986</v>
      </c>
      <c r="I54" s="8">
        <f>F54</f>
        <v>39</v>
      </c>
      <c r="J54" s="8">
        <v>0</v>
      </c>
      <c r="K54" s="8">
        <v>0</v>
      </c>
      <c r="L54" s="9">
        <f>+I54+J54-K54</f>
        <v>39</v>
      </c>
    </row>
    <row r="55" spans="1:12" ht="14.25" customHeight="1">
      <c r="A55" s="41" t="s">
        <v>89</v>
      </c>
      <c r="B55" s="31">
        <v>57.63</v>
      </c>
      <c r="C55" s="8">
        <v>58</v>
      </c>
      <c r="D55" s="8">
        <v>5</v>
      </c>
      <c r="E55" s="8">
        <v>0</v>
      </c>
      <c r="F55" s="29">
        <f>+C55+D55-E55</f>
        <v>63</v>
      </c>
      <c r="G55" s="249">
        <v>63.32</v>
      </c>
      <c r="H55" s="9">
        <f>+G55-F55</f>
        <v>0.3200000000000003</v>
      </c>
      <c r="I55" s="8">
        <f>F55</f>
        <v>63</v>
      </c>
      <c r="J55" s="8">
        <v>0</v>
      </c>
      <c r="K55" s="8">
        <v>0</v>
      </c>
      <c r="L55" s="9">
        <f>+I55+J55-K55</f>
        <v>63</v>
      </c>
    </row>
    <row r="56" spans="1:12" ht="14.25" customHeight="1">
      <c r="A56" s="41" t="s">
        <v>90</v>
      </c>
      <c r="B56" s="31">
        <v>50.96</v>
      </c>
      <c r="C56" s="8">
        <v>189</v>
      </c>
      <c r="D56" s="8">
        <v>333</v>
      </c>
      <c r="E56" s="8">
        <v>333</v>
      </c>
      <c r="F56" s="29">
        <f>+C56+D56-E56</f>
        <v>189</v>
      </c>
      <c r="G56" s="249">
        <v>40.22</v>
      </c>
      <c r="H56" s="9">
        <f>+G56-F56</f>
        <v>-148.78</v>
      </c>
      <c r="I56" s="8">
        <f>F56</f>
        <v>189</v>
      </c>
      <c r="J56" s="8">
        <v>790</v>
      </c>
      <c r="K56" s="8">
        <v>762</v>
      </c>
      <c r="L56" s="9">
        <f>+I56+J56-K56</f>
        <v>217</v>
      </c>
    </row>
    <row r="57" spans="1:12" ht="14.25" customHeight="1">
      <c r="A57" s="41" t="s">
        <v>91</v>
      </c>
      <c r="B57" s="31">
        <f>B53-(B54+B55+B56)</f>
        <v>309.96</v>
      </c>
      <c r="C57" s="37" t="s">
        <v>48</v>
      </c>
      <c r="D57" s="37" t="s">
        <v>48</v>
      </c>
      <c r="E57" s="37" t="s">
        <v>48</v>
      </c>
      <c r="F57" s="38" t="s">
        <v>48</v>
      </c>
      <c r="G57" s="249">
        <f>G53-(G54+G55+G56)</f>
        <v>316.91</v>
      </c>
      <c r="H57" s="42" t="s">
        <v>48</v>
      </c>
      <c r="I57" s="37" t="s">
        <v>48</v>
      </c>
      <c r="J57" s="37" t="s">
        <v>48</v>
      </c>
      <c r="K57" s="37" t="s">
        <v>48</v>
      </c>
      <c r="L57" s="40" t="s">
        <v>48</v>
      </c>
    </row>
    <row r="58" spans="1:12" ht="14.25" customHeight="1" thickBot="1">
      <c r="A58" s="43" t="s">
        <v>53</v>
      </c>
      <c r="B58" s="44">
        <v>45.59</v>
      </c>
      <c r="C58" s="10">
        <v>50</v>
      </c>
      <c r="D58" s="10">
        <v>47</v>
      </c>
      <c r="E58" s="10">
        <v>44</v>
      </c>
      <c r="F58" s="11">
        <f>+C58+D58-E58</f>
        <v>53</v>
      </c>
      <c r="G58" s="250">
        <v>49.08</v>
      </c>
      <c r="H58" s="12">
        <f>+G58-F58</f>
        <v>-3.9200000000000017</v>
      </c>
      <c r="I58" s="10">
        <f>F58</f>
        <v>53</v>
      </c>
      <c r="J58" s="10">
        <v>49</v>
      </c>
      <c r="K58" s="10">
        <v>46</v>
      </c>
      <c r="L58" s="12">
        <f>+I58+J58-K58</f>
        <v>56</v>
      </c>
    </row>
    <row r="59" spans="1:12" ht="14.25" customHeight="1">
      <c r="A59" s="222" t="s">
        <v>134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ht="14.25" customHeight="1" thickBot="1">
      <c r="A61" s="4"/>
    </row>
    <row r="62" spans="1:12" ht="14.25" customHeight="1">
      <c r="A62" s="333" t="s">
        <v>119</v>
      </c>
      <c r="B62" s="395"/>
      <c r="C62" s="395"/>
      <c r="D62" s="395"/>
      <c r="E62" s="395"/>
      <c r="F62" s="395"/>
      <c r="G62" s="395"/>
      <c r="H62" s="395"/>
      <c r="I62" s="395"/>
      <c r="J62" s="395"/>
      <c r="K62" s="51"/>
      <c r="L62" s="52"/>
    </row>
    <row r="63" spans="1:12" ht="14.25" customHeight="1">
      <c r="A63" s="435" t="s">
        <v>39</v>
      </c>
      <c r="B63" s="436"/>
      <c r="C63" s="436"/>
      <c r="D63" s="436"/>
      <c r="E63" s="436"/>
      <c r="F63" s="53" t="s">
        <v>38</v>
      </c>
      <c r="G63" s="272" t="s">
        <v>56</v>
      </c>
      <c r="H63" s="273"/>
      <c r="I63" s="273"/>
      <c r="J63" s="273"/>
      <c r="K63" s="274"/>
      <c r="L63" s="77" t="s">
        <v>38</v>
      </c>
    </row>
    <row r="64" spans="1:12" ht="14.25" customHeight="1">
      <c r="A64" s="361" t="s">
        <v>131</v>
      </c>
      <c r="B64" s="362"/>
      <c r="C64" s="362"/>
      <c r="D64" s="362"/>
      <c r="E64" s="363"/>
      <c r="F64" s="229">
        <v>550</v>
      </c>
      <c r="G64" s="452"/>
      <c r="H64" s="452"/>
      <c r="I64" s="452"/>
      <c r="J64" s="452"/>
      <c r="K64" s="452"/>
      <c r="L64" s="225">
        <v>0</v>
      </c>
    </row>
    <row r="65" spans="1:12" ht="14.25" customHeight="1">
      <c r="A65" s="396" t="s">
        <v>132</v>
      </c>
      <c r="B65" s="397"/>
      <c r="C65" s="397"/>
      <c r="D65" s="397"/>
      <c r="E65" s="397"/>
      <c r="F65" s="229">
        <v>95</v>
      </c>
      <c r="G65" s="358"/>
      <c r="H65" s="359"/>
      <c r="I65" s="359"/>
      <c r="J65" s="359"/>
      <c r="K65" s="360"/>
      <c r="L65" s="226"/>
    </row>
    <row r="66" spans="1:12" ht="14.25" customHeight="1">
      <c r="A66" s="361" t="s">
        <v>133</v>
      </c>
      <c r="B66" s="362"/>
      <c r="C66" s="362"/>
      <c r="D66" s="362"/>
      <c r="E66" s="362"/>
      <c r="F66" s="88">
        <v>75</v>
      </c>
      <c r="G66" s="358"/>
      <c r="H66" s="359"/>
      <c r="I66" s="359"/>
      <c r="J66" s="359"/>
      <c r="K66" s="360"/>
      <c r="L66" s="224"/>
    </row>
    <row r="67" spans="1:12" ht="14.25" customHeight="1" thickBot="1">
      <c r="A67" s="386" t="s">
        <v>156</v>
      </c>
      <c r="B67" s="387"/>
      <c r="C67" s="387"/>
      <c r="D67" s="387"/>
      <c r="E67" s="387"/>
      <c r="F67" s="247">
        <v>42</v>
      </c>
      <c r="G67" s="453"/>
      <c r="H67" s="454"/>
      <c r="I67" s="454"/>
      <c r="J67" s="454"/>
      <c r="K67" s="455"/>
      <c r="L67" s="262"/>
    </row>
    <row r="68" spans="1:12" ht="14.25" customHeight="1" thickBot="1">
      <c r="A68" s="380" t="s">
        <v>69</v>
      </c>
      <c r="B68" s="381"/>
      <c r="C68" s="381"/>
      <c r="D68" s="381"/>
      <c r="E68" s="432"/>
      <c r="F68" s="95">
        <f>SUM(F64:F67)</f>
        <v>762</v>
      </c>
      <c r="G68" s="291" t="s">
        <v>69</v>
      </c>
      <c r="H68" s="383"/>
      <c r="I68" s="383"/>
      <c r="J68" s="383"/>
      <c r="K68" s="383"/>
      <c r="L68" s="96">
        <f>SUM(L64)</f>
        <v>0</v>
      </c>
    </row>
    <row r="69" ht="12.75">
      <c r="A69" s="4"/>
    </row>
    <row r="72" spans="2:9" ht="12.75">
      <c r="B72" s="288" t="s">
        <v>120</v>
      </c>
      <c r="C72" s="288"/>
      <c r="D72" s="288"/>
      <c r="E72" s="288"/>
      <c r="F72" s="288"/>
      <c r="G72" s="288"/>
      <c r="H72" s="288"/>
      <c r="I72" s="288"/>
    </row>
    <row r="73" spans="1:14" s="5" customFormat="1" ht="13.5" customHeight="1" thickBot="1">
      <c r="A73"/>
      <c r="B73" s="4"/>
      <c r="C73" s="4"/>
      <c r="D73" s="4"/>
      <c r="E73" s="4"/>
      <c r="F73" s="4"/>
      <c r="G73" s="4"/>
      <c r="H73" s="4"/>
      <c r="I73"/>
      <c r="J73"/>
      <c r="K73"/>
      <c r="L73"/>
      <c r="M73"/>
      <c r="N73"/>
    </row>
    <row r="74" spans="2:9" ht="13.5" thickBot="1">
      <c r="B74" s="80" t="s">
        <v>72</v>
      </c>
      <c r="C74" s="81"/>
      <c r="D74" s="82"/>
      <c r="E74" s="333" t="s">
        <v>73</v>
      </c>
      <c r="F74" s="334"/>
      <c r="G74" s="335"/>
      <c r="H74" s="333" t="s">
        <v>57</v>
      </c>
      <c r="I74" s="451"/>
    </row>
    <row r="75" spans="2:9" ht="12.75">
      <c r="B75" s="198" t="s">
        <v>58</v>
      </c>
      <c r="C75" s="199" t="s">
        <v>74</v>
      </c>
      <c r="D75" s="200" t="s">
        <v>75</v>
      </c>
      <c r="E75" s="198" t="s">
        <v>58</v>
      </c>
      <c r="F75" s="199" t="s">
        <v>74</v>
      </c>
      <c r="G75" s="200" t="s">
        <v>76</v>
      </c>
      <c r="H75" s="417" t="s">
        <v>77</v>
      </c>
      <c r="I75" s="418"/>
    </row>
    <row r="76" spans="2:9" ht="13.5" thickBot="1">
      <c r="B76" s="201">
        <v>2007</v>
      </c>
      <c r="C76" s="202">
        <v>2008</v>
      </c>
      <c r="D76" s="203"/>
      <c r="E76" s="201">
        <v>2007</v>
      </c>
      <c r="F76" s="202">
        <v>2008</v>
      </c>
      <c r="G76" s="203" t="s">
        <v>122</v>
      </c>
      <c r="H76" s="419" t="s">
        <v>80</v>
      </c>
      <c r="I76" s="420"/>
    </row>
    <row r="77" spans="2:9" ht="12.75" customHeight="1" thickBot="1">
      <c r="B77" s="211">
        <v>10</v>
      </c>
      <c r="C77" s="84">
        <v>10</v>
      </c>
      <c r="D77" s="85">
        <f>SUM(C77-B77)</f>
        <v>0</v>
      </c>
      <c r="E77" s="83">
        <f>H78/(12*B77)*1000</f>
        <v>19516.666666666664</v>
      </c>
      <c r="F77" s="84">
        <f>H77/(12*C77)*1000</f>
        <v>20183.333333333332</v>
      </c>
      <c r="G77" s="261">
        <f>PRODUCT(F77/E77*100)</f>
        <v>103.41588385994878</v>
      </c>
      <c r="H77" s="421">
        <f>L29</f>
        <v>2422</v>
      </c>
      <c r="I77" s="422"/>
    </row>
    <row r="78" spans="8:9" ht="12" customHeight="1" hidden="1">
      <c r="H78" s="379">
        <f>G29</f>
        <v>2342</v>
      </c>
      <c r="I78" s="379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3.5" customHeight="1"/>
    <row r="99" ht="18.75" customHeight="1"/>
    <row r="100" spans="1:14" s="5" customFormat="1" ht="12.75" customHeight="1">
      <c r="A100"/>
      <c r="B100" s="4"/>
      <c r="C100" s="4"/>
      <c r="D100" s="4"/>
      <c r="E100" s="4"/>
      <c r="F100" s="4"/>
      <c r="G100" s="4"/>
      <c r="H100" s="4"/>
      <c r="I100"/>
      <c r="J100"/>
      <c r="K100"/>
      <c r="L100"/>
      <c r="M100"/>
      <c r="N100"/>
    </row>
    <row r="101" spans="1:14" s="5" customFormat="1" ht="12.75" customHeight="1">
      <c r="A101"/>
      <c r="B101" s="4"/>
      <c r="C101" s="4"/>
      <c r="D101" s="4"/>
      <c r="E101" s="4"/>
      <c r="F101" s="4"/>
      <c r="G101" s="4"/>
      <c r="H101" s="4"/>
      <c r="I101"/>
      <c r="J101"/>
      <c r="K101"/>
      <c r="L101"/>
      <c r="M101"/>
      <c r="N101"/>
    </row>
    <row r="102" spans="1:14" s="5" customFormat="1" ht="12.75" customHeight="1">
      <c r="A102"/>
      <c r="B102" s="4"/>
      <c r="C102" s="4"/>
      <c r="D102" s="4"/>
      <c r="E102" s="4"/>
      <c r="F102" s="4"/>
      <c r="G102" s="4"/>
      <c r="H102" s="4"/>
      <c r="I102"/>
      <c r="J102"/>
      <c r="K102"/>
      <c r="L102"/>
      <c r="M102"/>
      <c r="N102"/>
    </row>
    <row r="103" spans="1:14" s="5" customFormat="1" ht="16.5" customHeight="1">
      <c r="A103"/>
      <c r="B103" s="4"/>
      <c r="C103" s="4"/>
      <c r="D103" s="4"/>
      <c r="E103" s="4"/>
      <c r="F103" s="4"/>
      <c r="G103" s="4"/>
      <c r="H103" s="4"/>
      <c r="I103"/>
      <c r="J103"/>
      <c r="K103"/>
      <c r="L103"/>
      <c r="M103"/>
      <c r="N103"/>
    </row>
    <row r="104" spans="1:14" s="5" customFormat="1" ht="18.75" customHeight="1">
      <c r="A104"/>
      <c r="B104" s="4"/>
      <c r="C104" s="4"/>
      <c r="D104" s="4"/>
      <c r="E104" s="4"/>
      <c r="F104" s="4"/>
      <c r="G104" s="4"/>
      <c r="H104" s="4"/>
      <c r="I104"/>
      <c r="J104"/>
      <c r="K104"/>
      <c r="L104"/>
      <c r="M104"/>
      <c r="N104"/>
    </row>
    <row r="105" spans="1:14" s="6" customFormat="1" ht="19.5" customHeight="1">
      <c r="A105"/>
      <c r="B105" s="4"/>
      <c r="C105" s="4"/>
      <c r="D105" s="4"/>
      <c r="E105" s="4"/>
      <c r="F105" s="4"/>
      <c r="G105" s="4"/>
      <c r="H105" s="4"/>
      <c r="I105"/>
      <c r="J105"/>
      <c r="K105"/>
      <c r="L105"/>
      <c r="M105"/>
      <c r="N105"/>
    </row>
    <row r="106" spans="1:14" s="6" customFormat="1" ht="12.75">
      <c r="A106"/>
      <c r="B106" s="4"/>
      <c r="C106" s="4"/>
      <c r="D106" s="4"/>
      <c r="E106" s="4"/>
      <c r="F106" s="4"/>
      <c r="G106" s="4"/>
      <c r="H106" s="4"/>
      <c r="I106"/>
      <c r="J106"/>
      <c r="K106"/>
      <c r="L106"/>
      <c r="M106"/>
      <c r="N106"/>
    </row>
    <row r="107" spans="1:14" s="14" customFormat="1" ht="13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</row>
    <row r="108" spans="1:14" s="14" customFormat="1" ht="13.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</row>
    <row r="109" spans="1:14" s="14" customFormat="1" ht="13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</row>
    <row r="110" spans="1:14" s="14" customFormat="1" ht="13.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</row>
    <row r="111" spans="1:14" s="14" customFormat="1" ht="13.5" customHeight="1">
      <c r="A111"/>
      <c r="B111" s="4"/>
      <c r="C111" s="4"/>
      <c r="D111" s="4"/>
      <c r="E111" s="4"/>
      <c r="F111" s="4"/>
      <c r="G111" s="4"/>
      <c r="H111" s="4"/>
      <c r="I111"/>
      <c r="J111"/>
      <c r="K111"/>
      <c r="L111"/>
      <c r="M111"/>
      <c r="N111"/>
    </row>
    <row r="112" spans="1:14" s="14" customFormat="1" ht="13.5" customHeight="1">
      <c r="A112"/>
      <c r="B112" s="4"/>
      <c r="C112" s="4"/>
      <c r="D112" s="4"/>
      <c r="E112" s="4"/>
      <c r="F112" s="4"/>
      <c r="G112" s="4"/>
      <c r="H112" s="4"/>
      <c r="I112"/>
      <c r="J112"/>
      <c r="K112"/>
      <c r="L112"/>
      <c r="M112"/>
      <c r="N112"/>
    </row>
    <row r="113" ht="18" customHeight="1"/>
    <row r="114" ht="15.75" customHeight="1"/>
    <row r="118" ht="16.5" customHeight="1"/>
    <row r="119" spans="1:15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 s="46"/>
    </row>
    <row r="120" spans="1:15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 s="46"/>
    </row>
    <row r="121" spans="1:15" s="7" customFormat="1" ht="14.2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 s="46"/>
    </row>
    <row r="122" spans="1:15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 s="46"/>
    </row>
    <row r="123" spans="1:15" s="7" customFormat="1" ht="14.25" customHeight="1">
      <c r="A123"/>
      <c r="B123" s="4"/>
      <c r="C123" s="4"/>
      <c r="D123" s="4"/>
      <c r="E123" s="4"/>
      <c r="F123" s="4"/>
      <c r="G123" s="4"/>
      <c r="H123" s="4"/>
      <c r="I123"/>
      <c r="J123"/>
      <c r="K123"/>
      <c r="L123"/>
      <c r="M123"/>
      <c r="N123"/>
      <c r="O123" s="46"/>
    </row>
    <row r="124" spans="1:15" s="7" customFormat="1" ht="14.25" customHeight="1">
      <c r="A124"/>
      <c r="B124" s="4"/>
      <c r="C124" s="4"/>
      <c r="D124" s="4"/>
      <c r="E124" s="4"/>
      <c r="F124" s="4"/>
      <c r="G124" s="4"/>
      <c r="H124" s="4"/>
      <c r="I124"/>
      <c r="J124"/>
      <c r="K124"/>
      <c r="L124"/>
      <c r="M124"/>
      <c r="N124"/>
      <c r="O124" s="46"/>
    </row>
    <row r="125" spans="1:15" s="7" customFormat="1" ht="19.5" customHeight="1">
      <c r="A125"/>
      <c r="B125" s="4"/>
      <c r="C125" s="4"/>
      <c r="D125" s="4"/>
      <c r="E125" s="4"/>
      <c r="F125" s="4"/>
      <c r="G125" s="4"/>
      <c r="H125" s="4"/>
      <c r="I125"/>
      <c r="J125"/>
      <c r="K125"/>
      <c r="L125"/>
      <c r="M125"/>
      <c r="N125"/>
      <c r="O125" s="46"/>
    </row>
    <row r="126" spans="1:15" s="7" customFormat="1" ht="14.25" customHeight="1">
      <c r="A126"/>
      <c r="B126" s="4"/>
      <c r="C126" s="4"/>
      <c r="D126" s="4"/>
      <c r="E126" s="4"/>
      <c r="F126" s="4"/>
      <c r="G126" s="4"/>
      <c r="H126" s="4"/>
      <c r="I126"/>
      <c r="J126"/>
      <c r="K126"/>
      <c r="L126"/>
      <c r="M126"/>
      <c r="N126"/>
      <c r="O126" s="46"/>
    </row>
    <row r="128" ht="24.75" customHeight="1"/>
    <row r="129" ht="24.75" customHeight="1"/>
  </sheetData>
  <mergeCells count="44">
    <mergeCell ref="A3:N3"/>
    <mergeCell ref="C44:I44"/>
    <mergeCell ref="D45:I45"/>
    <mergeCell ref="B43:I43"/>
    <mergeCell ref="A5:A8"/>
    <mergeCell ref="H6:I6"/>
    <mergeCell ref="B5:N5"/>
    <mergeCell ref="M6:N6"/>
    <mergeCell ref="A44:A46"/>
    <mergeCell ref="B50:L50"/>
    <mergeCell ref="J39:L39"/>
    <mergeCell ref="B40:D40"/>
    <mergeCell ref="E40:G40"/>
    <mergeCell ref="E39:G39"/>
    <mergeCell ref="B44:B46"/>
    <mergeCell ref="J44:J46"/>
    <mergeCell ref="C45:C46"/>
    <mergeCell ref="B39:D39"/>
    <mergeCell ref="H75:I75"/>
    <mergeCell ref="H76:I76"/>
    <mergeCell ref="H77:I77"/>
    <mergeCell ref="H78:I78"/>
    <mergeCell ref="H51:H52"/>
    <mergeCell ref="I51:L51"/>
    <mergeCell ref="A62:J62"/>
    <mergeCell ref="A63:E63"/>
    <mergeCell ref="G63:K63"/>
    <mergeCell ref="A51:A52"/>
    <mergeCell ref="B51:B52"/>
    <mergeCell ref="C51:F51"/>
    <mergeCell ref="G51:G52"/>
    <mergeCell ref="A66:E66"/>
    <mergeCell ref="A67:E67"/>
    <mergeCell ref="G66:K66"/>
    <mergeCell ref="G67:K67"/>
    <mergeCell ref="A64:E64"/>
    <mergeCell ref="G64:K64"/>
    <mergeCell ref="A65:E65"/>
    <mergeCell ref="G65:K65"/>
    <mergeCell ref="A68:E68"/>
    <mergeCell ref="G68:K68"/>
    <mergeCell ref="B72:I72"/>
    <mergeCell ref="E74:G74"/>
    <mergeCell ref="H74:I74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375" style="0" customWidth="1"/>
    <col min="15" max="15" width="9.75390625" style="0" customWidth="1"/>
  </cols>
  <sheetData>
    <row r="1" ht="12.75">
      <c r="L1" s="6" t="s">
        <v>165</v>
      </c>
    </row>
    <row r="2" ht="12.75">
      <c r="L2" s="6" t="s">
        <v>104</v>
      </c>
    </row>
    <row r="3" spans="1:14" ht="15.75">
      <c r="A3" s="341" t="s">
        <v>105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42" t="s">
        <v>78</v>
      </c>
      <c r="B5" s="347" t="s">
        <v>61</v>
      </c>
      <c r="C5" s="348"/>
      <c r="D5" s="348"/>
      <c r="E5" s="348"/>
      <c r="F5" s="348"/>
      <c r="G5" s="348" t="s">
        <v>36</v>
      </c>
      <c r="H5" s="348"/>
      <c r="I5" s="348"/>
      <c r="J5" s="349"/>
      <c r="K5" s="349"/>
      <c r="L5" s="349"/>
      <c r="M5" s="349"/>
      <c r="N5" s="350"/>
    </row>
    <row r="6" spans="1:14" ht="12.75">
      <c r="A6" s="343"/>
      <c r="B6" s="111" t="s">
        <v>98</v>
      </c>
      <c r="C6" s="112"/>
      <c r="D6" s="113"/>
      <c r="E6" s="111" t="s">
        <v>106</v>
      </c>
      <c r="F6" s="112"/>
      <c r="G6" s="113"/>
      <c r="H6" s="345" t="s">
        <v>101</v>
      </c>
      <c r="I6" s="346"/>
      <c r="J6" s="112" t="s">
        <v>107</v>
      </c>
      <c r="K6" s="135"/>
      <c r="L6" s="113"/>
      <c r="M6" s="345" t="s">
        <v>108</v>
      </c>
      <c r="N6" s="351"/>
    </row>
    <row r="7" spans="1:14" ht="12.75">
      <c r="A7" s="343"/>
      <c r="B7" s="114" t="s">
        <v>0</v>
      </c>
      <c r="C7" s="115" t="s">
        <v>37</v>
      </c>
      <c r="D7" s="116" t="s">
        <v>1</v>
      </c>
      <c r="E7" s="114" t="s">
        <v>0</v>
      </c>
      <c r="F7" s="115" t="s">
        <v>37</v>
      </c>
      <c r="G7" s="116" t="s">
        <v>1</v>
      </c>
      <c r="H7" s="137" t="s">
        <v>1</v>
      </c>
      <c r="I7" s="137" t="s">
        <v>2</v>
      </c>
      <c r="J7" s="136" t="s">
        <v>0</v>
      </c>
      <c r="K7" s="115" t="s">
        <v>37</v>
      </c>
      <c r="L7" s="116" t="s">
        <v>1</v>
      </c>
      <c r="M7" s="137" t="s">
        <v>1</v>
      </c>
      <c r="N7" s="116" t="s">
        <v>2</v>
      </c>
    </row>
    <row r="8" spans="1:14" ht="13.5" thickBot="1">
      <c r="A8" s="344"/>
      <c r="B8" s="117" t="s">
        <v>3</v>
      </c>
      <c r="C8" s="118" t="s">
        <v>3</v>
      </c>
      <c r="D8" s="119"/>
      <c r="E8" s="117" t="s">
        <v>3</v>
      </c>
      <c r="F8" s="118" t="s">
        <v>3</v>
      </c>
      <c r="G8" s="119"/>
      <c r="H8" s="139" t="s">
        <v>4</v>
      </c>
      <c r="I8" s="204" t="s">
        <v>5</v>
      </c>
      <c r="J8" s="138" t="s">
        <v>3</v>
      </c>
      <c r="K8" s="118" t="s">
        <v>3</v>
      </c>
      <c r="L8" s="119"/>
      <c r="M8" s="139" t="s">
        <v>4</v>
      </c>
      <c r="N8" s="119" t="s">
        <v>5</v>
      </c>
    </row>
    <row r="9" spans="1:14" ht="15" customHeight="1">
      <c r="A9" s="103" t="s">
        <v>6</v>
      </c>
      <c r="B9" s="120">
        <v>66</v>
      </c>
      <c r="C9" s="121">
        <v>0</v>
      </c>
      <c r="D9" s="122">
        <f>SUM(B9:C9)</f>
        <v>66</v>
      </c>
      <c r="E9" s="120">
        <v>70</v>
      </c>
      <c r="F9" s="121">
        <v>0</v>
      </c>
      <c r="G9" s="122">
        <f>SUM(E9:F9)</f>
        <v>70</v>
      </c>
      <c r="H9" s="142">
        <f>SUM(F9:G9)</f>
        <v>70</v>
      </c>
      <c r="I9" s="143">
        <f>IF(D9=0,0,+G9/D9)</f>
        <v>1.0606060606060606</v>
      </c>
      <c r="J9" s="140">
        <v>70</v>
      </c>
      <c r="K9" s="121">
        <v>0</v>
      </c>
      <c r="L9" s="141">
        <f>SUM(J9:K9)</f>
        <v>70</v>
      </c>
      <c r="M9" s="142">
        <v>0</v>
      </c>
      <c r="N9" s="143">
        <f>IF(G9=0,0,+L9/G9)</f>
        <v>1</v>
      </c>
    </row>
    <row r="10" spans="1:14" ht="15" customHeight="1">
      <c r="A10" s="104" t="s">
        <v>7</v>
      </c>
      <c r="B10" s="123">
        <v>821</v>
      </c>
      <c r="C10" s="124">
        <v>0</v>
      </c>
      <c r="D10" s="122">
        <f aca="true" t="shared" si="0" ref="D10:D17">SUM(B10:C10)</f>
        <v>821</v>
      </c>
      <c r="E10" s="123">
        <v>751</v>
      </c>
      <c r="F10" s="124">
        <v>0</v>
      </c>
      <c r="G10" s="122">
        <f aca="true" t="shared" si="1" ref="G10:G17">SUM(E10:F10)</f>
        <v>751</v>
      </c>
      <c r="H10" s="144">
        <f>+G10-D10</f>
        <v>-70</v>
      </c>
      <c r="I10" s="143">
        <f>IF(D10=0,0,+G10/D10)</f>
        <v>0.9147381242387332</v>
      </c>
      <c r="J10" s="130">
        <v>820</v>
      </c>
      <c r="K10" s="124">
        <v>0</v>
      </c>
      <c r="L10" s="141">
        <f aca="true" t="shared" si="2" ref="L10:L17">SUM(J10:K10)</f>
        <v>820</v>
      </c>
      <c r="M10" s="144">
        <f>+L10-G10</f>
        <v>69</v>
      </c>
      <c r="N10" s="143">
        <f>IF(G10=0,0,+L10/G10)</f>
        <v>1.0918774966711051</v>
      </c>
    </row>
    <row r="11" spans="1:14" ht="15" customHeight="1">
      <c r="A11" s="104" t="s">
        <v>8</v>
      </c>
      <c r="B11" s="123">
        <v>65</v>
      </c>
      <c r="C11" s="124">
        <v>0</v>
      </c>
      <c r="D11" s="122">
        <f t="shared" si="0"/>
        <v>65</v>
      </c>
      <c r="E11" s="123">
        <v>122</v>
      </c>
      <c r="F11" s="124">
        <v>0</v>
      </c>
      <c r="G11" s="122">
        <f t="shared" si="1"/>
        <v>122</v>
      </c>
      <c r="H11" s="144">
        <f aca="true" t="shared" si="3" ref="H11:H37">+G11-D11</f>
        <v>57</v>
      </c>
      <c r="I11" s="143">
        <f aca="true" t="shared" si="4" ref="I11:I37">IF(D11=0,0,+G11/D11)</f>
        <v>1.876923076923077</v>
      </c>
      <c r="J11" s="130">
        <v>122</v>
      </c>
      <c r="K11" s="124">
        <v>0</v>
      </c>
      <c r="L11" s="141">
        <f t="shared" si="2"/>
        <v>122</v>
      </c>
      <c r="M11" s="144">
        <f aca="true" t="shared" si="5" ref="M11:M37">+L11-G11</f>
        <v>0</v>
      </c>
      <c r="N11" s="143">
        <f aca="true" t="shared" si="6" ref="N11:N37">IF(G11=0,0,+L11/G11)</f>
        <v>1</v>
      </c>
    </row>
    <row r="12" spans="1:14" ht="15" customHeight="1">
      <c r="A12" s="104" t="s">
        <v>93</v>
      </c>
      <c r="B12" s="123">
        <v>469</v>
      </c>
      <c r="C12" s="124">
        <v>0</v>
      </c>
      <c r="D12" s="122">
        <f t="shared" si="0"/>
        <v>469</v>
      </c>
      <c r="E12" s="123">
        <v>-110</v>
      </c>
      <c r="F12" s="124">
        <v>0</v>
      </c>
      <c r="G12" s="122">
        <f t="shared" si="1"/>
        <v>-110</v>
      </c>
      <c r="H12" s="144">
        <f t="shared" si="3"/>
        <v>-579</v>
      </c>
      <c r="I12" s="143">
        <f t="shared" si="4"/>
        <v>-0.2345415778251599</v>
      </c>
      <c r="J12" s="130">
        <v>-5</v>
      </c>
      <c r="K12" s="124">
        <v>0</v>
      </c>
      <c r="L12" s="141">
        <f t="shared" si="2"/>
        <v>-5</v>
      </c>
      <c r="M12" s="144">
        <f t="shared" si="5"/>
        <v>105</v>
      </c>
      <c r="N12" s="143">
        <f t="shared" si="6"/>
        <v>0.045454545454545456</v>
      </c>
    </row>
    <row r="13" spans="1:14" ht="15" customHeight="1">
      <c r="A13" s="104" t="s">
        <v>10</v>
      </c>
      <c r="B13" s="123">
        <v>299</v>
      </c>
      <c r="C13" s="124">
        <v>0</v>
      </c>
      <c r="D13" s="122">
        <f t="shared" si="0"/>
        <v>299</v>
      </c>
      <c r="E13" s="123">
        <v>5</v>
      </c>
      <c r="F13" s="124">
        <v>0</v>
      </c>
      <c r="G13" s="122">
        <f t="shared" si="1"/>
        <v>5</v>
      </c>
      <c r="H13" s="144">
        <f t="shared" si="3"/>
        <v>-294</v>
      </c>
      <c r="I13" s="143">
        <f t="shared" si="4"/>
        <v>0.016722408026755852</v>
      </c>
      <c r="J13" s="130">
        <v>44</v>
      </c>
      <c r="K13" s="124">
        <v>0</v>
      </c>
      <c r="L13" s="141">
        <f t="shared" si="2"/>
        <v>44</v>
      </c>
      <c r="M13" s="144">
        <f t="shared" si="5"/>
        <v>39</v>
      </c>
      <c r="N13" s="143">
        <f t="shared" si="6"/>
        <v>8.8</v>
      </c>
    </row>
    <row r="14" spans="1:14" ht="15" customHeight="1">
      <c r="A14" s="104" t="s">
        <v>11</v>
      </c>
      <c r="B14" s="123">
        <v>249</v>
      </c>
      <c r="C14" s="124">
        <v>0</v>
      </c>
      <c r="D14" s="122">
        <f t="shared" si="0"/>
        <v>249</v>
      </c>
      <c r="E14" s="123">
        <v>0</v>
      </c>
      <c r="F14" s="124">
        <v>0</v>
      </c>
      <c r="G14" s="122">
        <f t="shared" si="1"/>
        <v>0</v>
      </c>
      <c r="H14" s="144">
        <f t="shared" si="3"/>
        <v>-249</v>
      </c>
      <c r="I14" s="143">
        <f t="shared" si="4"/>
        <v>0</v>
      </c>
      <c r="J14" s="130">
        <v>39</v>
      </c>
      <c r="K14" s="124">
        <v>0</v>
      </c>
      <c r="L14" s="141">
        <f t="shared" si="2"/>
        <v>39</v>
      </c>
      <c r="M14" s="144">
        <f t="shared" si="5"/>
        <v>39</v>
      </c>
      <c r="N14" s="143">
        <f t="shared" si="6"/>
        <v>0</v>
      </c>
    </row>
    <row r="15" spans="1:14" ht="24">
      <c r="A15" s="104" t="s">
        <v>12</v>
      </c>
      <c r="B15" s="123">
        <v>0</v>
      </c>
      <c r="C15" s="124">
        <v>0</v>
      </c>
      <c r="D15" s="122">
        <f t="shared" si="0"/>
        <v>0</v>
      </c>
      <c r="E15" s="123">
        <v>0</v>
      </c>
      <c r="F15" s="124">
        <v>0</v>
      </c>
      <c r="G15" s="122">
        <f t="shared" si="1"/>
        <v>0</v>
      </c>
      <c r="H15" s="144">
        <f t="shared" si="3"/>
        <v>0</v>
      </c>
      <c r="I15" s="143">
        <f t="shared" si="4"/>
        <v>0</v>
      </c>
      <c r="J15" s="130">
        <v>0</v>
      </c>
      <c r="K15" s="124">
        <v>0</v>
      </c>
      <c r="L15" s="141">
        <f t="shared" si="2"/>
        <v>0</v>
      </c>
      <c r="M15" s="144">
        <f t="shared" si="5"/>
        <v>0</v>
      </c>
      <c r="N15" s="143">
        <f t="shared" si="6"/>
        <v>0</v>
      </c>
    </row>
    <row r="16" spans="1:14" ht="24">
      <c r="A16" s="104" t="s">
        <v>13</v>
      </c>
      <c r="B16" s="123">
        <v>0</v>
      </c>
      <c r="C16" s="124">
        <v>0</v>
      </c>
      <c r="D16" s="122">
        <f t="shared" si="0"/>
        <v>0</v>
      </c>
      <c r="E16" s="123">
        <v>0</v>
      </c>
      <c r="F16" s="124">
        <v>0</v>
      </c>
      <c r="G16" s="122">
        <f t="shared" si="1"/>
        <v>0</v>
      </c>
      <c r="H16" s="144">
        <f t="shared" si="3"/>
        <v>0</v>
      </c>
      <c r="I16" s="143">
        <f t="shared" si="4"/>
        <v>0</v>
      </c>
      <c r="J16" s="130">
        <v>0</v>
      </c>
      <c r="K16" s="124">
        <v>0</v>
      </c>
      <c r="L16" s="141">
        <f t="shared" si="2"/>
        <v>0</v>
      </c>
      <c r="M16" s="144">
        <f t="shared" si="5"/>
        <v>0</v>
      </c>
      <c r="N16" s="143">
        <f t="shared" si="6"/>
        <v>0</v>
      </c>
    </row>
    <row r="17" spans="1:14" ht="15" customHeight="1" thickBot="1">
      <c r="A17" s="105" t="s">
        <v>14</v>
      </c>
      <c r="B17" s="125">
        <v>13986</v>
      </c>
      <c r="C17" s="126">
        <v>0</v>
      </c>
      <c r="D17" s="122">
        <f t="shared" si="0"/>
        <v>13986</v>
      </c>
      <c r="E17" s="125">
        <v>14094</v>
      </c>
      <c r="F17" s="126">
        <v>0</v>
      </c>
      <c r="G17" s="122">
        <f t="shared" si="1"/>
        <v>14094</v>
      </c>
      <c r="H17" s="146">
        <f t="shared" si="3"/>
        <v>108</v>
      </c>
      <c r="I17" s="147">
        <f t="shared" si="4"/>
        <v>1.0077220077220077</v>
      </c>
      <c r="J17" s="145">
        <v>14931</v>
      </c>
      <c r="K17" s="126">
        <v>0</v>
      </c>
      <c r="L17" s="141">
        <f t="shared" si="2"/>
        <v>14931</v>
      </c>
      <c r="M17" s="146">
        <f t="shared" si="5"/>
        <v>837</v>
      </c>
      <c r="N17" s="147">
        <f t="shared" si="6"/>
        <v>1.0593869731800767</v>
      </c>
    </row>
    <row r="18" spans="1:14" ht="15" customHeight="1" thickBot="1">
      <c r="A18" s="109" t="s">
        <v>15</v>
      </c>
      <c r="B18" s="127">
        <f aca="true" t="shared" si="7" ref="B18:G18">SUM(B9+B10+B11+B12+B13+B15+B17)</f>
        <v>15706</v>
      </c>
      <c r="C18" s="128">
        <f t="shared" si="7"/>
        <v>0</v>
      </c>
      <c r="D18" s="129">
        <f t="shared" si="7"/>
        <v>15706</v>
      </c>
      <c r="E18" s="127">
        <f t="shared" si="7"/>
        <v>14932</v>
      </c>
      <c r="F18" s="128">
        <f t="shared" si="7"/>
        <v>0</v>
      </c>
      <c r="G18" s="129">
        <f t="shared" si="7"/>
        <v>14932</v>
      </c>
      <c r="H18" s="148">
        <f t="shared" si="3"/>
        <v>-774</v>
      </c>
      <c r="I18" s="149">
        <f t="shared" si="4"/>
        <v>0.9507194702661403</v>
      </c>
      <c r="J18" s="128">
        <f>SUM(J9+J10+J11+J12+J13+J15+J17)</f>
        <v>15982</v>
      </c>
      <c r="K18" s="128">
        <f>SUM(K9+K10+K11+K12+K13+K15+K17)</f>
        <v>0</v>
      </c>
      <c r="L18" s="129">
        <f>SUM(L9+L10+L11+L12+L13+L15+L17)</f>
        <v>15982</v>
      </c>
      <c r="M18" s="148">
        <f t="shared" si="5"/>
        <v>1050</v>
      </c>
      <c r="N18" s="149">
        <f t="shared" si="6"/>
        <v>1.0703187784623627</v>
      </c>
    </row>
    <row r="19" spans="1:14" ht="15" customHeight="1">
      <c r="A19" s="106" t="s">
        <v>16</v>
      </c>
      <c r="B19" s="120">
        <v>696</v>
      </c>
      <c r="C19" s="121">
        <v>0</v>
      </c>
      <c r="D19" s="122">
        <f aca="true" t="shared" si="8" ref="D19:D36">SUM(B19:C19)</f>
        <v>696</v>
      </c>
      <c r="E19" s="120">
        <v>632</v>
      </c>
      <c r="F19" s="121">
        <v>0</v>
      </c>
      <c r="G19" s="122">
        <f aca="true" t="shared" si="9" ref="G19:G36">SUM(E19:F19)</f>
        <v>632</v>
      </c>
      <c r="H19" s="142">
        <f t="shared" si="3"/>
        <v>-64</v>
      </c>
      <c r="I19" s="150">
        <f t="shared" si="4"/>
        <v>0.9080459770114943</v>
      </c>
      <c r="J19" s="140">
        <v>770</v>
      </c>
      <c r="K19" s="121">
        <v>0</v>
      </c>
      <c r="L19" s="141">
        <f aca="true" t="shared" si="10" ref="L19:L36">SUM(J19:K19)</f>
        <v>770</v>
      </c>
      <c r="M19" s="142">
        <f t="shared" si="5"/>
        <v>138</v>
      </c>
      <c r="N19" s="150">
        <f t="shared" si="6"/>
        <v>1.2183544303797469</v>
      </c>
    </row>
    <row r="20" spans="1:14" ht="24">
      <c r="A20" s="104" t="s">
        <v>17</v>
      </c>
      <c r="B20" s="120">
        <v>255</v>
      </c>
      <c r="C20" s="121">
        <v>0</v>
      </c>
      <c r="D20" s="122">
        <f t="shared" si="8"/>
        <v>255</v>
      </c>
      <c r="E20" s="120">
        <v>229</v>
      </c>
      <c r="F20" s="121">
        <v>0</v>
      </c>
      <c r="G20" s="122">
        <f t="shared" si="9"/>
        <v>229</v>
      </c>
      <c r="H20" s="144">
        <f t="shared" si="3"/>
        <v>-26</v>
      </c>
      <c r="I20" s="143">
        <f t="shared" si="4"/>
        <v>0.8980392156862745</v>
      </c>
      <c r="J20" s="140">
        <v>200</v>
      </c>
      <c r="K20" s="121">
        <v>0</v>
      </c>
      <c r="L20" s="141">
        <f t="shared" si="10"/>
        <v>200</v>
      </c>
      <c r="M20" s="142">
        <f t="shared" si="5"/>
        <v>-29</v>
      </c>
      <c r="N20" s="143">
        <f t="shared" si="6"/>
        <v>0.8733624454148472</v>
      </c>
    </row>
    <row r="21" spans="1:14" ht="15" customHeight="1">
      <c r="A21" s="104" t="s">
        <v>18</v>
      </c>
      <c r="B21" s="123">
        <v>1084</v>
      </c>
      <c r="C21" s="124">
        <v>0</v>
      </c>
      <c r="D21" s="122">
        <f t="shared" si="8"/>
        <v>1084</v>
      </c>
      <c r="E21" s="123">
        <v>854</v>
      </c>
      <c r="F21" s="124">
        <v>0</v>
      </c>
      <c r="G21" s="122">
        <f t="shared" si="9"/>
        <v>854</v>
      </c>
      <c r="H21" s="144">
        <f t="shared" si="3"/>
        <v>-230</v>
      </c>
      <c r="I21" s="143">
        <f t="shared" si="4"/>
        <v>0.7878228782287823</v>
      </c>
      <c r="J21" s="123">
        <v>1080</v>
      </c>
      <c r="K21" s="124">
        <v>0</v>
      </c>
      <c r="L21" s="141">
        <f t="shared" si="10"/>
        <v>1080</v>
      </c>
      <c r="M21" s="142">
        <f t="shared" si="5"/>
        <v>226</v>
      </c>
      <c r="N21" s="143">
        <f t="shared" si="6"/>
        <v>1.2646370023419204</v>
      </c>
    </row>
    <row r="22" spans="1:14" ht="24">
      <c r="A22" s="104" t="s">
        <v>19</v>
      </c>
      <c r="B22" s="123">
        <v>0</v>
      </c>
      <c r="C22" s="124">
        <v>0</v>
      </c>
      <c r="D22" s="122">
        <f t="shared" si="8"/>
        <v>0</v>
      </c>
      <c r="E22" s="123">
        <v>0</v>
      </c>
      <c r="F22" s="124">
        <v>0</v>
      </c>
      <c r="G22" s="122">
        <f t="shared" si="9"/>
        <v>0</v>
      </c>
      <c r="H22" s="144">
        <f t="shared" si="3"/>
        <v>0</v>
      </c>
      <c r="I22" s="143">
        <f t="shared" si="4"/>
        <v>0</v>
      </c>
      <c r="J22" s="130">
        <v>0</v>
      </c>
      <c r="K22" s="124">
        <v>0</v>
      </c>
      <c r="L22" s="141">
        <f t="shared" si="10"/>
        <v>0</v>
      </c>
      <c r="M22" s="142">
        <f t="shared" si="5"/>
        <v>0</v>
      </c>
      <c r="N22" s="143">
        <f t="shared" si="6"/>
        <v>0</v>
      </c>
    </row>
    <row r="23" spans="1:14" ht="15" customHeight="1">
      <c r="A23" s="104" t="s">
        <v>20</v>
      </c>
      <c r="B23" s="123">
        <v>31</v>
      </c>
      <c r="C23" s="124">
        <v>0</v>
      </c>
      <c r="D23" s="122">
        <f t="shared" si="8"/>
        <v>31</v>
      </c>
      <c r="E23" s="123">
        <v>33</v>
      </c>
      <c r="F23" s="124">
        <v>0</v>
      </c>
      <c r="G23" s="122">
        <f t="shared" si="9"/>
        <v>33</v>
      </c>
      <c r="H23" s="144">
        <f t="shared" si="3"/>
        <v>2</v>
      </c>
      <c r="I23" s="143">
        <f t="shared" si="4"/>
        <v>1.064516129032258</v>
      </c>
      <c r="J23" s="130">
        <v>40</v>
      </c>
      <c r="K23" s="124">
        <v>0</v>
      </c>
      <c r="L23" s="141">
        <f t="shared" si="10"/>
        <v>40</v>
      </c>
      <c r="M23" s="142">
        <f t="shared" si="5"/>
        <v>7</v>
      </c>
      <c r="N23" s="143">
        <f t="shared" si="6"/>
        <v>1.2121212121212122</v>
      </c>
    </row>
    <row r="24" spans="1:14" ht="15" customHeight="1">
      <c r="A24" s="104" t="s">
        <v>21</v>
      </c>
      <c r="B24" s="130">
        <v>3485</v>
      </c>
      <c r="C24" s="124">
        <v>0</v>
      </c>
      <c r="D24" s="122">
        <f t="shared" si="8"/>
        <v>3485</v>
      </c>
      <c r="E24" s="130">
        <v>2427</v>
      </c>
      <c r="F24" s="124">
        <v>0</v>
      </c>
      <c r="G24" s="122">
        <f t="shared" si="9"/>
        <v>2427</v>
      </c>
      <c r="H24" s="144">
        <f t="shared" si="3"/>
        <v>-1058</v>
      </c>
      <c r="I24" s="143">
        <f t="shared" si="4"/>
        <v>0.6964131994261119</v>
      </c>
      <c r="J24" s="130">
        <v>2592</v>
      </c>
      <c r="K24" s="124">
        <v>0</v>
      </c>
      <c r="L24" s="141">
        <f t="shared" si="10"/>
        <v>2592</v>
      </c>
      <c r="M24" s="142">
        <f t="shared" si="5"/>
        <v>165</v>
      </c>
      <c r="N24" s="143">
        <f t="shared" si="6"/>
        <v>1.0679851668726823</v>
      </c>
    </row>
    <row r="25" spans="1:14" ht="24">
      <c r="A25" s="104" t="s">
        <v>22</v>
      </c>
      <c r="B25" s="123">
        <v>568</v>
      </c>
      <c r="C25" s="124">
        <v>0</v>
      </c>
      <c r="D25" s="122">
        <f t="shared" si="8"/>
        <v>568</v>
      </c>
      <c r="E25" s="123">
        <v>302</v>
      </c>
      <c r="F25" s="124">
        <v>0</v>
      </c>
      <c r="G25" s="122">
        <f t="shared" si="9"/>
        <v>302</v>
      </c>
      <c r="H25" s="144">
        <f t="shared" si="3"/>
        <v>-266</v>
      </c>
      <c r="I25" s="143">
        <f t="shared" si="4"/>
        <v>0.5316901408450704</v>
      </c>
      <c r="J25" s="151">
        <v>330</v>
      </c>
      <c r="K25" s="124">
        <v>0</v>
      </c>
      <c r="L25" s="141">
        <f t="shared" si="10"/>
        <v>330</v>
      </c>
      <c r="M25" s="142">
        <f t="shared" si="5"/>
        <v>28</v>
      </c>
      <c r="N25" s="143">
        <f t="shared" si="6"/>
        <v>1.0927152317880795</v>
      </c>
    </row>
    <row r="26" spans="1:14" ht="15" customHeight="1">
      <c r="A26" s="104" t="s">
        <v>92</v>
      </c>
      <c r="B26" s="123">
        <v>2780</v>
      </c>
      <c r="C26" s="124">
        <v>0</v>
      </c>
      <c r="D26" s="122">
        <f t="shared" si="8"/>
        <v>2780</v>
      </c>
      <c r="E26" s="123">
        <v>1953</v>
      </c>
      <c r="F26" s="124">
        <v>0</v>
      </c>
      <c r="G26" s="122">
        <f t="shared" si="9"/>
        <v>1953</v>
      </c>
      <c r="H26" s="144">
        <f t="shared" si="3"/>
        <v>-827</v>
      </c>
      <c r="I26" s="143">
        <f t="shared" si="4"/>
        <v>0.7025179856115108</v>
      </c>
      <c r="J26" s="151">
        <v>2047</v>
      </c>
      <c r="K26" s="124">
        <v>0</v>
      </c>
      <c r="L26" s="141">
        <f t="shared" si="10"/>
        <v>2047</v>
      </c>
      <c r="M26" s="142">
        <f t="shared" si="5"/>
        <v>94</v>
      </c>
      <c r="N26" s="143">
        <f t="shared" si="6"/>
        <v>1.0481310803891448</v>
      </c>
    </row>
    <row r="27" spans="1:14" ht="15" customHeight="1">
      <c r="A27" s="107" t="s">
        <v>24</v>
      </c>
      <c r="B27" s="130">
        <f>B28+B31</f>
        <v>9423</v>
      </c>
      <c r="C27" s="124">
        <v>0</v>
      </c>
      <c r="D27" s="122">
        <f t="shared" si="8"/>
        <v>9423</v>
      </c>
      <c r="E27" s="130">
        <f>E28+E31</f>
        <v>9793</v>
      </c>
      <c r="F27" s="124">
        <v>0</v>
      </c>
      <c r="G27" s="122">
        <f t="shared" si="9"/>
        <v>9793</v>
      </c>
      <c r="H27" s="144">
        <f t="shared" si="3"/>
        <v>370</v>
      </c>
      <c r="I27" s="143">
        <f t="shared" si="4"/>
        <v>1.0392656266581768</v>
      </c>
      <c r="J27" s="130">
        <f>J28+J31</f>
        <v>10075</v>
      </c>
      <c r="K27" s="124">
        <v>0</v>
      </c>
      <c r="L27" s="141">
        <f t="shared" si="10"/>
        <v>10075</v>
      </c>
      <c r="M27" s="142">
        <f t="shared" si="5"/>
        <v>282</v>
      </c>
      <c r="N27" s="143">
        <f t="shared" si="6"/>
        <v>1.0287960788318187</v>
      </c>
    </row>
    <row r="28" spans="1:14" ht="15" customHeight="1">
      <c r="A28" s="104" t="s">
        <v>25</v>
      </c>
      <c r="B28" s="123">
        <f>B29+B30</f>
        <v>6901</v>
      </c>
      <c r="C28" s="124">
        <v>0</v>
      </c>
      <c r="D28" s="122">
        <f t="shared" si="8"/>
        <v>6901</v>
      </c>
      <c r="E28" s="123">
        <f>E29+E30</f>
        <v>7232</v>
      </c>
      <c r="F28" s="124">
        <v>0</v>
      </c>
      <c r="G28" s="122">
        <f t="shared" si="9"/>
        <v>7232</v>
      </c>
      <c r="H28" s="144">
        <f t="shared" si="3"/>
        <v>331</v>
      </c>
      <c r="I28" s="143">
        <f t="shared" si="4"/>
        <v>1.0479640631792493</v>
      </c>
      <c r="J28" s="123">
        <f>J29+J30</f>
        <v>7370</v>
      </c>
      <c r="K28" s="152">
        <v>0</v>
      </c>
      <c r="L28" s="141">
        <f t="shared" si="10"/>
        <v>7370</v>
      </c>
      <c r="M28" s="142">
        <f t="shared" si="5"/>
        <v>138</v>
      </c>
      <c r="N28" s="143">
        <f t="shared" si="6"/>
        <v>1.0190818584070795</v>
      </c>
    </row>
    <row r="29" spans="1:14" ht="15" customHeight="1">
      <c r="A29" s="107" t="s">
        <v>26</v>
      </c>
      <c r="B29" s="123">
        <v>6530</v>
      </c>
      <c r="C29" s="124">
        <v>0</v>
      </c>
      <c r="D29" s="122">
        <f t="shared" si="8"/>
        <v>6530</v>
      </c>
      <c r="E29" s="123">
        <v>6819</v>
      </c>
      <c r="F29" s="124">
        <v>0</v>
      </c>
      <c r="G29" s="122">
        <f t="shared" si="9"/>
        <v>6819</v>
      </c>
      <c r="H29" s="144">
        <f t="shared" si="3"/>
        <v>289</v>
      </c>
      <c r="I29" s="143">
        <f t="shared" si="4"/>
        <v>1.0442572741194487</v>
      </c>
      <c r="J29" s="123">
        <v>7120</v>
      </c>
      <c r="K29" s="124">
        <v>0</v>
      </c>
      <c r="L29" s="141">
        <f t="shared" si="10"/>
        <v>7120</v>
      </c>
      <c r="M29" s="142">
        <f t="shared" si="5"/>
        <v>301</v>
      </c>
      <c r="N29" s="143">
        <f t="shared" si="6"/>
        <v>1.0441413697023023</v>
      </c>
    </row>
    <row r="30" spans="1:14" ht="15" customHeight="1">
      <c r="A30" s="104" t="s">
        <v>27</v>
      </c>
      <c r="B30" s="123">
        <v>371</v>
      </c>
      <c r="C30" s="124">
        <v>0</v>
      </c>
      <c r="D30" s="122">
        <f t="shared" si="8"/>
        <v>371</v>
      </c>
      <c r="E30" s="123">
        <v>413</v>
      </c>
      <c r="F30" s="124">
        <v>0</v>
      </c>
      <c r="G30" s="122">
        <f t="shared" si="9"/>
        <v>413</v>
      </c>
      <c r="H30" s="144">
        <f t="shared" si="3"/>
        <v>42</v>
      </c>
      <c r="I30" s="143">
        <f t="shared" si="4"/>
        <v>1.1132075471698113</v>
      </c>
      <c r="J30" s="123">
        <v>250</v>
      </c>
      <c r="K30" s="124">
        <v>0</v>
      </c>
      <c r="L30" s="141">
        <f t="shared" si="10"/>
        <v>250</v>
      </c>
      <c r="M30" s="142">
        <f t="shared" si="5"/>
        <v>-163</v>
      </c>
      <c r="N30" s="143">
        <f t="shared" si="6"/>
        <v>0.6053268765133172</v>
      </c>
    </row>
    <row r="31" spans="1:14" ht="24">
      <c r="A31" s="104" t="s">
        <v>28</v>
      </c>
      <c r="B31" s="123">
        <v>2522</v>
      </c>
      <c r="C31" s="124">
        <v>0</v>
      </c>
      <c r="D31" s="122">
        <f t="shared" si="8"/>
        <v>2522</v>
      </c>
      <c r="E31" s="123">
        <v>2561</v>
      </c>
      <c r="F31" s="124">
        <v>0</v>
      </c>
      <c r="G31" s="122">
        <f t="shared" si="9"/>
        <v>2561</v>
      </c>
      <c r="H31" s="144">
        <f t="shared" si="3"/>
        <v>39</v>
      </c>
      <c r="I31" s="143">
        <f t="shared" si="4"/>
        <v>1.0154639175257731</v>
      </c>
      <c r="J31" s="123">
        <v>2705</v>
      </c>
      <c r="K31" s="124">
        <v>0</v>
      </c>
      <c r="L31" s="141">
        <f t="shared" si="10"/>
        <v>2705</v>
      </c>
      <c r="M31" s="142">
        <f t="shared" si="5"/>
        <v>144</v>
      </c>
      <c r="N31" s="143">
        <f t="shared" si="6"/>
        <v>1.0562280359234675</v>
      </c>
    </row>
    <row r="32" spans="1:14" ht="15" customHeight="1">
      <c r="A32" s="107" t="s">
        <v>29</v>
      </c>
      <c r="B32" s="123">
        <v>5</v>
      </c>
      <c r="C32" s="124">
        <v>0</v>
      </c>
      <c r="D32" s="122">
        <f t="shared" si="8"/>
        <v>5</v>
      </c>
      <c r="E32" s="123">
        <v>5</v>
      </c>
      <c r="F32" s="124">
        <v>0</v>
      </c>
      <c r="G32" s="122">
        <f t="shared" si="9"/>
        <v>5</v>
      </c>
      <c r="H32" s="144">
        <f t="shared" si="3"/>
        <v>0</v>
      </c>
      <c r="I32" s="143">
        <f t="shared" si="4"/>
        <v>1</v>
      </c>
      <c r="J32" s="130">
        <v>5</v>
      </c>
      <c r="K32" s="124">
        <v>0</v>
      </c>
      <c r="L32" s="141">
        <f t="shared" si="10"/>
        <v>5</v>
      </c>
      <c r="M32" s="142">
        <f t="shared" si="5"/>
        <v>0</v>
      </c>
      <c r="N32" s="143">
        <f t="shared" si="6"/>
        <v>1</v>
      </c>
    </row>
    <row r="33" spans="1:14" ht="15" customHeight="1">
      <c r="A33" s="107" t="s">
        <v>30</v>
      </c>
      <c r="B33" s="123">
        <v>149</v>
      </c>
      <c r="C33" s="124">
        <v>0</v>
      </c>
      <c r="D33" s="122">
        <f t="shared" si="8"/>
        <v>149</v>
      </c>
      <c r="E33" s="123">
        <v>151</v>
      </c>
      <c r="F33" s="124">
        <v>0</v>
      </c>
      <c r="G33" s="122">
        <f t="shared" si="9"/>
        <v>151</v>
      </c>
      <c r="H33" s="144">
        <f t="shared" si="3"/>
        <v>2</v>
      </c>
      <c r="I33" s="143">
        <f t="shared" si="4"/>
        <v>1.0134228187919463</v>
      </c>
      <c r="J33" s="130">
        <v>190</v>
      </c>
      <c r="K33" s="124">
        <v>0</v>
      </c>
      <c r="L33" s="141">
        <f t="shared" si="10"/>
        <v>190</v>
      </c>
      <c r="M33" s="142">
        <f t="shared" si="5"/>
        <v>39</v>
      </c>
      <c r="N33" s="143">
        <f t="shared" si="6"/>
        <v>1.2582781456953642</v>
      </c>
    </row>
    <row r="34" spans="1:14" ht="24">
      <c r="A34" s="104" t="s">
        <v>31</v>
      </c>
      <c r="B34" s="123">
        <v>790</v>
      </c>
      <c r="C34" s="124">
        <v>0</v>
      </c>
      <c r="D34" s="122">
        <f t="shared" si="8"/>
        <v>790</v>
      </c>
      <c r="E34" s="123">
        <v>833</v>
      </c>
      <c r="F34" s="124">
        <v>0</v>
      </c>
      <c r="G34" s="122">
        <f t="shared" si="9"/>
        <v>833</v>
      </c>
      <c r="H34" s="144">
        <f t="shared" si="3"/>
        <v>43</v>
      </c>
      <c r="I34" s="143">
        <f t="shared" si="4"/>
        <v>1.0544303797468355</v>
      </c>
      <c r="J34" s="151">
        <v>1230</v>
      </c>
      <c r="K34" s="124">
        <v>0</v>
      </c>
      <c r="L34" s="141">
        <f t="shared" si="10"/>
        <v>1230</v>
      </c>
      <c r="M34" s="142">
        <f t="shared" si="5"/>
        <v>397</v>
      </c>
      <c r="N34" s="143">
        <f t="shared" si="6"/>
        <v>1.4765906362545018</v>
      </c>
    </row>
    <row r="35" spans="1:15" ht="24">
      <c r="A35" s="104" t="s">
        <v>32</v>
      </c>
      <c r="B35" s="123">
        <v>790</v>
      </c>
      <c r="C35" s="124">
        <v>0</v>
      </c>
      <c r="D35" s="122">
        <f t="shared" si="8"/>
        <v>790</v>
      </c>
      <c r="E35" s="123">
        <v>833</v>
      </c>
      <c r="F35" s="124">
        <v>0</v>
      </c>
      <c r="G35" s="122">
        <f t="shared" si="9"/>
        <v>833</v>
      </c>
      <c r="H35" s="144">
        <f t="shared" si="3"/>
        <v>43</v>
      </c>
      <c r="I35" s="143">
        <f t="shared" si="4"/>
        <v>1.0544303797468355</v>
      </c>
      <c r="J35" s="151">
        <v>1230</v>
      </c>
      <c r="K35" s="124">
        <v>0</v>
      </c>
      <c r="L35" s="141">
        <f t="shared" si="10"/>
        <v>1230</v>
      </c>
      <c r="M35" s="142">
        <f t="shared" si="5"/>
        <v>397</v>
      </c>
      <c r="N35" s="143">
        <f t="shared" si="6"/>
        <v>1.4765906362545018</v>
      </c>
      <c r="O35" s="240"/>
    </row>
    <row r="36" spans="1:14" ht="15" customHeight="1" thickBot="1">
      <c r="A36" s="108" t="s">
        <v>33</v>
      </c>
      <c r="B36" s="125">
        <v>0</v>
      </c>
      <c r="C36" s="126">
        <v>0</v>
      </c>
      <c r="D36" s="122">
        <f t="shared" si="8"/>
        <v>0</v>
      </c>
      <c r="E36" s="125">
        <v>0</v>
      </c>
      <c r="F36" s="126">
        <v>0</v>
      </c>
      <c r="G36" s="122">
        <f t="shared" si="9"/>
        <v>0</v>
      </c>
      <c r="H36" s="146">
        <f t="shared" si="3"/>
        <v>0</v>
      </c>
      <c r="I36" s="147">
        <f t="shared" si="4"/>
        <v>0</v>
      </c>
      <c r="J36" s="153">
        <v>0</v>
      </c>
      <c r="K36" s="126">
        <v>0</v>
      </c>
      <c r="L36" s="141">
        <f t="shared" si="10"/>
        <v>0</v>
      </c>
      <c r="M36" s="154">
        <f t="shared" si="5"/>
        <v>0</v>
      </c>
      <c r="N36" s="147">
        <f t="shared" si="6"/>
        <v>0</v>
      </c>
    </row>
    <row r="37" spans="1:14" ht="15" customHeight="1" thickBot="1">
      <c r="A37" s="109" t="s">
        <v>34</v>
      </c>
      <c r="B37" s="131">
        <f aca="true" t="shared" si="11" ref="B37:G37">SUM(B19+B21+B22+B23+B24+B27+B32+B33+B34+B36)</f>
        <v>15663</v>
      </c>
      <c r="C37" s="132">
        <f t="shared" si="11"/>
        <v>0</v>
      </c>
      <c r="D37" s="133">
        <f t="shared" si="11"/>
        <v>15663</v>
      </c>
      <c r="E37" s="127">
        <f t="shared" si="11"/>
        <v>14728</v>
      </c>
      <c r="F37" s="128">
        <f t="shared" si="11"/>
        <v>0</v>
      </c>
      <c r="G37" s="129">
        <f t="shared" si="11"/>
        <v>14728</v>
      </c>
      <c r="H37" s="148">
        <f t="shared" si="3"/>
        <v>-935</v>
      </c>
      <c r="I37" s="149">
        <f t="shared" si="4"/>
        <v>0.940305177807572</v>
      </c>
      <c r="J37" s="128">
        <f>SUM(J19+J21+J22+J23+J24+J27+J32+J33+J34+J36)</f>
        <v>15982</v>
      </c>
      <c r="K37" s="128">
        <f>SUM(K19+K21+K22+K23+K24+K27+K32+K33+K34+K36)</f>
        <v>0</v>
      </c>
      <c r="L37" s="129">
        <f>SUM(L19+L21+L22+L23+L24+L27+L32+L33+L34+L36)</f>
        <v>15982</v>
      </c>
      <c r="M37" s="148">
        <f t="shared" si="5"/>
        <v>1254</v>
      </c>
      <c r="N37" s="149">
        <f t="shared" si="6"/>
        <v>1.0851439435089625</v>
      </c>
    </row>
    <row r="38" spans="1:14" ht="15" customHeight="1" thickBot="1">
      <c r="A38" s="109" t="s">
        <v>35</v>
      </c>
      <c r="B38" s="127">
        <f>B18-B37</f>
        <v>43</v>
      </c>
      <c r="C38" s="128">
        <f>C18-C37</f>
        <v>0</v>
      </c>
      <c r="D38" s="134">
        <f>SUM(B38:C38)</f>
        <v>43</v>
      </c>
      <c r="E38" s="127">
        <f>E18-E37</f>
        <v>204</v>
      </c>
      <c r="F38" s="128">
        <f>F18-F37</f>
        <v>0</v>
      </c>
      <c r="G38" s="134">
        <f>SUM(E38:F38)</f>
        <v>204</v>
      </c>
      <c r="H38" s="148">
        <f>+E38-B38</f>
        <v>161</v>
      </c>
      <c r="I38" s="149"/>
      <c r="J38" s="127">
        <f>J18-J37</f>
        <v>0</v>
      </c>
      <c r="K38" s="128">
        <f>K18-K37</f>
        <v>0</v>
      </c>
      <c r="L38" s="134">
        <f>SUM(J38:K38)</f>
        <v>0</v>
      </c>
      <c r="M38" s="148"/>
      <c r="N38" s="149"/>
    </row>
    <row r="39" spans="1:14" ht="24.75" thickBot="1">
      <c r="A39" s="109" t="s">
        <v>43</v>
      </c>
      <c r="B39" s="325">
        <v>0</v>
      </c>
      <c r="C39" s="326"/>
      <c r="D39" s="327"/>
      <c r="E39" s="328">
        <v>0</v>
      </c>
      <c r="F39" s="329"/>
      <c r="G39" s="330"/>
      <c r="H39" s="148"/>
      <c r="I39" s="149"/>
      <c r="J39" s="328">
        <v>0</v>
      </c>
      <c r="K39" s="329"/>
      <c r="L39" s="330"/>
      <c r="M39" s="148"/>
      <c r="N39" s="149"/>
    </row>
    <row r="40" spans="1:14" ht="21.75" customHeight="1" thickBot="1">
      <c r="A40" s="110" t="s">
        <v>54</v>
      </c>
      <c r="B40" s="405"/>
      <c r="C40" s="326"/>
      <c r="D40" s="326"/>
      <c r="E40" s="328">
        <f>+E39+F39</f>
        <v>0</v>
      </c>
      <c r="F40" s="329"/>
      <c r="G40" s="330"/>
      <c r="H40" s="98"/>
      <c r="I40" s="98"/>
      <c r="J40" s="98"/>
      <c r="K40" s="98"/>
      <c r="L40" s="98"/>
      <c r="M40" s="98"/>
      <c r="N40" s="98"/>
    </row>
    <row r="41" ht="14.25" customHeight="1">
      <c r="A41" s="4" t="s">
        <v>149</v>
      </c>
    </row>
    <row r="42" ht="14.25" customHeight="1">
      <c r="A42" s="4"/>
    </row>
    <row r="43" spans="1:10" ht="14.25" customHeight="1" thickBot="1">
      <c r="A43" s="4" t="s">
        <v>59</v>
      </c>
      <c r="B43" s="402" t="s">
        <v>109</v>
      </c>
      <c r="C43" s="402"/>
      <c r="D43" s="402"/>
      <c r="E43" s="402"/>
      <c r="F43" s="402"/>
      <c r="G43" s="402"/>
      <c r="H43" s="402"/>
      <c r="I43" s="402"/>
      <c r="J43" t="s">
        <v>36</v>
      </c>
    </row>
    <row r="44" spans="1:10" ht="14.25" customHeight="1">
      <c r="A44" s="298" t="s">
        <v>42</v>
      </c>
      <c r="B44" s="301" t="s">
        <v>110</v>
      </c>
      <c r="C44" s="370" t="s">
        <v>111</v>
      </c>
      <c r="D44" s="371"/>
      <c r="E44" s="371"/>
      <c r="F44" s="371"/>
      <c r="G44" s="371"/>
      <c r="H44" s="371"/>
      <c r="I44" s="372"/>
      <c r="J44" s="304" t="s">
        <v>112</v>
      </c>
    </row>
    <row r="45" spans="1:10" ht="14.25" customHeight="1">
      <c r="A45" s="299"/>
      <c r="B45" s="302"/>
      <c r="C45" s="307" t="s">
        <v>40</v>
      </c>
      <c r="D45" s="355" t="s">
        <v>41</v>
      </c>
      <c r="E45" s="356"/>
      <c r="F45" s="356"/>
      <c r="G45" s="356"/>
      <c r="H45" s="356"/>
      <c r="I45" s="357"/>
      <c r="J45" s="305"/>
    </row>
    <row r="46" spans="1:10" ht="14.25" customHeight="1">
      <c r="A46" s="300"/>
      <c r="B46" s="303"/>
      <c r="C46" s="308"/>
      <c r="D46" s="155">
        <v>1</v>
      </c>
      <c r="E46" s="155">
        <v>2</v>
      </c>
      <c r="F46" s="155">
        <v>3</v>
      </c>
      <c r="G46" s="155">
        <v>4</v>
      </c>
      <c r="H46" s="156">
        <v>5</v>
      </c>
      <c r="I46" s="156">
        <v>6</v>
      </c>
      <c r="J46" s="306"/>
    </row>
    <row r="47" spans="1:10" ht="14.25" customHeight="1" thickBot="1">
      <c r="A47" s="157">
        <v>18896</v>
      </c>
      <c r="B47" s="159">
        <v>6542</v>
      </c>
      <c r="C47" s="159">
        <f>SUM(D47:I47)</f>
        <v>1230</v>
      </c>
      <c r="D47" s="160">
        <v>299</v>
      </c>
      <c r="E47" s="159">
        <v>251</v>
      </c>
      <c r="F47" s="159">
        <v>0</v>
      </c>
      <c r="G47" s="159">
        <v>0</v>
      </c>
      <c r="H47" s="161">
        <v>0</v>
      </c>
      <c r="I47" s="161">
        <v>680</v>
      </c>
      <c r="J47" s="205">
        <f>A47-B47-C47</f>
        <v>11124</v>
      </c>
    </row>
    <row r="48" spans="1:9" ht="14.25" customHeight="1">
      <c r="A48" s="78"/>
      <c r="B48" s="79"/>
      <c r="C48" s="79"/>
      <c r="D48" s="79"/>
      <c r="E48" s="79"/>
      <c r="F48" s="79"/>
      <c r="G48" s="79"/>
      <c r="H48" s="79"/>
      <c r="I48" s="79"/>
    </row>
    <row r="49" spans="1:9" ht="14.25" customHeight="1">
      <c r="A49" s="78"/>
      <c r="B49" s="79"/>
      <c r="C49" s="79"/>
      <c r="D49" s="79"/>
      <c r="E49" s="79"/>
      <c r="F49" s="79"/>
      <c r="G49" s="79"/>
      <c r="H49" s="79"/>
      <c r="I49" s="79"/>
    </row>
    <row r="50" spans="1:12" ht="14.25" customHeight="1" thickBot="1">
      <c r="A50" s="340" t="s">
        <v>79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</row>
    <row r="51" spans="1:12" ht="21.75" customHeight="1">
      <c r="A51" s="314" t="s">
        <v>44</v>
      </c>
      <c r="B51" s="281" t="s">
        <v>113</v>
      </c>
      <c r="C51" s="283" t="s">
        <v>114</v>
      </c>
      <c r="D51" s="284"/>
      <c r="E51" s="284"/>
      <c r="F51" s="285"/>
      <c r="G51" s="281" t="s">
        <v>115</v>
      </c>
      <c r="H51" s="309" t="s">
        <v>55</v>
      </c>
      <c r="I51" s="311" t="s">
        <v>118</v>
      </c>
      <c r="J51" s="373"/>
      <c r="K51" s="373"/>
      <c r="L51" s="374"/>
    </row>
    <row r="52" spans="1:12" ht="23.25" thickBot="1">
      <c r="A52" s="315"/>
      <c r="B52" s="282"/>
      <c r="C52" s="165" t="s">
        <v>99</v>
      </c>
      <c r="D52" s="166" t="s">
        <v>45</v>
      </c>
      <c r="E52" s="166" t="s">
        <v>46</v>
      </c>
      <c r="F52" s="167" t="s">
        <v>100</v>
      </c>
      <c r="G52" s="282"/>
      <c r="H52" s="377"/>
      <c r="I52" s="165" t="s">
        <v>116</v>
      </c>
      <c r="J52" s="166" t="s">
        <v>45</v>
      </c>
      <c r="K52" s="166" t="s">
        <v>46</v>
      </c>
      <c r="L52" s="207" t="s">
        <v>117</v>
      </c>
    </row>
    <row r="53" spans="1:12" ht="14.25" customHeight="1">
      <c r="A53" s="36" t="s">
        <v>47</v>
      </c>
      <c r="B53" s="208">
        <v>1755.66</v>
      </c>
      <c r="C53" s="178" t="s">
        <v>48</v>
      </c>
      <c r="D53" s="178" t="s">
        <v>48</v>
      </c>
      <c r="E53" s="178" t="s">
        <v>48</v>
      </c>
      <c r="F53" s="179" t="s">
        <v>48</v>
      </c>
      <c r="G53" s="233">
        <v>1973.35</v>
      </c>
      <c r="H53" s="171" t="s">
        <v>48</v>
      </c>
      <c r="I53" s="178" t="s">
        <v>48</v>
      </c>
      <c r="J53" s="178" t="s">
        <v>48</v>
      </c>
      <c r="K53" s="178" t="s">
        <v>48</v>
      </c>
      <c r="L53" s="182" t="s">
        <v>48</v>
      </c>
    </row>
    <row r="54" spans="1:12" ht="14.25" customHeight="1">
      <c r="A54" s="41" t="s">
        <v>94</v>
      </c>
      <c r="B54" s="173">
        <v>31</v>
      </c>
      <c r="C54" s="174">
        <v>31</v>
      </c>
      <c r="D54" s="174">
        <v>8</v>
      </c>
      <c r="E54" s="174">
        <v>0</v>
      </c>
      <c r="F54" s="175">
        <f>+C54+D54-E54</f>
        <v>39</v>
      </c>
      <c r="G54" s="241">
        <v>39</v>
      </c>
      <c r="H54" s="176">
        <f>+G54-F54</f>
        <v>0</v>
      </c>
      <c r="I54" s="174">
        <f>F54</f>
        <v>39</v>
      </c>
      <c r="J54" s="174">
        <v>0</v>
      </c>
      <c r="K54" s="174">
        <v>31</v>
      </c>
      <c r="L54" s="176">
        <f>+I54+J54-K54</f>
        <v>8</v>
      </c>
    </row>
    <row r="55" spans="1:12" ht="14.25" customHeight="1">
      <c r="A55" s="41" t="s">
        <v>95</v>
      </c>
      <c r="B55" s="173">
        <v>400</v>
      </c>
      <c r="C55" s="174">
        <v>1151</v>
      </c>
      <c r="D55" s="174">
        <v>35</v>
      </c>
      <c r="E55" s="174">
        <v>0</v>
      </c>
      <c r="F55" s="175">
        <f>+C55+D55-E55</f>
        <v>1186</v>
      </c>
      <c r="G55" s="241">
        <v>285</v>
      </c>
      <c r="H55" s="176">
        <f>+G55-F55</f>
        <v>-901</v>
      </c>
      <c r="I55" s="174">
        <f>F55</f>
        <v>1186</v>
      </c>
      <c r="J55" s="174">
        <v>0</v>
      </c>
      <c r="K55" s="174">
        <v>0</v>
      </c>
      <c r="L55" s="176">
        <f>+I55+J55-K55</f>
        <v>1186</v>
      </c>
    </row>
    <row r="56" spans="1:12" ht="14.25" customHeight="1">
      <c r="A56" s="41" t="s">
        <v>96</v>
      </c>
      <c r="B56" s="173">
        <v>286.87</v>
      </c>
      <c r="C56" s="174">
        <v>287</v>
      </c>
      <c r="D56" s="174">
        <v>833</v>
      </c>
      <c r="E56" s="174">
        <v>630</v>
      </c>
      <c r="F56" s="175">
        <f>+C56+D56-E56</f>
        <v>490</v>
      </c>
      <c r="G56" s="241">
        <v>489.8</v>
      </c>
      <c r="H56" s="176">
        <f>+G56-F56</f>
        <v>-0.19999999999998863</v>
      </c>
      <c r="I56" s="174">
        <f>F56</f>
        <v>490</v>
      </c>
      <c r="J56" s="174">
        <v>1230</v>
      </c>
      <c r="K56" s="174">
        <v>840</v>
      </c>
      <c r="L56" s="176">
        <f>+I56+J56-K56</f>
        <v>880</v>
      </c>
    </row>
    <row r="57" spans="1:12" ht="14.25" customHeight="1">
      <c r="A57" s="41" t="s">
        <v>97</v>
      </c>
      <c r="B57" s="173">
        <f>B53-(B54+B55+B56)</f>
        <v>1037.79</v>
      </c>
      <c r="C57" s="178" t="s">
        <v>48</v>
      </c>
      <c r="D57" s="178" t="s">
        <v>48</v>
      </c>
      <c r="E57" s="178" t="s">
        <v>48</v>
      </c>
      <c r="F57" s="179" t="s">
        <v>48</v>
      </c>
      <c r="G57" s="241">
        <f>G53-(G54+G55+G56)</f>
        <v>1159.55</v>
      </c>
      <c r="H57" s="180" t="s">
        <v>48</v>
      </c>
      <c r="I57" s="178" t="s">
        <v>48</v>
      </c>
      <c r="J57" s="178" t="s">
        <v>48</v>
      </c>
      <c r="K57" s="178" t="s">
        <v>48</v>
      </c>
      <c r="L57" s="182" t="s">
        <v>48</v>
      </c>
    </row>
    <row r="58" spans="1:12" ht="14.25" customHeight="1" thickBot="1">
      <c r="A58" s="43" t="s">
        <v>53</v>
      </c>
      <c r="B58" s="193">
        <v>31.96</v>
      </c>
      <c r="C58" s="194">
        <v>32</v>
      </c>
      <c r="D58" s="194">
        <v>136</v>
      </c>
      <c r="E58" s="194">
        <v>126</v>
      </c>
      <c r="F58" s="195">
        <f>+C58+D58-E58</f>
        <v>42</v>
      </c>
      <c r="G58" s="242">
        <v>29.47</v>
      </c>
      <c r="H58" s="196">
        <f>+G58-F58</f>
        <v>-12.530000000000001</v>
      </c>
      <c r="I58" s="194">
        <f>F58</f>
        <v>42</v>
      </c>
      <c r="J58" s="194">
        <v>143</v>
      </c>
      <c r="K58" s="194">
        <v>130</v>
      </c>
      <c r="L58" s="196">
        <f>+I58+J58-K58</f>
        <v>55</v>
      </c>
    </row>
    <row r="59" spans="1:12" ht="14.25" customHeight="1">
      <c r="A59" s="98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ht="14.25" customHeight="1" thickBot="1">
      <c r="A60" s="4"/>
    </row>
    <row r="61" spans="1:12" ht="14.25" customHeight="1">
      <c r="A61" s="286" t="s">
        <v>119</v>
      </c>
      <c r="B61" s="287"/>
      <c r="C61" s="287"/>
      <c r="D61" s="287"/>
      <c r="E61" s="287"/>
      <c r="F61" s="287"/>
      <c r="G61" s="287"/>
      <c r="H61" s="287"/>
      <c r="I61" s="287"/>
      <c r="J61" s="287"/>
      <c r="K61" s="51"/>
      <c r="L61" s="52"/>
    </row>
    <row r="62" spans="1:12" ht="14.25" customHeight="1">
      <c r="A62" s="275" t="s">
        <v>39</v>
      </c>
      <c r="B62" s="273"/>
      <c r="C62" s="273"/>
      <c r="D62" s="273"/>
      <c r="E62" s="274"/>
      <c r="F62" s="53" t="s">
        <v>38</v>
      </c>
      <c r="G62" s="272" t="s">
        <v>56</v>
      </c>
      <c r="H62" s="273"/>
      <c r="I62" s="273"/>
      <c r="J62" s="273"/>
      <c r="K62" s="274"/>
      <c r="L62" s="77" t="s">
        <v>38</v>
      </c>
    </row>
    <row r="63" spans="1:12" ht="14.25" customHeight="1">
      <c r="A63" s="457"/>
      <c r="B63" s="458"/>
      <c r="C63" s="458"/>
      <c r="D63" s="458"/>
      <c r="E63" s="459"/>
      <c r="F63" s="222"/>
      <c r="G63" s="361" t="s">
        <v>128</v>
      </c>
      <c r="H63" s="362"/>
      <c r="I63" s="362"/>
      <c r="J63" s="362"/>
      <c r="K63" s="363"/>
      <c r="L63" s="214">
        <v>80</v>
      </c>
    </row>
    <row r="64" spans="1:12" ht="14.25" customHeight="1" thickBot="1">
      <c r="A64" s="460"/>
      <c r="B64" s="461"/>
      <c r="C64" s="461"/>
      <c r="D64" s="461"/>
      <c r="E64" s="462"/>
      <c r="F64" s="222">
        <v>0</v>
      </c>
      <c r="G64" s="361" t="s">
        <v>129</v>
      </c>
      <c r="H64" s="362"/>
      <c r="I64" s="362"/>
      <c r="J64" s="362"/>
      <c r="K64" s="362"/>
      <c r="L64" s="214">
        <v>80</v>
      </c>
    </row>
    <row r="65" spans="1:12" ht="14.25" customHeight="1" thickBot="1">
      <c r="A65" s="406" t="s">
        <v>69</v>
      </c>
      <c r="B65" s="407"/>
      <c r="C65" s="407"/>
      <c r="D65" s="407"/>
      <c r="E65" s="408"/>
      <c r="F65" s="95">
        <f>SUM(F63:F64)</f>
        <v>0</v>
      </c>
      <c r="G65" s="412" t="s">
        <v>69</v>
      </c>
      <c r="H65" s="413"/>
      <c r="I65" s="413"/>
      <c r="J65" s="413"/>
      <c r="K65" s="409"/>
      <c r="L65" s="96">
        <f>SUM(L63:L64)</f>
        <v>160</v>
      </c>
    </row>
    <row r="66" spans="1:12" ht="14.25" customHeight="1" thickBot="1">
      <c r="A66" s="412" t="s">
        <v>85</v>
      </c>
      <c r="B66" s="413"/>
      <c r="C66" s="413"/>
      <c r="D66" s="413"/>
      <c r="E66" s="414"/>
      <c r="F66" s="95">
        <v>680</v>
      </c>
      <c r="G66" s="98"/>
      <c r="H66" s="98"/>
      <c r="I66" s="98"/>
      <c r="J66" s="98"/>
      <c r="K66" s="98"/>
      <c r="L66" s="98"/>
    </row>
    <row r="67" ht="14.25" customHeight="1">
      <c r="A67" s="4"/>
    </row>
    <row r="68" ht="14.25" customHeight="1">
      <c r="A68" s="4"/>
    </row>
    <row r="69" ht="14.25" customHeight="1">
      <c r="A69" s="4"/>
    </row>
    <row r="70" spans="2:9" ht="14.25" customHeight="1">
      <c r="B70" s="288" t="s">
        <v>127</v>
      </c>
      <c r="C70" s="288"/>
      <c r="D70" s="288"/>
      <c r="E70" s="288"/>
      <c r="F70" s="288"/>
      <c r="G70" s="288"/>
      <c r="H70" s="288"/>
      <c r="I70" s="288"/>
    </row>
    <row r="71" ht="13.5" thickBot="1"/>
    <row r="72" spans="2:9" ht="13.5" thickBot="1">
      <c r="B72" s="80" t="s">
        <v>72</v>
      </c>
      <c r="C72" s="81"/>
      <c r="D72" s="82"/>
      <c r="E72" s="333" t="s">
        <v>73</v>
      </c>
      <c r="F72" s="334"/>
      <c r="G72" s="335"/>
      <c r="H72" s="336" t="s">
        <v>57</v>
      </c>
      <c r="I72" s="337"/>
    </row>
    <row r="73" spans="2:9" ht="12.75">
      <c r="B73" s="198" t="s">
        <v>58</v>
      </c>
      <c r="C73" s="199" t="s">
        <v>74</v>
      </c>
      <c r="D73" s="200" t="s">
        <v>75</v>
      </c>
      <c r="E73" s="198" t="s">
        <v>58</v>
      </c>
      <c r="F73" s="199" t="s">
        <v>74</v>
      </c>
      <c r="G73" s="200" t="s">
        <v>76</v>
      </c>
      <c r="H73" s="338" t="s">
        <v>77</v>
      </c>
      <c r="I73" s="339"/>
    </row>
    <row r="74" spans="2:9" ht="13.5" thickBot="1">
      <c r="B74" s="201">
        <v>2007</v>
      </c>
      <c r="C74" s="202">
        <v>2008</v>
      </c>
      <c r="D74" s="203"/>
      <c r="E74" s="201">
        <v>2007</v>
      </c>
      <c r="F74" s="202">
        <v>2008</v>
      </c>
      <c r="G74" s="203" t="s">
        <v>122</v>
      </c>
      <c r="H74" s="296" t="s">
        <v>80</v>
      </c>
      <c r="I74" s="297"/>
    </row>
    <row r="75" spans="1:15" s="5" customFormat="1" ht="16.5" customHeight="1" thickBot="1">
      <c r="A75"/>
      <c r="B75" s="83">
        <v>31.6</v>
      </c>
      <c r="C75" s="84">
        <v>32</v>
      </c>
      <c r="D75" s="85">
        <f>SUM(C75-B75)</f>
        <v>0.3999999999999986</v>
      </c>
      <c r="E75" s="83">
        <f>H76/(12*B75)*1000</f>
        <v>17982.594936708858</v>
      </c>
      <c r="F75" s="84">
        <f>H75/(12*C75)*1000</f>
        <v>18541.666666666668</v>
      </c>
      <c r="G75" s="86">
        <f>PRODUCT(F75/E75*100)</f>
        <v>103.10896025810239</v>
      </c>
      <c r="H75" s="430">
        <f>L29</f>
        <v>7120</v>
      </c>
      <c r="I75" s="431"/>
      <c r="J75" s="463"/>
      <c r="K75" s="463"/>
      <c r="L75"/>
      <c r="M75"/>
      <c r="N75"/>
      <c r="O75"/>
    </row>
    <row r="76" spans="8:9" ht="12.75" customHeight="1" hidden="1">
      <c r="H76" s="379">
        <f>G29</f>
        <v>6819</v>
      </c>
      <c r="I76" s="379"/>
    </row>
    <row r="77" ht="13.5" customHeight="1"/>
    <row r="87" ht="12.75" customHeight="1"/>
    <row r="88" ht="14.25" customHeight="1"/>
    <row r="89" ht="15.75" customHeight="1"/>
    <row r="90" ht="6.7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3.5" customHeight="1"/>
    <row r="103" ht="18.75" customHeight="1"/>
    <row r="104" spans="1:15" s="5" customFormat="1" ht="12.75" customHeight="1">
      <c r="A104"/>
      <c r="B104" s="4"/>
      <c r="C104" s="4"/>
      <c r="D104" s="4"/>
      <c r="E104" s="4"/>
      <c r="F104" s="4"/>
      <c r="G104" s="4"/>
      <c r="H104" s="4"/>
      <c r="I104"/>
      <c r="J104"/>
      <c r="K104"/>
      <c r="L104"/>
      <c r="M104"/>
      <c r="N104"/>
      <c r="O104"/>
    </row>
    <row r="105" spans="1:15" s="5" customFormat="1" ht="12.75" customHeight="1">
      <c r="A105"/>
      <c r="B105" s="4"/>
      <c r="C105" s="4"/>
      <c r="D105" s="4"/>
      <c r="E105" s="4"/>
      <c r="F105" s="4"/>
      <c r="G105" s="4"/>
      <c r="H105" s="4"/>
      <c r="I105"/>
      <c r="J105"/>
      <c r="K105"/>
      <c r="L105"/>
      <c r="M105"/>
      <c r="N105"/>
      <c r="O105"/>
    </row>
    <row r="106" spans="1:15" s="5" customFormat="1" ht="12.75" customHeight="1">
      <c r="A106"/>
      <c r="B106" s="4"/>
      <c r="C106" s="4"/>
      <c r="D106" s="4"/>
      <c r="E106" s="4"/>
      <c r="F106" s="4"/>
      <c r="G106" s="4"/>
      <c r="H106" s="4"/>
      <c r="I106"/>
      <c r="J106"/>
      <c r="K106"/>
      <c r="L106"/>
      <c r="M106"/>
      <c r="N106"/>
      <c r="O106"/>
    </row>
    <row r="107" spans="1:15" s="5" customFormat="1" ht="16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  <c r="O107"/>
    </row>
    <row r="108" spans="1:15" s="5" customFormat="1" ht="18.7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  <c r="O108"/>
    </row>
    <row r="109" spans="1:15" s="6" customFormat="1" ht="19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</row>
    <row r="110" spans="1:15" s="6" customFormat="1" ht="12.75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  <c r="O110"/>
    </row>
    <row r="111" spans="1:15" s="14" customFormat="1" ht="13.5" customHeight="1">
      <c r="A111"/>
      <c r="B111" s="4"/>
      <c r="C111" s="4"/>
      <c r="D111" s="4"/>
      <c r="E111" s="4"/>
      <c r="F111" s="4"/>
      <c r="G111" s="4"/>
      <c r="H111" s="4"/>
      <c r="I111"/>
      <c r="J111"/>
      <c r="K111"/>
      <c r="L111"/>
      <c r="M111"/>
      <c r="N111"/>
      <c r="O111"/>
    </row>
    <row r="112" spans="1:15" s="14" customFormat="1" ht="13.5" customHeight="1">
      <c r="A112"/>
      <c r="B112" s="4"/>
      <c r="C112" s="4"/>
      <c r="D112" s="4"/>
      <c r="E112" s="4"/>
      <c r="F112" s="4"/>
      <c r="G112" s="4"/>
      <c r="H112" s="4"/>
      <c r="I112"/>
      <c r="J112"/>
      <c r="K112"/>
      <c r="L112"/>
      <c r="M112"/>
      <c r="N112"/>
      <c r="O112"/>
    </row>
    <row r="113" spans="1:15" s="14" customFormat="1" ht="13.5" customHeight="1">
      <c r="A113"/>
      <c r="B113" s="4"/>
      <c r="C113" s="4"/>
      <c r="D113" s="4"/>
      <c r="E113" s="4"/>
      <c r="F113" s="4"/>
      <c r="G113" s="4"/>
      <c r="H113" s="4"/>
      <c r="I113"/>
      <c r="J113"/>
      <c r="K113"/>
      <c r="L113"/>
      <c r="M113"/>
      <c r="N113"/>
      <c r="O113"/>
    </row>
    <row r="114" spans="1:15" s="14" customFormat="1" ht="13.5" customHeight="1">
      <c r="A114"/>
      <c r="B114" s="4"/>
      <c r="C114" s="4"/>
      <c r="D114" s="4"/>
      <c r="E114" s="4"/>
      <c r="F114" s="4"/>
      <c r="G114" s="4"/>
      <c r="H114" s="4"/>
      <c r="I114"/>
      <c r="J114"/>
      <c r="K114"/>
      <c r="L114"/>
      <c r="M114"/>
      <c r="N114"/>
      <c r="O114"/>
    </row>
    <row r="115" spans="1:15" s="14" customFormat="1" ht="13.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</row>
    <row r="116" spans="1:15" s="14" customFormat="1" ht="13.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</row>
    <row r="117" ht="18" customHeight="1"/>
    <row r="118" ht="15.75" customHeight="1"/>
    <row r="122" ht="16.5" customHeight="1"/>
    <row r="123" spans="1:15" s="13" customFormat="1" ht="13.5" customHeight="1">
      <c r="A123"/>
      <c r="B123" s="4"/>
      <c r="C123" s="4"/>
      <c r="D123" s="4"/>
      <c r="E123" s="4"/>
      <c r="F123" s="4"/>
      <c r="G123" s="4"/>
      <c r="H123" s="4"/>
      <c r="I123"/>
      <c r="J123"/>
      <c r="K123"/>
      <c r="L123"/>
      <c r="M123"/>
      <c r="N123"/>
      <c r="O123"/>
    </row>
    <row r="124" spans="1:15" s="32" customFormat="1" ht="21.75" customHeight="1">
      <c r="A124"/>
      <c r="B124" s="4"/>
      <c r="C124" s="4"/>
      <c r="D124" s="4"/>
      <c r="E124" s="4"/>
      <c r="F124" s="4"/>
      <c r="G124" s="4"/>
      <c r="H124" s="4"/>
      <c r="I124"/>
      <c r="J124"/>
      <c r="K124"/>
      <c r="L124"/>
      <c r="M124"/>
      <c r="N124"/>
      <c r="O124"/>
    </row>
    <row r="125" spans="1:15" s="32" customFormat="1" ht="21.75" customHeight="1">
      <c r="A125"/>
      <c r="B125" s="4"/>
      <c r="C125" s="4"/>
      <c r="D125" s="4"/>
      <c r="E125" s="4"/>
      <c r="F125" s="4"/>
      <c r="G125" s="4"/>
      <c r="H125" s="4"/>
      <c r="I125"/>
      <c r="J125"/>
      <c r="K125"/>
      <c r="L125"/>
      <c r="M125"/>
      <c r="N125"/>
      <c r="O125"/>
    </row>
    <row r="129" spans="1:15" s="7" customFormat="1" ht="14.25" customHeight="1">
      <c r="A129"/>
      <c r="B129" s="4"/>
      <c r="C129" s="4"/>
      <c r="D129" s="4"/>
      <c r="E129" s="4"/>
      <c r="F129" s="4"/>
      <c r="G129" s="4"/>
      <c r="H129" s="4"/>
      <c r="I129"/>
      <c r="J129"/>
      <c r="K129"/>
      <c r="L129"/>
      <c r="M129"/>
      <c r="N129"/>
      <c r="O129"/>
    </row>
    <row r="130" spans="1:15" s="7" customFormat="1" ht="14.25" customHeight="1">
      <c r="A130"/>
      <c r="B130" s="4"/>
      <c r="C130" s="4"/>
      <c r="D130" s="4"/>
      <c r="E130" s="4"/>
      <c r="F130" s="4"/>
      <c r="G130" s="4"/>
      <c r="H130" s="4"/>
      <c r="I130"/>
      <c r="J130"/>
      <c r="K130"/>
      <c r="L130"/>
      <c r="M130"/>
      <c r="N130"/>
      <c r="O130"/>
    </row>
    <row r="131" spans="1:15" s="7" customFormat="1" ht="14.25" customHeight="1">
      <c r="A131"/>
      <c r="B131" s="4"/>
      <c r="C131" s="4"/>
      <c r="D131" s="4"/>
      <c r="E131" s="4"/>
      <c r="F131" s="4"/>
      <c r="G131" s="4"/>
      <c r="H131" s="4"/>
      <c r="I131"/>
      <c r="J131"/>
      <c r="K131"/>
      <c r="L131"/>
      <c r="M131"/>
      <c r="N131"/>
      <c r="O131"/>
    </row>
    <row r="132" spans="1:15" s="7" customFormat="1" ht="14.25" customHeight="1">
      <c r="A132"/>
      <c r="B132" s="4"/>
      <c r="C132" s="4"/>
      <c r="D132" s="4"/>
      <c r="E132" s="4"/>
      <c r="F132" s="4"/>
      <c r="G132" s="4"/>
      <c r="H132" s="4"/>
      <c r="I132"/>
      <c r="J132"/>
      <c r="K132"/>
      <c r="L132"/>
      <c r="M132"/>
      <c r="N132"/>
      <c r="O132"/>
    </row>
    <row r="133" spans="1:15" s="7" customFormat="1" ht="14.25" customHeight="1">
      <c r="A133"/>
      <c r="B133" s="4"/>
      <c r="C133" s="4"/>
      <c r="D133" s="4"/>
      <c r="E133" s="4"/>
      <c r="F133" s="4"/>
      <c r="G133" s="4"/>
      <c r="H133" s="4"/>
      <c r="I133"/>
      <c r="J133"/>
      <c r="K133"/>
      <c r="L133"/>
      <c r="M133"/>
      <c r="N133"/>
      <c r="O133"/>
    </row>
    <row r="134" spans="1:15" s="7" customFormat="1" ht="14.25" customHeight="1">
      <c r="A134"/>
      <c r="B134" s="4"/>
      <c r="C134" s="4"/>
      <c r="D134" s="4"/>
      <c r="E134" s="4"/>
      <c r="F134" s="4"/>
      <c r="G134" s="4"/>
      <c r="H134" s="4"/>
      <c r="I134"/>
      <c r="J134"/>
      <c r="K134"/>
      <c r="L134"/>
      <c r="M134"/>
      <c r="N134"/>
      <c r="O134"/>
    </row>
    <row r="135" spans="1:15" s="7" customFormat="1" ht="14.25" customHeight="1">
      <c r="A135"/>
      <c r="B135" s="4"/>
      <c r="C135" s="4"/>
      <c r="D135" s="4"/>
      <c r="E135" s="4"/>
      <c r="F135" s="4"/>
      <c r="G135" s="4"/>
      <c r="H135" s="4"/>
      <c r="I135"/>
      <c r="J135"/>
      <c r="K135"/>
      <c r="L135"/>
      <c r="M135"/>
      <c r="N135"/>
      <c r="O135"/>
    </row>
    <row r="136" spans="1:15" s="7" customFormat="1" ht="14.25" customHeight="1">
      <c r="A136"/>
      <c r="B136" s="4"/>
      <c r="C136" s="4"/>
      <c r="D136" s="4"/>
      <c r="E136" s="4"/>
      <c r="F136" s="4"/>
      <c r="G136" s="4"/>
      <c r="H136" s="4"/>
      <c r="I136"/>
      <c r="J136"/>
      <c r="K136"/>
      <c r="L136"/>
      <c r="M136"/>
      <c r="N136"/>
      <c r="O136"/>
    </row>
    <row r="137" spans="1:15" s="7" customFormat="1" ht="19.5" customHeight="1">
      <c r="A137"/>
      <c r="B137" s="4"/>
      <c r="C137" s="4"/>
      <c r="D137" s="4"/>
      <c r="E137" s="4"/>
      <c r="F137" s="4"/>
      <c r="G137" s="4"/>
      <c r="H137" s="4"/>
      <c r="I137"/>
      <c r="J137"/>
      <c r="K137"/>
      <c r="L137"/>
      <c r="M137"/>
      <c r="N137"/>
      <c r="O137"/>
    </row>
    <row r="138" spans="1:15" s="7" customFormat="1" ht="14.25" customHeight="1">
      <c r="A138"/>
      <c r="B138" s="4"/>
      <c r="C138" s="4"/>
      <c r="D138" s="4"/>
      <c r="E138" s="4"/>
      <c r="F138" s="4"/>
      <c r="G138" s="4"/>
      <c r="H138" s="4"/>
      <c r="I138"/>
      <c r="J138"/>
      <c r="K138"/>
      <c r="L138"/>
      <c r="M138"/>
      <c r="N138"/>
      <c r="O138"/>
    </row>
    <row r="140" ht="24.75" customHeight="1"/>
    <row r="141" ht="24.75" customHeight="1"/>
  </sheetData>
  <mergeCells count="42">
    <mergeCell ref="J39:L39"/>
    <mergeCell ref="J44:J46"/>
    <mergeCell ref="H73:I73"/>
    <mergeCell ref="B39:D39"/>
    <mergeCell ref="B40:D40"/>
    <mergeCell ref="E40:G40"/>
    <mergeCell ref="E39:G39"/>
    <mergeCell ref="C45:C46"/>
    <mergeCell ref="B44:B46"/>
    <mergeCell ref="A61:J61"/>
    <mergeCell ref="I51:L51"/>
    <mergeCell ref="A51:A52"/>
    <mergeCell ref="B51:B52"/>
    <mergeCell ref="C51:F51"/>
    <mergeCell ref="H76:I76"/>
    <mergeCell ref="J75:K75"/>
    <mergeCell ref="B70:I70"/>
    <mergeCell ref="A66:E66"/>
    <mergeCell ref="H74:I74"/>
    <mergeCell ref="H75:I75"/>
    <mergeCell ref="E72:G72"/>
    <mergeCell ref="H72:I72"/>
    <mergeCell ref="B5:N5"/>
    <mergeCell ref="M6:N6"/>
    <mergeCell ref="A65:E65"/>
    <mergeCell ref="G65:K65"/>
    <mergeCell ref="G63:K63"/>
    <mergeCell ref="G64:K64"/>
    <mergeCell ref="A62:E62"/>
    <mergeCell ref="G62:K62"/>
    <mergeCell ref="G51:G52"/>
    <mergeCell ref="H51:H52"/>
    <mergeCell ref="A63:E63"/>
    <mergeCell ref="A64:E64"/>
    <mergeCell ref="A50:L50"/>
    <mergeCell ref="A3:N3"/>
    <mergeCell ref="C44:I44"/>
    <mergeCell ref="D45:I45"/>
    <mergeCell ref="B43:I43"/>
    <mergeCell ref="A44:A46"/>
    <mergeCell ref="A5:A8"/>
    <mergeCell ref="H6:I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2007-11-29T08:38:11Z</cp:lastPrinted>
  <dcterms:created xsi:type="dcterms:W3CDTF">2004-02-26T11:39:43Z</dcterms:created>
  <dcterms:modified xsi:type="dcterms:W3CDTF">2008-03-28T07:13:52Z</dcterms:modified>
  <cp:category/>
  <cp:version/>
  <cp:contentType/>
  <cp:contentStatus/>
</cp:coreProperties>
</file>