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400" windowHeight="8955" activeTab="0"/>
  </bookViews>
  <sheets>
    <sheet name="Dotace 2008-ostatní" sheetId="1" r:id="rId1"/>
  </sheets>
  <definedNames>
    <definedName name="_xlnm.Print_Area" localSheetId="0">'Dotace 2008-ostatní'!$A$1:$BC$251</definedName>
  </definedNames>
  <calcPr fullCalcOnLoad="1"/>
</workbook>
</file>

<file path=xl/sharedStrings.xml><?xml version="1.0" encoding="utf-8"?>
<sst xmlns="http://schemas.openxmlformats.org/spreadsheetml/2006/main" count="904" uniqueCount="328">
  <si>
    <t>IČ</t>
  </si>
  <si>
    <t>Název poskytovatele</t>
  </si>
  <si>
    <t>právní forma</t>
  </si>
  <si>
    <t>Druh služby</t>
  </si>
  <si>
    <t>Název služby</t>
  </si>
  <si>
    <t>Číslo registrace služby</t>
  </si>
  <si>
    <t>Počet lůžek</t>
  </si>
  <si>
    <t>Počet klientů</t>
  </si>
  <si>
    <t>Klienti I stupeň</t>
  </si>
  <si>
    <t>Klienti II stupeň</t>
  </si>
  <si>
    <t>Klienti III  stupeň</t>
  </si>
  <si>
    <t>Klienti IV stupeň</t>
  </si>
  <si>
    <t>klienti ostatní</t>
  </si>
  <si>
    <t>Počet přepočtených úvazků - celkem</t>
  </si>
  <si>
    <t>Počet přepočtených pracovníků-přímá péče</t>
  </si>
  <si>
    <t>MPSV 2007</t>
  </si>
  <si>
    <t>MPSV 2008 požadavek</t>
  </si>
  <si>
    <t>Jiná státní správa 2007</t>
  </si>
  <si>
    <t>Jiná státní správa 2008</t>
  </si>
  <si>
    <t>Úřad práce 2007</t>
  </si>
  <si>
    <t>Úřad práce 2008</t>
  </si>
  <si>
    <t>Kraj 2007</t>
  </si>
  <si>
    <t>Kraj 2008</t>
  </si>
  <si>
    <t>Obec 2007</t>
  </si>
  <si>
    <t>Obec 2008</t>
  </si>
  <si>
    <t>Zřizovatel 2007</t>
  </si>
  <si>
    <t>Zřizovatel 2008</t>
  </si>
  <si>
    <t>Uživatel 2007</t>
  </si>
  <si>
    <t>Uživatel 2008</t>
  </si>
  <si>
    <t>Zdravotní pojišťovny 2007</t>
  </si>
  <si>
    <t>Zdravotní pojišťovny 2008</t>
  </si>
  <si>
    <t>EU fondy 2007</t>
  </si>
  <si>
    <t>EU fondy 2008</t>
  </si>
  <si>
    <t>Ostatní 2007</t>
  </si>
  <si>
    <t>Ostatní 2008</t>
  </si>
  <si>
    <t>Celkem náklady 2007</t>
  </si>
  <si>
    <t>Celkem náklady 2008</t>
  </si>
  <si>
    <t>MPSV-přiznaná dotace pro rok 2008</t>
  </si>
  <si>
    <t>% z požadavku dotace od MPSV na rok 2008</t>
  </si>
  <si>
    <t>Změna výše dotace oproti roku 2007 v %</t>
  </si>
  <si>
    <t>Předpoklad získaných prostředků na rok 2008 (bez dotace kraje)</t>
  </si>
  <si>
    <t>Porovnání se získanými prostředky roku 2007 v %</t>
  </si>
  <si>
    <t>Chybějící částka do výše získanýcch příjmů roku  2007 (bez dotace kraje)</t>
  </si>
  <si>
    <t>Porovnání s celkovými náklady roku 2008 v %</t>
  </si>
  <si>
    <t>Chybějící částka do výše nákladů roku 2008</t>
  </si>
  <si>
    <t>Chybějící částka do výše získanýcch příjmů roku  2007 při zachování dotace kraje ve výši roku 2007</t>
  </si>
  <si>
    <t>Výše dotace MPSV v roce 2008 na 1 přepočtený úvazek</t>
  </si>
  <si>
    <t>Výše dotace MPSV v roce 2008 na 1 přepočtený úvazek u  pracovníků v přímé péči</t>
  </si>
  <si>
    <t>Návrh na vyplacení zálohy krajem Vysočina</t>
  </si>
  <si>
    <t>Oblastní charita Havlíčkův Brod</t>
  </si>
  <si>
    <t>NNO</t>
  </si>
  <si>
    <t>centra denních služeb</t>
  </si>
  <si>
    <t>Astra - denní centrum pro seniory v Humpolci</t>
  </si>
  <si>
    <t>§4356</t>
  </si>
  <si>
    <t>pol.5223</t>
  </si>
  <si>
    <t>Tyflo Vysočina Jihlava, o.p.s.</t>
  </si>
  <si>
    <t>Centrum denních služeb</t>
  </si>
  <si>
    <t>pol.5221</t>
  </si>
  <si>
    <t>Centrum LADA - občanské sdružení pro pomoc lidem s mentálním a kombinovaným postižením</t>
  </si>
  <si>
    <t>pol.5222</t>
  </si>
  <si>
    <t>Občanské sdružení pro podporu a péči o duševně nemocné VOR</t>
  </si>
  <si>
    <t>Sociální služby města Havlíčkova Brodu</t>
  </si>
  <si>
    <t>obec</t>
  </si>
  <si>
    <t>pol.5321</t>
  </si>
  <si>
    <t>Celkem</t>
  </si>
  <si>
    <t>Dům sv. Antonína</t>
  </si>
  <si>
    <t>denní stacionáře</t>
  </si>
  <si>
    <t>Dům sv. Antonína - denní stacionář</t>
  </si>
  <si>
    <t>Integorvané centrum sociálních služeb</t>
  </si>
  <si>
    <t>denní stacionář "Domovinka"</t>
  </si>
  <si>
    <t>Denní a týdenní stacionář Jihlava</t>
  </si>
  <si>
    <t>Petrklíč - denní stacionář pro děti a mládež s mentálním a kombinovaným postižením, Ledeč nad Sázavou</t>
  </si>
  <si>
    <t>FOKUS Vysočina</t>
  </si>
  <si>
    <t>Denní stacionář Chotěboř</t>
  </si>
  <si>
    <t>Denní stacionáře</t>
  </si>
  <si>
    <t>Asociace pomáhající lidem s autismem - APLA Vysočina</t>
  </si>
  <si>
    <t>Integrační centrum Sasov</t>
  </si>
  <si>
    <t>Centrum Zdislava</t>
  </si>
  <si>
    <t>Sociální služby města Žďár nad Sázavou</t>
  </si>
  <si>
    <t>Denní stacionář pro mentálně postižené osoby</t>
  </si>
  <si>
    <t>Diecézní charita Brno</t>
  </si>
  <si>
    <t>Nesa-denní stacionář Velké Meziříčí</t>
  </si>
  <si>
    <t>Domovinka Třebíč</t>
  </si>
  <si>
    <t>Stacionář Úsměv Třebíč</t>
  </si>
  <si>
    <t>ÚSVIT-zařízení SPMP Havlíčkův Brod</t>
  </si>
  <si>
    <t>Denní stacionář</t>
  </si>
  <si>
    <t>Denní centrum Barevný svět</t>
  </si>
  <si>
    <t>Centrum J.J. Pestalozziho, o.p.s.</t>
  </si>
  <si>
    <t>domy na pů cesty</t>
  </si>
  <si>
    <t>Dům na půli cesty Havlíčkův Brod</t>
  </si>
  <si>
    <t>chráněné bydlení</t>
  </si>
  <si>
    <t>Chráněné bydlení Pelhřimov</t>
  </si>
  <si>
    <t>§4354</t>
  </si>
  <si>
    <t>Chráněné bydlení Havlíčkův Brod</t>
  </si>
  <si>
    <t>Alkat o.s.</t>
  </si>
  <si>
    <t>Chráněné bydlení</t>
  </si>
  <si>
    <t>Diagnostický ústav sociální péče Černovice, příspěvková organizace</t>
  </si>
  <si>
    <t>kraj</t>
  </si>
  <si>
    <t>Diagnostický ústav sociální péče Černovice - chráněné bydlení</t>
  </si>
  <si>
    <t>Kolpingovo dílo ČR, o.s.</t>
  </si>
  <si>
    <t>kontaktní centra</t>
  </si>
  <si>
    <t>Kontaktní nízkoprahové centrum Spektrum</t>
  </si>
  <si>
    <t>Centrum U Větrníku-kontaktní centrum Jihlava</t>
  </si>
  <si>
    <t>§4376</t>
  </si>
  <si>
    <t>K-centrum Noe Třebíč</t>
  </si>
  <si>
    <t>Psychocentrum - manželská a rodinná poradna kraje Vysočina, příspěvková organizace</t>
  </si>
  <si>
    <t>krizová pomoc</t>
  </si>
  <si>
    <t>Intervenční centra</t>
  </si>
  <si>
    <t>nízkoprahová zařízení pro děti a mládež</t>
  </si>
  <si>
    <t>eNCéčko - nízkoprahové centrum pro děti a mládež ve Světlé nad Sázavou</t>
  </si>
  <si>
    <t>Nízkoprahové centrum pro děti a mládež</t>
  </si>
  <si>
    <t>Denní centrum pro děti ve Žďáře nad Sázavou</t>
  </si>
  <si>
    <t>Ponorka-centrum prevence</t>
  </si>
  <si>
    <t>§4375</t>
  </si>
  <si>
    <t>ERKO Jihlava-nízkoprahové zařízení pro děti a mládež</t>
  </si>
  <si>
    <t>Centrum prevence-Klub Vrakbar Jihlava</t>
  </si>
  <si>
    <t>Nadosah-centrum prevence Bystřice nad Pernštejnem</t>
  </si>
  <si>
    <t>Klub Zámek-centrum prevence Třebíč</t>
  </si>
  <si>
    <t>Ambrela-Komunitní centrum pro děti a mládež Třebíč</t>
  </si>
  <si>
    <t>Sdružení Nové Město na Moravě</t>
  </si>
  <si>
    <t>EZOP-Nízkoprahové zařízení pro děti a mládež</t>
  </si>
  <si>
    <t>Farní charita Pacov</t>
  </si>
  <si>
    <t>Nízkoprahové zařízení pro děti a mládež Spirála</t>
  </si>
  <si>
    <t>STŘED, Klub mládeže Hájek</t>
  </si>
  <si>
    <t>Program pro mládež</t>
  </si>
  <si>
    <t>odlehčovací služby</t>
  </si>
  <si>
    <t>Dům sv. Antonína - odlehčovací služby</t>
  </si>
  <si>
    <t>Ústav sociální péče pro mentálně postižené Těchobuz, příspěvková organizace</t>
  </si>
  <si>
    <t>Diakonie ČCE - středisko v Myslibořicích</t>
  </si>
  <si>
    <t>Diakonie Myslibořice - Odlehčovací služby</t>
  </si>
  <si>
    <t>Odlehčovací služby</t>
  </si>
  <si>
    <t>Diagnostický ústav sociální péče Černovice - odlehčovací služby</t>
  </si>
  <si>
    <t>Hospicové hnutí - Vysočina, o.s.</t>
  </si>
  <si>
    <t>Hospicová péče</t>
  </si>
  <si>
    <t>Občanské sdružení Benediktus</t>
  </si>
  <si>
    <t>Odlehčovací služba</t>
  </si>
  <si>
    <t>Domov pro seniory Třebíč-Manž. Curiových, příspěvková organizace</t>
  </si>
  <si>
    <t>osobní asistence</t>
  </si>
  <si>
    <t>Centrum osobní asistence Havlíčkův Brod</t>
  </si>
  <si>
    <t>Osobní asistence</t>
  </si>
  <si>
    <t>§4351</t>
  </si>
  <si>
    <t>Osobní asistence Třebíč</t>
  </si>
  <si>
    <t>Oblastní charita Pelhřimov</t>
  </si>
  <si>
    <t>Středisko osobní asistence</t>
  </si>
  <si>
    <t>Život 90-Jihlava</t>
  </si>
  <si>
    <t>Podané ruce, o.s.-Projekt OsA Frýdek-Místek</t>
  </si>
  <si>
    <t>Poskytování služeb osobní asistence</t>
  </si>
  <si>
    <t>Osobní asistence ve školách a v domácnostech</t>
  </si>
  <si>
    <t>průvodcovské a předčitatelské služby</t>
  </si>
  <si>
    <t>Průvodcovské a předčitatelské služby</t>
  </si>
  <si>
    <t>§4353</t>
  </si>
  <si>
    <t>TyfloCentrum Jihlava o.p.s.</t>
  </si>
  <si>
    <t>raná péče</t>
  </si>
  <si>
    <t>Středisko rané péče Havlíčkův Brod</t>
  </si>
  <si>
    <t>Středisko rané péče Třebíč</t>
  </si>
  <si>
    <t>Raná péče</t>
  </si>
  <si>
    <t>Středisko rané péče SPRP Brno</t>
  </si>
  <si>
    <t>Středisko rané péče SPRP Brno - raná péče v kraji Vysočina</t>
  </si>
  <si>
    <t>Středisko rané péče SPRP České Budějovice</t>
  </si>
  <si>
    <t>raná péče kraj Vysočina</t>
  </si>
  <si>
    <t>služby následné péče</t>
  </si>
  <si>
    <t>Následná péče Pelhřimov</t>
  </si>
  <si>
    <t>Následná péče Havlíčkův Brod</t>
  </si>
  <si>
    <t>Následná péče Chotěboř</t>
  </si>
  <si>
    <t>Sdružení pro rehabilitaci osob po cévních mozkových příhodách</t>
  </si>
  <si>
    <t>soc. aktivizační služby pro seniory a osoby se ZP</t>
  </si>
  <si>
    <t>Klub CMP</t>
  </si>
  <si>
    <t>Sociálně aktivizační služby Pelhřimov</t>
  </si>
  <si>
    <t>§4379</t>
  </si>
  <si>
    <t>Sociálně aktivizační služby Havlíčkův Brod</t>
  </si>
  <si>
    <t>Sociálně aktivizační služby Chotěboř</t>
  </si>
  <si>
    <t>Sociálně aktivizační služby pro seniory a osoby se zdravotním postižením</t>
  </si>
  <si>
    <t>Sociálně aktivizační služby pro seniory a osoby se ZP</t>
  </si>
  <si>
    <t>Aktivizační programy pro uživatele charitních pečovatelských služeb Oblastní charity Jihlava</t>
  </si>
  <si>
    <t>Včela-centrum aktivizačních služeb pro seniory Bystřice nad Pernštejnem</t>
  </si>
  <si>
    <t>Domov pokojného života Nížkov-sociálně aktivizační služby</t>
  </si>
  <si>
    <t>Klub v 9-centrum služeb pro podporu duševního zdraví Žďár nad Sázavou</t>
  </si>
  <si>
    <t>Paprsek naděje-centrum služeb pro podporu duševního zdraví Třebíč</t>
  </si>
  <si>
    <t>Dobrovolnické centrum</t>
  </si>
  <si>
    <t>Svaz neslyšících a nedoslýchavých v ČR, Krajská organizace Vysočina</t>
  </si>
  <si>
    <t>Aktivizační a tlumočnické služby pro neslyšící</t>
  </si>
  <si>
    <t>sociálně aktivizační služby pro rodiny s dětmi</t>
  </si>
  <si>
    <t>Sociálně aktivizační služby pro rodiny s dětmi</t>
  </si>
  <si>
    <t>§4371</t>
  </si>
  <si>
    <t>Program Pět P a Sociální asistence a poradenství</t>
  </si>
  <si>
    <t>sociálně terapeutické dílny</t>
  </si>
  <si>
    <t>Rehabilitační dílna Ledeč nad Sázavou</t>
  </si>
  <si>
    <t>§4377</t>
  </si>
  <si>
    <t>Sociálně terapeutická dílna Pelhřimov</t>
  </si>
  <si>
    <t>Sociálně terapeutická dílna Havlíčkův Brod</t>
  </si>
  <si>
    <t>Sociálně terapeutická dílna</t>
  </si>
  <si>
    <t>Sociálně terapeutické dílny</t>
  </si>
  <si>
    <t>Diagnostický ústav sociální péče Černovice - sociálně terapeutické dílny</t>
  </si>
  <si>
    <t>sociální poradenství</t>
  </si>
  <si>
    <t>Občanská poradna Havlíčkův Brod</t>
  </si>
  <si>
    <t>Odborné sociální poradenství Pelhřimov</t>
  </si>
  <si>
    <t>§4311</t>
  </si>
  <si>
    <t>Odborné sociální poradenství Havlíčkův Brod</t>
  </si>
  <si>
    <t>Psychologická poradna LOGOS</t>
  </si>
  <si>
    <t>Odborné sociální poradenství pro zdravotně postižené Chotěboř</t>
  </si>
  <si>
    <t>Odborné sociální poradenství</t>
  </si>
  <si>
    <t>Centrum pro zdravotně postižené kraje Vysočina</t>
  </si>
  <si>
    <t>Centra služeb pro zdravotně postižené v kraji Vysočina-PE</t>
  </si>
  <si>
    <t>Centra služeb pro zdravotně postižené v kraji Vysočina-TR</t>
  </si>
  <si>
    <t>Centra služeb pro zdravotně postižené v kraji Vysočina-ZR</t>
  </si>
  <si>
    <t>Centra služeb pro zdravotně postižené v kraji Vysočina-HB</t>
  </si>
  <si>
    <t>Centra služeb pro zdravotně postižené v kraji Vysočina-JI</t>
  </si>
  <si>
    <t>Občanská poradna Nové Město na Moravě</t>
  </si>
  <si>
    <t>Občanská poradna Pelhřimov</t>
  </si>
  <si>
    <t>Sociální poradenství</t>
  </si>
  <si>
    <t>Občanská poradna-Jihlava</t>
  </si>
  <si>
    <t>Občanská poradna-Jihlava (Telč)</t>
  </si>
  <si>
    <t>Občanská poradna Žďár nad Sázavou</t>
  </si>
  <si>
    <t>Občanská poradna Třebíč</t>
  </si>
  <si>
    <t>Diagnostický ústav sociální péče Černovice - sociální poradenství</t>
  </si>
  <si>
    <t>poradna Alej</t>
  </si>
  <si>
    <t>Svaz neslyšících a nedoslýchavých v ČR, Krajská organizace jihlava</t>
  </si>
  <si>
    <t>Sociální poradna pro sluchově postižené Jihlava</t>
  </si>
  <si>
    <t>Sociální poradna pro sluchově postižené Havlíčkův Brod</t>
  </si>
  <si>
    <t>Sociální poradna pro sluchově postižené Třebíč</t>
  </si>
  <si>
    <t>Sociální poradna pro sluchově postižené Žďár nad Sázavou</t>
  </si>
  <si>
    <t>Sociální poradna pro sluchově postižené Bystřice nad Pernštejnem</t>
  </si>
  <si>
    <t>Psychocentrum - manželská a rodinná poradna kraje Vysočina-Jihlava</t>
  </si>
  <si>
    <t>Psychocentrum - manželská a rodinná poradna kraje Vysočina-Žďár nad Sázavou</t>
  </si>
  <si>
    <t>Psychocentrum - manželská a rodinná poradna kraje Vysočina-Třebíč</t>
  </si>
  <si>
    <t>Psychocentrum - manželská a rodinná poradna kraje Vysočina-Pelhřimov</t>
  </si>
  <si>
    <t>Psychocentrum - manželská a rodinná poradna kraje Vysočina-Havlíčkův Brod</t>
  </si>
  <si>
    <t>sociální rehabilitace</t>
  </si>
  <si>
    <t>Byty sociální rehabilitace Havlíčkův Brod</t>
  </si>
  <si>
    <t>Sociálně rehabilitace Pelhřimov</t>
  </si>
  <si>
    <t>§4344</t>
  </si>
  <si>
    <t>Sociální rehabilitace Havlíčkův Brod</t>
  </si>
  <si>
    <t>Tým podpory v zaměstnávání - sociální rehabilitace Pelhřimov</t>
  </si>
  <si>
    <t>Tým podpory v zaměstnávání - sociální rehabilitace Havlíčkův Brod</t>
  </si>
  <si>
    <t>Sociální rehabilitace</t>
  </si>
  <si>
    <t>Malá řemesla Jihlava</t>
  </si>
  <si>
    <t>Diagnostický ústav sociální péče Černovice - sociálně rehabilitace</t>
  </si>
  <si>
    <t>Probační program "Šance ve STŘEDu"</t>
  </si>
  <si>
    <t>Nemocnice Havlíčkův Brod, příspěvková organizace</t>
  </si>
  <si>
    <t>sociální služby poskytované ve ZZ</t>
  </si>
  <si>
    <t>Sociální lůžka v Nemocnici Havlíčkův Brod</t>
  </si>
  <si>
    <t>Nemocnice Pelhřimov, příspěvková organizace</t>
  </si>
  <si>
    <t>Léčebna TRN Humpolec, příspěvková organizace</t>
  </si>
  <si>
    <t>Sociální hospitalizace v LTRN Humpolec</t>
  </si>
  <si>
    <t>Nemocnice Nové Město na Moravě, příspěvková organizace</t>
  </si>
  <si>
    <t>Pobytové sociální služby poskytované ve zdravotnickém zařízení ústavní péče</t>
  </si>
  <si>
    <t>Nemocnice Ledeč-Háj, spol. s r.o.</t>
  </si>
  <si>
    <t>Zdrav_zařízení</t>
  </si>
  <si>
    <t>Pobytová sociální služba poskytovaná ve zdravotnickém zařízení</t>
  </si>
  <si>
    <t>Nemocnice Počátky, s.r.o.</t>
  </si>
  <si>
    <t>PATEB s.r.o. Psychiatrie lůžkové a ambulantní zařízení</t>
  </si>
  <si>
    <t>Denní rehabilitační stacionář pro tělesně a mentálně postižené děti a mládež</t>
  </si>
  <si>
    <t>Komplexní sociální a ošetřovatelská péče</t>
  </si>
  <si>
    <t>telefonická krizová pomoc</t>
  </si>
  <si>
    <t>Linka důvěry STŘED</t>
  </si>
  <si>
    <t>CIRCLE OF LIFE o.s.</t>
  </si>
  <si>
    <t>terapeutické komunity</t>
  </si>
  <si>
    <t>Doléčovací-následná péče, pracovní programy a rekvalifikace, chráněné bydlení</t>
  </si>
  <si>
    <t>Občanské sdružení Ječmínek</t>
  </si>
  <si>
    <t>terénní programy</t>
  </si>
  <si>
    <t>Terénní práce v ohrožených skupinách</t>
  </si>
  <si>
    <t>§4378</t>
  </si>
  <si>
    <t>Občanské sdružení Život 90 Zruč nad Sázavou</t>
  </si>
  <si>
    <t>tísňová péče</t>
  </si>
  <si>
    <t>Areíon-tísňová péče pro seniory a zdravotně postižené</t>
  </si>
  <si>
    <t>AREÍON-tísňová péče pro seniory a zdravotně postižené občany</t>
  </si>
  <si>
    <t>§4352</t>
  </si>
  <si>
    <t>tlumočnické služby</t>
  </si>
  <si>
    <t>Tlumočnické služby</t>
  </si>
  <si>
    <t>Jihlavská unie neslyšících</t>
  </si>
  <si>
    <t>Tlumočnické služby pro sluchově postižené občany</t>
  </si>
  <si>
    <t>Tlumočnické služby pro neslyšící a artikulační tlumočení pro sluchově postižené Jihlava</t>
  </si>
  <si>
    <t>Tlumočnické služby pro neslyšící a artikulační tlumočení pro sluchově postižené Pelhřimov</t>
  </si>
  <si>
    <t>týdenní stacionáře</t>
  </si>
  <si>
    <t>§4355</t>
  </si>
  <si>
    <t>Diagnostický ústav sociální péče Černovice - týdenní stacionář</t>
  </si>
  <si>
    <t>Celkem za všechny poskytovatele</t>
  </si>
  <si>
    <t>§4359</t>
  </si>
  <si>
    <t>Kapitola Sociální věci: § a položka</t>
  </si>
  <si>
    <t>Rekapitulace</t>
  </si>
  <si>
    <t>§ 4311</t>
  </si>
  <si>
    <t>§ 4344</t>
  </si>
  <si>
    <t>§ 4351</t>
  </si>
  <si>
    <t>§ 4352</t>
  </si>
  <si>
    <t>§ 4353</t>
  </si>
  <si>
    <t>§ 4354</t>
  </si>
  <si>
    <t>§ 4355</t>
  </si>
  <si>
    <t>§ 4356</t>
  </si>
  <si>
    <t>§ 4359</t>
  </si>
  <si>
    <t>§ 4371</t>
  </si>
  <si>
    <t>§ 4375</t>
  </si>
  <si>
    <t>§ 4376</t>
  </si>
  <si>
    <t>§ 4377</t>
  </si>
  <si>
    <t>§ 4378</t>
  </si>
  <si>
    <t>§ 4379</t>
  </si>
  <si>
    <t>§ 4311 pol.5221</t>
  </si>
  <si>
    <t>§ 4311 pol.5222</t>
  </si>
  <si>
    <t>§ 4311 pol.5223</t>
  </si>
  <si>
    <t>§ 4344 pol. 5222</t>
  </si>
  <si>
    <t>§ 4344 pol. 5221</t>
  </si>
  <si>
    <t>§ 4351 pol. 5221</t>
  </si>
  <si>
    <t>§ 4351 pol. 5222</t>
  </si>
  <si>
    <t>§ 4351 pol. 5223</t>
  </si>
  <si>
    <t>§ 4353 pol. 5221</t>
  </si>
  <si>
    <t>§ 4354 pol. 5222</t>
  </si>
  <si>
    <t>§ 4355 pol. 5321</t>
  </si>
  <si>
    <t>§ 4356 pol. 5221</t>
  </si>
  <si>
    <t>§ 4356 pol. 5222</t>
  </si>
  <si>
    <t>§ 4356 pol. 5223</t>
  </si>
  <si>
    <t>§ 4359 pol. 5223</t>
  </si>
  <si>
    <t>§ 4371 pol. 5222</t>
  </si>
  <si>
    <t>§ 4371 pol. 5223</t>
  </si>
  <si>
    <t>§ 4375 pol. 5222</t>
  </si>
  <si>
    <t>§ 4375 pol. 5223</t>
  </si>
  <si>
    <t>§ 4376 pol. 5222</t>
  </si>
  <si>
    <t>§ 4376 pol. 5223</t>
  </si>
  <si>
    <t>§ 4377 pol. 5221</t>
  </si>
  <si>
    <t>§ 4377 pol. 5222</t>
  </si>
  <si>
    <t>pol. 5222</t>
  </si>
  <si>
    <t>§ 4352 pol. 5222</t>
  </si>
  <si>
    <t>§ 4378 pol. 5222</t>
  </si>
  <si>
    <t>§ 4379 pol. 5221</t>
  </si>
  <si>
    <t>§ 4379 pol. 5222</t>
  </si>
  <si>
    <t>§ 4379 pol. 5223</t>
  </si>
  <si>
    <t xml:space="preserve">Ostatní sociální služby </t>
  </si>
  <si>
    <t>Počet stran: 5</t>
  </si>
  <si>
    <t>§ 4356 pol. 5321</t>
  </si>
  <si>
    <t>RK-04-2008-45upr1,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</si>
</sst>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</numFmts>
  <fonts count="5"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" xfId="0" applyNumberFormat="1" applyFont="1" applyBorder="1" applyAlignment="1" quotePrefix="1">
      <alignment vertical="center" wrapText="1"/>
    </xf>
    <xf numFmtId="0" fontId="1" fillId="0" borderId="2" xfId="0" applyNumberFormat="1" applyFont="1" applyBorder="1" applyAlignment="1" quotePrefix="1">
      <alignment vertical="center" wrapText="1"/>
    </xf>
    <xf numFmtId="3" fontId="1" fillId="0" borderId="2" xfId="0" applyNumberFormat="1" applyFont="1" applyBorder="1" applyAlignment="1" quotePrefix="1">
      <alignment horizontal="center" vertical="center" wrapText="1"/>
    </xf>
    <xf numFmtId="3" fontId="1" fillId="0" borderId="3" xfId="0" applyNumberFormat="1" applyFont="1" applyBorder="1" applyAlignment="1" quotePrefix="1">
      <alignment horizontal="center" vertical="center" wrapText="1"/>
    </xf>
    <xf numFmtId="3" fontId="1" fillId="0" borderId="0" xfId="0" applyNumberFormat="1" applyFont="1" applyAlignment="1" quotePrefix="1">
      <alignment horizontal="center" vertical="center" wrapText="1"/>
    </xf>
    <xf numFmtId="3" fontId="1" fillId="0" borderId="1" xfId="0" applyNumberFormat="1" applyFont="1" applyBorder="1" applyAlignment="1" quotePrefix="1">
      <alignment horizontal="center" vertical="center" wrapText="1"/>
    </xf>
    <xf numFmtId="3" fontId="1" fillId="0" borderId="0" xfId="0" applyNumberFormat="1" applyFont="1" applyBorder="1" applyAlignment="1" quotePrefix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6" xfId="0" applyNumberFormat="1" applyFont="1" applyBorder="1" applyAlignment="1" quotePrefix="1">
      <alignment vertical="center" wrapText="1"/>
    </xf>
    <xf numFmtId="0" fontId="1" fillId="0" borderId="7" xfId="0" applyNumberFormat="1" applyFont="1" applyBorder="1" applyAlignment="1" quotePrefix="1">
      <alignment vertical="center" wrapText="1"/>
    </xf>
    <xf numFmtId="0" fontId="1" fillId="0" borderId="7" xfId="0" applyNumberFormat="1" applyFont="1" applyBorder="1" applyAlignment="1" quotePrefix="1">
      <alignment vertical="center"/>
    </xf>
    <xf numFmtId="3" fontId="1" fillId="0" borderId="7" xfId="0" applyNumberFormat="1" applyFont="1" applyBorder="1" applyAlignment="1" quotePrefix="1">
      <alignment vertical="center"/>
    </xf>
    <xf numFmtId="3" fontId="1" fillId="0" borderId="8" xfId="0" applyNumberFormat="1" applyFont="1" applyBorder="1" applyAlignment="1" quotePrefix="1">
      <alignment vertical="center"/>
    </xf>
    <xf numFmtId="3" fontId="1" fillId="0" borderId="0" xfId="0" applyNumberFormat="1" applyFont="1" applyAlignment="1" quotePrefix="1">
      <alignment vertical="center"/>
    </xf>
    <xf numFmtId="3" fontId="1" fillId="0" borderId="6" xfId="0" applyNumberFormat="1" applyFont="1" applyBorder="1" applyAlignment="1" quotePrefix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5" fontId="1" fillId="0" borderId="8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3" xfId="0" applyNumberFormat="1" applyFont="1" applyBorder="1" applyAlignment="1" quotePrefix="1">
      <alignment vertical="center" wrapText="1"/>
    </xf>
    <xf numFmtId="0" fontId="1" fillId="0" borderId="14" xfId="0" applyNumberFormat="1" applyFont="1" applyBorder="1" applyAlignment="1" quotePrefix="1">
      <alignment vertical="center" wrapText="1"/>
    </xf>
    <xf numFmtId="0" fontId="1" fillId="0" borderId="14" xfId="0" applyNumberFormat="1" applyFont="1" applyBorder="1" applyAlignment="1" quotePrefix="1">
      <alignment vertical="center"/>
    </xf>
    <xf numFmtId="0" fontId="1" fillId="0" borderId="14" xfId="0" applyFont="1" applyBorder="1" applyAlignment="1">
      <alignment vertical="center"/>
    </xf>
    <xf numFmtId="3" fontId="1" fillId="0" borderId="14" xfId="0" applyNumberFormat="1" applyFont="1" applyBorder="1" applyAlignment="1" quotePrefix="1">
      <alignment vertical="center"/>
    </xf>
    <xf numFmtId="3" fontId="1" fillId="0" borderId="15" xfId="0" applyNumberFormat="1" applyFont="1" applyBorder="1" applyAlignment="1" quotePrefix="1">
      <alignment vertical="center"/>
    </xf>
    <xf numFmtId="3" fontId="1" fillId="0" borderId="13" xfId="0" applyNumberFormat="1" applyFont="1" applyBorder="1" applyAlignment="1" quotePrefix="1">
      <alignment vertical="center"/>
    </xf>
    <xf numFmtId="164" fontId="1" fillId="0" borderId="14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165" fontId="1" fillId="0" borderId="13" xfId="0" applyNumberFormat="1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1" fillId="0" borderId="18" xfId="0" applyNumberFormat="1" applyFont="1" applyBorder="1" applyAlignment="1" quotePrefix="1">
      <alignment vertical="center" wrapText="1"/>
    </xf>
    <xf numFmtId="0" fontId="1" fillId="0" borderId="19" xfId="0" applyNumberFormat="1" applyFont="1" applyBorder="1" applyAlignment="1" quotePrefix="1">
      <alignment vertical="center" wrapText="1"/>
    </xf>
    <xf numFmtId="0" fontId="1" fillId="0" borderId="19" xfId="0" applyNumberFormat="1" applyFont="1" applyBorder="1" applyAlignment="1" quotePrefix="1">
      <alignment vertical="center"/>
    </xf>
    <xf numFmtId="3" fontId="1" fillId="0" borderId="19" xfId="0" applyNumberFormat="1" applyFont="1" applyBorder="1" applyAlignment="1" quotePrefix="1">
      <alignment vertical="center"/>
    </xf>
    <xf numFmtId="3" fontId="1" fillId="0" borderId="20" xfId="0" applyNumberFormat="1" applyFont="1" applyBorder="1" applyAlignment="1" quotePrefix="1">
      <alignment vertical="center"/>
    </xf>
    <xf numFmtId="3" fontId="1" fillId="0" borderId="18" xfId="0" applyNumberFormat="1" applyFont="1" applyBorder="1" applyAlignment="1" quotePrefix="1">
      <alignment vertical="center"/>
    </xf>
    <xf numFmtId="164" fontId="1" fillId="0" borderId="19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164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 quotePrefix="1">
      <alignment horizontal="right" vertical="center" wrapText="1"/>
    </xf>
    <xf numFmtId="0" fontId="1" fillId="0" borderId="0" xfId="0" applyNumberFormat="1" applyFont="1" applyAlignment="1" quotePrefix="1">
      <alignment vertical="center"/>
    </xf>
    <xf numFmtId="3" fontId="2" fillId="0" borderId="26" xfId="0" applyNumberFormat="1" applyFont="1" applyBorder="1" applyAlignment="1" quotePrefix="1">
      <alignment vertical="center"/>
    </xf>
    <xf numFmtId="3" fontId="2" fillId="0" borderId="0" xfId="0" applyNumberFormat="1" applyFont="1" applyBorder="1" applyAlignment="1" quotePrefix="1">
      <alignment vertical="center"/>
    </xf>
    <xf numFmtId="3" fontId="2" fillId="0" borderId="27" xfId="0" applyNumberFormat="1" applyFont="1" applyBorder="1" applyAlignment="1" quotePrefix="1">
      <alignment vertical="center"/>
    </xf>
    <xf numFmtId="164" fontId="2" fillId="0" borderId="27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164" fontId="1" fillId="0" borderId="29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3" fontId="1" fillId="0" borderId="30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0" fontId="1" fillId="0" borderId="37" xfId="0" applyNumberFormat="1" applyFont="1" applyBorder="1" applyAlignment="1" quotePrefix="1">
      <alignment vertical="center" wrapText="1"/>
    </xf>
    <xf numFmtId="0" fontId="1" fillId="0" borderId="38" xfId="0" applyNumberFormat="1" applyFont="1" applyBorder="1" applyAlignment="1" quotePrefix="1">
      <alignment vertical="center" wrapText="1"/>
    </xf>
    <xf numFmtId="0" fontId="1" fillId="0" borderId="38" xfId="0" applyNumberFormat="1" applyFont="1" applyBorder="1" applyAlignment="1" quotePrefix="1">
      <alignment vertical="center"/>
    </xf>
    <xf numFmtId="3" fontId="1" fillId="0" borderId="38" xfId="0" applyNumberFormat="1" applyFont="1" applyBorder="1" applyAlignment="1" quotePrefix="1">
      <alignment vertical="center"/>
    </xf>
    <xf numFmtId="3" fontId="1" fillId="0" borderId="39" xfId="0" applyNumberFormat="1" applyFont="1" applyBorder="1" applyAlignment="1" quotePrefix="1">
      <alignment vertical="center"/>
    </xf>
    <xf numFmtId="3" fontId="1" fillId="0" borderId="37" xfId="0" applyNumberFormat="1" applyFont="1" applyBorder="1" applyAlignment="1" quotePrefix="1">
      <alignment vertical="center"/>
    </xf>
    <xf numFmtId="164" fontId="1" fillId="0" borderId="38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164" fontId="1" fillId="0" borderId="40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165" fontId="1" fillId="0" borderId="37" xfId="0" applyNumberFormat="1" applyFont="1" applyBorder="1" applyAlignment="1">
      <alignment vertical="center"/>
    </xf>
    <xf numFmtId="165" fontId="1" fillId="0" borderId="39" xfId="0" applyNumberFormat="1" applyFont="1" applyBorder="1" applyAlignment="1">
      <alignment vertical="center"/>
    </xf>
    <xf numFmtId="0" fontId="1" fillId="0" borderId="0" xfId="0" applyNumberFormat="1" applyFont="1" applyBorder="1" applyAlignment="1" quotePrefix="1">
      <alignment vertical="center" wrapText="1"/>
    </xf>
    <xf numFmtId="0" fontId="1" fillId="0" borderId="0" xfId="0" applyNumberFormat="1" applyFont="1" applyBorder="1" applyAlignment="1" quotePrefix="1">
      <alignment vertical="center"/>
    </xf>
    <xf numFmtId="3" fontId="1" fillId="0" borderId="0" xfId="0" applyNumberFormat="1" applyFont="1" applyBorder="1" applyAlignment="1" quotePrefix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164" fontId="2" fillId="0" borderId="41" xfId="0" applyNumberFormat="1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0" xfId="0" applyNumberFormat="1" applyFont="1" applyAlignment="1" quotePrefix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/>
    </xf>
    <xf numFmtId="3" fontId="2" fillId="0" borderId="28" xfId="0" applyNumberFormat="1" applyFont="1" applyBorder="1" applyAlignment="1" quotePrefix="1">
      <alignment vertical="center"/>
    </xf>
    <xf numFmtId="164" fontId="2" fillId="0" borderId="29" xfId="0" applyNumberFormat="1" applyFont="1" applyBorder="1" applyAlignment="1">
      <alignment vertical="center"/>
    </xf>
    <xf numFmtId="3" fontId="1" fillId="0" borderId="28" xfId="0" applyNumberFormat="1" applyFont="1" applyBorder="1" applyAlignment="1" quotePrefix="1">
      <alignment vertical="center"/>
    </xf>
    <xf numFmtId="164" fontId="1" fillId="0" borderId="42" xfId="0" applyNumberFormat="1" applyFont="1" applyBorder="1" applyAlignment="1">
      <alignment vertical="center"/>
    </xf>
    <xf numFmtId="164" fontId="1" fillId="0" borderId="4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2" borderId="27" xfId="0" applyNumberFormat="1" applyFont="1" applyFill="1" applyBorder="1" applyAlignment="1">
      <alignment vertical="center"/>
    </xf>
    <xf numFmtId="3" fontId="3" fillId="2" borderId="28" xfId="0" applyNumberFormat="1" applyFont="1" applyFill="1" applyBorder="1" applyAlignment="1">
      <alignment vertical="center"/>
    </xf>
    <xf numFmtId="164" fontId="3" fillId="2" borderId="27" xfId="0" applyNumberFormat="1" applyFont="1" applyFill="1" applyBorder="1" applyAlignment="1">
      <alignment vertical="center"/>
    </xf>
    <xf numFmtId="164" fontId="3" fillId="2" borderId="29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1" fillId="2" borderId="27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quotePrefix="1">
      <alignment vertical="center" wrapText="1"/>
    </xf>
    <xf numFmtId="0" fontId="1" fillId="0" borderId="14" xfId="0" applyNumberFormat="1" applyFont="1" applyFill="1" applyBorder="1" applyAlignment="1" quotePrefix="1">
      <alignment vertical="center" wrapText="1"/>
    </xf>
    <xf numFmtId="0" fontId="1" fillId="0" borderId="14" xfId="0" applyNumberFormat="1" applyFont="1" applyFill="1" applyBorder="1" applyAlignment="1" quotePrefix="1">
      <alignment vertical="center"/>
    </xf>
    <xf numFmtId="3" fontId="1" fillId="0" borderId="14" xfId="0" applyNumberFormat="1" applyFont="1" applyFill="1" applyBorder="1" applyAlignment="1" quotePrefix="1">
      <alignment vertical="center"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Alignment="1" quotePrefix="1">
      <alignment vertical="center"/>
    </xf>
    <xf numFmtId="3" fontId="1" fillId="0" borderId="13" xfId="0" applyNumberFormat="1" applyFont="1" applyFill="1" applyBorder="1" applyAlignment="1" quotePrefix="1">
      <alignment vertical="center"/>
    </xf>
    <xf numFmtId="164" fontId="1" fillId="0" borderId="14" xfId="0" applyNumberFormat="1" applyFont="1" applyFill="1" applyBorder="1" applyAlignment="1">
      <alignment vertical="center"/>
    </xf>
    <xf numFmtId="164" fontId="1" fillId="0" borderId="15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13" xfId="0" applyNumberFormat="1" applyFont="1" applyFill="1" applyBorder="1" applyAlignment="1">
      <alignment vertical="center"/>
    </xf>
    <xf numFmtId="165" fontId="1" fillId="0" borderId="15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3" fillId="2" borderId="27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 quotePrefix="1">
      <alignment horizontal="right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1"/>
  <sheetViews>
    <sheetView tabSelected="1" view="pageBreakPreview" zoomScale="110" zoomScaleSheetLayoutView="110" workbookViewId="0" topLeftCell="A1">
      <selection activeCell="E4" sqref="E4"/>
    </sheetView>
  </sheetViews>
  <sheetFormatPr defaultColWidth="9.00390625" defaultRowHeight="12.75"/>
  <cols>
    <col min="1" max="1" width="9.00390625" style="1" bestFit="1" customWidth="1"/>
    <col min="2" max="2" width="18.875" style="1" customWidth="1"/>
    <col min="3" max="3" width="0" style="1" hidden="1" customWidth="1"/>
    <col min="4" max="4" width="14.375" style="1" customWidth="1"/>
    <col min="5" max="5" width="27.00390625" style="1" customWidth="1"/>
    <col min="6" max="13" width="9.125" style="2" hidden="1" customWidth="1"/>
    <col min="14" max="14" width="9.75390625" style="2" hidden="1" customWidth="1"/>
    <col min="15" max="15" width="9.875" style="2" hidden="1" customWidth="1"/>
    <col min="16" max="16" width="12.625" style="3" hidden="1" customWidth="1"/>
    <col min="17" max="17" width="12.75390625" style="3" hidden="1" customWidth="1"/>
    <col min="18" max="18" width="10.625" style="3" hidden="1" customWidth="1"/>
    <col min="19" max="19" width="10.375" style="3" hidden="1" customWidth="1"/>
    <col min="20" max="20" width="10.875" style="3" hidden="1" customWidth="1"/>
    <col min="21" max="21" width="10.375" style="3" hidden="1" customWidth="1"/>
    <col min="22" max="22" width="11.75390625" style="3" hidden="1" customWidth="1"/>
    <col min="23" max="23" width="11.375" style="3" hidden="1" customWidth="1"/>
    <col min="24" max="25" width="11.875" style="3" hidden="1" customWidth="1"/>
    <col min="26" max="26" width="13.125" style="3" hidden="1" customWidth="1"/>
    <col min="27" max="27" width="11.625" style="3" hidden="1" customWidth="1"/>
    <col min="28" max="28" width="13.125" style="3" hidden="1" customWidth="1"/>
    <col min="29" max="29" width="13.875" style="3" hidden="1" customWidth="1"/>
    <col min="30" max="30" width="13.375" style="3" hidden="1" customWidth="1"/>
    <col min="31" max="31" width="12.75390625" style="3" hidden="1" customWidth="1"/>
    <col min="32" max="32" width="13.375" style="3" hidden="1" customWidth="1"/>
    <col min="33" max="33" width="12.375" style="3" hidden="1" customWidth="1"/>
    <col min="34" max="34" width="11.875" style="3" hidden="1" customWidth="1"/>
    <col min="35" max="35" width="12.375" style="3" hidden="1" customWidth="1"/>
    <col min="36" max="37" width="14.375" style="3" hidden="1" customWidth="1"/>
    <col min="38" max="38" width="0.875" style="3" customWidth="1"/>
    <col min="39" max="39" width="12.25390625" style="3" hidden="1" customWidth="1"/>
    <col min="40" max="40" width="14.25390625" style="2" hidden="1" customWidth="1"/>
    <col min="41" max="41" width="13.00390625" style="2" hidden="1" customWidth="1"/>
    <col min="42" max="42" width="1.12109375" style="2" hidden="1" customWidth="1"/>
    <col min="43" max="43" width="12.25390625" style="3" hidden="1" customWidth="1"/>
    <col min="44" max="44" width="9.875" style="2" hidden="1" customWidth="1"/>
    <col min="45" max="45" width="14.25390625" style="3" hidden="1" customWidth="1"/>
    <col min="46" max="46" width="10.25390625" style="3" hidden="1" customWidth="1"/>
    <col min="47" max="47" width="13.25390625" style="3" hidden="1" customWidth="1"/>
    <col min="48" max="48" width="14.25390625" style="3" hidden="1" customWidth="1"/>
    <col min="49" max="49" width="1.875" style="2" hidden="1" customWidth="1"/>
    <col min="50" max="50" width="12.125" style="2" hidden="1" customWidth="1"/>
    <col min="51" max="51" width="11.625" style="2" hidden="1" customWidth="1"/>
    <col min="52" max="52" width="0.875" style="2" customWidth="1"/>
    <col min="53" max="53" width="11.75390625" style="153" bestFit="1" customWidth="1"/>
    <col min="54" max="54" width="6.00390625" style="153" bestFit="1" customWidth="1"/>
    <col min="55" max="55" width="7.875" style="153" bestFit="1" customWidth="1"/>
    <col min="56" max="16384" width="9.125" style="2" customWidth="1"/>
  </cols>
  <sheetData>
    <row r="1" ht="12">
      <c r="BC1" s="189" t="s">
        <v>327</v>
      </c>
    </row>
    <row r="2" ht="12">
      <c r="BC2" s="189" t="s">
        <v>325</v>
      </c>
    </row>
    <row r="3" spans="1:55" ht="12">
      <c r="A3" s="194" t="s">
        <v>324</v>
      </c>
      <c r="B3" s="194"/>
      <c r="BC3" s="188"/>
    </row>
    <row r="4" ht="12.75" thickBot="1">
      <c r="BC4" s="188"/>
    </row>
    <row r="5" spans="1:55" s="1" customFormat="1" ht="69.75" customHeight="1" thickBot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  <c r="AA5" s="7" t="s">
        <v>26</v>
      </c>
      <c r="AB5" s="7" t="s">
        <v>27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32</v>
      </c>
      <c r="AH5" s="7" t="s">
        <v>33</v>
      </c>
      <c r="AI5" s="7" t="s">
        <v>34</v>
      </c>
      <c r="AJ5" s="7" t="s">
        <v>35</v>
      </c>
      <c r="AK5" s="8" t="s">
        <v>36</v>
      </c>
      <c r="AL5" s="9"/>
      <c r="AM5" s="10" t="s">
        <v>37</v>
      </c>
      <c r="AN5" s="7" t="s">
        <v>38</v>
      </c>
      <c r="AO5" s="8" t="s">
        <v>39</v>
      </c>
      <c r="AP5" s="11"/>
      <c r="AQ5" s="12" t="s">
        <v>40</v>
      </c>
      <c r="AR5" s="134" t="s">
        <v>41</v>
      </c>
      <c r="AS5" s="13" t="s">
        <v>42</v>
      </c>
      <c r="AT5" s="14" t="s">
        <v>43</v>
      </c>
      <c r="AU5" s="15" t="s">
        <v>44</v>
      </c>
      <c r="AV5" s="13" t="s">
        <v>45</v>
      </c>
      <c r="AX5" s="16" t="s">
        <v>46</v>
      </c>
      <c r="AY5" s="17" t="s">
        <v>47</v>
      </c>
      <c r="BA5" s="13" t="s">
        <v>48</v>
      </c>
      <c r="BB5" s="192" t="s">
        <v>278</v>
      </c>
      <c r="BC5" s="193"/>
    </row>
    <row r="6" spans="1:55" ht="24.75" thickTop="1">
      <c r="A6" s="18">
        <v>15060233</v>
      </c>
      <c r="B6" s="19" t="s">
        <v>49</v>
      </c>
      <c r="C6" s="19" t="s">
        <v>50</v>
      </c>
      <c r="D6" s="19" t="s">
        <v>51</v>
      </c>
      <c r="E6" s="19" t="s">
        <v>52</v>
      </c>
      <c r="F6" s="20">
        <v>1556513</v>
      </c>
      <c r="G6" s="20">
        <v>0</v>
      </c>
      <c r="H6" s="20">
        <v>12</v>
      </c>
      <c r="I6" s="20">
        <v>7</v>
      </c>
      <c r="J6" s="20">
        <v>2</v>
      </c>
      <c r="K6" s="20">
        <v>0</v>
      </c>
      <c r="L6" s="20">
        <v>0</v>
      </c>
      <c r="M6" s="20">
        <v>3</v>
      </c>
      <c r="N6" s="20">
        <v>3.6</v>
      </c>
      <c r="O6" s="20">
        <v>2.3</v>
      </c>
      <c r="P6" s="21">
        <v>702000</v>
      </c>
      <c r="Q6" s="21">
        <v>769000</v>
      </c>
      <c r="R6" s="21">
        <v>0</v>
      </c>
      <c r="S6" s="21">
        <v>0</v>
      </c>
      <c r="T6" s="21">
        <v>0</v>
      </c>
      <c r="U6" s="21">
        <v>0</v>
      </c>
      <c r="V6" s="21">
        <v>206039</v>
      </c>
      <c r="W6" s="21">
        <v>205000</v>
      </c>
      <c r="X6" s="21">
        <v>318000</v>
      </c>
      <c r="Y6" s="21">
        <v>318000</v>
      </c>
      <c r="Z6" s="21">
        <v>0</v>
      </c>
      <c r="AA6" s="21">
        <v>0</v>
      </c>
      <c r="AB6" s="21">
        <v>131700</v>
      </c>
      <c r="AC6" s="21">
        <v>135634</v>
      </c>
      <c r="AD6" s="21">
        <v>0</v>
      </c>
      <c r="AE6" s="21">
        <v>0</v>
      </c>
      <c r="AF6" s="21">
        <v>0</v>
      </c>
      <c r="AG6" s="21">
        <v>0</v>
      </c>
      <c r="AH6" s="21">
        <v>24226</v>
      </c>
      <c r="AI6" s="21">
        <v>5000</v>
      </c>
      <c r="AJ6" s="21">
        <v>1381965</v>
      </c>
      <c r="AK6" s="22">
        <v>1432634</v>
      </c>
      <c r="AL6" s="23"/>
      <c r="AM6" s="24">
        <v>605000</v>
      </c>
      <c r="AN6" s="25">
        <f aca="true" t="shared" si="0" ref="AN6:AN28">AM6/Q6</f>
        <v>0.7867360208062418</v>
      </c>
      <c r="AO6" s="26">
        <f>-1+AM6/P6</f>
        <v>-0.13817663817663817</v>
      </c>
      <c r="AP6" s="27"/>
      <c r="AQ6" s="132">
        <f aca="true" t="shared" si="1" ref="AQ6:AQ28">S6+U6+Y6+AA6+AC6+AE6+AG6+AI6+AM6</f>
        <v>1063634</v>
      </c>
      <c r="AR6" s="133">
        <f aca="true" t="shared" si="2" ref="AR6:AR28">AQ6/(P6+R6+T6+V6+X6+Z6+AB6+AD6+AF6+AH6)</f>
        <v>0.7696533559098819</v>
      </c>
      <c r="AS6" s="30">
        <f aca="true" t="shared" si="3" ref="AS6:AS27">IF(AR6&gt;=100%,0,(P6+R6+T6+V6+X6+Z6+AB6+AD6+AF6+AH6)-(S6+U6+Y6+AA6+AC6+AE6+AG6+AI6+AM6))</f>
        <v>318331</v>
      </c>
      <c r="AT6" s="31">
        <f aca="true" t="shared" si="4" ref="AT6:AT28">AQ6/AK6</f>
        <v>0.7424324705402776</v>
      </c>
      <c r="AU6" s="32">
        <f aca="true" t="shared" si="5" ref="AU6:AU27">IF(AQ6&lt;AK6,AK6-AQ6,0)</f>
        <v>369000</v>
      </c>
      <c r="AV6" s="30">
        <f>IF(V6&gt;AS6,0,AS6-V6)</f>
        <v>112292</v>
      </c>
      <c r="AX6" s="33">
        <f aca="true" t="shared" si="6" ref="AX6:AY27">$AM6/N6</f>
        <v>168055.55555555556</v>
      </c>
      <c r="AY6" s="34">
        <f t="shared" si="6"/>
        <v>263043.47826086957</v>
      </c>
      <c r="BA6" s="154">
        <f>IF(AQ6&gt;(P6+R6+T6+V6+X6+Z6+AB6+AD6+AF6+AH6),0,IF((V6*0.7)&gt;=(P6+R6+T6+V6+X6+Z6+AB6+AD6+AF6+AH6)-(S6+U6+Y6+AA6+AC6+AE6+AG6+AI6+AM6),(P6+R6+T6+V6+X6+Z6+AB6+AD6+AF6+AH6)-(S6+U6+Y6+AA6+AC6+AE6+AG6+AI6+AM6),V6*0.7))</f>
        <v>144227.3</v>
      </c>
      <c r="BB6" s="155" t="s">
        <v>53</v>
      </c>
      <c r="BC6" s="156" t="s">
        <v>54</v>
      </c>
    </row>
    <row r="7" spans="1:55" ht="24">
      <c r="A7" s="36">
        <v>26304856</v>
      </c>
      <c r="B7" s="37" t="s">
        <v>55</v>
      </c>
      <c r="C7" s="37" t="s">
        <v>50</v>
      </c>
      <c r="D7" s="37" t="s">
        <v>51</v>
      </c>
      <c r="E7" s="37" t="s">
        <v>56</v>
      </c>
      <c r="F7" s="38">
        <v>9928125</v>
      </c>
      <c r="G7" s="39"/>
      <c r="H7" s="38">
        <v>60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0.7</v>
      </c>
      <c r="O7" s="38">
        <v>0.5</v>
      </c>
      <c r="P7" s="40">
        <v>30000</v>
      </c>
      <c r="Q7" s="40">
        <v>136752</v>
      </c>
      <c r="R7" s="40">
        <v>0</v>
      </c>
      <c r="S7" s="40">
        <v>0</v>
      </c>
      <c r="T7" s="40">
        <v>48000</v>
      </c>
      <c r="U7" s="40">
        <v>12000</v>
      </c>
      <c r="V7" s="40">
        <v>15000</v>
      </c>
      <c r="W7" s="40">
        <v>21000</v>
      </c>
      <c r="X7" s="40">
        <v>2000</v>
      </c>
      <c r="Y7" s="40">
        <v>2000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43000</v>
      </c>
      <c r="AI7" s="40">
        <v>23608</v>
      </c>
      <c r="AJ7" s="40">
        <v>138000</v>
      </c>
      <c r="AK7" s="41">
        <v>195360</v>
      </c>
      <c r="AL7" s="23"/>
      <c r="AM7" s="42">
        <v>0</v>
      </c>
      <c r="AN7" s="43">
        <f t="shared" si="0"/>
        <v>0</v>
      </c>
      <c r="AO7" s="44">
        <f>-1+AM7/P7</f>
        <v>-1</v>
      </c>
      <c r="AP7" s="27"/>
      <c r="AQ7" s="45">
        <f t="shared" si="1"/>
        <v>37608</v>
      </c>
      <c r="AR7" s="46">
        <f t="shared" si="2"/>
        <v>0.27252173913043476</v>
      </c>
      <c r="AS7" s="35">
        <f t="shared" si="3"/>
        <v>100392</v>
      </c>
      <c r="AT7" s="31">
        <f t="shared" si="4"/>
        <v>0.1925061425061425</v>
      </c>
      <c r="AU7" s="47">
        <f t="shared" si="5"/>
        <v>157752</v>
      </c>
      <c r="AV7" s="35">
        <f>IF(V7&gt;AS7,0,AS7-V7)</f>
        <v>85392</v>
      </c>
      <c r="AX7" s="48">
        <f t="shared" si="6"/>
        <v>0</v>
      </c>
      <c r="AY7" s="49">
        <f t="shared" si="6"/>
        <v>0</v>
      </c>
      <c r="BA7" s="157">
        <f>IF(AQ7&gt;(P7+R7+T7+V7+X7+Z7+AB7+AD7+AF7+AH7),0,IF((V7*0.7)&gt;=(P7+R7+T7+V7+X7+Z7+AB7+AD7+AF7+AH7)-(S7+U7+Y7+AA7+AC7+AE7+AG7+AI7+AM7),(P7+R7+T7+V7+X7+Z7+AB7+AD7+AF7+AH7)-(S7+U7+Y7+AA7+AC7+AE7+AG7+AI7+AM7),V7*0.7))</f>
        <v>10500</v>
      </c>
      <c r="BB7" s="158" t="s">
        <v>53</v>
      </c>
      <c r="BC7" s="159" t="s">
        <v>57</v>
      </c>
    </row>
    <row r="8" spans="1:55" ht="72">
      <c r="A8" s="36">
        <v>26518252</v>
      </c>
      <c r="B8" s="37" t="s">
        <v>58</v>
      </c>
      <c r="C8" s="37" t="s">
        <v>50</v>
      </c>
      <c r="D8" s="37" t="s">
        <v>51</v>
      </c>
      <c r="E8" s="37" t="s">
        <v>58</v>
      </c>
      <c r="F8" s="38">
        <v>5587371</v>
      </c>
      <c r="G8" s="39"/>
      <c r="H8" s="38">
        <v>15</v>
      </c>
      <c r="I8" s="38">
        <v>3</v>
      </c>
      <c r="J8" s="38">
        <v>7</v>
      </c>
      <c r="K8" s="38">
        <v>3</v>
      </c>
      <c r="L8" s="38">
        <v>2</v>
      </c>
      <c r="M8" s="38">
        <v>0</v>
      </c>
      <c r="N8" s="38">
        <v>6.6</v>
      </c>
      <c r="O8" s="38">
        <v>4</v>
      </c>
      <c r="P8" s="40">
        <v>1318000</v>
      </c>
      <c r="Q8" s="40">
        <v>2107860</v>
      </c>
      <c r="R8" s="40">
        <v>0</v>
      </c>
      <c r="S8" s="40">
        <v>0</v>
      </c>
      <c r="T8" s="40">
        <v>160000</v>
      </c>
      <c r="U8" s="40">
        <v>10000</v>
      </c>
      <c r="V8" s="40">
        <v>360859</v>
      </c>
      <c r="W8" s="40">
        <v>280000</v>
      </c>
      <c r="X8" s="40">
        <v>200000</v>
      </c>
      <c r="Y8" s="40">
        <v>100000</v>
      </c>
      <c r="Z8" s="40">
        <v>0</v>
      </c>
      <c r="AA8" s="40">
        <v>0</v>
      </c>
      <c r="AB8" s="40">
        <v>200000</v>
      </c>
      <c r="AC8" s="40">
        <v>200000</v>
      </c>
      <c r="AD8" s="40">
        <v>0</v>
      </c>
      <c r="AE8" s="40">
        <v>0</v>
      </c>
      <c r="AF8" s="40">
        <v>900000</v>
      </c>
      <c r="AG8" s="40">
        <v>0</v>
      </c>
      <c r="AH8" s="40">
        <v>750000</v>
      </c>
      <c r="AI8" s="40">
        <v>290000</v>
      </c>
      <c r="AJ8" s="40">
        <v>3798644</v>
      </c>
      <c r="AK8" s="41">
        <v>2987860</v>
      </c>
      <c r="AL8" s="23"/>
      <c r="AM8" s="42">
        <v>1318000</v>
      </c>
      <c r="AN8" s="43">
        <f t="shared" si="0"/>
        <v>0.6252787187004829</v>
      </c>
      <c r="AO8" s="44">
        <f>-1+AM8/P8</f>
        <v>0</v>
      </c>
      <c r="AP8" s="27"/>
      <c r="AQ8" s="45">
        <f t="shared" si="1"/>
        <v>1918000</v>
      </c>
      <c r="AR8" s="46">
        <f t="shared" si="2"/>
        <v>0.49320379062341935</v>
      </c>
      <c r="AS8" s="35">
        <f t="shared" si="3"/>
        <v>1970859</v>
      </c>
      <c r="AT8" s="31">
        <f t="shared" si="4"/>
        <v>0.6419310141706773</v>
      </c>
      <c r="AU8" s="47">
        <f t="shared" si="5"/>
        <v>1069860</v>
      </c>
      <c r="AV8" s="35">
        <f>IF(V8&gt;AS8,0,AS8-V8)</f>
        <v>1610000</v>
      </c>
      <c r="AX8" s="48">
        <f t="shared" si="6"/>
        <v>199696.9696969697</v>
      </c>
      <c r="AY8" s="49">
        <f t="shared" si="6"/>
        <v>329500</v>
      </c>
      <c r="BA8" s="157">
        <f>IF(AQ8&gt;(P8+R8+T8+V8+X8+Z8+AB8+AD8+AF8+AH8),0,IF((V8*0.7)&gt;=(P8+R8+T8+V8+X8+Z8+AB8+AD8+AF8+AH8)-(S8+U8+Y8+AA8+AC8+AE8+AG8+AI8+AM8),(P8+R8+T8+V8+X8+Z8+AB8+AD8+AF8+AH8)-(S8+U8+Y8+AA8+AC8+AE8+AG8+AI8+AM8),V8*0.7))</f>
        <v>252601.3</v>
      </c>
      <c r="BB8" s="158" t="s">
        <v>53</v>
      </c>
      <c r="BC8" s="159" t="s">
        <v>59</v>
      </c>
    </row>
    <row r="9" spans="1:55" s="150" customFormat="1" ht="48.75" thickBot="1">
      <c r="A9" s="135">
        <v>65761979</v>
      </c>
      <c r="B9" s="136" t="s">
        <v>60</v>
      </c>
      <c r="C9" s="136" t="s">
        <v>50</v>
      </c>
      <c r="D9" s="136" t="s">
        <v>51</v>
      </c>
      <c r="E9" s="136" t="s">
        <v>56</v>
      </c>
      <c r="F9" s="137">
        <v>9416846</v>
      </c>
      <c r="G9" s="137">
        <v>0</v>
      </c>
      <c r="H9" s="137">
        <v>180</v>
      </c>
      <c r="I9" s="137">
        <v>0</v>
      </c>
      <c r="J9" s="137">
        <v>0</v>
      </c>
      <c r="K9" s="137">
        <v>0</v>
      </c>
      <c r="L9" s="137">
        <v>0</v>
      </c>
      <c r="M9" s="137">
        <v>180</v>
      </c>
      <c r="N9" s="137">
        <v>2.7</v>
      </c>
      <c r="O9" s="137">
        <v>1.9</v>
      </c>
      <c r="P9" s="138">
        <v>0</v>
      </c>
      <c r="Q9" s="138">
        <v>675823</v>
      </c>
      <c r="R9" s="138">
        <v>0</v>
      </c>
      <c r="S9" s="138">
        <v>0</v>
      </c>
      <c r="T9" s="138">
        <v>0</v>
      </c>
      <c r="U9" s="138">
        <v>0</v>
      </c>
      <c r="V9" s="138">
        <v>74796</v>
      </c>
      <c r="W9" s="138">
        <v>19068</v>
      </c>
      <c r="X9" s="138">
        <v>0</v>
      </c>
      <c r="Y9" s="138">
        <v>118935</v>
      </c>
      <c r="Z9" s="138">
        <v>0</v>
      </c>
      <c r="AA9" s="138">
        <v>0</v>
      </c>
      <c r="AB9" s="138">
        <v>0</v>
      </c>
      <c r="AC9" s="138">
        <v>0</v>
      </c>
      <c r="AD9" s="138">
        <v>0</v>
      </c>
      <c r="AE9" s="138">
        <v>0</v>
      </c>
      <c r="AF9" s="138">
        <v>19414345</v>
      </c>
      <c r="AG9" s="138">
        <v>693122</v>
      </c>
      <c r="AH9" s="138">
        <v>0</v>
      </c>
      <c r="AI9" s="138">
        <v>127268</v>
      </c>
      <c r="AJ9" s="138">
        <v>19414345</v>
      </c>
      <c r="AK9" s="139">
        <v>1634216</v>
      </c>
      <c r="AL9" s="140"/>
      <c r="AM9" s="141">
        <v>250000</v>
      </c>
      <c r="AN9" s="142">
        <f t="shared" si="0"/>
        <v>0.36991934278649885</v>
      </c>
      <c r="AO9" s="143"/>
      <c r="AP9" s="144"/>
      <c r="AQ9" s="145">
        <f t="shared" si="1"/>
        <v>1189325</v>
      </c>
      <c r="AR9" s="146">
        <f t="shared" si="2"/>
        <v>0.06102500874717875</v>
      </c>
      <c r="AS9" s="147">
        <f t="shared" si="3"/>
        <v>18299816</v>
      </c>
      <c r="AT9" s="148">
        <f t="shared" si="4"/>
        <v>0.7277648731868982</v>
      </c>
      <c r="AU9" s="149">
        <f t="shared" si="5"/>
        <v>444891</v>
      </c>
      <c r="AV9" s="147">
        <f>IF(V9&gt;AS9,0,AS9-V9)</f>
        <v>18225020</v>
      </c>
      <c r="AX9" s="151">
        <f t="shared" si="6"/>
        <v>92592.59259259258</v>
      </c>
      <c r="AY9" s="152">
        <f t="shared" si="6"/>
        <v>131578.94736842107</v>
      </c>
      <c r="BA9" s="160">
        <f>IF(AQ9&gt;(P9+R9+T9+V9+X9+Z9+AB9+AD9+AF9+AH9),0,IF((V9*0.7)&gt;=(P9+R9+T9+V9+X9+Z9+AB9+AD9+AF9+AH9)-(S9+U9+Y9+AA9+AC9+AE9+AG9+AI9+AM9),(P9+R9+T9+V9+X9+Z9+AB9+AD9+AF9+AH9)-(S9+U9+Y9+AA9+AC9+AE9+AG9+AI9+AM9),V9*0.7))</f>
        <v>52357.2</v>
      </c>
      <c r="BB9" s="161" t="s">
        <v>53</v>
      </c>
      <c r="BC9" s="162" t="s">
        <v>59</v>
      </c>
    </row>
    <row r="10" spans="1:55" ht="24.75" hidden="1" thickBot="1">
      <c r="A10" s="52">
        <v>70188467</v>
      </c>
      <c r="B10" s="53" t="s">
        <v>61</v>
      </c>
      <c r="C10" s="53" t="s">
        <v>62</v>
      </c>
      <c r="D10" s="53" t="s">
        <v>51</v>
      </c>
      <c r="E10" s="53" t="s">
        <v>56</v>
      </c>
      <c r="F10" s="54">
        <v>7196474</v>
      </c>
      <c r="G10" s="54">
        <v>0</v>
      </c>
      <c r="H10" s="54">
        <v>60</v>
      </c>
      <c r="I10" s="54">
        <v>0</v>
      </c>
      <c r="J10" s="54">
        <v>0</v>
      </c>
      <c r="K10" s="54">
        <v>0</v>
      </c>
      <c r="L10" s="54">
        <v>0</v>
      </c>
      <c r="M10" s="54">
        <v>60</v>
      </c>
      <c r="N10" s="54">
        <v>0.8</v>
      </c>
      <c r="O10" s="54">
        <v>0.5</v>
      </c>
      <c r="P10" s="55">
        <v>40000</v>
      </c>
      <c r="Q10" s="55">
        <v>33000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40000</v>
      </c>
      <c r="X10" s="55">
        <v>0</v>
      </c>
      <c r="Y10" s="55">
        <v>0</v>
      </c>
      <c r="Z10" s="55">
        <v>85000</v>
      </c>
      <c r="AA10" s="55">
        <v>135000</v>
      </c>
      <c r="AB10" s="55">
        <v>5000</v>
      </c>
      <c r="AC10" s="55">
        <v>4000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130000</v>
      </c>
      <c r="AK10" s="56">
        <v>212000</v>
      </c>
      <c r="AL10" s="23"/>
      <c r="AM10" s="57">
        <v>33000</v>
      </c>
      <c r="AN10" s="58">
        <f t="shared" si="0"/>
        <v>1</v>
      </c>
      <c r="AO10" s="59">
        <f>-1+AM10/P10</f>
        <v>-0.17500000000000004</v>
      </c>
      <c r="AP10" s="27"/>
      <c r="AQ10" s="60">
        <f t="shared" si="1"/>
        <v>172000</v>
      </c>
      <c r="AR10" s="61">
        <f t="shared" si="2"/>
        <v>1.323076923076923</v>
      </c>
      <c r="AS10" s="62">
        <f t="shared" si="3"/>
        <v>0</v>
      </c>
      <c r="AT10" s="63">
        <f t="shared" si="4"/>
        <v>0.8113207547169812</v>
      </c>
      <c r="AU10" s="64">
        <f t="shared" si="5"/>
        <v>40000</v>
      </c>
      <c r="AV10" s="35">
        <f>IF(V10&gt;AS10,0,AS10-V10)</f>
        <v>0</v>
      </c>
      <c r="AX10" s="65">
        <f t="shared" si="6"/>
        <v>41250</v>
      </c>
      <c r="AY10" s="66">
        <f t="shared" si="6"/>
        <v>66000</v>
      </c>
      <c r="BA10" s="163">
        <f>IF(AQ10&gt;(P10+R10+T10+V10+X10+Z10+AB10+AD10+AF10+AH10),0,IF((V10*0.7)&gt;=(P10+R10+T10+V10+X10+Z10+AB10+AD10+AF10+AH10)-(S10+U10+Y10+AA10+AC10+AE10+AG10+AI10+AM10),(P10+R10+T10+V10+X10+Z10+AB10+AD10+AF10+AH10)-(S10+U10+Y10+AA10+AC10+AE10+AG10+AI10+AM10),V10*0.7))</f>
        <v>0</v>
      </c>
      <c r="BB10" s="164" t="s">
        <v>53</v>
      </c>
      <c r="BC10" s="163" t="s">
        <v>63</v>
      </c>
    </row>
    <row r="11" spans="1:53" ht="12.75" thickBot="1">
      <c r="A11" s="190" t="s">
        <v>64</v>
      </c>
      <c r="B11" s="191"/>
      <c r="C11" s="191"/>
      <c r="D11" s="191"/>
      <c r="E11" s="191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>
        <f>SUM(P6:P10)</f>
        <v>2090000</v>
      </c>
      <c r="Q11" s="70">
        <f aca="true" t="shared" si="7" ref="Q11:AK11">SUM(Q6:Q10)</f>
        <v>3722435</v>
      </c>
      <c r="R11" s="70">
        <f t="shared" si="7"/>
        <v>0</v>
      </c>
      <c r="S11" s="70">
        <f t="shared" si="7"/>
        <v>0</v>
      </c>
      <c r="T11" s="70">
        <f t="shared" si="7"/>
        <v>208000</v>
      </c>
      <c r="U11" s="70">
        <f t="shared" si="7"/>
        <v>22000</v>
      </c>
      <c r="V11" s="70">
        <f t="shared" si="7"/>
        <v>656694</v>
      </c>
      <c r="W11" s="70">
        <f t="shared" si="7"/>
        <v>565068</v>
      </c>
      <c r="X11" s="70">
        <f t="shared" si="7"/>
        <v>520000</v>
      </c>
      <c r="Y11" s="70">
        <f t="shared" si="7"/>
        <v>538935</v>
      </c>
      <c r="Z11" s="70">
        <f t="shared" si="7"/>
        <v>85000</v>
      </c>
      <c r="AA11" s="70">
        <f t="shared" si="7"/>
        <v>135000</v>
      </c>
      <c r="AB11" s="70">
        <f t="shared" si="7"/>
        <v>336700</v>
      </c>
      <c r="AC11" s="70">
        <f t="shared" si="7"/>
        <v>339634</v>
      </c>
      <c r="AD11" s="70">
        <f t="shared" si="7"/>
        <v>0</v>
      </c>
      <c r="AE11" s="70">
        <f t="shared" si="7"/>
        <v>0</v>
      </c>
      <c r="AF11" s="70">
        <f t="shared" si="7"/>
        <v>20314345</v>
      </c>
      <c r="AG11" s="70">
        <f t="shared" si="7"/>
        <v>693122</v>
      </c>
      <c r="AH11" s="70">
        <f t="shared" si="7"/>
        <v>817226</v>
      </c>
      <c r="AI11" s="70">
        <f t="shared" si="7"/>
        <v>445876</v>
      </c>
      <c r="AJ11" s="70">
        <f t="shared" si="7"/>
        <v>24862954</v>
      </c>
      <c r="AK11" s="70">
        <f t="shared" si="7"/>
        <v>6462070</v>
      </c>
      <c r="AL11" s="71"/>
      <c r="AM11" s="72">
        <f>SUM(AM6:AM10)</f>
        <v>2206000</v>
      </c>
      <c r="AN11" s="73">
        <f t="shared" si="0"/>
        <v>0.592622839619765</v>
      </c>
      <c r="AO11" s="73">
        <f>-1+AM11/P11</f>
        <v>0.0555023923444975</v>
      </c>
      <c r="AP11" s="74"/>
      <c r="AQ11" s="75">
        <f t="shared" si="1"/>
        <v>4380567</v>
      </c>
      <c r="AR11" s="76">
        <f t="shared" si="2"/>
        <v>0.1750268949153477</v>
      </c>
      <c r="AS11" s="77">
        <f>SUM(AS6:AS10)</f>
        <v>20689398</v>
      </c>
      <c r="AT11" s="78">
        <f t="shared" si="4"/>
        <v>0.6778891284062227</v>
      </c>
      <c r="AU11" s="77">
        <f>SUM(AU6:AU10)</f>
        <v>2081503</v>
      </c>
      <c r="AV11" s="77">
        <f>SUM(AV6:AV10)</f>
        <v>20032704</v>
      </c>
      <c r="AX11" s="79"/>
      <c r="AY11" s="79"/>
      <c r="BA11" s="165">
        <f>SUM(BA6:BA10)</f>
        <v>459685.8</v>
      </c>
    </row>
    <row r="12" spans="1:51" ht="7.5" customHeight="1" thickBot="1">
      <c r="A12" s="67"/>
      <c r="B12" s="68"/>
      <c r="C12" s="68"/>
      <c r="D12" s="68"/>
      <c r="E12" s="68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80"/>
      <c r="AO12" s="80"/>
      <c r="AP12" s="80"/>
      <c r="AR12" s="27"/>
      <c r="AS12" s="81"/>
      <c r="AT12" s="82"/>
      <c r="AV12" s="81"/>
      <c r="AX12" s="79"/>
      <c r="AY12" s="79"/>
    </row>
    <row r="13" spans="1:55" ht="24.75" hidden="1" thickBot="1">
      <c r="A13" s="18">
        <v>394190</v>
      </c>
      <c r="B13" s="19" t="s">
        <v>65</v>
      </c>
      <c r="C13" s="19" t="s">
        <v>50</v>
      </c>
      <c r="D13" s="19" t="s">
        <v>66</v>
      </c>
      <c r="E13" s="19" t="s">
        <v>67</v>
      </c>
      <c r="F13" s="20">
        <v>1784518</v>
      </c>
      <c r="G13" s="20">
        <v>0</v>
      </c>
      <c r="H13" s="20">
        <v>5</v>
      </c>
      <c r="I13" s="20">
        <v>0</v>
      </c>
      <c r="J13" s="20">
        <v>0</v>
      </c>
      <c r="K13" s="20">
        <v>0</v>
      </c>
      <c r="L13" s="20">
        <v>0</v>
      </c>
      <c r="M13" s="20">
        <v>5</v>
      </c>
      <c r="N13" s="20">
        <v>2.1</v>
      </c>
      <c r="O13" s="20">
        <v>1.8</v>
      </c>
      <c r="P13" s="21">
        <v>0</v>
      </c>
      <c r="Q13" s="21">
        <v>236000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30000</v>
      </c>
      <c r="X13" s="21">
        <v>0</v>
      </c>
      <c r="Y13" s="21">
        <v>30000</v>
      </c>
      <c r="Z13" s="21">
        <v>0</v>
      </c>
      <c r="AA13" s="21">
        <v>0</v>
      </c>
      <c r="AB13" s="21">
        <v>0</v>
      </c>
      <c r="AC13" s="21">
        <v>300000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44571</v>
      </c>
      <c r="AJ13" s="21">
        <v>0</v>
      </c>
      <c r="AK13" s="22">
        <v>640571</v>
      </c>
      <c r="AL13" s="23"/>
      <c r="AM13" s="24">
        <v>236000</v>
      </c>
      <c r="AN13" s="25">
        <f t="shared" si="0"/>
        <v>1</v>
      </c>
      <c r="AO13" s="26"/>
      <c r="AP13" s="27"/>
      <c r="AQ13" s="28">
        <f t="shared" si="1"/>
        <v>610571</v>
      </c>
      <c r="AR13" s="29"/>
      <c r="AS13" s="30"/>
      <c r="AT13" s="31">
        <f t="shared" si="4"/>
        <v>0.9531667840098912</v>
      </c>
      <c r="AU13" s="83">
        <f t="shared" si="5"/>
        <v>30000</v>
      </c>
      <c r="AV13" s="30">
        <f aca="true" t="shared" si="8" ref="AV13:AV27">IF(V13&gt;AS13,0,AS13-V13)</f>
        <v>0</v>
      </c>
      <c r="AX13" s="33">
        <f t="shared" si="6"/>
        <v>112380.95238095238</v>
      </c>
      <c r="AY13" s="34">
        <f t="shared" si="6"/>
        <v>131111.1111111111</v>
      </c>
      <c r="BA13" s="166">
        <f aca="true" t="shared" si="9" ref="BA13:BA27">IF(AQ13&gt;(P13+R13+T13+V13+X13+Z13+AB13+AD13+AF13+AH13),0,IF((V13*0.7)&gt;=(P13+R13+T13+V13+X13+Z13+AB13+AD13+AF13+AH13)-(S13+U13+Y13+AA13+AC13+AE13+AG13+AI13+AM13),(P13+R13+T13+V13+X13+Z13+AB13+AD13+AF13+AH13)-(S13+U13+Y13+AA13+AC13+AE13+AG13+AI13+AM13),V13*0.7))</f>
        <v>0</v>
      </c>
      <c r="BB13" s="167"/>
      <c r="BC13" s="167"/>
    </row>
    <row r="14" spans="1:55" ht="24.75" hidden="1" thickBot="1">
      <c r="A14" s="36">
        <v>400840</v>
      </c>
      <c r="B14" s="37" t="s">
        <v>68</v>
      </c>
      <c r="C14" s="37" t="s">
        <v>62</v>
      </c>
      <c r="D14" s="37" t="s">
        <v>66</v>
      </c>
      <c r="E14" s="37" t="s">
        <v>69</v>
      </c>
      <c r="F14" s="38">
        <v>6075370</v>
      </c>
      <c r="G14" s="39"/>
      <c r="H14" s="38">
        <v>18</v>
      </c>
      <c r="I14" s="38">
        <v>17</v>
      </c>
      <c r="J14" s="38">
        <v>1</v>
      </c>
      <c r="K14" s="38">
        <v>0</v>
      </c>
      <c r="L14" s="38">
        <v>0</v>
      </c>
      <c r="M14" s="38">
        <v>0</v>
      </c>
      <c r="N14" s="38">
        <v>4.7</v>
      </c>
      <c r="O14" s="38">
        <v>2.9</v>
      </c>
      <c r="P14" s="40">
        <v>490000</v>
      </c>
      <c r="Q14" s="40">
        <v>593500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753000</v>
      </c>
      <c r="AA14" s="40">
        <v>778500</v>
      </c>
      <c r="AB14" s="40">
        <v>460000</v>
      </c>
      <c r="AC14" s="40">
        <v>510000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1703000</v>
      </c>
      <c r="AK14" s="41">
        <v>1882000</v>
      </c>
      <c r="AL14" s="23"/>
      <c r="AM14" s="42">
        <v>593000</v>
      </c>
      <c r="AN14" s="43">
        <f t="shared" si="0"/>
        <v>0.9991575400168492</v>
      </c>
      <c r="AO14" s="44">
        <f>-1+AM14/P14</f>
        <v>0.21020408163265314</v>
      </c>
      <c r="AP14" s="27"/>
      <c r="AQ14" s="45">
        <f t="shared" si="1"/>
        <v>1881500</v>
      </c>
      <c r="AR14" s="46">
        <f t="shared" si="2"/>
        <v>1.1048150322959482</v>
      </c>
      <c r="AS14" s="35">
        <f t="shared" si="3"/>
        <v>0</v>
      </c>
      <c r="AT14" s="31">
        <f t="shared" si="4"/>
        <v>0.9997343251859724</v>
      </c>
      <c r="AU14" s="84">
        <f t="shared" si="5"/>
        <v>500</v>
      </c>
      <c r="AV14" s="50">
        <f t="shared" si="8"/>
        <v>0</v>
      </c>
      <c r="AX14" s="48">
        <f t="shared" si="6"/>
        <v>126170.21276595745</v>
      </c>
      <c r="AY14" s="49">
        <f t="shared" si="6"/>
        <v>204482.75862068965</v>
      </c>
      <c r="BA14" s="168">
        <f t="shared" si="9"/>
        <v>0</v>
      </c>
      <c r="BB14" s="169"/>
      <c r="BC14" s="169"/>
    </row>
    <row r="15" spans="1:55" ht="24">
      <c r="A15" s="36">
        <v>400858</v>
      </c>
      <c r="B15" s="37" t="s">
        <v>70</v>
      </c>
      <c r="C15" s="37" t="s">
        <v>62</v>
      </c>
      <c r="D15" s="37" t="s">
        <v>66</v>
      </c>
      <c r="E15" s="37" t="s">
        <v>70</v>
      </c>
      <c r="F15" s="38">
        <v>2022392</v>
      </c>
      <c r="G15" s="39"/>
      <c r="H15" s="38">
        <v>30</v>
      </c>
      <c r="I15" s="38">
        <v>12</v>
      </c>
      <c r="J15" s="38">
        <v>11</v>
      </c>
      <c r="K15" s="38">
        <v>6</v>
      </c>
      <c r="L15" s="38">
        <v>1</v>
      </c>
      <c r="M15" s="38">
        <v>0</v>
      </c>
      <c r="N15" s="38">
        <v>10</v>
      </c>
      <c r="O15" s="38">
        <v>5</v>
      </c>
      <c r="P15" s="40">
        <v>1285000</v>
      </c>
      <c r="Q15" s="40">
        <v>1397000</v>
      </c>
      <c r="R15" s="40">
        <v>0</v>
      </c>
      <c r="S15" s="40">
        <v>0</v>
      </c>
      <c r="T15" s="40">
        <v>0</v>
      </c>
      <c r="U15" s="40">
        <v>0</v>
      </c>
      <c r="V15" s="40">
        <v>180000</v>
      </c>
      <c r="W15" s="40">
        <v>0</v>
      </c>
      <c r="X15" s="40">
        <v>0</v>
      </c>
      <c r="Y15" s="40">
        <v>0</v>
      </c>
      <c r="Z15" s="40">
        <v>3211000</v>
      </c>
      <c r="AA15" s="40">
        <v>2621000</v>
      </c>
      <c r="AB15" s="40">
        <v>726000</v>
      </c>
      <c r="AC15" s="40">
        <v>945000</v>
      </c>
      <c r="AD15" s="40">
        <v>0</v>
      </c>
      <c r="AE15" s="40">
        <v>0</v>
      </c>
      <c r="AF15" s="40">
        <v>0</v>
      </c>
      <c r="AG15" s="40">
        <v>0</v>
      </c>
      <c r="AH15" s="40">
        <v>47000</v>
      </c>
      <c r="AI15" s="40">
        <v>118000</v>
      </c>
      <c r="AJ15" s="40">
        <v>5269000</v>
      </c>
      <c r="AK15" s="41">
        <v>5081000</v>
      </c>
      <c r="AL15" s="23"/>
      <c r="AM15" s="42">
        <v>1358000</v>
      </c>
      <c r="AN15" s="43">
        <f t="shared" si="0"/>
        <v>0.972083035075161</v>
      </c>
      <c r="AO15" s="44">
        <f>-1+AM15/P15</f>
        <v>0.0568093385214008</v>
      </c>
      <c r="AP15" s="27"/>
      <c r="AQ15" s="45">
        <f t="shared" si="1"/>
        <v>5042000</v>
      </c>
      <c r="AR15" s="46">
        <f t="shared" si="2"/>
        <v>0.92530739585245</v>
      </c>
      <c r="AS15" s="35">
        <f t="shared" si="3"/>
        <v>407000</v>
      </c>
      <c r="AT15" s="31">
        <f t="shared" si="4"/>
        <v>0.9923243456012596</v>
      </c>
      <c r="AU15" s="84">
        <f t="shared" si="5"/>
        <v>39000</v>
      </c>
      <c r="AV15" s="50">
        <f t="shared" si="8"/>
        <v>227000</v>
      </c>
      <c r="AX15" s="48">
        <f t="shared" si="6"/>
        <v>135800</v>
      </c>
      <c r="AY15" s="49">
        <f t="shared" si="6"/>
        <v>271600</v>
      </c>
      <c r="BA15" s="167">
        <f t="shared" si="9"/>
        <v>125999.99999999999</v>
      </c>
      <c r="BB15" s="170" t="s">
        <v>53</v>
      </c>
      <c r="BC15" s="171" t="s">
        <v>63</v>
      </c>
    </row>
    <row r="16" spans="1:55" ht="48" hidden="1">
      <c r="A16" s="36">
        <v>15060233</v>
      </c>
      <c r="B16" s="37" t="s">
        <v>49</v>
      </c>
      <c r="C16" s="37" t="s">
        <v>50</v>
      </c>
      <c r="D16" s="37" t="s">
        <v>66</v>
      </c>
      <c r="E16" s="37" t="s">
        <v>71</v>
      </c>
      <c r="F16" s="38">
        <v>7776230</v>
      </c>
      <c r="G16" s="38">
        <v>0</v>
      </c>
      <c r="H16" s="38">
        <v>18</v>
      </c>
      <c r="I16" s="38">
        <v>0</v>
      </c>
      <c r="J16" s="38">
        <v>7</v>
      </c>
      <c r="K16" s="38">
        <v>7</v>
      </c>
      <c r="L16" s="38">
        <v>4</v>
      </c>
      <c r="M16" s="38">
        <v>0</v>
      </c>
      <c r="N16" s="38">
        <v>9</v>
      </c>
      <c r="O16" s="38">
        <v>7.1</v>
      </c>
      <c r="P16" s="40">
        <v>1301000</v>
      </c>
      <c r="Q16" s="40">
        <v>1965250</v>
      </c>
      <c r="R16" s="40">
        <v>0</v>
      </c>
      <c r="S16" s="40">
        <v>0</v>
      </c>
      <c r="T16" s="40">
        <v>20110</v>
      </c>
      <c r="U16" s="40">
        <v>0</v>
      </c>
      <c r="V16" s="40">
        <v>434709</v>
      </c>
      <c r="W16" s="40">
        <v>350000</v>
      </c>
      <c r="X16" s="40">
        <v>102000</v>
      </c>
      <c r="Y16" s="40">
        <v>150000</v>
      </c>
      <c r="Z16" s="40">
        <v>0</v>
      </c>
      <c r="AA16" s="40">
        <v>0</v>
      </c>
      <c r="AB16" s="40">
        <v>340000</v>
      </c>
      <c r="AC16" s="40">
        <v>351695</v>
      </c>
      <c r="AD16" s="40">
        <v>0</v>
      </c>
      <c r="AE16" s="40">
        <v>0</v>
      </c>
      <c r="AF16" s="40">
        <v>0</v>
      </c>
      <c r="AG16" s="40">
        <v>0</v>
      </c>
      <c r="AH16" s="40">
        <v>258000</v>
      </c>
      <c r="AI16" s="40">
        <v>256000</v>
      </c>
      <c r="AJ16" s="40">
        <v>2375110</v>
      </c>
      <c r="AK16" s="41">
        <v>3072945</v>
      </c>
      <c r="AL16" s="23"/>
      <c r="AM16" s="42">
        <v>1846000</v>
      </c>
      <c r="AN16" s="43">
        <f t="shared" si="0"/>
        <v>0.9393206971123267</v>
      </c>
      <c r="AO16" s="44">
        <f>-1+AM16/P16</f>
        <v>0.4189085318985395</v>
      </c>
      <c r="AP16" s="27"/>
      <c r="AQ16" s="45">
        <f t="shared" si="1"/>
        <v>2603695</v>
      </c>
      <c r="AR16" s="46">
        <f t="shared" si="2"/>
        <v>1.0602145353546006</v>
      </c>
      <c r="AS16" s="35">
        <f t="shared" si="3"/>
        <v>0</v>
      </c>
      <c r="AT16" s="31">
        <f t="shared" si="4"/>
        <v>0.847296323233901</v>
      </c>
      <c r="AU16" s="84">
        <f t="shared" si="5"/>
        <v>469250</v>
      </c>
      <c r="AV16" s="50">
        <f t="shared" si="8"/>
        <v>0</v>
      </c>
      <c r="AX16" s="48">
        <f t="shared" si="6"/>
        <v>205111.11111111112</v>
      </c>
      <c r="AY16" s="49">
        <f t="shared" si="6"/>
        <v>260000</v>
      </c>
      <c r="BA16" s="157">
        <f t="shared" si="9"/>
        <v>0</v>
      </c>
      <c r="BB16" s="158" t="s">
        <v>53</v>
      </c>
      <c r="BC16" s="159"/>
    </row>
    <row r="17" spans="1:55" ht="14.25" customHeight="1">
      <c r="A17" s="36">
        <v>15060306</v>
      </c>
      <c r="B17" s="37" t="s">
        <v>72</v>
      </c>
      <c r="C17" s="37" t="s">
        <v>50</v>
      </c>
      <c r="D17" s="37" t="s">
        <v>66</v>
      </c>
      <c r="E17" s="37" t="s">
        <v>73</v>
      </c>
      <c r="F17" s="38">
        <v>6928452</v>
      </c>
      <c r="G17" s="38">
        <v>0</v>
      </c>
      <c r="H17" s="38">
        <v>17</v>
      </c>
      <c r="I17" s="38">
        <v>3</v>
      </c>
      <c r="J17" s="38">
        <v>2</v>
      </c>
      <c r="K17" s="38">
        <v>6</v>
      </c>
      <c r="L17" s="38">
        <v>0</v>
      </c>
      <c r="M17" s="38">
        <v>6</v>
      </c>
      <c r="N17" s="38">
        <v>3.8</v>
      </c>
      <c r="O17" s="38">
        <v>3.1</v>
      </c>
      <c r="P17" s="40">
        <v>129000</v>
      </c>
      <c r="Q17" s="40">
        <v>355000</v>
      </c>
      <c r="R17" s="40">
        <v>0</v>
      </c>
      <c r="S17" s="40">
        <v>0</v>
      </c>
      <c r="T17" s="40">
        <v>150000</v>
      </c>
      <c r="U17" s="40">
        <v>0</v>
      </c>
      <c r="V17" s="40">
        <v>154704</v>
      </c>
      <c r="W17" s="40">
        <v>250000</v>
      </c>
      <c r="X17" s="40">
        <v>313000</v>
      </c>
      <c r="Y17" s="40">
        <v>300000</v>
      </c>
      <c r="Z17" s="40">
        <v>0</v>
      </c>
      <c r="AA17" s="40">
        <v>0</v>
      </c>
      <c r="AB17" s="40">
        <v>136000</v>
      </c>
      <c r="AC17" s="40">
        <v>175000</v>
      </c>
      <c r="AD17" s="40">
        <v>0</v>
      </c>
      <c r="AE17" s="40">
        <v>0</v>
      </c>
      <c r="AF17" s="40">
        <v>0</v>
      </c>
      <c r="AG17" s="40">
        <v>0</v>
      </c>
      <c r="AH17" s="40">
        <v>50000</v>
      </c>
      <c r="AI17" s="40">
        <v>50000</v>
      </c>
      <c r="AJ17" s="40">
        <v>918000</v>
      </c>
      <c r="AK17" s="41">
        <v>1130000</v>
      </c>
      <c r="AL17" s="23"/>
      <c r="AM17" s="42">
        <v>122000</v>
      </c>
      <c r="AN17" s="43">
        <f t="shared" si="0"/>
        <v>0.3436619718309859</v>
      </c>
      <c r="AO17" s="44">
        <f>-1+AM17/P17</f>
        <v>-0.054263565891472854</v>
      </c>
      <c r="AP17" s="27"/>
      <c r="AQ17" s="45">
        <f t="shared" si="1"/>
        <v>647000</v>
      </c>
      <c r="AR17" s="46">
        <f t="shared" si="2"/>
        <v>0.6936820255944008</v>
      </c>
      <c r="AS17" s="35">
        <f t="shared" si="3"/>
        <v>285704</v>
      </c>
      <c r="AT17" s="31">
        <f t="shared" si="4"/>
        <v>0.5725663716814159</v>
      </c>
      <c r="AU17" s="84">
        <f t="shared" si="5"/>
        <v>483000</v>
      </c>
      <c r="AV17" s="50">
        <f t="shared" si="8"/>
        <v>131000</v>
      </c>
      <c r="AX17" s="48">
        <f t="shared" si="6"/>
        <v>32105.263157894737</v>
      </c>
      <c r="AY17" s="49">
        <f t="shared" si="6"/>
        <v>39354.83870967742</v>
      </c>
      <c r="BA17" s="157">
        <f t="shared" si="9"/>
        <v>108292.79999999999</v>
      </c>
      <c r="BB17" s="158" t="s">
        <v>53</v>
      </c>
      <c r="BC17" s="159" t="s">
        <v>59</v>
      </c>
    </row>
    <row r="18" spans="1:55" ht="24">
      <c r="A18" s="36">
        <v>26304856</v>
      </c>
      <c r="B18" s="37" t="s">
        <v>55</v>
      </c>
      <c r="C18" s="37" t="s">
        <v>50</v>
      </c>
      <c r="D18" s="37" t="s">
        <v>66</v>
      </c>
      <c r="E18" s="37" t="s">
        <v>74</v>
      </c>
      <c r="F18" s="38">
        <v>8525323</v>
      </c>
      <c r="G18" s="38">
        <v>0</v>
      </c>
      <c r="H18" s="38">
        <v>55</v>
      </c>
      <c r="I18" s="38">
        <v>35</v>
      </c>
      <c r="J18" s="38">
        <v>15</v>
      </c>
      <c r="K18" s="38">
        <v>5</v>
      </c>
      <c r="L18" s="38">
        <v>0</v>
      </c>
      <c r="M18" s="38">
        <v>0</v>
      </c>
      <c r="N18" s="38">
        <v>0.7</v>
      </c>
      <c r="O18" s="38">
        <v>0.5</v>
      </c>
      <c r="P18" s="40">
        <v>69000</v>
      </c>
      <c r="Q18" s="40">
        <v>286510</v>
      </c>
      <c r="R18" s="40">
        <v>0</v>
      </c>
      <c r="S18" s="40">
        <v>0</v>
      </c>
      <c r="T18" s="40">
        <v>18500</v>
      </c>
      <c r="U18" s="40">
        <v>9000</v>
      </c>
      <c r="V18" s="40">
        <v>27000</v>
      </c>
      <c r="W18" s="40">
        <v>27000</v>
      </c>
      <c r="X18" s="40">
        <v>3000</v>
      </c>
      <c r="Y18" s="40">
        <v>3000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136100</v>
      </c>
      <c r="AI18" s="40">
        <v>83790</v>
      </c>
      <c r="AJ18" s="40">
        <v>253600</v>
      </c>
      <c r="AK18" s="41">
        <v>409300</v>
      </c>
      <c r="AL18" s="23"/>
      <c r="AM18" s="42">
        <v>0</v>
      </c>
      <c r="AN18" s="43">
        <f t="shared" si="0"/>
        <v>0</v>
      </c>
      <c r="AO18" s="44">
        <f>-1+AM18/P18</f>
        <v>-1</v>
      </c>
      <c r="AP18" s="27"/>
      <c r="AQ18" s="45">
        <f t="shared" si="1"/>
        <v>95790</v>
      </c>
      <c r="AR18" s="46">
        <f t="shared" si="2"/>
        <v>0.37772082018927444</v>
      </c>
      <c r="AS18" s="35">
        <f t="shared" si="3"/>
        <v>157810</v>
      </c>
      <c r="AT18" s="31">
        <f t="shared" si="4"/>
        <v>0.23403371610065965</v>
      </c>
      <c r="AU18" s="84">
        <f t="shared" si="5"/>
        <v>313510</v>
      </c>
      <c r="AV18" s="50">
        <f t="shared" si="8"/>
        <v>130810</v>
      </c>
      <c r="AX18" s="48">
        <f t="shared" si="6"/>
        <v>0</v>
      </c>
      <c r="AY18" s="49">
        <f t="shared" si="6"/>
        <v>0</v>
      </c>
      <c r="BA18" s="157">
        <f t="shared" si="9"/>
        <v>18900</v>
      </c>
      <c r="BB18" s="158" t="s">
        <v>53</v>
      </c>
      <c r="BC18" s="159" t="s">
        <v>57</v>
      </c>
    </row>
    <row r="19" spans="1:55" ht="36" hidden="1">
      <c r="A19" s="36">
        <v>26652935</v>
      </c>
      <c r="B19" s="37" t="s">
        <v>75</v>
      </c>
      <c r="C19" s="37" t="s">
        <v>50</v>
      </c>
      <c r="D19" s="37" t="s">
        <v>66</v>
      </c>
      <c r="E19" s="37" t="s">
        <v>76</v>
      </c>
      <c r="F19" s="39"/>
      <c r="G19" s="39"/>
      <c r="H19" s="38">
        <v>20</v>
      </c>
      <c r="I19" s="38">
        <v>0</v>
      </c>
      <c r="J19" s="38">
        <v>1</v>
      </c>
      <c r="K19" s="38">
        <v>1</v>
      </c>
      <c r="L19" s="38">
        <v>1</v>
      </c>
      <c r="M19" s="38">
        <v>17</v>
      </c>
      <c r="N19" s="38">
        <v>6.7</v>
      </c>
      <c r="O19" s="38">
        <v>3.7</v>
      </c>
      <c r="P19" s="40">
        <v>0</v>
      </c>
      <c r="Q19" s="40">
        <v>1591866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28000</v>
      </c>
      <c r="AC19" s="40">
        <v>254000</v>
      </c>
      <c r="AD19" s="40">
        <v>0</v>
      </c>
      <c r="AE19" s="40">
        <v>0</v>
      </c>
      <c r="AF19" s="40">
        <v>1000000</v>
      </c>
      <c r="AG19" s="40">
        <v>632862</v>
      </c>
      <c r="AH19" s="40">
        <v>0</v>
      </c>
      <c r="AI19" s="40">
        <v>0</v>
      </c>
      <c r="AJ19" s="40">
        <v>1028000</v>
      </c>
      <c r="AK19" s="41">
        <v>2478728</v>
      </c>
      <c r="AL19" s="23"/>
      <c r="AM19" s="42">
        <v>1365000</v>
      </c>
      <c r="AN19" s="43">
        <f t="shared" si="0"/>
        <v>0.8574842354821323</v>
      </c>
      <c r="AO19" s="44"/>
      <c r="AP19" s="27"/>
      <c r="AQ19" s="45">
        <f t="shared" si="1"/>
        <v>2251862</v>
      </c>
      <c r="AR19" s="46">
        <f t="shared" si="2"/>
        <v>2.1905272373540856</v>
      </c>
      <c r="AS19" s="35">
        <f t="shared" si="3"/>
        <v>0</v>
      </c>
      <c r="AT19" s="31">
        <f t="shared" si="4"/>
        <v>0.9084748306389406</v>
      </c>
      <c r="AU19" s="84">
        <f t="shared" si="5"/>
        <v>226866</v>
      </c>
      <c r="AV19" s="50">
        <f t="shared" si="8"/>
        <v>0</v>
      </c>
      <c r="AX19" s="48">
        <f t="shared" si="6"/>
        <v>203731.34328358207</v>
      </c>
      <c r="AY19" s="49">
        <f t="shared" si="6"/>
        <v>368918.9189189189</v>
      </c>
      <c r="BA19" s="157">
        <f t="shared" si="9"/>
        <v>0</v>
      </c>
      <c r="BB19" s="158" t="s">
        <v>53</v>
      </c>
      <c r="BC19" s="159"/>
    </row>
    <row r="20" spans="1:55" ht="12" hidden="1">
      <c r="A20" s="36">
        <v>43378692</v>
      </c>
      <c r="B20" s="37" t="s">
        <v>77</v>
      </c>
      <c r="C20" s="37" t="s">
        <v>50</v>
      </c>
      <c r="D20" s="37" t="s">
        <v>66</v>
      </c>
      <c r="E20" s="37" t="s">
        <v>77</v>
      </c>
      <c r="F20" s="38">
        <v>9670040</v>
      </c>
      <c r="G20" s="39"/>
      <c r="H20" s="38">
        <v>25</v>
      </c>
      <c r="I20" s="38">
        <v>3</v>
      </c>
      <c r="J20" s="38">
        <v>5</v>
      </c>
      <c r="K20" s="38">
        <v>9</v>
      </c>
      <c r="L20" s="38">
        <v>6</v>
      </c>
      <c r="M20" s="38">
        <v>2</v>
      </c>
      <c r="N20" s="38">
        <v>11.5</v>
      </c>
      <c r="O20" s="38">
        <v>8.4</v>
      </c>
      <c r="P20" s="40">
        <v>826000</v>
      </c>
      <c r="Q20" s="40">
        <v>1300000</v>
      </c>
      <c r="R20" s="40">
        <v>0</v>
      </c>
      <c r="S20" s="40">
        <v>0</v>
      </c>
      <c r="T20" s="40">
        <v>70000</v>
      </c>
      <c r="U20" s="40">
        <v>0</v>
      </c>
      <c r="V20" s="40">
        <v>108000</v>
      </c>
      <c r="W20" s="40">
        <v>0</v>
      </c>
      <c r="X20" s="40">
        <v>120000</v>
      </c>
      <c r="Y20" s="40">
        <v>150000</v>
      </c>
      <c r="Z20" s="40">
        <v>2741300</v>
      </c>
      <c r="AA20" s="40">
        <v>2038000</v>
      </c>
      <c r="AB20" s="40">
        <v>310000</v>
      </c>
      <c r="AC20" s="40">
        <v>600000</v>
      </c>
      <c r="AD20" s="40">
        <v>0</v>
      </c>
      <c r="AE20" s="40">
        <v>0</v>
      </c>
      <c r="AF20" s="40">
        <v>0</v>
      </c>
      <c r="AG20" s="40">
        <v>0</v>
      </c>
      <c r="AH20" s="40">
        <v>19000</v>
      </c>
      <c r="AI20" s="40">
        <v>110000</v>
      </c>
      <c r="AJ20" s="40">
        <v>4086300</v>
      </c>
      <c r="AK20" s="41">
        <v>4198000</v>
      </c>
      <c r="AL20" s="23"/>
      <c r="AM20" s="42">
        <v>1300000</v>
      </c>
      <c r="AN20" s="43">
        <f t="shared" si="0"/>
        <v>1</v>
      </c>
      <c r="AO20" s="44">
        <f aca="true" t="shared" si="10" ref="AO20:AO28">-1+AM20/P20</f>
        <v>0.5738498789346247</v>
      </c>
      <c r="AP20" s="27"/>
      <c r="AQ20" s="45">
        <f t="shared" si="1"/>
        <v>4198000</v>
      </c>
      <c r="AR20" s="46">
        <f t="shared" si="2"/>
        <v>1.0008821495839593</v>
      </c>
      <c r="AS20" s="35">
        <f t="shared" si="3"/>
        <v>0</v>
      </c>
      <c r="AT20" s="31">
        <f t="shared" si="4"/>
        <v>1</v>
      </c>
      <c r="AU20" s="84">
        <f t="shared" si="5"/>
        <v>0</v>
      </c>
      <c r="AV20" s="50">
        <f t="shared" si="8"/>
        <v>0</v>
      </c>
      <c r="AX20" s="48">
        <f t="shared" si="6"/>
        <v>113043.47826086957</v>
      </c>
      <c r="AY20" s="49">
        <f t="shared" si="6"/>
        <v>154761.90476190476</v>
      </c>
      <c r="BA20" s="157">
        <f t="shared" si="9"/>
        <v>0</v>
      </c>
      <c r="BB20" s="158" t="s">
        <v>53</v>
      </c>
      <c r="BC20" s="159"/>
    </row>
    <row r="21" spans="1:55" ht="24" hidden="1">
      <c r="A21" s="36">
        <v>43379168</v>
      </c>
      <c r="B21" s="37" t="s">
        <v>78</v>
      </c>
      <c r="C21" s="37" t="s">
        <v>62</v>
      </c>
      <c r="D21" s="37" t="s">
        <v>66</v>
      </c>
      <c r="E21" s="37" t="s">
        <v>79</v>
      </c>
      <c r="F21" s="38">
        <v>3255669</v>
      </c>
      <c r="G21" s="39"/>
      <c r="H21" s="38">
        <v>21</v>
      </c>
      <c r="I21" s="38">
        <v>1</v>
      </c>
      <c r="J21" s="38">
        <v>5</v>
      </c>
      <c r="K21" s="38">
        <v>8</v>
      </c>
      <c r="L21" s="38">
        <v>4</v>
      </c>
      <c r="M21" s="38">
        <v>3</v>
      </c>
      <c r="N21" s="38">
        <v>7.3</v>
      </c>
      <c r="O21" s="38">
        <v>6</v>
      </c>
      <c r="P21" s="40">
        <v>918000</v>
      </c>
      <c r="Q21" s="40">
        <v>918000</v>
      </c>
      <c r="R21" s="40">
        <v>0</v>
      </c>
      <c r="S21" s="40">
        <v>0</v>
      </c>
      <c r="T21" s="40">
        <v>0</v>
      </c>
      <c r="U21" s="40">
        <v>0</v>
      </c>
      <c r="V21" s="40">
        <v>108000</v>
      </c>
      <c r="W21" s="40">
        <v>0</v>
      </c>
      <c r="X21" s="40">
        <v>0</v>
      </c>
      <c r="Y21" s="40">
        <v>0</v>
      </c>
      <c r="Z21" s="40">
        <v>1601000</v>
      </c>
      <c r="AA21" s="40">
        <v>1530000</v>
      </c>
      <c r="AB21" s="40">
        <v>290000</v>
      </c>
      <c r="AC21" s="40">
        <v>505000</v>
      </c>
      <c r="AD21" s="40">
        <v>0</v>
      </c>
      <c r="AE21" s="40">
        <v>0</v>
      </c>
      <c r="AF21" s="40">
        <v>0</v>
      </c>
      <c r="AG21" s="40">
        <v>0</v>
      </c>
      <c r="AH21" s="40">
        <v>25000</v>
      </c>
      <c r="AI21" s="40">
        <v>10000</v>
      </c>
      <c r="AJ21" s="40">
        <v>2834000</v>
      </c>
      <c r="AK21" s="41">
        <v>2963000</v>
      </c>
      <c r="AL21" s="23"/>
      <c r="AM21" s="42">
        <v>918000</v>
      </c>
      <c r="AN21" s="43">
        <f t="shared" si="0"/>
        <v>1</v>
      </c>
      <c r="AO21" s="44">
        <f t="shared" si="10"/>
        <v>0</v>
      </c>
      <c r="AP21" s="27"/>
      <c r="AQ21" s="45">
        <f t="shared" si="1"/>
        <v>2963000</v>
      </c>
      <c r="AR21" s="46">
        <f t="shared" si="2"/>
        <v>1.0071380013596194</v>
      </c>
      <c r="AS21" s="35">
        <f t="shared" si="3"/>
        <v>0</v>
      </c>
      <c r="AT21" s="31">
        <f t="shared" si="4"/>
        <v>1</v>
      </c>
      <c r="AU21" s="84">
        <f t="shared" si="5"/>
        <v>0</v>
      </c>
      <c r="AV21" s="50">
        <f t="shared" si="8"/>
        <v>0</v>
      </c>
      <c r="AX21" s="48">
        <f t="shared" si="6"/>
        <v>125753.42465753425</v>
      </c>
      <c r="AY21" s="49">
        <f t="shared" si="6"/>
        <v>153000</v>
      </c>
      <c r="BA21" s="157">
        <f t="shared" si="9"/>
        <v>0</v>
      </c>
      <c r="BB21" s="158" t="s">
        <v>53</v>
      </c>
      <c r="BC21" s="159"/>
    </row>
    <row r="22" spans="1:55" ht="24">
      <c r="A22" s="36">
        <v>44990260</v>
      </c>
      <c r="B22" s="37" t="s">
        <v>80</v>
      </c>
      <c r="C22" s="37" t="s">
        <v>50</v>
      </c>
      <c r="D22" s="37" t="s">
        <v>66</v>
      </c>
      <c r="E22" s="37" t="s">
        <v>81</v>
      </c>
      <c r="F22" s="38">
        <v>4409498</v>
      </c>
      <c r="G22" s="38">
        <v>0</v>
      </c>
      <c r="H22" s="38">
        <v>11</v>
      </c>
      <c r="I22" s="38">
        <v>0</v>
      </c>
      <c r="J22" s="38">
        <v>0</v>
      </c>
      <c r="K22" s="38">
        <v>3</v>
      </c>
      <c r="L22" s="38">
        <v>7</v>
      </c>
      <c r="M22" s="38">
        <v>1</v>
      </c>
      <c r="N22" s="38">
        <v>5.2</v>
      </c>
      <c r="O22" s="38">
        <v>3.7</v>
      </c>
      <c r="P22" s="40">
        <v>920000</v>
      </c>
      <c r="Q22" s="40">
        <v>935000</v>
      </c>
      <c r="R22" s="40">
        <v>0</v>
      </c>
      <c r="S22" s="40">
        <v>0</v>
      </c>
      <c r="T22" s="40">
        <v>0</v>
      </c>
      <c r="U22" s="40">
        <v>0</v>
      </c>
      <c r="V22" s="40">
        <v>283265</v>
      </c>
      <c r="W22" s="40">
        <v>213000</v>
      </c>
      <c r="X22" s="40">
        <v>680000</v>
      </c>
      <c r="Y22" s="40">
        <v>680000</v>
      </c>
      <c r="Z22" s="40">
        <v>0</v>
      </c>
      <c r="AA22" s="40">
        <v>0</v>
      </c>
      <c r="AB22" s="40">
        <v>375000</v>
      </c>
      <c r="AC22" s="40">
        <v>400000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2187449</v>
      </c>
      <c r="AK22" s="41">
        <v>2228000</v>
      </c>
      <c r="AL22" s="23"/>
      <c r="AM22" s="42">
        <v>935000</v>
      </c>
      <c r="AN22" s="43">
        <f t="shared" si="0"/>
        <v>1</v>
      </c>
      <c r="AO22" s="44">
        <f t="shared" si="10"/>
        <v>0.016304347826086918</v>
      </c>
      <c r="AP22" s="27"/>
      <c r="AQ22" s="45">
        <f t="shared" si="1"/>
        <v>2015000</v>
      </c>
      <c r="AR22" s="46">
        <f t="shared" si="2"/>
        <v>0.8922779213245566</v>
      </c>
      <c r="AS22" s="35">
        <f t="shared" si="3"/>
        <v>243265</v>
      </c>
      <c r="AT22" s="31">
        <f t="shared" si="4"/>
        <v>0.9043985637342908</v>
      </c>
      <c r="AU22" s="84">
        <f t="shared" si="5"/>
        <v>213000</v>
      </c>
      <c r="AV22" s="50">
        <f t="shared" si="8"/>
        <v>0</v>
      </c>
      <c r="AX22" s="48">
        <f t="shared" si="6"/>
        <v>179807.6923076923</v>
      </c>
      <c r="AY22" s="49">
        <f t="shared" si="6"/>
        <v>252702.7027027027</v>
      </c>
      <c r="BA22" s="157">
        <f t="shared" si="9"/>
        <v>198285.5</v>
      </c>
      <c r="BB22" s="158" t="s">
        <v>53</v>
      </c>
      <c r="BC22" s="159" t="s">
        <v>54</v>
      </c>
    </row>
    <row r="23" spans="1:55" ht="12">
      <c r="A23" s="36">
        <v>44990260</v>
      </c>
      <c r="B23" s="37" t="s">
        <v>80</v>
      </c>
      <c r="C23" s="37" t="s">
        <v>50</v>
      </c>
      <c r="D23" s="37" t="s">
        <v>66</v>
      </c>
      <c r="E23" s="37" t="s">
        <v>82</v>
      </c>
      <c r="F23" s="38">
        <v>8089034</v>
      </c>
      <c r="G23" s="38">
        <v>0</v>
      </c>
      <c r="H23" s="38">
        <v>46</v>
      </c>
      <c r="I23" s="38">
        <v>11</v>
      </c>
      <c r="J23" s="38">
        <v>16</v>
      </c>
      <c r="K23" s="38">
        <v>4</v>
      </c>
      <c r="L23" s="38">
        <v>1</v>
      </c>
      <c r="M23" s="38">
        <v>14</v>
      </c>
      <c r="N23" s="38">
        <v>5.4</v>
      </c>
      <c r="O23" s="38">
        <v>4.5</v>
      </c>
      <c r="P23" s="40">
        <v>1112000</v>
      </c>
      <c r="Q23" s="40">
        <v>1160000</v>
      </c>
      <c r="R23" s="40">
        <v>0</v>
      </c>
      <c r="S23" s="40">
        <v>0</v>
      </c>
      <c r="T23" s="51"/>
      <c r="U23" s="40">
        <v>0</v>
      </c>
      <c r="V23" s="40">
        <v>361200</v>
      </c>
      <c r="W23" s="40">
        <v>362000</v>
      </c>
      <c r="X23" s="40">
        <v>358200</v>
      </c>
      <c r="Y23" s="40">
        <v>360000</v>
      </c>
      <c r="Z23" s="40">
        <v>0</v>
      </c>
      <c r="AA23" s="40">
        <v>0</v>
      </c>
      <c r="AB23" s="40">
        <v>289800</v>
      </c>
      <c r="AC23" s="40">
        <v>307000</v>
      </c>
      <c r="AD23" s="40">
        <v>0</v>
      </c>
      <c r="AE23" s="40">
        <v>0</v>
      </c>
      <c r="AF23" s="40">
        <v>0</v>
      </c>
      <c r="AG23" s="40">
        <v>0</v>
      </c>
      <c r="AH23" s="40">
        <v>41400</v>
      </c>
      <c r="AI23" s="40">
        <v>35800</v>
      </c>
      <c r="AJ23" s="40">
        <v>2162600</v>
      </c>
      <c r="AK23" s="41">
        <v>2224800</v>
      </c>
      <c r="AL23" s="23"/>
      <c r="AM23" s="42">
        <v>363000</v>
      </c>
      <c r="AN23" s="43">
        <f t="shared" si="0"/>
        <v>0.3129310344827586</v>
      </c>
      <c r="AO23" s="44">
        <f t="shared" si="10"/>
        <v>-0.6735611510791366</v>
      </c>
      <c r="AP23" s="27"/>
      <c r="AQ23" s="45">
        <f t="shared" si="1"/>
        <v>1065800</v>
      </c>
      <c r="AR23" s="46">
        <f t="shared" si="2"/>
        <v>0.49283270137797097</v>
      </c>
      <c r="AS23" s="35">
        <f t="shared" si="3"/>
        <v>1096800</v>
      </c>
      <c r="AT23" s="31">
        <f t="shared" si="4"/>
        <v>0.47905429701546204</v>
      </c>
      <c r="AU23" s="84">
        <f t="shared" si="5"/>
        <v>1159000</v>
      </c>
      <c r="AV23" s="50">
        <f t="shared" si="8"/>
        <v>735600</v>
      </c>
      <c r="AX23" s="48">
        <f t="shared" si="6"/>
        <v>67222.22222222222</v>
      </c>
      <c r="AY23" s="49">
        <f t="shared" si="6"/>
        <v>80666.66666666667</v>
      </c>
      <c r="BA23" s="157">
        <f t="shared" si="9"/>
        <v>252839.99999999997</v>
      </c>
      <c r="BB23" s="158" t="s">
        <v>53</v>
      </c>
      <c r="BC23" s="159" t="s">
        <v>54</v>
      </c>
    </row>
    <row r="24" spans="1:55" ht="12">
      <c r="A24" s="36">
        <v>44990260</v>
      </c>
      <c r="B24" s="37" t="s">
        <v>80</v>
      </c>
      <c r="C24" s="37" t="s">
        <v>50</v>
      </c>
      <c r="D24" s="37" t="s">
        <v>66</v>
      </c>
      <c r="E24" s="37" t="s">
        <v>83</v>
      </c>
      <c r="F24" s="38">
        <v>8981293</v>
      </c>
      <c r="G24" s="38">
        <v>0</v>
      </c>
      <c r="H24" s="38">
        <v>43</v>
      </c>
      <c r="I24" s="38">
        <v>3</v>
      </c>
      <c r="J24" s="38">
        <v>22</v>
      </c>
      <c r="K24" s="38">
        <v>16</v>
      </c>
      <c r="L24" s="38">
        <v>2</v>
      </c>
      <c r="M24" s="38">
        <v>0</v>
      </c>
      <c r="N24" s="38">
        <v>7.2</v>
      </c>
      <c r="O24" s="38">
        <v>6.2</v>
      </c>
      <c r="P24" s="40">
        <v>1747000</v>
      </c>
      <c r="Q24" s="40">
        <v>1810000</v>
      </c>
      <c r="R24" s="40">
        <v>0</v>
      </c>
      <c r="S24" s="40">
        <v>0</v>
      </c>
      <c r="T24" s="51"/>
      <c r="U24" s="40">
        <v>0</v>
      </c>
      <c r="V24" s="40">
        <v>555700</v>
      </c>
      <c r="W24" s="40">
        <v>560000</v>
      </c>
      <c r="X24" s="40">
        <v>151000</v>
      </c>
      <c r="Y24" s="40">
        <v>250000</v>
      </c>
      <c r="Z24" s="40">
        <v>0</v>
      </c>
      <c r="AA24" s="40">
        <v>0</v>
      </c>
      <c r="AB24" s="40">
        <v>316400</v>
      </c>
      <c r="AC24" s="40">
        <v>318000</v>
      </c>
      <c r="AD24" s="40">
        <v>0</v>
      </c>
      <c r="AE24" s="40">
        <v>0</v>
      </c>
      <c r="AF24" s="40">
        <v>0</v>
      </c>
      <c r="AG24" s="40">
        <v>0</v>
      </c>
      <c r="AH24" s="40">
        <v>65500</v>
      </c>
      <c r="AI24" s="40">
        <v>53600</v>
      </c>
      <c r="AJ24" s="40">
        <v>2835600</v>
      </c>
      <c r="AK24" s="41">
        <v>2991600</v>
      </c>
      <c r="AL24" s="23"/>
      <c r="AM24" s="42">
        <v>1096000</v>
      </c>
      <c r="AN24" s="43">
        <f t="shared" si="0"/>
        <v>0.605524861878453</v>
      </c>
      <c r="AO24" s="44">
        <f t="shared" si="10"/>
        <v>-0.3726388093875215</v>
      </c>
      <c r="AP24" s="27"/>
      <c r="AQ24" s="45">
        <f t="shared" si="1"/>
        <v>1717600</v>
      </c>
      <c r="AR24" s="46">
        <f t="shared" si="2"/>
        <v>0.6057271829595148</v>
      </c>
      <c r="AS24" s="35">
        <f t="shared" si="3"/>
        <v>1118000</v>
      </c>
      <c r="AT24" s="31">
        <f t="shared" si="4"/>
        <v>0.5741409279315417</v>
      </c>
      <c r="AU24" s="84">
        <f t="shared" si="5"/>
        <v>1274000</v>
      </c>
      <c r="AV24" s="50">
        <f t="shared" si="8"/>
        <v>562300</v>
      </c>
      <c r="AX24" s="48">
        <f t="shared" si="6"/>
        <v>152222.22222222222</v>
      </c>
      <c r="AY24" s="49">
        <f t="shared" si="6"/>
        <v>176774.1935483871</v>
      </c>
      <c r="BA24" s="157">
        <f t="shared" si="9"/>
        <v>388990</v>
      </c>
      <c r="BB24" s="158" t="s">
        <v>53</v>
      </c>
      <c r="BC24" s="159" t="s">
        <v>54</v>
      </c>
    </row>
    <row r="25" spans="1:55" ht="24.75" thickBot="1">
      <c r="A25" s="36">
        <v>60128640</v>
      </c>
      <c r="B25" s="37" t="s">
        <v>84</v>
      </c>
      <c r="C25" s="37" t="s">
        <v>50</v>
      </c>
      <c r="D25" s="37" t="s">
        <v>66</v>
      </c>
      <c r="E25" s="37" t="s">
        <v>85</v>
      </c>
      <c r="F25" s="38">
        <v>7691496</v>
      </c>
      <c r="G25" s="39"/>
      <c r="H25" s="38">
        <v>16</v>
      </c>
      <c r="I25" s="38">
        <v>2</v>
      </c>
      <c r="J25" s="38">
        <v>4</v>
      </c>
      <c r="K25" s="38">
        <v>7</v>
      </c>
      <c r="L25" s="38">
        <v>1</v>
      </c>
      <c r="M25" s="38">
        <v>2</v>
      </c>
      <c r="N25" s="38">
        <v>8.8</v>
      </c>
      <c r="O25" s="38">
        <v>5.4</v>
      </c>
      <c r="P25" s="40">
        <v>1614000</v>
      </c>
      <c r="Q25" s="40">
        <v>1912483</v>
      </c>
      <c r="R25" s="40">
        <v>14900</v>
      </c>
      <c r="S25" s="40">
        <v>26400</v>
      </c>
      <c r="T25" s="40">
        <v>58637</v>
      </c>
      <c r="U25" s="40">
        <v>0</v>
      </c>
      <c r="V25" s="40">
        <v>459290</v>
      </c>
      <c r="W25" s="40">
        <v>344467</v>
      </c>
      <c r="X25" s="40">
        <v>206000</v>
      </c>
      <c r="Y25" s="40">
        <v>225000</v>
      </c>
      <c r="Z25" s="40">
        <v>0</v>
      </c>
      <c r="AA25" s="40">
        <v>0</v>
      </c>
      <c r="AB25" s="40">
        <v>250000</v>
      </c>
      <c r="AC25" s="40">
        <v>250000</v>
      </c>
      <c r="AD25" s="40">
        <v>0</v>
      </c>
      <c r="AE25" s="40">
        <v>0</v>
      </c>
      <c r="AF25" s="40">
        <v>0</v>
      </c>
      <c r="AG25" s="40">
        <v>0</v>
      </c>
      <c r="AH25" s="40">
        <v>595000</v>
      </c>
      <c r="AI25" s="40">
        <v>103369</v>
      </c>
      <c r="AJ25" s="40">
        <v>3083004</v>
      </c>
      <c r="AK25" s="41">
        <v>2861719</v>
      </c>
      <c r="AL25" s="23"/>
      <c r="AM25" s="42">
        <v>1407000</v>
      </c>
      <c r="AN25" s="43">
        <f t="shared" si="0"/>
        <v>0.7356928140014839</v>
      </c>
      <c r="AO25" s="44">
        <f t="shared" si="10"/>
        <v>-0.12825278810408924</v>
      </c>
      <c r="AP25" s="27"/>
      <c r="AQ25" s="45">
        <f t="shared" si="1"/>
        <v>2011769</v>
      </c>
      <c r="AR25" s="46">
        <f t="shared" si="2"/>
        <v>0.6291050141236534</v>
      </c>
      <c r="AS25" s="35">
        <f t="shared" si="3"/>
        <v>1186058</v>
      </c>
      <c r="AT25" s="31">
        <f t="shared" si="4"/>
        <v>0.702993200939715</v>
      </c>
      <c r="AU25" s="84">
        <f t="shared" si="5"/>
        <v>849950</v>
      </c>
      <c r="AV25" s="50">
        <f t="shared" si="8"/>
        <v>726768</v>
      </c>
      <c r="AX25" s="48">
        <f t="shared" si="6"/>
        <v>159886.36363636362</v>
      </c>
      <c r="AY25" s="49">
        <f t="shared" si="6"/>
        <v>260555.55555555553</v>
      </c>
      <c r="BA25" s="172">
        <f t="shared" si="9"/>
        <v>321503</v>
      </c>
      <c r="BB25" s="173" t="s">
        <v>53</v>
      </c>
      <c r="BC25" s="174" t="s">
        <v>318</v>
      </c>
    </row>
    <row r="26" spans="1:55" ht="24.75" hidden="1" thickBot="1">
      <c r="A26" s="36">
        <v>70188467</v>
      </c>
      <c r="B26" s="37" t="s">
        <v>61</v>
      </c>
      <c r="C26" s="37" t="s">
        <v>62</v>
      </c>
      <c r="D26" s="37" t="s">
        <v>66</v>
      </c>
      <c r="E26" s="37" t="s">
        <v>85</v>
      </c>
      <c r="F26" s="38">
        <v>9869882</v>
      </c>
      <c r="G26" s="38">
        <v>0</v>
      </c>
      <c r="H26" s="38">
        <v>20</v>
      </c>
      <c r="I26" s="38">
        <v>0</v>
      </c>
      <c r="J26" s="38">
        <v>0</v>
      </c>
      <c r="K26" s="38">
        <v>0</v>
      </c>
      <c r="L26" s="38">
        <v>0</v>
      </c>
      <c r="M26" s="38">
        <v>20</v>
      </c>
      <c r="N26" s="38">
        <v>5.5</v>
      </c>
      <c r="O26" s="38">
        <v>4</v>
      </c>
      <c r="P26" s="40">
        <v>274840</v>
      </c>
      <c r="Q26" s="40">
        <v>387500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352000</v>
      </c>
      <c r="AA26" s="40">
        <v>1470810</v>
      </c>
      <c r="AB26" s="40">
        <v>70000</v>
      </c>
      <c r="AC26" s="40">
        <v>180000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696840</v>
      </c>
      <c r="AK26" s="41">
        <v>2038310</v>
      </c>
      <c r="AL26" s="23"/>
      <c r="AM26" s="42">
        <v>200000</v>
      </c>
      <c r="AN26" s="43">
        <f t="shared" si="0"/>
        <v>0.5161290322580645</v>
      </c>
      <c r="AO26" s="44">
        <f t="shared" si="10"/>
        <v>-0.2723038858972493</v>
      </c>
      <c r="AP26" s="27"/>
      <c r="AQ26" s="45">
        <f t="shared" si="1"/>
        <v>1850810</v>
      </c>
      <c r="AR26" s="46">
        <f t="shared" si="2"/>
        <v>2.656004247746972</v>
      </c>
      <c r="AS26" s="35">
        <f t="shared" si="3"/>
        <v>0</v>
      </c>
      <c r="AT26" s="31">
        <f t="shared" si="4"/>
        <v>0.9080120295735192</v>
      </c>
      <c r="AU26" s="84">
        <f t="shared" si="5"/>
        <v>187500</v>
      </c>
      <c r="AV26" s="50">
        <f t="shared" si="8"/>
        <v>0</v>
      </c>
      <c r="AX26" s="48">
        <f t="shared" si="6"/>
        <v>36363.63636363636</v>
      </c>
      <c r="AY26" s="49">
        <f t="shared" si="6"/>
        <v>50000</v>
      </c>
      <c r="BA26" s="154">
        <f t="shared" si="9"/>
        <v>0</v>
      </c>
      <c r="BB26" s="175" t="s">
        <v>53</v>
      </c>
      <c r="BC26" s="154"/>
    </row>
    <row r="27" spans="1:55" ht="24.75" hidden="1" thickBot="1">
      <c r="A27" s="52">
        <v>75051630</v>
      </c>
      <c r="B27" s="53" t="s">
        <v>86</v>
      </c>
      <c r="C27" s="53" t="s">
        <v>50</v>
      </c>
      <c r="D27" s="53" t="s">
        <v>66</v>
      </c>
      <c r="E27" s="53" t="s">
        <v>86</v>
      </c>
      <c r="F27" s="54">
        <v>1153271</v>
      </c>
      <c r="G27" s="88"/>
      <c r="H27" s="54">
        <v>25</v>
      </c>
      <c r="I27" s="54">
        <v>2</v>
      </c>
      <c r="J27" s="54">
        <v>11</v>
      </c>
      <c r="K27" s="54">
        <v>10</v>
      </c>
      <c r="L27" s="54">
        <v>0</v>
      </c>
      <c r="M27" s="54">
        <v>2</v>
      </c>
      <c r="N27" s="54">
        <v>7.8</v>
      </c>
      <c r="O27" s="54">
        <v>4.9</v>
      </c>
      <c r="P27" s="55">
        <v>1109000</v>
      </c>
      <c r="Q27" s="55">
        <v>1876761</v>
      </c>
      <c r="R27" s="55">
        <v>0</v>
      </c>
      <c r="S27" s="55">
        <v>0</v>
      </c>
      <c r="T27" s="55">
        <v>0</v>
      </c>
      <c r="U27" s="55">
        <v>20000</v>
      </c>
      <c r="V27" s="55">
        <v>149065</v>
      </c>
      <c r="W27" s="55">
        <v>75000</v>
      </c>
      <c r="X27" s="55">
        <v>77000</v>
      </c>
      <c r="Y27" s="55">
        <v>120000</v>
      </c>
      <c r="Z27" s="55">
        <v>120000</v>
      </c>
      <c r="AA27" s="55">
        <v>50000</v>
      </c>
      <c r="AB27" s="55">
        <v>214000</v>
      </c>
      <c r="AC27" s="55">
        <v>356000</v>
      </c>
      <c r="AD27" s="55">
        <v>0</v>
      </c>
      <c r="AE27" s="55">
        <v>0</v>
      </c>
      <c r="AF27" s="55">
        <v>0</v>
      </c>
      <c r="AG27" s="55">
        <v>0</v>
      </c>
      <c r="AH27" s="55">
        <v>275000</v>
      </c>
      <c r="AI27" s="55">
        <v>203202</v>
      </c>
      <c r="AJ27" s="55">
        <v>1795000</v>
      </c>
      <c r="AK27" s="56">
        <v>2700963</v>
      </c>
      <c r="AL27" s="23"/>
      <c r="AM27" s="57">
        <v>1307000</v>
      </c>
      <c r="AN27" s="58">
        <f t="shared" si="0"/>
        <v>0.6964125959565443</v>
      </c>
      <c r="AO27" s="59">
        <f t="shared" si="10"/>
        <v>0.17853922452660065</v>
      </c>
      <c r="AP27" s="27"/>
      <c r="AQ27" s="60">
        <f t="shared" si="1"/>
        <v>2056202</v>
      </c>
      <c r="AR27" s="61">
        <f t="shared" si="2"/>
        <v>1.0576817133171987</v>
      </c>
      <c r="AS27" s="62">
        <f t="shared" si="3"/>
        <v>0</v>
      </c>
      <c r="AT27" s="63">
        <f t="shared" si="4"/>
        <v>0.7612847713944989</v>
      </c>
      <c r="AU27" s="89">
        <f t="shared" si="5"/>
        <v>644761</v>
      </c>
      <c r="AV27" s="86">
        <f t="shared" si="8"/>
        <v>0</v>
      </c>
      <c r="AX27" s="65">
        <f t="shared" si="6"/>
        <v>167564.10256410256</v>
      </c>
      <c r="AY27" s="66">
        <f t="shared" si="6"/>
        <v>266734.693877551</v>
      </c>
      <c r="BA27" s="169">
        <f t="shared" si="9"/>
        <v>0</v>
      </c>
      <c r="BB27" s="176" t="s">
        <v>53</v>
      </c>
      <c r="BC27" s="169"/>
    </row>
    <row r="28" spans="1:53" ht="12.75" thickBot="1">
      <c r="A28" s="190" t="s">
        <v>64</v>
      </c>
      <c r="B28" s="191"/>
      <c r="C28" s="191"/>
      <c r="D28" s="191"/>
      <c r="E28" s="191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2">
        <f>SUM(P13:P27)</f>
        <v>11794840</v>
      </c>
      <c r="Q28" s="70">
        <f aca="true" t="shared" si="11" ref="Q28:AK28">SUM(Q13:Q27)</f>
        <v>16724870</v>
      </c>
      <c r="R28" s="70">
        <f t="shared" si="11"/>
        <v>14900</v>
      </c>
      <c r="S28" s="70">
        <f t="shared" si="11"/>
        <v>26400</v>
      </c>
      <c r="T28" s="70">
        <f t="shared" si="11"/>
        <v>317247</v>
      </c>
      <c r="U28" s="70">
        <f t="shared" si="11"/>
        <v>29000</v>
      </c>
      <c r="V28" s="70">
        <f t="shared" si="11"/>
        <v>2820933</v>
      </c>
      <c r="W28" s="70">
        <f t="shared" si="11"/>
        <v>2211467</v>
      </c>
      <c r="X28" s="70">
        <f t="shared" si="11"/>
        <v>2010200</v>
      </c>
      <c r="Y28" s="70">
        <f t="shared" si="11"/>
        <v>2268000</v>
      </c>
      <c r="Z28" s="70">
        <f t="shared" si="11"/>
        <v>8778300</v>
      </c>
      <c r="AA28" s="70">
        <f t="shared" si="11"/>
        <v>8488310</v>
      </c>
      <c r="AB28" s="70">
        <f t="shared" si="11"/>
        <v>3805200</v>
      </c>
      <c r="AC28" s="70">
        <f t="shared" si="11"/>
        <v>5451695</v>
      </c>
      <c r="AD28" s="70">
        <f t="shared" si="11"/>
        <v>0</v>
      </c>
      <c r="AE28" s="70">
        <f t="shared" si="11"/>
        <v>0</v>
      </c>
      <c r="AF28" s="70">
        <f t="shared" si="11"/>
        <v>1000000</v>
      </c>
      <c r="AG28" s="70">
        <f t="shared" si="11"/>
        <v>632862</v>
      </c>
      <c r="AH28" s="70">
        <f t="shared" si="11"/>
        <v>1512000</v>
      </c>
      <c r="AI28" s="70">
        <f t="shared" si="11"/>
        <v>1068332</v>
      </c>
      <c r="AJ28" s="70">
        <f t="shared" si="11"/>
        <v>31227503</v>
      </c>
      <c r="AK28" s="70">
        <f t="shared" si="11"/>
        <v>36900936</v>
      </c>
      <c r="AL28" s="71"/>
      <c r="AM28" s="72">
        <f>SUM(AM13:AM27)</f>
        <v>13046000</v>
      </c>
      <c r="AN28" s="73">
        <f t="shared" si="0"/>
        <v>0.7800359584259847</v>
      </c>
      <c r="AO28" s="73">
        <f t="shared" si="10"/>
        <v>0.10607689464206382</v>
      </c>
      <c r="AP28" s="74"/>
      <c r="AQ28" s="75">
        <f t="shared" si="1"/>
        <v>31010599</v>
      </c>
      <c r="AR28" s="90">
        <f t="shared" si="2"/>
        <v>0.9674601183891243</v>
      </c>
      <c r="AS28" s="77">
        <f>SUM(AS12:AS27)</f>
        <v>4494637</v>
      </c>
      <c r="AT28" s="91">
        <f t="shared" si="4"/>
        <v>0.840374320044348</v>
      </c>
      <c r="AU28" s="92">
        <f>SUM(AU13:AU27)</f>
        <v>5890337</v>
      </c>
      <c r="AV28" s="93">
        <f>SUM(AV12:AV27)</f>
        <v>2513478</v>
      </c>
      <c r="AX28" s="79"/>
      <c r="AY28" s="79"/>
      <c r="BA28" s="165">
        <f>SUM(BA13:BA27)</f>
        <v>1414811.2999999998</v>
      </c>
    </row>
    <row r="29" spans="1:51" ht="10.5" customHeight="1" thickBot="1">
      <c r="A29" s="67"/>
      <c r="B29" s="68"/>
      <c r="C29" s="68"/>
      <c r="D29" s="68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80"/>
      <c r="AO29" s="80"/>
      <c r="AP29" s="80"/>
      <c r="AR29" s="27"/>
      <c r="AS29" s="81"/>
      <c r="AT29" s="91"/>
      <c r="AV29" s="81"/>
      <c r="AX29" s="79"/>
      <c r="AY29" s="79"/>
    </row>
    <row r="30" spans="1:55" ht="24.75" hidden="1" thickBot="1">
      <c r="A30" s="94">
        <v>25918974</v>
      </c>
      <c r="B30" s="95" t="s">
        <v>87</v>
      </c>
      <c r="C30" s="95" t="s">
        <v>50</v>
      </c>
      <c r="D30" s="95" t="s">
        <v>88</v>
      </c>
      <c r="E30" s="95" t="s">
        <v>89</v>
      </c>
      <c r="F30" s="96">
        <v>5387515</v>
      </c>
      <c r="G30" s="96">
        <v>6</v>
      </c>
      <c r="H30" s="96">
        <v>8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1.8</v>
      </c>
      <c r="O30" s="96">
        <v>1.5</v>
      </c>
      <c r="P30" s="97">
        <v>575000</v>
      </c>
      <c r="Q30" s="97">
        <v>636494</v>
      </c>
      <c r="R30" s="97">
        <v>0</v>
      </c>
      <c r="S30" s="97">
        <v>0</v>
      </c>
      <c r="T30" s="97">
        <v>0</v>
      </c>
      <c r="U30" s="97">
        <v>0</v>
      </c>
      <c r="V30" s="97">
        <v>42854</v>
      </c>
      <c r="W30" s="97">
        <v>50000</v>
      </c>
      <c r="X30" s="97">
        <v>0</v>
      </c>
      <c r="Y30" s="97">
        <v>50000</v>
      </c>
      <c r="Z30" s="97">
        <v>0</v>
      </c>
      <c r="AA30" s="97">
        <v>0</v>
      </c>
      <c r="AB30" s="97">
        <v>80000</v>
      </c>
      <c r="AC30" s="97">
        <v>50000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97">
        <v>137000</v>
      </c>
      <c r="AJ30" s="97">
        <v>697854</v>
      </c>
      <c r="AK30" s="98">
        <v>923494</v>
      </c>
      <c r="AL30" s="23"/>
      <c r="AM30" s="99">
        <v>576000</v>
      </c>
      <c r="AN30" s="100">
        <f>AM30/Q30</f>
        <v>0.9049574701411168</v>
      </c>
      <c r="AO30" s="101">
        <f>-1+AM30/P30</f>
        <v>0.0017391304347826875</v>
      </c>
      <c r="AP30" s="27"/>
      <c r="AQ30" s="102">
        <f aca="true" t="shared" si="12" ref="AQ30:AQ78">S30+U30+Y30+AA30+AC30+AE30+AG30+AI30+AM30</f>
        <v>813000</v>
      </c>
      <c r="AR30" s="76">
        <f aca="true" t="shared" si="13" ref="AR30:AR78">AQ30/(P30+R30+T30+V30+X30+Z30+AB30+AD30+AF30+AH30)</f>
        <v>1.165000128966804</v>
      </c>
      <c r="AS30" s="77">
        <f aca="true" t="shared" si="14" ref="AS30:AS78">IF(AR30&gt;=100%,0,(P30+R30+T30+V30+X30+Z30+AB30+AD30+AF30+AH30)-(S30+U30+Y30+AA30+AC30+AE30+AG30+AI30+AM30))</f>
        <v>0</v>
      </c>
      <c r="AT30" s="103">
        <f aca="true" t="shared" si="15" ref="AT30:AT78">AQ30/AK30</f>
        <v>0.8803522275185329</v>
      </c>
      <c r="AU30" s="104">
        <f aca="true" t="shared" si="16" ref="AU30:AU78">IF(AQ30&lt;AK30,AK30-AQ30,0)</f>
        <v>110494</v>
      </c>
      <c r="AV30" s="77">
        <f>IF(V30&gt;AS30,0,AS30-V30)</f>
        <v>0</v>
      </c>
      <c r="AX30" s="105">
        <f aca="true" t="shared" si="17" ref="AX30:AY78">$AM30/N30</f>
        <v>320000</v>
      </c>
      <c r="AY30" s="106">
        <f t="shared" si="17"/>
        <v>384000</v>
      </c>
      <c r="BA30" s="165">
        <f>IF(AQ30&gt;(P30+R30+T30+V30+X30+Z30+AB30+AD30+AF30+AH30),0,IF((V30*0.7)&gt;=(P30+R30+T30+V30+X30+Z30+AB30+AD30+AF30+AH30)-(S30+U30+Y30+AA30+AC30+AE30+AG30+AI30+AM30),(P30+R30+T30+V30+X30+Z30+AB30+AD30+AF30+AH30)-(S30+U30+Y30+AA30+AC30+AE30+AG30+AI30+AM30),V30*0.7))</f>
        <v>0</v>
      </c>
      <c r="BB30" s="165"/>
      <c r="BC30" s="165"/>
    </row>
    <row r="31" spans="1:55" s="110" customFormat="1" ht="12.75" thickBot="1">
      <c r="A31" s="107"/>
      <c r="B31" s="107"/>
      <c r="C31" s="107"/>
      <c r="D31" s="10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27"/>
      <c r="AO31" s="27"/>
      <c r="AP31" s="27"/>
      <c r="AQ31" s="3"/>
      <c r="AR31" s="27"/>
      <c r="AS31" s="81"/>
      <c r="AT31" s="91"/>
      <c r="AU31" s="3"/>
      <c r="AV31" s="81"/>
      <c r="AX31" s="79"/>
      <c r="AY31" s="79"/>
      <c r="BA31" s="153"/>
      <c r="BB31" s="153"/>
      <c r="BC31" s="153"/>
    </row>
    <row r="32" spans="1:55" ht="24">
      <c r="A32" s="18">
        <v>15060306</v>
      </c>
      <c r="B32" s="19" t="s">
        <v>72</v>
      </c>
      <c r="C32" s="19" t="s">
        <v>50</v>
      </c>
      <c r="D32" s="19" t="s">
        <v>90</v>
      </c>
      <c r="E32" s="19" t="s">
        <v>91</v>
      </c>
      <c r="F32" s="20">
        <v>5646012</v>
      </c>
      <c r="G32" s="20">
        <v>2</v>
      </c>
      <c r="H32" s="20">
        <v>2</v>
      </c>
      <c r="I32" s="20">
        <v>0</v>
      </c>
      <c r="J32" s="20">
        <v>0</v>
      </c>
      <c r="K32" s="20">
        <v>0</v>
      </c>
      <c r="L32" s="20">
        <v>0</v>
      </c>
      <c r="M32" s="20">
        <v>2</v>
      </c>
      <c r="N32" s="20">
        <v>1.1</v>
      </c>
      <c r="O32" s="20">
        <v>1</v>
      </c>
      <c r="P32" s="21">
        <v>169000</v>
      </c>
      <c r="Q32" s="21">
        <v>195000</v>
      </c>
      <c r="R32" s="21">
        <v>0</v>
      </c>
      <c r="S32" s="21">
        <v>0</v>
      </c>
      <c r="T32" s="21">
        <v>0</v>
      </c>
      <c r="U32" s="21">
        <v>0</v>
      </c>
      <c r="V32" s="21">
        <v>75600</v>
      </c>
      <c r="W32" s="21">
        <v>80000</v>
      </c>
      <c r="X32" s="21">
        <v>13750</v>
      </c>
      <c r="Y32" s="21">
        <v>20000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5500</v>
      </c>
      <c r="AI32" s="21">
        <v>3500</v>
      </c>
      <c r="AJ32" s="21">
        <v>263850</v>
      </c>
      <c r="AK32" s="22">
        <v>298500</v>
      </c>
      <c r="AL32" s="23"/>
      <c r="AM32" s="24">
        <v>54500</v>
      </c>
      <c r="AN32" s="25">
        <f>AM32/Q32</f>
        <v>0.2794871794871795</v>
      </c>
      <c r="AO32" s="26">
        <f>-1+AM32/P32</f>
        <v>-0.6775147928994083</v>
      </c>
      <c r="AP32" s="27"/>
      <c r="AQ32" s="28">
        <f t="shared" si="12"/>
        <v>78000</v>
      </c>
      <c r="AR32" s="29">
        <f t="shared" si="13"/>
        <v>0.2956225127913587</v>
      </c>
      <c r="AS32" s="30">
        <f t="shared" si="14"/>
        <v>185850</v>
      </c>
      <c r="AT32" s="31">
        <f t="shared" si="15"/>
        <v>0.2613065326633166</v>
      </c>
      <c r="AU32" s="32">
        <f t="shared" si="16"/>
        <v>220500</v>
      </c>
      <c r="AV32" s="30">
        <f aca="true" t="shared" si="18" ref="AV32:AV37">IF(V32&gt;AS32,0,AS32-V32)</f>
        <v>110250</v>
      </c>
      <c r="AX32" s="33">
        <f t="shared" si="17"/>
        <v>49545.454545454544</v>
      </c>
      <c r="AY32" s="34">
        <f t="shared" si="17"/>
        <v>54500</v>
      </c>
      <c r="BA32" s="167">
        <f aca="true" t="shared" si="19" ref="BA32:BA37">IF(AQ32&gt;(P32+R32+T32+V32+X32+Z32+AB32+AD32+AF32+AH32),0,IF((V32*0.7)&gt;=(P32+R32+T32+V32+X32+Z32+AB32+AD32+AF32+AH32)-(S32+U32+Y32+AA32+AC32+AE32+AG32+AI32+AM32),(P32+R32+T32+V32+X32+Z32+AB32+AD32+AF32+AH32)-(S32+U32+Y32+AA32+AC32+AE32+AG32+AI32+AM32),V32*0.7))</f>
        <v>52920</v>
      </c>
      <c r="BB32" s="170" t="s">
        <v>92</v>
      </c>
      <c r="BC32" s="171" t="s">
        <v>59</v>
      </c>
    </row>
    <row r="33" spans="1:55" ht="24">
      <c r="A33" s="36">
        <v>15060306</v>
      </c>
      <c r="B33" s="37" t="s">
        <v>72</v>
      </c>
      <c r="C33" s="37" t="s">
        <v>50</v>
      </c>
      <c r="D33" s="37" t="s">
        <v>90</v>
      </c>
      <c r="E33" s="37" t="s">
        <v>93</v>
      </c>
      <c r="F33" s="38">
        <v>9737086</v>
      </c>
      <c r="G33" s="38">
        <v>2</v>
      </c>
      <c r="H33" s="38">
        <v>3</v>
      </c>
      <c r="I33" s="38">
        <v>0</v>
      </c>
      <c r="J33" s="38">
        <v>0</v>
      </c>
      <c r="K33" s="38">
        <v>0</v>
      </c>
      <c r="L33" s="38">
        <v>0</v>
      </c>
      <c r="M33" s="38">
        <v>3</v>
      </c>
      <c r="N33" s="38">
        <v>1</v>
      </c>
      <c r="O33" s="38">
        <v>0.8</v>
      </c>
      <c r="P33" s="40">
        <v>105700</v>
      </c>
      <c r="Q33" s="40">
        <v>185000</v>
      </c>
      <c r="R33" s="40">
        <v>0</v>
      </c>
      <c r="S33" s="40">
        <v>0</v>
      </c>
      <c r="T33" s="40">
        <v>0</v>
      </c>
      <c r="U33" s="40">
        <v>0</v>
      </c>
      <c r="V33" s="40">
        <v>112287</v>
      </c>
      <c r="W33" s="40">
        <v>130000</v>
      </c>
      <c r="X33" s="40">
        <v>7000</v>
      </c>
      <c r="Y33" s="40">
        <v>15000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5000</v>
      </c>
      <c r="AI33" s="40">
        <v>8000</v>
      </c>
      <c r="AJ33" s="40">
        <v>223100</v>
      </c>
      <c r="AK33" s="41">
        <v>338000</v>
      </c>
      <c r="AL33" s="23"/>
      <c r="AM33" s="42">
        <v>49000</v>
      </c>
      <c r="AN33" s="43">
        <f>AM33/Q33</f>
        <v>0.2648648648648649</v>
      </c>
      <c r="AO33" s="44">
        <f>-1+AM33/P33</f>
        <v>-0.5364238410596027</v>
      </c>
      <c r="AP33" s="27"/>
      <c r="AQ33" s="45">
        <f t="shared" si="12"/>
        <v>72000</v>
      </c>
      <c r="AR33" s="46">
        <f t="shared" si="13"/>
        <v>0.31306117302282305</v>
      </c>
      <c r="AS33" s="35">
        <f t="shared" si="14"/>
        <v>157987</v>
      </c>
      <c r="AT33" s="31">
        <f t="shared" si="15"/>
        <v>0.21301775147928995</v>
      </c>
      <c r="AU33" s="47">
        <f t="shared" si="16"/>
        <v>266000</v>
      </c>
      <c r="AV33" s="50">
        <f t="shared" si="18"/>
        <v>45700</v>
      </c>
      <c r="AX33" s="48">
        <f t="shared" si="17"/>
        <v>49000</v>
      </c>
      <c r="AY33" s="49">
        <f t="shared" si="17"/>
        <v>61250</v>
      </c>
      <c r="BA33" s="157">
        <f t="shared" si="19"/>
        <v>78600.9</v>
      </c>
      <c r="BB33" s="158" t="s">
        <v>92</v>
      </c>
      <c r="BC33" s="159" t="s">
        <v>59</v>
      </c>
    </row>
    <row r="34" spans="1:55" ht="24" hidden="1">
      <c r="A34" s="36">
        <v>28555597</v>
      </c>
      <c r="B34" s="37" t="s">
        <v>94</v>
      </c>
      <c r="C34" s="37" t="s">
        <v>50</v>
      </c>
      <c r="D34" s="37" t="s">
        <v>90</v>
      </c>
      <c r="E34" s="37" t="s">
        <v>95</v>
      </c>
      <c r="F34" s="39"/>
      <c r="G34" s="38">
        <v>15</v>
      </c>
      <c r="H34" s="38">
        <v>15</v>
      </c>
      <c r="I34" s="38">
        <v>0</v>
      </c>
      <c r="J34" s="38">
        <v>0</v>
      </c>
      <c r="K34" s="38">
        <v>0</v>
      </c>
      <c r="L34" s="38">
        <v>0</v>
      </c>
      <c r="M34" s="38">
        <v>15</v>
      </c>
      <c r="N34" s="38">
        <v>4</v>
      </c>
      <c r="O34" s="38">
        <v>4</v>
      </c>
      <c r="P34" s="40">
        <v>0</v>
      </c>
      <c r="Q34" s="40">
        <v>1300820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810000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1">
        <v>2110820</v>
      </c>
      <c r="AL34" s="23"/>
      <c r="AM34" s="42">
        <v>819000</v>
      </c>
      <c r="AN34" s="43">
        <f>AM34/Q34</f>
        <v>0.6296028658845959</v>
      </c>
      <c r="AO34" s="44"/>
      <c r="AP34" s="27"/>
      <c r="AQ34" s="45">
        <f t="shared" si="12"/>
        <v>1629000</v>
      </c>
      <c r="AR34" s="46"/>
      <c r="AS34" s="35"/>
      <c r="AT34" s="31">
        <f t="shared" si="15"/>
        <v>0.7717379975554524</v>
      </c>
      <c r="AU34" s="47">
        <f t="shared" si="16"/>
        <v>481820</v>
      </c>
      <c r="AV34" s="50">
        <f t="shared" si="18"/>
        <v>0</v>
      </c>
      <c r="AX34" s="48">
        <f t="shared" si="17"/>
        <v>204750</v>
      </c>
      <c r="AY34" s="49">
        <f t="shared" si="17"/>
        <v>204750</v>
      </c>
      <c r="BA34" s="157">
        <f t="shared" si="19"/>
        <v>0</v>
      </c>
      <c r="BB34" s="158" t="s">
        <v>92</v>
      </c>
      <c r="BC34" s="159"/>
    </row>
    <row r="35" spans="1:55" ht="24.75" thickBot="1">
      <c r="A35" s="36">
        <v>60128640</v>
      </c>
      <c r="B35" s="37" t="s">
        <v>84</v>
      </c>
      <c r="C35" s="37" t="s">
        <v>50</v>
      </c>
      <c r="D35" s="37" t="s">
        <v>90</v>
      </c>
      <c r="E35" s="37" t="s">
        <v>95</v>
      </c>
      <c r="F35" s="38">
        <v>4640855</v>
      </c>
      <c r="G35" s="38">
        <v>2</v>
      </c>
      <c r="H35" s="38">
        <v>2</v>
      </c>
      <c r="I35" s="38">
        <v>0</v>
      </c>
      <c r="J35" s="38">
        <v>0</v>
      </c>
      <c r="K35" s="38">
        <v>2</v>
      </c>
      <c r="L35" s="38">
        <v>0</v>
      </c>
      <c r="M35" s="38">
        <v>0</v>
      </c>
      <c r="N35" s="38">
        <v>0.5</v>
      </c>
      <c r="O35" s="38">
        <v>0.5</v>
      </c>
      <c r="P35" s="40">
        <v>48000</v>
      </c>
      <c r="Q35" s="40">
        <v>90720</v>
      </c>
      <c r="R35" s="40">
        <v>0</v>
      </c>
      <c r="S35" s="40">
        <v>0</v>
      </c>
      <c r="T35" s="40">
        <v>0</v>
      </c>
      <c r="U35" s="40">
        <v>0</v>
      </c>
      <c r="V35" s="40">
        <v>27000</v>
      </c>
      <c r="W35" s="40">
        <v>0</v>
      </c>
      <c r="X35" s="40">
        <v>0</v>
      </c>
      <c r="Y35" s="40">
        <v>20000</v>
      </c>
      <c r="Z35" s="40">
        <v>0</v>
      </c>
      <c r="AA35" s="40">
        <v>0</v>
      </c>
      <c r="AB35" s="40">
        <v>27000</v>
      </c>
      <c r="AC35" s="40">
        <v>27000</v>
      </c>
      <c r="AD35" s="40">
        <v>0</v>
      </c>
      <c r="AE35" s="40">
        <v>0</v>
      </c>
      <c r="AF35" s="40">
        <v>0</v>
      </c>
      <c r="AG35" s="40">
        <v>0</v>
      </c>
      <c r="AH35" s="40">
        <v>15000</v>
      </c>
      <c r="AI35" s="40">
        <v>0</v>
      </c>
      <c r="AJ35" s="40">
        <v>117000</v>
      </c>
      <c r="AK35" s="41">
        <v>137720</v>
      </c>
      <c r="AL35" s="23"/>
      <c r="AM35" s="42">
        <v>48000</v>
      </c>
      <c r="AN35" s="43">
        <f>AM35/Q35</f>
        <v>0.5291005291005291</v>
      </c>
      <c r="AO35" s="44">
        <f>-1+AM35/P35</f>
        <v>0</v>
      </c>
      <c r="AP35" s="27"/>
      <c r="AQ35" s="45">
        <f t="shared" si="12"/>
        <v>95000</v>
      </c>
      <c r="AR35" s="46">
        <f t="shared" si="13"/>
        <v>0.811965811965812</v>
      </c>
      <c r="AS35" s="35">
        <f t="shared" si="14"/>
        <v>22000</v>
      </c>
      <c r="AT35" s="31">
        <f t="shared" si="15"/>
        <v>0.6898054022654662</v>
      </c>
      <c r="AU35" s="47">
        <f t="shared" si="16"/>
        <v>42720</v>
      </c>
      <c r="AV35" s="50">
        <f t="shared" si="18"/>
        <v>0</v>
      </c>
      <c r="AX35" s="48">
        <f t="shared" si="17"/>
        <v>96000</v>
      </c>
      <c r="AY35" s="49">
        <f t="shared" si="17"/>
        <v>96000</v>
      </c>
      <c r="BA35" s="172">
        <f t="shared" si="19"/>
        <v>18900</v>
      </c>
      <c r="BB35" s="173" t="s">
        <v>92</v>
      </c>
      <c r="BC35" s="174" t="s">
        <v>318</v>
      </c>
    </row>
    <row r="36" spans="1:53" ht="48.75" hidden="1" thickBot="1">
      <c r="A36" s="36">
        <v>65761979</v>
      </c>
      <c r="B36" s="37" t="s">
        <v>60</v>
      </c>
      <c r="C36" s="37" t="s">
        <v>50</v>
      </c>
      <c r="D36" s="37" t="s">
        <v>90</v>
      </c>
      <c r="E36" s="37" t="s">
        <v>95</v>
      </c>
      <c r="F36" s="38">
        <v>2328357</v>
      </c>
      <c r="G36" s="38">
        <v>3</v>
      </c>
      <c r="H36" s="38">
        <v>5</v>
      </c>
      <c r="I36" s="38">
        <v>0</v>
      </c>
      <c r="J36" s="38">
        <v>0</v>
      </c>
      <c r="K36" s="38">
        <v>0</v>
      </c>
      <c r="L36" s="38">
        <v>0</v>
      </c>
      <c r="M36" s="38">
        <v>5</v>
      </c>
      <c r="N36" s="38">
        <v>1</v>
      </c>
      <c r="O36" s="38">
        <v>0.8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230932</v>
      </c>
      <c r="X36" s="40">
        <v>0</v>
      </c>
      <c r="Y36" s="40">
        <v>31065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683506</v>
      </c>
      <c r="AG36" s="40">
        <v>246627</v>
      </c>
      <c r="AH36" s="40">
        <v>40000</v>
      </c>
      <c r="AI36" s="40">
        <v>43200</v>
      </c>
      <c r="AJ36" s="40">
        <v>723506</v>
      </c>
      <c r="AK36" s="41">
        <v>551824</v>
      </c>
      <c r="AL36" s="23"/>
      <c r="AM36" s="42">
        <v>0</v>
      </c>
      <c r="AN36" s="43"/>
      <c r="AO36" s="44"/>
      <c r="AP36" s="27"/>
      <c r="AQ36" s="45">
        <f t="shared" si="12"/>
        <v>320892</v>
      </c>
      <c r="AR36" s="46">
        <f t="shared" si="13"/>
        <v>0.44352361970736937</v>
      </c>
      <c r="AS36" s="35">
        <f t="shared" si="14"/>
        <v>402614</v>
      </c>
      <c r="AT36" s="31">
        <f t="shared" si="15"/>
        <v>0.5815114964191481</v>
      </c>
      <c r="AU36" s="47">
        <f t="shared" si="16"/>
        <v>230932</v>
      </c>
      <c r="AV36" s="50">
        <f t="shared" si="18"/>
        <v>402614</v>
      </c>
      <c r="AX36" s="48">
        <f t="shared" si="17"/>
        <v>0</v>
      </c>
      <c r="AY36" s="49">
        <f t="shared" si="17"/>
        <v>0</v>
      </c>
      <c r="BA36" s="163">
        <f t="shared" si="19"/>
        <v>0</v>
      </c>
    </row>
    <row r="37" spans="1:53" ht="60.75" hidden="1" thickBot="1">
      <c r="A37" s="52">
        <v>70659001</v>
      </c>
      <c r="B37" s="53" t="s">
        <v>96</v>
      </c>
      <c r="C37" s="111" t="s">
        <v>97</v>
      </c>
      <c r="D37" s="53" t="s">
        <v>90</v>
      </c>
      <c r="E37" s="53" t="s">
        <v>98</v>
      </c>
      <c r="F37" s="54">
        <v>3127456</v>
      </c>
      <c r="G37" s="54">
        <v>3</v>
      </c>
      <c r="H37" s="54">
        <v>3</v>
      </c>
      <c r="I37" s="54">
        <v>0</v>
      </c>
      <c r="J37" s="54">
        <v>2</v>
      </c>
      <c r="K37" s="54">
        <v>0</v>
      </c>
      <c r="L37" s="54">
        <v>0</v>
      </c>
      <c r="M37" s="54">
        <v>1</v>
      </c>
      <c r="N37" s="54">
        <v>0.9</v>
      </c>
      <c r="O37" s="54">
        <v>0.5</v>
      </c>
      <c r="P37" s="55">
        <v>298000</v>
      </c>
      <c r="Q37" s="55">
        <v>299000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30000</v>
      </c>
      <c r="AB37" s="55">
        <v>200000</v>
      </c>
      <c r="AC37" s="55">
        <v>232000</v>
      </c>
      <c r="AD37" s="55">
        <v>0</v>
      </c>
      <c r="AE37" s="55">
        <v>0</v>
      </c>
      <c r="AF37" s="87"/>
      <c r="AG37" s="87"/>
      <c r="AH37" s="55">
        <v>4000</v>
      </c>
      <c r="AI37" s="55">
        <v>5000</v>
      </c>
      <c r="AJ37" s="55">
        <v>502000</v>
      </c>
      <c r="AK37" s="56">
        <v>566000</v>
      </c>
      <c r="AL37" s="23"/>
      <c r="AM37" s="57">
        <v>211600</v>
      </c>
      <c r="AN37" s="58">
        <f>AM37/Q37</f>
        <v>0.7076923076923077</v>
      </c>
      <c r="AO37" s="59">
        <f>-1+AM37/P37</f>
        <v>-0.28993288590604027</v>
      </c>
      <c r="AP37" s="27"/>
      <c r="AQ37" s="60">
        <f t="shared" si="12"/>
        <v>478600</v>
      </c>
      <c r="AR37" s="61">
        <f t="shared" si="13"/>
        <v>0.953386454183267</v>
      </c>
      <c r="AS37" s="62">
        <f t="shared" si="14"/>
        <v>23400</v>
      </c>
      <c r="AT37" s="63">
        <f t="shared" si="15"/>
        <v>0.8455830388692579</v>
      </c>
      <c r="AU37" s="64">
        <f t="shared" si="16"/>
        <v>87400</v>
      </c>
      <c r="AV37" s="86">
        <f t="shared" si="18"/>
        <v>23400</v>
      </c>
      <c r="AX37" s="65">
        <f t="shared" si="17"/>
        <v>235111.1111111111</v>
      </c>
      <c r="AY37" s="66">
        <f t="shared" si="17"/>
        <v>423200</v>
      </c>
      <c r="BA37" s="163">
        <f t="shared" si="19"/>
        <v>0</v>
      </c>
    </row>
    <row r="38" spans="1:53" ht="12.75" thickBot="1">
      <c r="A38" s="190" t="s">
        <v>64</v>
      </c>
      <c r="B38" s="191"/>
      <c r="C38" s="191"/>
      <c r="D38" s="191"/>
      <c r="E38" s="191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0">
        <f>SUM(P32:P37)</f>
        <v>620700</v>
      </c>
      <c r="Q38" s="70">
        <f aca="true" t="shared" si="20" ref="Q38:AK38">SUM(Q32:Q37)</f>
        <v>2070540</v>
      </c>
      <c r="R38" s="70">
        <f t="shared" si="20"/>
        <v>0</v>
      </c>
      <c r="S38" s="70">
        <f t="shared" si="20"/>
        <v>0</v>
      </c>
      <c r="T38" s="70">
        <f t="shared" si="20"/>
        <v>0</v>
      </c>
      <c r="U38" s="70">
        <f t="shared" si="20"/>
        <v>0</v>
      </c>
      <c r="V38" s="70">
        <f t="shared" si="20"/>
        <v>214887</v>
      </c>
      <c r="W38" s="70">
        <f t="shared" si="20"/>
        <v>440932</v>
      </c>
      <c r="X38" s="70">
        <f t="shared" si="20"/>
        <v>20750</v>
      </c>
      <c r="Y38" s="70">
        <f t="shared" si="20"/>
        <v>86065</v>
      </c>
      <c r="Z38" s="70">
        <f t="shared" si="20"/>
        <v>0</v>
      </c>
      <c r="AA38" s="70">
        <f t="shared" si="20"/>
        <v>30000</v>
      </c>
      <c r="AB38" s="70">
        <f t="shared" si="20"/>
        <v>227000</v>
      </c>
      <c r="AC38" s="70">
        <f t="shared" si="20"/>
        <v>1069000</v>
      </c>
      <c r="AD38" s="70">
        <f t="shared" si="20"/>
        <v>0</v>
      </c>
      <c r="AE38" s="70">
        <f t="shared" si="20"/>
        <v>0</v>
      </c>
      <c r="AF38" s="70">
        <f t="shared" si="20"/>
        <v>683506</v>
      </c>
      <c r="AG38" s="70">
        <f t="shared" si="20"/>
        <v>246627</v>
      </c>
      <c r="AH38" s="70">
        <f t="shared" si="20"/>
        <v>69500</v>
      </c>
      <c r="AI38" s="70">
        <f t="shared" si="20"/>
        <v>59700</v>
      </c>
      <c r="AJ38" s="70">
        <f t="shared" si="20"/>
        <v>1829456</v>
      </c>
      <c r="AK38" s="72">
        <f t="shared" si="20"/>
        <v>4002864</v>
      </c>
      <c r="AL38" s="71"/>
      <c r="AM38" s="72">
        <f>SUM(AM32:AM37)</f>
        <v>1182100</v>
      </c>
      <c r="AN38" s="73">
        <f>AM38/Q38</f>
        <v>0.5709138678798767</v>
      </c>
      <c r="AO38" s="73">
        <f>-1+AM38/P38</f>
        <v>0.9044627033993877</v>
      </c>
      <c r="AP38" s="74"/>
      <c r="AQ38" s="75">
        <f t="shared" si="12"/>
        <v>2673492</v>
      </c>
      <c r="AR38" s="90">
        <f t="shared" si="13"/>
        <v>1.4558783408110576</v>
      </c>
      <c r="AS38" s="77">
        <f>SUM(AS35:AS37)</f>
        <v>448014</v>
      </c>
      <c r="AT38" s="91">
        <f t="shared" si="15"/>
        <v>0.6678947873322701</v>
      </c>
      <c r="AU38" s="92">
        <f>SUM(AU32:AU37)</f>
        <v>1329372</v>
      </c>
      <c r="AV38" s="77">
        <f>SUM(AV35:AV37)</f>
        <v>426014</v>
      </c>
      <c r="AX38" s="79"/>
      <c r="AY38" s="79"/>
      <c r="BA38" s="177">
        <f>SUM(BA32:BA37)</f>
        <v>150420.9</v>
      </c>
    </row>
    <row r="39" spans="1:51" ht="7.5" customHeight="1" thickBot="1">
      <c r="A39" s="67"/>
      <c r="B39" s="68"/>
      <c r="C39" s="68"/>
      <c r="D39" s="68"/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80"/>
      <c r="AO39" s="80"/>
      <c r="AP39" s="80"/>
      <c r="AR39" s="27"/>
      <c r="AS39" s="81"/>
      <c r="AT39" s="91"/>
      <c r="AV39" s="81"/>
      <c r="AX39" s="79"/>
      <c r="AY39" s="79"/>
    </row>
    <row r="40" spans="1:55" ht="24.75" hidden="1" thickBot="1">
      <c r="A40" s="18">
        <v>43379729</v>
      </c>
      <c r="B40" s="19" t="s">
        <v>99</v>
      </c>
      <c r="C40" s="19" t="s">
        <v>50</v>
      </c>
      <c r="D40" s="19" t="s">
        <v>100</v>
      </c>
      <c r="E40" s="19" t="s">
        <v>101</v>
      </c>
      <c r="F40" s="20">
        <v>2496890</v>
      </c>
      <c r="G40" s="112"/>
      <c r="H40" s="20">
        <v>60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5.6</v>
      </c>
      <c r="O40" s="20">
        <v>4.5</v>
      </c>
      <c r="P40" s="21">
        <v>393000</v>
      </c>
      <c r="Q40" s="21">
        <v>500000</v>
      </c>
      <c r="R40" s="21">
        <v>478000</v>
      </c>
      <c r="S40" s="21">
        <v>1206000</v>
      </c>
      <c r="T40" s="21">
        <v>0</v>
      </c>
      <c r="U40" s="21">
        <v>0</v>
      </c>
      <c r="V40" s="21">
        <v>419074</v>
      </c>
      <c r="W40" s="21">
        <v>678255</v>
      </c>
      <c r="X40" s="21">
        <v>100000</v>
      </c>
      <c r="Y40" s="21">
        <v>125000</v>
      </c>
      <c r="Z40" s="21">
        <v>0</v>
      </c>
      <c r="AA40" s="21">
        <v>0</v>
      </c>
      <c r="AB40" s="21">
        <v>0</v>
      </c>
      <c r="AC40" s="21">
        <v>70000</v>
      </c>
      <c r="AD40" s="21">
        <v>0</v>
      </c>
      <c r="AE40" s="21">
        <v>0</v>
      </c>
      <c r="AF40" s="21">
        <v>245000</v>
      </c>
      <c r="AG40" s="21">
        <v>87500</v>
      </c>
      <c r="AH40" s="21">
        <v>228619</v>
      </c>
      <c r="AI40" s="21">
        <v>0</v>
      </c>
      <c r="AJ40" s="21">
        <v>1844619</v>
      </c>
      <c r="AK40" s="22">
        <v>2666755</v>
      </c>
      <c r="AL40" s="23"/>
      <c r="AM40" s="24">
        <v>425000</v>
      </c>
      <c r="AN40" s="25">
        <f>AM40/Q40</f>
        <v>0.85</v>
      </c>
      <c r="AO40" s="26">
        <f>-1+AM40/P40</f>
        <v>0.08142493638676851</v>
      </c>
      <c r="AP40" s="27"/>
      <c r="AQ40" s="28">
        <f t="shared" si="12"/>
        <v>1913500</v>
      </c>
      <c r="AR40" s="29">
        <f t="shared" si="13"/>
        <v>1.0267248951409915</v>
      </c>
      <c r="AS40" s="30">
        <f t="shared" si="14"/>
        <v>0</v>
      </c>
      <c r="AT40" s="31">
        <f t="shared" si="15"/>
        <v>0.7175387315295181</v>
      </c>
      <c r="AU40" s="83">
        <f t="shared" si="16"/>
        <v>753255</v>
      </c>
      <c r="AV40" s="30">
        <f>IF(V40&gt;AS40,0,AS40-V40)</f>
        <v>0</v>
      </c>
      <c r="AX40" s="33">
        <f t="shared" si="17"/>
        <v>75892.85714285714</v>
      </c>
      <c r="AY40" s="34">
        <f t="shared" si="17"/>
        <v>94444.44444444444</v>
      </c>
      <c r="BA40" s="178">
        <f>IF(AQ40&gt;(P40+R40+T40+V40+X40+Z40+AB40+AD40+AF40+AH40),0,IF((V40*0.7)&gt;=(P40+R40+T40+V40+X40+Z40+AB40+AD40+AF40+AH40)-(S40+U40+Y40+AA40+AC40+AE40+AG40+AI40+AM40),(P40+R40+T40+V40+X40+Z40+AB40+AD40+AF40+AH40)-(S40+U40+Y40+AA40+AC40+AE40+AG40+AI40+AM40),V40*0.7))</f>
        <v>0</v>
      </c>
      <c r="BB40" s="179"/>
      <c r="BC40" s="179"/>
    </row>
    <row r="41" spans="1:55" ht="24">
      <c r="A41" s="36">
        <v>44990260</v>
      </c>
      <c r="B41" s="37" t="s">
        <v>80</v>
      </c>
      <c r="C41" s="37" t="s">
        <v>50</v>
      </c>
      <c r="D41" s="37" t="s">
        <v>100</v>
      </c>
      <c r="E41" s="37" t="s">
        <v>102</v>
      </c>
      <c r="F41" s="38">
        <v>7117099</v>
      </c>
      <c r="G41" s="38">
        <v>0</v>
      </c>
      <c r="H41" s="38">
        <v>260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6.1</v>
      </c>
      <c r="O41" s="38">
        <v>4.9</v>
      </c>
      <c r="P41" s="40">
        <v>584400</v>
      </c>
      <c r="Q41" s="40">
        <v>700000</v>
      </c>
      <c r="R41" s="40">
        <v>546000</v>
      </c>
      <c r="S41" s="40">
        <v>770000</v>
      </c>
      <c r="T41" s="40">
        <v>113500</v>
      </c>
      <c r="U41" s="40">
        <v>190000</v>
      </c>
      <c r="V41" s="40">
        <v>426000</v>
      </c>
      <c r="W41" s="40">
        <v>580000</v>
      </c>
      <c r="X41" s="40">
        <v>175000</v>
      </c>
      <c r="Y41" s="40">
        <v>180000</v>
      </c>
      <c r="Z41" s="40">
        <v>0</v>
      </c>
      <c r="AA41" s="40">
        <v>0</v>
      </c>
      <c r="AB41" s="40">
        <v>13000</v>
      </c>
      <c r="AC41" s="40">
        <v>0</v>
      </c>
      <c r="AD41" s="51"/>
      <c r="AE41" s="40">
        <v>0</v>
      </c>
      <c r="AF41" s="51"/>
      <c r="AG41" s="51"/>
      <c r="AH41" s="40">
        <v>242300</v>
      </c>
      <c r="AI41" s="40">
        <v>132100</v>
      </c>
      <c r="AJ41" s="40">
        <v>2100200</v>
      </c>
      <c r="AK41" s="41">
        <v>2552100</v>
      </c>
      <c r="AL41" s="23"/>
      <c r="AM41" s="42">
        <v>600000</v>
      </c>
      <c r="AN41" s="43">
        <f>AM41/Q41</f>
        <v>0.8571428571428571</v>
      </c>
      <c r="AO41" s="44">
        <f>-1+AM41/P41</f>
        <v>0.026694045174537884</v>
      </c>
      <c r="AP41" s="27"/>
      <c r="AQ41" s="45">
        <f t="shared" si="12"/>
        <v>1872100</v>
      </c>
      <c r="AR41" s="46">
        <f t="shared" si="13"/>
        <v>0.8913912960670413</v>
      </c>
      <c r="AS41" s="35">
        <f t="shared" si="14"/>
        <v>228100</v>
      </c>
      <c r="AT41" s="31">
        <f t="shared" si="15"/>
        <v>0.7335527604717683</v>
      </c>
      <c r="AU41" s="84">
        <f t="shared" si="16"/>
        <v>680000</v>
      </c>
      <c r="AV41" s="50">
        <f>IF(V41&gt;AS41,0,AS41-V41)</f>
        <v>0</v>
      </c>
      <c r="AX41" s="48">
        <f t="shared" si="17"/>
        <v>98360.65573770492</v>
      </c>
      <c r="AY41" s="49">
        <f t="shared" si="17"/>
        <v>122448.97959183673</v>
      </c>
      <c r="BA41" s="167">
        <f>IF(AQ41&gt;(P41+R41+T41+V41+X41+Z41+AB41+AD41+AF41+AH41),0,IF((V41*0.7)&gt;=(P41+R41+T41+V41+X41+Z41+AB41+AD41+AF41+AH41)-(S41+U41+Y41+AA41+AC41+AE41+AG41+AI41+AM41),(P41+R41+T41+V41+X41+Z41+AB41+AD41+AF41+AH41)-(S41+U41+Y41+AA41+AC41+AE41+AG41+AI41+AM41),V41*0.7))</f>
        <v>228100</v>
      </c>
      <c r="BB41" s="170" t="s">
        <v>103</v>
      </c>
      <c r="BC41" s="171" t="s">
        <v>54</v>
      </c>
    </row>
    <row r="42" spans="1:55" ht="12.75" thickBot="1">
      <c r="A42" s="52">
        <v>44990260</v>
      </c>
      <c r="B42" s="53" t="s">
        <v>80</v>
      </c>
      <c r="C42" s="53" t="s">
        <v>50</v>
      </c>
      <c r="D42" s="53" t="s">
        <v>100</v>
      </c>
      <c r="E42" s="53" t="s">
        <v>104</v>
      </c>
      <c r="F42" s="54">
        <v>7736193</v>
      </c>
      <c r="G42" s="54">
        <v>0</v>
      </c>
      <c r="H42" s="54">
        <v>150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4.4</v>
      </c>
      <c r="O42" s="54">
        <v>3.3</v>
      </c>
      <c r="P42" s="55">
        <v>797000</v>
      </c>
      <c r="Q42" s="55">
        <v>899200</v>
      </c>
      <c r="R42" s="55">
        <v>526000</v>
      </c>
      <c r="S42" s="55">
        <v>599500</v>
      </c>
      <c r="T42" s="87"/>
      <c r="U42" s="55">
        <v>0</v>
      </c>
      <c r="V42" s="55">
        <v>406200</v>
      </c>
      <c r="W42" s="55">
        <v>359000</v>
      </c>
      <c r="X42" s="55">
        <v>329500</v>
      </c>
      <c r="Y42" s="55">
        <v>270000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23300</v>
      </c>
      <c r="AI42" s="55">
        <v>13300</v>
      </c>
      <c r="AJ42" s="55">
        <v>2082000</v>
      </c>
      <c r="AK42" s="56">
        <v>2141000</v>
      </c>
      <c r="AL42" s="23"/>
      <c r="AM42" s="57">
        <v>600000</v>
      </c>
      <c r="AN42" s="58">
        <f>AM42/Q42</f>
        <v>0.6672597864768683</v>
      </c>
      <c r="AO42" s="59">
        <f>-1+AM42/P42</f>
        <v>-0.2471769134253451</v>
      </c>
      <c r="AP42" s="27"/>
      <c r="AQ42" s="60">
        <f t="shared" si="12"/>
        <v>1482800</v>
      </c>
      <c r="AR42" s="61">
        <f t="shared" si="13"/>
        <v>0.7121998078770413</v>
      </c>
      <c r="AS42" s="62">
        <f t="shared" si="14"/>
        <v>599200</v>
      </c>
      <c r="AT42" s="63">
        <f t="shared" si="15"/>
        <v>0.6925735637552546</v>
      </c>
      <c r="AU42" s="89">
        <f t="shared" si="16"/>
        <v>658200</v>
      </c>
      <c r="AV42" s="86">
        <f>IF(V42&gt;AS42,0,AS42-V42)</f>
        <v>193000</v>
      </c>
      <c r="AX42" s="65">
        <f t="shared" si="17"/>
        <v>136363.63636363635</v>
      </c>
      <c r="AY42" s="66">
        <f t="shared" si="17"/>
        <v>181818.18181818182</v>
      </c>
      <c r="BA42" s="172">
        <f>IF(AQ42&gt;(P42+R42+T42+V42+X42+Z42+AB42+AD42+AF42+AH42),0,IF((V42*0.7)&gt;=(P42+R42+T42+V42+X42+Z42+AB42+AD42+AF42+AH42)-(S42+U42+Y42+AA42+AC42+AE42+AG42+AI42+AM42),(P42+R42+T42+V42+X42+Z42+AB42+AD42+AF42+AH42)-(S42+U42+Y42+AA42+AC42+AE42+AG42+AI42+AM42),V42*0.7))</f>
        <v>284340</v>
      </c>
      <c r="BB42" s="173" t="s">
        <v>103</v>
      </c>
      <c r="BC42" s="174" t="s">
        <v>54</v>
      </c>
    </row>
    <row r="43" spans="1:53" ht="12.75" thickBot="1">
      <c r="A43" s="190" t="s">
        <v>64</v>
      </c>
      <c r="B43" s="191"/>
      <c r="C43" s="191"/>
      <c r="D43" s="191"/>
      <c r="E43" s="191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70">
        <f>SUM(P40:P42)</f>
        <v>1774400</v>
      </c>
      <c r="Q43" s="70">
        <f aca="true" t="shared" si="21" ref="Q43:AK43">SUM(Q40:Q42)</f>
        <v>2099200</v>
      </c>
      <c r="R43" s="70">
        <f t="shared" si="21"/>
        <v>1550000</v>
      </c>
      <c r="S43" s="70">
        <f t="shared" si="21"/>
        <v>2575500</v>
      </c>
      <c r="T43" s="70">
        <f t="shared" si="21"/>
        <v>113500</v>
      </c>
      <c r="U43" s="70">
        <f t="shared" si="21"/>
        <v>190000</v>
      </c>
      <c r="V43" s="70">
        <f t="shared" si="21"/>
        <v>1251274</v>
      </c>
      <c r="W43" s="70">
        <f t="shared" si="21"/>
        <v>1617255</v>
      </c>
      <c r="X43" s="70">
        <f t="shared" si="21"/>
        <v>604500</v>
      </c>
      <c r="Y43" s="70">
        <f t="shared" si="21"/>
        <v>575000</v>
      </c>
      <c r="Z43" s="70">
        <f t="shared" si="21"/>
        <v>0</v>
      </c>
      <c r="AA43" s="70">
        <f t="shared" si="21"/>
        <v>0</v>
      </c>
      <c r="AB43" s="70">
        <f t="shared" si="21"/>
        <v>13000</v>
      </c>
      <c r="AC43" s="70">
        <f t="shared" si="21"/>
        <v>70000</v>
      </c>
      <c r="AD43" s="70">
        <f t="shared" si="21"/>
        <v>0</v>
      </c>
      <c r="AE43" s="70">
        <f t="shared" si="21"/>
        <v>0</v>
      </c>
      <c r="AF43" s="70">
        <f t="shared" si="21"/>
        <v>245000</v>
      </c>
      <c r="AG43" s="70">
        <f t="shared" si="21"/>
        <v>87500</v>
      </c>
      <c r="AH43" s="70">
        <f t="shared" si="21"/>
        <v>494219</v>
      </c>
      <c r="AI43" s="70">
        <f t="shared" si="21"/>
        <v>145400</v>
      </c>
      <c r="AJ43" s="70">
        <f t="shared" si="21"/>
        <v>6026819</v>
      </c>
      <c r="AK43" s="72">
        <f t="shared" si="21"/>
        <v>7359855</v>
      </c>
      <c r="AL43" s="71"/>
      <c r="AM43" s="70">
        <f>SUM(AM40:AM42)</f>
        <v>1625000</v>
      </c>
      <c r="AN43" s="73">
        <f>AM43/Q43</f>
        <v>0.7741044207317073</v>
      </c>
      <c r="AO43" s="113">
        <f>-1+AM43/P43</f>
        <v>-0.08419747520288545</v>
      </c>
      <c r="AP43" s="74"/>
      <c r="AQ43" s="75">
        <f t="shared" si="12"/>
        <v>5268400</v>
      </c>
      <c r="AR43" s="90">
        <f t="shared" si="13"/>
        <v>0.8714014621165145</v>
      </c>
      <c r="AS43" s="77">
        <f>SUM(AS40:AS42)</f>
        <v>827300</v>
      </c>
      <c r="AT43" s="91">
        <f t="shared" si="15"/>
        <v>0.7158293200069838</v>
      </c>
      <c r="AU43" s="92">
        <f>SUM(AU40:AU42)</f>
        <v>2091455</v>
      </c>
      <c r="AV43" s="93">
        <f>SUM(AV40:AV42)</f>
        <v>193000</v>
      </c>
      <c r="AX43" s="79"/>
      <c r="AY43" s="79"/>
      <c r="BA43" s="177">
        <f>SUM(BA40:BA42)</f>
        <v>512440</v>
      </c>
    </row>
    <row r="44" spans="1:51" ht="9" customHeight="1" thickBot="1">
      <c r="A44" s="67"/>
      <c r="B44" s="68"/>
      <c r="C44" s="68"/>
      <c r="D44" s="68"/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80"/>
      <c r="AO44" s="80"/>
      <c r="AP44" s="80"/>
      <c r="AR44" s="27"/>
      <c r="AS44" s="81"/>
      <c r="AT44" s="91"/>
      <c r="AV44" s="81"/>
      <c r="AX44" s="79"/>
      <c r="AY44" s="79"/>
    </row>
    <row r="45" spans="1:55" ht="60.75" hidden="1" thickBot="1">
      <c r="A45" s="94">
        <v>71197435</v>
      </c>
      <c r="B45" s="95" t="s">
        <v>105</v>
      </c>
      <c r="C45" s="95" t="s">
        <v>97</v>
      </c>
      <c r="D45" s="95" t="s">
        <v>106</v>
      </c>
      <c r="E45" s="95" t="s">
        <v>107</v>
      </c>
      <c r="F45" s="96">
        <v>4794871</v>
      </c>
      <c r="G45" s="114"/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3</v>
      </c>
      <c r="O45" s="96">
        <v>3</v>
      </c>
      <c r="P45" s="97">
        <v>553900</v>
      </c>
      <c r="Q45" s="97">
        <v>1948000</v>
      </c>
      <c r="R45" s="97">
        <v>0</v>
      </c>
      <c r="S45" s="97">
        <v>0</v>
      </c>
      <c r="T45" s="97">
        <v>0</v>
      </c>
      <c r="U45" s="97">
        <v>0</v>
      </c>
      <c r="V45" s="97">
        <v>0</v>
      </c>
      <c r="W45" s="97">
        <v>0</v>
      </c>
      <c r="X45" s="97">
        <v>0</v>
      </c>
      <c r="Y45" s="97">
        <v>0</v>
      </c>
      <c r="Z45" s="97">
        <v>0</v>
      </c>
      <c r="AA45" s="97">
        <v>315000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0</v>
      </c>
      <c r="AH45" s="97">
        <v>0</v>
      </c>
      <c r="AI45" s="97">
        <v>0</v>
      </c>
      <c r="AJ45" s="97">
        <v>553900</v>
      </c>
      <c r="AK45" s="98">
        <v>2263000</v>
      </c>
      <c r="AL45" s="23"/>
      <c r="AM45" s="99">
        <v>1948000</v>
      </c>
      <c r="AN45" s="100">
        <f>AM45/Q45</f>
        <v>1</v>
      </c>
      <c r="AO45" s="101">
        <f>-1+AM45/P45</f>
        <v>2.5168803033038456</v>
      </c>
      <c r="AP45" s="27"/>
      <c r="AQ45" s="102">
        <f t="shared" si="12"/>
        <v>2263000</v>
      </c>
      <c r="AR45" s="76">
        <f t="shared" si="13"/>
        <v>4.085575013540351</v>
      </c>
      <c r="AS45" s="77">
        <f t="shared" si="14"/>
        <v>0</v>
      </c>
      <c r="AT45" s="103">
        <f t="shared" si="15"/>
        <v>1</v>
      </c>
      <c r="AU45" s="104">
        <f t="shared" si="16"/>
        <v>0</v>
      </c>
      <c r="AV45" s="77">
        <f>IF(V45&gt;AS45,0,AS45-V45)</f>
        <v>0</v>
      </c>
      <c r="AX45" s="105">
        <f t="shared" si="17"/>
        <v>649333.3333333334</v>
      </c>
      <c r="AY45" s="106">
        <f t="shared" si="17"/>
        <v>649333.3333333334</v>
      </c>
      <c r="BA45" s="165">
        <f>IF(AQ45&gt;(P45+R45+T45+V45+X45+Z45+AB45+AD45+AF45+AH45),0,IF((V45*0.7)&gt;=(P45+R45+T45+V45+X45+Z45+AB45+AD45+AF45+AH45)-(S45+U45+Y45+AA45+AC45+AE45+AG45+AI45+AM45),(P45+R45+T45+V45+X45+Z45+AB45+AD45+AF45+AH45)-(S45+U45+Y45+AA45+AC45+AE45+AG45+AI45+AM45),V45*0.7))</f>
        <v>0</v>
      </c>
      <c r="BB45" s="165"/>
      <c r="BC45" s="165"/>
    </row>
    <row r="46" spans="1:51" ht="7.5" customHeight="1" thickBot="1">
      <c r="A46" s="115"/>
      <c r="B46" s="115"/>
      <c r="C46" s="115"/>
      <c r="D46" s="115"/>
      <c r="E46" s="115"/>
      <c r="F46" s="69"/>
      <c r="H46" s="69"/>
      <c r="I46" s="69"/>
      <c r="J46" s="69"/>
      <c r="K46" s="69"/>
      <c r="L46" s="69"/>
      <c r="M46" s="69"/>
      <c r="N46" s="69"/>
      <c r="O46" s="69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80"/>
      <c r="AO46" s="80"/>
      <c r="AP46" s="80"/>
      <c r="AR46" s="27"/>
      <c r="AS46" s="81"/>
      <c r="AT46" s="91"/>
      <c r="AV46" s="81"/>
      <c r="AX46" s="79"/>
      <c r="AY46" s="79"/>
    </row>
    <row r="47" spans="1:55" ht="36.75" hidden="1" thickBot="1">
      <c r="A47" s="18">
        <v>15060233</v>
      </c>
      <c r="B47" s="19" t="s">
        <v>49</v>
      </c>
      <c r="C47" s="19" t="s">
        <v>50</v>
      </c>
      <c r="D47" s="19" t="s">
        <v>108</v>
      </c>
      <c r="E47" s="19" t="s">
        <v>109</v>
      </c>
      <c r="F47" s="20">
        <v>1758665</v>
      </c>
      <c r="G47" s="20">
        <v>0</v>
      </c>
      <c r="H47" s="20">
        <v>130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4.6</v>
      </c>
      <c r="O47" s="20">
        <v>3.5</v>
      </c>
      <c r="P47" s="21">
        <v>575000</v>
      </c>
      <c r="Q47" s="21">
        <v>1180000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69228</v>
      </c>
      <c r="X47" s="21">
        <v>350000</v>
      </c>
      <c r="Y47" s="21">
        <v>350000</v>
      </c>
      <c r="Z47" s="21">
        <v>0</v>
      </c>
      <c r="AA47" s="21">
        <v>0</v>
      </c>
      <c r="AB47" s="21">
        <v>1800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826800</v>
      </c>
      <c r="AK47" s="22">
        <v>1599228</v>
      </c>
      <c r="AL47" s="23"/>
      <c r="AM47" s="24">
        <v>900000</v>
      </c>
      <c r="AN47" s="25">
        <f aca="true" t="shared" si="22" ref="AN47:AN59">AM47/Q47</f>
        <v>0.7627118644067796</v>
      </c>
      <c r="AO47" s="26">
        <f>-1+AM47/P47</f>
        <v>0.5652173913043479</v>
      </c>
      <c r="AP47" s="27"/>
      <c r="AQ47" s="28">
        <f t="shared" si="12"/>
        <v>1250000</v>
      </c>
      <c r="AR47" s="29">
        <f t="shared" si="13"/>
        <v>1.3487268018990073</v>
      </c>
      <c r="AS47" s="30">
        <f>IF(AR47&gt;=100%,0,(P47+R47+T47+V47+X47+Z47+AB47+AD47+AF47+AH47)-(S47+U47+Y47+AA47+AC47+AE47+AG47+AI47+AM47))</f>
        <v>0</v>
      </c>
      <c r="AT47" s="31">
        <f t="shared" si="15"/>
        <v>0.7816271350926822</v>
      </c>
      <c r="AU47" s="83">
        <f t="shared" si="16"/>
        <v>349228</v>
      </c>
      <c r="AV47" s="30">
        <f aca="true" t="shared" si="23" ref="AV47:AV58">IF(V47&gt;AS47,0,AS47-V47)</f>
        <v>0</v>
      </c>
      <c r="AX47" s="33">
        <f t="shared" si="17"/>
        <v>195652.1739130435</v>
      </c>
      <c r="AY47" s="34">
        <f t="shared" si="17"/>
        <v>257142.85714285713</v>
      </c>
      <c r="BA47" s="166">
        <f aca="true" t="shared" si="24" ref="BA47:BA58">IF(AQ47&gt;(P47+R47+T47+V47+X47+Z47+AB47+AD47+AF47+AH47),0,IF((V47*0.7)&gt;=(P47+R47+T47+V47+X47+Z47+AB47+AD47+AF47+AH47)-(S47+U47+Y47+AA47+AC47+AE47+AG47+AI47+AM47),(P47+R47+T47+V47+X47+Z47+AB47+AD47+AF47+AH47)-(S47+U47+Y47+AA47+AC47+AE47+AG47+AI47+AM47),V47*0.7))</f>
        <v>0</v>
      </c>
      <c r="BB47" s="167"/>
      <c r="BC47" s="167"/>
    </row>
    <row r="48" spans="1:55" ht="36.75" hidden="1" thickBot="1">
      <c r="A48" s="36">
        <v>15060233</v>
      </c>
      <c r="B48" s="37" t="s">
        <v>49</v>
      </c>
      <c r="C48" s="37" t="s">
        <v>50</v>
      </c>
      <c r="D48" s="37" t="s">
        <v>108</v>
      </c>
      <c r="E48" s="37" t="s">
        <v>110</v>
      </c>
      <c r="F48" s="39"/>
      <c r="G48" s="38">
        <v>0</v>
      </c>
      <c r="H48" s="38">
        <v>310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5.1</v>
      </c>
      <c r="O48" s="38">
        <v>4.5</v>
      </c>
      <c r="P48" s="40">
        <v>0</v>
      </c>
      <c r="Q48" s="40">
        <v>1170750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69800</v>
      </c>
      <c r="X48" s="40">
        <v>0</v>
      </c>
      <c r="Y48" s="40">
        <v>400000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1">
        <v>1640550</v>
      </c>
      <c r="AL48" s="23"/>
      <c r="AM48" s="42">
        <v>936600</v>
      </c>
      <c r="AN48" s="43">
        <f t="shared" si="22"/>
        <v>0.8</v>
      </c>
      <c r="AO48" s="44"/>
      <c r="AP48" s="27"/>
      <c r="AQ48" s="45">
        <f t="shared" si="12"/>
        <v>1336600</v>
      </c>
      <c r="AR48" s="46"/>
      <c r="AS48" s="35"/>
      <c r="AT48" s="31">
        <f t="shared" si="15"/>
        <v>0.8147267684617964</v>
      </c>
      <c r="AU48" s="84">
        <f t="shared" si="16"/>
        <v>303950</v>
      </c>
      <c r="AV48" s="50">
        <f t="shared" si="23"/>
        <v>0</v>
      </c>
      <c r="AX48" s="48">
        <f t="shared" si="17"/>
        <v>183647.05882352943</v>
      </c>
      <c r="AY48" s="49">
        <f t="shared" si="17"/>
        <v>208133.33333333334</v>
      </c>
      <c r="BA48" s="180">
        <f t="shared" si="24"/>
        <v>0</v>
      </c>
      <c r="BB48" s="157"/>
      <c r="BC48" s="157"/>
    </row>
    <row r="49" spans="1:55" ht="36.75" hidden="1" thickBot="1">
      <c r="A49" s="36">
        <v>43379168</v>
      </c>
      <c r="B49" s="37" t="s">
        <v>78</v>
      </c>
      <c r="C49" s="37" t="s">
        <v>62</v>
      </c>
      <c r="D49" s="37" t="s">
        <v>108</v>
      </c>
      <c r="E49" s="37" t="s">
        <v>111</v>
      </c>
      <c r="F49" s="38">
        <v>7029718</v>
      </c>
      <c r="G49" s="39"/>
      <c r="H49" s="38">
        <v>30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3.7</v>
      </c>
      <c r="O49" s="38">
        <v>3.3</v>
      </c>
      <c r="P49" s="40">
        <v>0</v>
      </c>
      <c r="Q49" s="40">
        <v>100000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613000</v>
      </c>
      <c r="AA49" s="40">
        <v>876000</v>
      </c>
      <c r="AB49" s="40">
        <v>0</v>
      </c>
      <c r="AC49" s="40">
        <v>0</v>
      </c>
      <c r="AD49" s="40">
        <v>0</v>
      </c>
      <c r="AE49" s="40">
        <v>0</v>
      </c>
      <c r="AF49" s="40">
        <v>1300000</v>
      </c>
      <c r="AG49" s="40">
        <v>600000</v>
      </c>
      <c r="AH49" s="40">
        <v>15000</v>
      </c>
      <c r="AI49" s="40">
        <v>10000</v>
      </c>
      <c r="AJ49" s="40">
        <v>1928000</v>
      </c>
      <c r="AK49" s="41">
        <v>1586000</v>
      </c>
      <c r="AL49" s="23"/>
      <c r="AM49" s="42">
        <v>90000</v>
      </c>
      <c r="AN49" s="43">
        <f t="shared" si="22"/>
        <v>0.9</v>
      </c>
      <c r="AO49" s="44"/>
      <c r="AP49" s="27"/>
      <c r="AQ49" s="45">
        <f t="shared" si="12"/>
        <v>1576000</v>
      </c>
      <c r="AR49" s="46">
        <f t="shared" si="13"/>
        <v>0.8174273858921162</v>
      </c>
      <c r="AS49" s="35">
        <f t="shared" si="14"/>
        <v>352000</v>
      </c>
      <c r="AT49" s="31">
        <f t="shared" si="15"/>
        <v>0.9936948297604036</v>
      </c>
      <c r="AU49" s="84">
        <f t="shared" si="16"/>
        <v>10000</v>
      </c>
      <c r="AV49" s="50">
        <f t="shared" si="23"/>
        <v>352000</v>
      </c>
      <c r="AX49" s="48">
        <f t="shared" si="17"/>
        <v>24324.324324324323</v>
      </c>
      <c r="AY49" s="49">
        <f t="shared" si="17"/>
        <v>27272.727272727276</v>
      </c>
      <c r="BA49" s="168">
        <f t="shared" si="24"/>
        <v>0</v>
      </c>
      <c r="BB49" s="169"/>
      <c r="BC49" s="169"/>
    </row>
    <row r="50" spans="1:55" ht="36">
      <c r="A50" s="36">
        <v>44990260</v>
      </c>
      <c r="B50" s="37" t="s">
        <v>80</v>
      </c>
      <c r="C50" s="37" t="s">
        <v>50</v>
      </c>
      <c r="D50" s="37" t="s">
        <v>108</v>
      </c>
      <c r="E50" s="37" t="s">
        <v>112</v>
      </c>
      <c r="F50" s="38">
        <v>7732889</v>
      </c>
      <c r="G50" s="39"/>
      <c r="H50" s="38">
        <v>180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2.6</v>
      </c>
      <c r="O50" s="38">
        <v>2.2</v>
      </c>
      <c r="P50" s="40">
        <v>866000</v>
      </c>
      <c r="Q50" s="40">
        <v>890000</v>
      </c>
      <c r="R50" s="40">
        <v>0</v>
      </c>
      <c r="S50" s="40">
        <v>0</v>
      </c>
      <c r="T50" s="40">
        <v>0</v>
      </c>
      <c r="U50" s="40">
        <v>0</v>
      </c>
      <c r="V50" s="40">
        <v>150000</v>
      </c>
      <c r="W50" s="40">
        <v>200000</v>
      </c>
      <c r="X50" s="40">
        <v>156000</v>
      </c>
      <c r="Y50" s="40">
        <v>160000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25900</v>
      </c>
      <c r="AJ50" s="40">
        <v>1092000</v>
      </c>
      <c r="AK50" s="41">
        <v>1257900</v>
      </c>
      <c r="AL50" s="23"/>
      <c r="AM50" s="42">
        <v>800000</v>
      </c>
      <c r="AN50" s="43">
        <f t="shared" si="22"/>
        <v>0.898876404494382</v>
      </c>
      <c r="AO50" s="44">
        <f aca="true" t="shared" si="25" ref="AO50:AO59">-1+AM50/P50</f>
        <v>-0.07621247113163976</v>
      </c>
      <c r="AP50" s="27"/>
      <c r="AQ50" s="45">
        <f t="shared" si="12"/>
        <v>985900</v>
      </c>
      <c r="AR50" s="46">
        <f t="shared" si="13"/>
        <v>0.8412116040955632</v>
      </c>
      <c r="AS50" s="35">
        <f t="shared" si="14"/>
        <v>186100</v>
      </c>
      <c r="AT50" s="31">
        <f t="shared" si="15"/>
        <v>0.7837665951188488</v>
      </c>
      <c r="AU50" s="84">
        <f t="shared" si="16"/>
        <v>272000</v>
      </c>
      <c r="AV50" s="50">
        <f t="shared" si="23"/>
        <v>36100</v>
      </c>
      <c r="AX50" s="48">
        <f t="shared" si="17"/>
        <v>307692.3076923077</v>
      </c>
      <c r="AY50" s="49">
        <f t="shared" si="17"/>
        <v>363636.3636363636</v>
      </c>
      <c r="BA50" s="167">
        <f t="shared" si="24"/>
        <v>105000</v>
      </c>
      <c r="BB50" s="170" t="s">
        <v>113</v>
      </c>
      <c r="BC50" s="171" t="s">
        <v>54</v>
      </c>
    </row>
    <row r="51" spans="1:55" ht="36">
      <c r="A51" s="36">
        <v>44990260</v>
      </c>
      <c r="B51" s="37" t="s">
        <v>80</v>
      </c>
      <c r="C51" s="37" t="s">
        <v>50</v>
      </c>
      <c r="D51" s="37" t="s">
        <v>108</v>
      </c>
      <c r="E51" s="37" t="s">
        <v>114</v>
      </c>
      <c r="F51" s="38">
        <v>7018288</v>
      </c>
      <c r="G51" s="39"/>
      <c r="H51" s="38">
        <v>140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6.8</v>
      </c>
      <c r="O51" s="38">
        <v>5.5</v>
      </c>
      <c r="P51" s="40">
        <v>924000</v>
      </c>
      <c r="Q51" s="40">
        <v>900000</v>
      </c>
      <c r="R51" s="40">
        <v>150000</v>
      </c>
      <c r="S51" s="40">
        <v>600000</v>
      </c>
      <c r="T51" s="40">
        <v>278000</v>
      </c>
      <c r="U51" s="40">
        <v>138800</v>
      </c>
      <c r="V51" s="40">
        <v>581523</v>
      </c>
      <c r="W51" s="40">
        <v>320000</v>
      </c>
      <c r="X51" s="40">
        <v>175000</v>
      </c>
      <c r="Y51" s="40">
        <v>180000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635700</v>
      </c>
      <c r="AI51" s="40">
        <v>508800</v>
      </c>
      <c r="AJ51" s="40">
        <v>2154800</v>
      </c>
      <c r="AK51" s="41">
        <v>2647600</v>
      </c>
      <c r="AL51" s="23"/>
      <c r="AM51" s="42">
        <v>700000</v>
      </c>
      <c r="AN51" s="43">
        <f t="shared" si="22"/>
        <v>0.7777777777777778</v>
      </c>
      <c r="AO51" s="44">
        <f t="shared" si="25"/>
        <v>-0.24242424242424243</v>
      </c>
      <c r="AP51" s="27"/>
      <c r="AQ51" s="45">
        <f t="shared" si="12"/>
        <v>2127600</v>
      </c>
      <c r="AR51" s="46">
        <f t="shared" si="13"/>
        <v>0.7753014241189583</v>
      </c>
      <c r="AS51" s="35">
        <f t="shared" si="14"/>
        <v>616623</v>
      </c>
      <c r="AT51" s="31">
        <f t="shared" si="15"/>
        <v>0.8035957093216498</v>
      </c>
      <c r="AU51" s="84">
        <f t="shared" si="16"/>
        <v>520000</v>
      </c>
      <c r="AV51" s="50">
        <f t="shared" si="23"/>
        <v>35100</v>
      </c>
      <c r="AX51" s="48">
        <f t="shared" si="17"/>
        <v>102941.17647058824</v>
      </c>
      <c r="AY51" s="49">
        <f t="shared" si="17"/>
        <v>127272.72727272728</v>
      </c>
      <c r="BA51" s="157">
        <f t="shared" si="24"/>
        <v>407066.1</v>
      </c>
      <c r="BB51" s="158" t="s">
        <v>113</v>
      </c>
      <c r="BC51" s="159" t="s">
        <v>54</v>
      </c>
    </row>
    <row r="52" spans="1:55" ht="36">
      <c r="A52" s="36">
        <v>44990260</v>
      </c>
      <c r="B52" s="37" t="s">
        <v>80</v>
      </c>
      <c r="C52" s="37" t="s">
        <v>50</v>
      </c>
      <c r="D52" s="37" t="s">
        <v>108</v>
      </c>
      <c r="E52" s="37" t="s">
        <v>115</v>
      </c>
      <c r="F52" s="38">
        <v>1817641</v>
      </c>
      <c r="G52" s="38">
        <v>0</v>
      </c>
      <c r="H52" s="38">
        <v>100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3.9</v>
      </c>
      <c r="O52" s="38">
        <v>3.3</v>
      </c>
      <c r="P52" s="40">
        <v>861600</v>
      </c>
      <c r="Q52" s="40">
        <v>870000</v>
      </c>
      <c r="R52" s="40">
        <v>0</v>
      </c>
      <c r="S52" s="40">
        <v>80000</v>
      </c>
      <c r="T52" s="40">
        <v>0</v>
      </c>
      <c r="U52" s="40">
        <v>0</v>
      </c>
      <c r="V52" s="40">
        <v>470554</v>
      </c>
      <c r="W52" s="40">
        <v>235000</v>
      </c>
      <c r="X52" s="40">
        <v>90000</v>
      </c>
      <c r="Y52" s="40">
        <v>90000</v>
      </c>
      <c r="Z52" s="40">
        <v>0</v>
      </c>
      <c r="AA52" s="40">
        <v>0</v>
      </c>
      <c r="AB52" s="40">
        <v>0</v>
      </c>
      <c r="AC52" s="40">
        <v>0</v>
      </c>
      <c r="AD52" s="51"/>
      <c r="AE52" s="40">
        <v>0</v>
      </c>
      <c r="AF52" s="51"/>
      <c r="AG52" s="51"/>
      <c r="AH52" s="40">
        <v>145000</v>
      </c>
      <c r="AI52" s="40">
        <v>139000</v>
      </c>
      <c r="AJ52" s="40">
        <v>1336600</v>
      </c>
      <c r="AK52" s="41">
        <v>1413000</v>
      </c>
      <c r="AL52" s="23"/>
      <c r="AM52" s="42">
        <v>422000</v>
      </c>
      <c r="AN52" s="43">
        <f t="shared" si="22"/>
        <v>0.4850574712643678</v>
      </c>
      <c r="AO52" s="44">
        <f t="shared" si="25"/>
        <v>-0.5102135561745589</v>
      </c>
      <c r="AP52" s="27"/>
      <c r="AQ52" s="45">
        <f t="shared" si="12"/>
        <v>731000</v>
      </c>
      <c r="AR52" s="46">
        <f t="shared" si="13"/>
        <v>0.4664506487556424</v>
      </c>
      <c r="AS52" s="35">
        <f t="shared" si="14"/>
        <v>836154</v>
      </c>
      <c r="AT52" s="31">
        <f t="shared" si="15"/>
        <v>0.5173389950460014</v>
      </c>
      <c r="AU52" s="84">
        <f t="shared" si="16"/>
        <v>682000</v>
      </c>
      <c r="AV52" s="50">
        <f t="shared" si="23"/>
        <v>365600</v>
      </c>
      <c r="AX52" s="48">
        <f t="shared" si="17"/>
        <v>108205.1282051282</v>
      </c>
      <c r="AY52" s="49">
        <f t="shared" si="17"/>
        <v>127878.78787878789</v>
      </c>
      <c r="BA52" s="157">
        <f t="shared" si="24"/>
        <v>329387.8</v>
      </c>
      <c r="BB52" s="158" t="s">
        <v>113</v>
      </c>
      <c r="BC52" s="159" t="s">
        <v>54</v>
      </c>
    </row>
    <row r="53" spans="1:55" ht="36">
      <c r="A53" s="36">
        <v>44990260</v>
      </c>
      <c r="B53" s="37" t="s">
        <v>80</v>
      </c>
      <c r="C53" s="37" t="s">
        <v>50</v>
      </c>
      <c r="D53" s="37" t="s">
        <v>108</v>
      </c>
      <c r="E53" s="37" t="s">
        <v>116</v>
      </c>
      <c r="F53" s="38">
        <v>5434121</v>
      </c>
      <c r="G53" s="38">
        <v>0</v>
      </c>
      <c r="H53" s="38">
        <v>170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2.2</v>
      </c>
      <c r="O53" s="38">
        <v>1.9</v>
      </c>
      <c r="P53" s="40">
        <v>359000</v>
      </c>
      <c r="Q53" s="40">
        <v>617000</v>
      </c>
      <c r="R53" s="40">
        <v>0</v>
      </c>
      <c r="S53" s="40">
        <v>0</v>
      </c>
      <c r="T53" s="40">
        <v>0</v>
      </c>
      <c r="U53" s="40">
        <v>0</v>
      </c>
      <c r="V53" s="40">
        <v>263648</v>
      </c>
      <c r="W53" s="40">
        <v>212500</v>
      </c>
      <c r="X53" s="40">
        <v>250000</v>
      </c>
      <c r="Y53" s="40">
        <v>130000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51"/>
      <c r="AH53" s="40">
        <v>0</v>
      </c>
      <c r="AI53" s="40">
        <v>0</v>
      </c>
      <c r="AJ53" s="40">
        <v>829236</v>
      </c>
      <c r="AK53" s="41">
        <v>959500</v>
      </c>
      <c r="AL53" s="23"/>
      <c r="AM53" s="42">
        <v>450000</v>
      </c>
      <c r="AN53" s="43">
        <f t="shared" si="22"/>
        <v>0.7293354943273906</v>
      </c>
      <c r="AO53" s="44">
        <f t="shared" si="25"/>
        <v>0.2534818941504178</v>
      </c>
      <c r="AP53" s="27"/>
      <c r="AQ53" s="45">
        <f t="shared" si="12"/>
        <v>580000</v>
      </c>
      <c r="AR53" s="46">
        <f t="shared" si="13"/>
        <v>0.6646437051365499</v>
      </c>
      <c r="AS53" s="35">
        <f t="shared" si="14"/>
        <v>292648</v>
      </c>
      <c r="AT53" s="31">
        <f t="shared" si="15"/>
        <v>0.6044815007816571</v>
      </c>
      <c r="AU53" s="84">
        <f t="shared" si="16"/>
        <v>379500</v>
      </c>
      <c r="AV53" s="50">
        <f t="shared" si="23"/>
        <v>29000</v>
      </c>
      <c r="AX53" s="48">
        <f t="shared" si="17"/>
        <v>204545.45454545453</v>
      </c>
      <c r="AY53" s="49">
        <f t="shared" si="17"/>
        <v>236842.1052631579</v>
      </c>
      <c r="BA53" s="157">
        <f t="shared" si="24"/>
        <v>184553.59999999998</v>
      </c>
      <c r="BB53" s="158" t="s">
        <v>113</v>
      </c>
      <c r="BC53" s="159" t="s">
        <v>54</v>
      </c>
    </row>
    <row r="54" spans="1:55" ht="36">
      <c r="A54" s="36">
        <v>44990260</v>
      </c>
      <c r="B54" s="37" t="s">
        <v>80</v>
      </c>
      <c r="C54" s="37" t="s">
        <v>50</v>
      </c>
      <c r="D54" s="37" t="s">
        <v>108</v>
      </c>
      <c r="E54" s="37" t="s">
        <v>117</v>
      </c>
      <c r="F54" s="38">
        <v>1824210</v>
      </c>
      <c r="G54" s="38">
        <v>0</v>
      </c>
      <c r="H54" s="38">
        <v>180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6.5</v>
      </c>
      <c r="O54" s="38">
        <v>5</v>
      </c>
      <c r="P54" s="40">
        <v>1473000</v>
      </c>
      <c r="Q54" s="40">
        <v>1833000</v>
      </c>
      <c r="R54" s="40">
        <v>0</v>
      </c>
      <c r="S54" s="40">
        <v>0</v>
      </c>
      <c r="T54" s="51"/>
      <c r="U54" s="40">
        <v>0</v>
      </c>
      <c r="V54" s="40">
        <v>441234</v>
      </c>
      <c r="W54" s="40">
        <v>341000</v>
      </c>
      <c r="X54" s="40">
        <v>632500</v>
      </c>
      <c r="Y54" s="40">
        <v>412000</v>
      </c>
      <c r="Z54" s="40">
        <v>0</v>
      </c>
      <c r="AA54" s="40">
        <v>0</v>
      </c>
      <c r="AB54" s="40">
        <v>45000</v>
      </c>
      <c r="AC54" s="40">
        <v>42000</v>
      </c>
      <c r="AD54" s="40">
        <v>0</v>
      </c>
      <c r="AE54" s="40">
        <v>0</v>
      </c>
      <c r="AF54" s="40">
        <v>0</v>
      </c>
      <c r="AG54" s="40">
        <v>0</v>
      </c>
      <c r="AH54" s="40">
        <v>245600</v>
      </c>
      <c r="AI54" s="40">
        <v>43800</v>
      </c>
      <c r="AJ54" s="40">
        <v>2614000</v>
      </c>
      <c r="AK54" s="41">
        <v>2671800</v>
      </c>
      <c r="AL54" s="23"/>
      <c r="AM54" s="42">
        <v>1491000</v>
      </c>
      <c r="AN54" s="43">
        <f t="shared" si="22"/>
        <v>0.8134206219312602</v>
      </c>
      <c r="AO54" s="44">
        <f t="shared" si="25"/>
        <v>0.012219959266802416</v>
      </c>
      <c r="AP54" s="27"/>
      <c r="AQ54" s="45">
        <f t="shared" si="12"/>
        <v>1988800</v>
      </c>
      <c r="AR54" s="46">
        <f t="shared" si="13"/>
        <v>0.7009396849295854</v>
      </c>
      <c r="AS54" s="35">
        <f t="shared" si="14"/>
        <v>848534</v>
      </c>
      <c r="AT54" s="31">
        <f t="shared" si="15"/>
        <v>0.7443670933453103</v>
      </c>
      <c r="AU54" s="84">
        <f t="shared" si="16"/>
        <v>683000</v>
      </c>
      <c r="AV54" s="50">
        <f t="shared" si="23"/>
        <v>407300</v>
      </c>
      <c r="AX54" s="48">
        <f t="shared" si="17"/>
        <v>229384.61538461538</v>
      </c>
      <c r="AY54" s="49">
        <f t="shared" si="17"/>
        <v>298200</v>
      </c>
      <c r="BA54" s="157">
        <f t="shared" si="24"/>
        <v>308863.8</v>
      </c>
      <c r="BB54" s="158" t="s">
        <v>113</v>
      </c>
      <c r="BC54" s="159" t="s">
        <v>54</v>
      </c>
    </row>
    <row r="55" spans="1:55" ht="36">
      <c r="A55" s="36">
        <v>44990260</v>
      </c>
      <c r="B55" s="37" t="s">
        <v>80</v>
      </c>
      <c r="C55" s="37" t="s">
        <v>50</v>
      </c>
      <c r="D55" s="37" t="s">
        <v>108</v>
      </c>
      <c r="E55" s="37" t="s">
        <v>118</v>
      </c>
      <c r="F55" s="38">
        <v>6521044</v>
      </c>
      <c r="G55" s="38">
        <v>0</v>
      </c>
      <c r="H55" s="38">
        <v>80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4.6</v>
      </c>
      <c r="O55" s="38">
        <v>3.8</v>
      </c>
      <c r="P55" s="40">
        <v>643000</v>
      </c>
      <c r="Q55" s="40">
        <v>891000</v>
      </c>
      <c r="R55" s="40">
        <v>160000</v>
      </c>
      <c r="S55" s="40">
        <v>250000</v>
      </c>
      <c r="T55" s="51"/>
      <c r="U55" s="40">
        <v>0</v>
      </c>
      <c r="V55" s="40">
        <v>169800</v>
      </c>
      <c r="W55" s="40">
        <v>130000</v>
      </c>
      <c r="X55" s="40">
        <v>422400</v>
      </c>
      <c r="Y55" s="40">
        <v>416000</v>
      </c>
      <c r="Z55" s="40">
        <v>0</v>
      </c>
      <c r="AA55" s="40">
        <v>0</v>
      </c>
      <c r="AB55" s="40">
        <v>3000</v>
      </c>
      <c r="AC55" s="40">
        <v>2000</v>
      </c>
      <c r="AD55" s="40">
        <v>0</v>
      </c>
      <c r="AE55" s="40">
        <v>0</v>
      </c>
      <c r="AF55" s="40">
        <v>0</v>
      </c>
      <c r="AG55" s="40">
        <v>0</v>
      </c>
      <c r="AH55" s="40">
        <v>12100</v>
      </c>
      <c r="AI55" s="40">
        <v>3600</v>
      </c>
      <c r="AJ55" s="40">
        <v>1360300</v>
      </c>
      <c r="AK55" s="41">
        <v>1692600</v>
      </c>
      <c r="AL55" s="23"/>
      <c r="AM55" s="42">
        <v>422000</v>
      </c>
      <c r="AN55" s="43">
        <f t="shared" si="22"/>
        <v>0.47362514029180697</v>
      </c>
      <c r="AO55" s="44">
        <f t="shared" si="25"/>
        <v>-0.34370139968895796</v>
      </c>
      <c r="AP55" s="27"/>
      <c r="AQ55" s="45">
        <f t="shared" si="12"/>
        <v>1093600</v>
      </c>
      <c r="AR55" s="46">
        <f t="shared" si="13"/>
        <v>0.775437850102815</v>
      </c>
      <c r="AS55" s="35">
        <f t="shared" si="14"/>
        <v>316700</v>
      </c>
      <c r="AT55" s="31">
        <f t="shared" si="15"/>
        <v>0.6461065815904525</v>
      </c>
      <c r="AU55" s="84">
        <f t="shared" si="16"/>
        <v>599000</v>
      </c>
      <c r="AV55" s="50">
        <f t="shared" si="23"/>
        <v>146900</v>
      </c>
      <c r="AX55" s="48">
        <f t="shared" si="17"/>
        <v>91739.13043478262</v>
      </c>
      <c r="AY55" s="49">
        <f t="shared" si="17"/>
        <v>111052.63157894737</v>
      </c>
      <c r="BA55" s="157">
        <f t="shared" si="24"/>
        <v>118859.99999999999</v>
      </c>
      <c r="BB55" s="158" t="s">
        <v>113</v>
      </c>
      <c r="BC55" s="159" t="s">
        <v>54</v>
      </c>
    </row>
    <row r="56" spans="1:55" ht="36">
      <c r="A56" s="36">
        <v>45659028</v>
      </c>
      <c r="B56" s="37" t="s">
        <v>119</v>
      </c>
      <c r="C56" s="37" t="s">
        <v>50</v>
      </c>
      <c r="D56" s="37" t="s">
        <v>108</v>
      </c>
      <c r="E56" s="37" t="s">
        <v>120</v>
      </c>
      <c r="F56" s="38">
        <v>9401897</v>
      </c>
      <c r="G56" s="39"/>
      <c r="H56" s="38">
        <v>645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5.1</v>
      </c>
      <c r="O56" s="38">
        <v>4.4</v>
      </c>
      <c r="P56" s="40">
        <v>758700</v>
      </c>
      <c r="Q56" s="40">
        <v>1387000</v>
      </c>
      <c r="R56" s="40">
        <v>0</v>
      </c>
      <c r="S56" s="40">
        <v>0</v>
      </c>
      <c r="T56" s="40">
        <v>123180</v>
      </c>
      <c r="U56" s="40">
        <v>10000</v>
      </c>
      <c r="V56" s="40">
        <v>219642</v>
      </c>
      <c r="W56" s="40">
        <v>118132</v>
      </c>
      <c r="X56" s="40">
        <v>80030</v>
      </c>
      <c r="Y56" s="40">
        <v>80000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366700</v>
      </c>
      <c r="AI56" s="40">
        <v>255000</v>
      </c>
      <c r="AJ56" s="40">
        <v>1444251</v>
      </c>
      <c r="AK56" s="41">
        <v>1850132</v>
      </c>
      <c r="AL56" s="23"/>
      <c r="AM56" s="42">
        <v>1000000</v>
      </c>
      <c r="AN56" s="43">
        <f t="shared" si="22"/>
        <v>0.7209805335255948</v>
      </c>
      <c r="AO56" s="44">
        <f t="shared" si="25"/>
        <v>0.31804402267035714</v>
      </c>
      <c r="AP56" s="27"/>
      <c r="AQ56" s="45">
        <f t="shared" si="12"/>
        <v>1345000</v>
      </c>
      <c r="AR56" s="46">
        <f t="shared" si="13"/>
        <v>0.8687216292954894</v>
      </c>
      <c r="AS56" s="35">
        <f t="shared" si="14"/>
        <v>203252</v>
      </c>
      <c r="AT56" s="31">
        <f t="shared" si="15"/>
        <v>0.7269751563672213</v>
      </c>
      <c r="AU56" s="84">
        <f t="shared" si="16"/>
        <v>505132</v>
      </c>
      <c r="AV56" s="50">
        <f t="shared" si="23"/>
        <v>0</v>
      </c>
      <c r="AX56" s="48">
        <f t="shared" si="17"/>
        <v>196078.43137254904</v>
      </c>
      <c r="AY56" s="49">
        <f t="shared" si="17"/>
        <v>227272.72727272726</v>
      </c>
      <c r="BA56" s="157">
        <f t="shared" si="24"/>
        <v>153749.4</v>
      </c>
      <c r="BB56" s="158" t="s">
        <v>113</v>
      </c>
      <c r="BC56" s="159" t="s">
        <v>59</v>
      </c>
    </row>
    <row r="57" spans="1:55" ht="36.75" thickBot="1">
      <c r="A57" s="36">
        <v>47224444</v>
      </c>
      <c r="B57" s="37" t="s">
        <v>121</v>
      </c>
      <c r="C57" s="37" t="s">
        <v>50</v>
      </c>
      <c r="D57" s="37" t="s">
        <v>108</v>
      </c>
      <c r="E57" s="37" t="s">
        <v>122</v>
      </c>
      <c r="F57" s="38">
        <v>3940857</v>
      </c>
      <c r="G57" s="39"/>
      <c r="H57" s="38">
        <v>130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3</v>
      </c>
      <c r="O57" s="38">
        <v>2.5</v>
      </c>
      <c r="P57" s="40">
        <v>537000</v>
      </c>
      <c r="Q57" s="40">
        <v>630000</v>
      </c>
      <c r="R57" s="40">
        <v>100000</v>
      </c>
      <c r="S57" s="40">
        <v>50000</v>
      </c>
      <c r="T57" s="40">
        <v>0</v>
      </c>
      <c r="U57" s="40">
        <v>0</v>
      </c>
      <c r="V57" s="40">
        <v>44516</v>
      </c>
      <c r="W57" s="40">
        <v>50000</v>
      </c>
      <c r="X57" s="40">
        <v>0</v>
      </c>
      <c r="Y57" s="40">
        <v>34000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260000</v>
      </c>
      <c r="AI57" s="40">
        <v>140000</v>
      </c>
      <c r="AJ57" s="40">
        <v>930400</v>
      </c>
      <c r="AK57" s="41">
        <v>904000</v>
      </c>
      <c r="AL57" s="23"/>
      <c r="AM57" s="42">
        <v>537000</v>
      </c>
      <c r="AN57" s="43">
        <f t="shared" si="22"/>
        <v>0.8523809523809524</v>
      </c>
      <c r="AO57" s="44">
        <f t="shared" si="25"/>
        <v>0</v>
      </c>
      <c r="AP57" s="27"/>
      <c r="AQ57" s="45">
        <f t="shared" si="12"/>
        <v>761000</v>
      </c>
      <c r="AR57" s="46">
        <f t="shared" si="13"/>
        <v>0.8082709162669567</v>
      </c>
      <c r="AS57" s="35">
        <f t="shared" si="14"/>
        <v>180516</v>
      </c>
      <c r="AT57" s="31">
        <f t="shared" si="15"/>
        <v>0.8418141592920354</v>
      </c>
      <c r="AU57" s="84">
        <f t="shared" si="16"/>
        <v>143000</v>
      </c>
      <c r="AV57" s="50">
        <f t="shared" si="23"/>
        <v>136000</v>
      </c>
      <c r="AX57" s="48">
        <f t="shared" si="17"/>
        <v>179000</v>
      </c>
      <c r="AY57" s="49">
        <f t="shared" si="17"/>
        <v>214800</v>
      </c>
      <c r="BA57" s="172">
        <f t="shared" si="24"/>
        <v>31161.199999999997</v>
      </c>
      <c r="BB57" s="173" t="s">
        <v>113</v>
      </c>
      <c r="BC57" s="174" t="s">
        <v>54</v>
      </c>
    </row>
    <row r="58" spans="1:53" ht="36.75" hidden="1" thickBot="1">
      <c r="A58" s="52">
        <v>70870896</v>
      </c>
      <c r="B58" s="53" t="s">
        <v>123</v>
      </c>
      <c r="C58" s="53" t="s">
        <v>50</v>
      </c>
      <c r="D58" s="53" t="s">
        <v>108</v>
      </c>
      <c r="E58" s="53" t="s">
        <v>124</v>
      </c>
      <c r="F58" s="54">
        <v>9671151</v>
      </c>
      <c r="G58" s="88"/>
      <c r="H58" s="54">
        <v>400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4.7</v>
      </c>
      <c r="O58" s="54">
        <v>3</v>
      </c>
      <c r="P58" s="55">
        <v>495000</v>
      </c>
      <c r="Q58" s="55">
        <v>1135000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50000</v>
      </c>
      <c r="X58" s="55">
        <v>200000</v>
      </c>
      <c r="Y58" s="55">
        <v>200000</v>
      </c>
      <c r="Z58" s="55">
        <v>0</v>
      </c>
      <c r="AA58" s="55">
        <v>0</v>
      </c>
      <c r="AB58" s="55">
        <v>0</v>
      </c>
      <c r="AC58" s="55">
        <v>0</v>
      </c>
      <c r="AD58" s="55">
        <v>600000</v>
      </c>
      <c r="AE58" s="55">
        <v>210680</v>
      </c>
      <c r="AF58" s="55">
        <v>50000</v>
      </c>
      <c r="AG58" s="55">
        <v>0</v>
      </c>
      <c r="AH58" s="55">
        <v>400000</v>
      </c>
      <c r="AI58" s="55">
        <v>132400</v>
      </c>
      <c r="AJ58" s="55">
        <v>1695000</v>
      </c>
      <c r="AK58" s="56">
        <v>1728080</v>
      </c>
      <c r="AL58" s="23"/>
      <c r="AM58" s="57">
        <v>422000</v>
      </c>
      <c r="AN58" s="58">
        <f t="shared" si="22"/>
        <v>0.37180616740088107</v>
      </c>
      <c r="AO58" s="59">
        <f t="shared" si="25"/>
        <v>-0.14747474747474743</v>
      </c>
      <c r="AP58" s="27"/>
      <c r="AQ58" s="60">
        <f t="shared" si="12"/>
        <v>965080</v>
      </c>
      <c r="AR58" s="61">
        <f t="shared" si="13"/>
        <v>0.553054441260745</v>
      </c>
      <c r="AS58" s="62">
        <f t="shared" si="14"/>
        <v>779920</v>
      </c>
      <c r="AT58" s="63">
        <f t="shared" si="15"/>
        <v>0.5584695153002176</v>
      </c>
      <c r="AU58" s="89">
        <f t="shared" si="16"/>
        <v>763000</v>
      </c>
      <c r="AV58" s="86">
        <f t="shared" si="23"/>
        <v>779920</v>
      </c>
      <c r="AX58" s="65">
        <f t="shared" si="17"/>
        <v>89787.23404255319</v>
      </c>
      <c r="AY58" s="66">
        <f t="shared" si="17"/>
        <v>140666.66666666666</v>
      </c>
      <c r="BA58" s="163">
        <f t="shared" si="24"/>
        <v>0</v>
      </c>
    </row>
    <row r="59" spans="1:53" ht="12.75" thickBot="1">
      <c r="A59" s="190" t="s">
        <v>64</v>
      </c>
      <c r="B59" s="191"/>
      <c r="C59" s="191"/>
      <c r="D59" s="191"/>
      <c r="E59" s="191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70">
        <f>SUM(P47:P58)</f>
        <v>7492300</v>
      </c>
      <c r="Q59" s="70">
        <f aca="true" t="shared" si="26" ref="Q59:AK59">SUM(Q47:Q58)</f>
        <v>11603750</v>
      </c>
      <c r="R59" s="70">
        <f t="shared" si="26"/>
        <v>410000</v>
      </c>
      <c r="S59" s="70">
        <f t="shared" si="26"/>
        <v>980000</v>
      </c>
      <c r="T59" s="70">
        <f t="shared" si="26"/>
        <v>401180</v>
      </c>
      <c r="U59" s="70">
        <f t="shared" si="26"/>
        <v>148800</v>
      </c>
      <c r="V59" s="70">
        <f t="shared" si="26"/>
        <v>2340917</v>
      </c>
      <c r="W59" s="70">
        <f t="shared" si="26"/>
        <v>1795660</v>
      </c>
      <c r="X59" s="70">
        <f t="shared" si="26"/>
        <v>2355930</v>
      </c>
      <c r="Y59" s="70">
        <f t="shared" si="26"/>
        <v>2452000</v>
      </c>
      <c r="Z59" s="70">
        <f t="shared" si="26"/>
        <v>613000</v>
      </c>
      <c r="AA59" s="70">
        <f t="shared" si="26"/>
        <v>876000</v>
      </c>
      <c r="AB59" s="70">
        <f t="shared" si="26"/>
        <v>49800</v>
      </c>
      <c r="AC59" s="70">
        <f t="shared" si="26"/>
        <v>44000</v>
      </c>
      <c r="AD59" s="70">
        <f t="shared" si="26"/>
        <v>600000</v>
      </c>
      <c r="AE59" s="70">
        <f t="shared" si="26"/>
        <v>210680</v>
      </c>
      <c r="AF59" s="70">
        <f t="shared" si="26"/>
        <v>1350000</v>
      </c>
      <c r="AG59" s="70">
        <f t="shared" si="26"/>
        <v>600000</v>
      </c>
      <c r="AH59" s="70">
        <f t="shared" si="26"/>
        <v>2080100</v>
      </c>
      <c r="AI59" s="70">
        <f t="shared" si="26"/>
        <v>1258500</v>
      </c>
      <c r="AJ59" s="70">
        <f t="shared" si="26"/>
        <v>16211387</v>
      </c>
      <c r="AK59" s="72">
        <f t="shared" si="26"/>
        <v>19950390</v>
      </c>
      <c r="AL59" s="71"/>
      <c r="AM59" s="72">
        <f>SUM(AM47:AM58)</f>
        <v>8170600</v>
      </c>
      <c r="AN59" s="73">
        <f t="shared" si="22"/>
        <v>0.7041344392976409</v>
      </c>
      <c r="AO59" s="73">
        <f t="shared" si="25"/>
        <v>0.09053294715908322</v>
      </c>
      <c r="AP59" s="74"/>
      <c r="AQ59" s="75">
        <f t="shared" si="12"/>
        <v>14740580</v>
      </c>
      <c r="AR59" s="90">
        <f t="shared" si="13"/>
        <v>0.8331199277554061</v>
      </c>
      <c r="AS59" s="77">
        <f>SUM(AS47:AS58)</f>
        <v>4612447</v>
      </c>
      <c r="AT59" s="91">
        <f t="shared" si="15"/>
        <v>0.7388617465623479</v>
      </c>
      <c r="AU59" s="92">
        <f>SUM(AU47:AU58)</f>
        <v>5209810</v>
      </c>
      <c r="AV59" s="93">
        <f>SUM(AV47:AV58)</f>
        <v>2287920</v>
      </c>
      <c r="AX59" s="79"/>
      <c r="AY59" s="79"/>
      <c r="BA59" s="177">
        <f>SUM(BA47:BA58)</f>
        <v>1638641.8999999997</v>
      </c>
    </row>
    <row r="60" spans="1:51" ht="8.25" customHeight="1" thickBot="1">
      <c r="A60" s="67"/>
      <c r="B60" s="68"/>
      <c r="C60" s="68"/>
      <c r="D60" s="68"/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80"/>
      <c r="AO60" s="80"/>
      <c r="AP60" s="80"/>
      <c r="AR60" s="27"/>
      <c r="AS60" s="81"/>
      <c r="AT60" s="91"/>
      <c r="AV60" s="81"/>
      <c r="AX60" s="79"/>
      <c r="AY60" s="79"/>
    </row>
    <row r="61" spans="1:55" ht="24.75" hidden="1" thickBot="1">
      <c r="A61" s="18">
        <v>394190</v>
      </c>
      <c r="B61" s="19" t="s">
        <v>65</v>
      </c>
      <c r="C61" s="19" t="s">
        <v>50</v>
      </c>
      <c r="D61" s="19" t="s">
        <v>125</v>
      </c>
      <c r="E61" s="19" t="s">
        <v>126</v>
      </c>
      <c r="F61" s="20">
        <v>7526673</v>
      </c>
      <c r="G61" s="20">
        <v>2</v>
      </c>
      <c r="H61" s="20">
        <v>2</v>
      </c>
      <c r="I61" s="20">
        <v>2</v>
      </c>
      <c r="J61" s="20">
        <v>0</v>
      </c>
      <c r="K61" s="20">
        <v>0</v>
      </c>
      <c r="L61" s="20">
        <v>0</v>
      </c>
      <c r="M61" s="20">
        <v>0</v>
      </c>
      <c r="N61" s="20">
        <v>1.2</v>
      </c>
      <c r="O61" s="20">
        <v>0.9</v>
      </c>
      <c r="P61" s="21">
        <v>0</v>
      </c>
      <c r="Q61" s="21">
        <v>120000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20000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200000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21454</v>
      </c>
      <c r="AJ61" s="21">
        <v>0</v>
      </c>
      <c r="AK61" s="22">
        <v>361454</v>
      </c>
      <c r="AL61" s="23"/>
      <c r="AM61" s="24">
        <v>109000</v>
      </c>
      <c r="AN61" s="25">
        <f aca="true" t="shared" si="27" ref="AN61:AN70">AM61/Q61</f>
        <v>0.9083333333333333</v>
      </c>
      <c r="AO61" s="26"/>
      <c r="AP61" s="27"/>
      <c r="AQ61" s="28">
        <f t="shared" si="12"/>
        <v>330454</v>
      </c>
      <c r="AR61" s="29"/>
      <c r="AS61" s="30"/>
      <c r="AT61" s="31">
        <f t="shared" si="15"/>
        <v>0.9142352830512319</v>
      </c>
      <c r="AU61" s="83">
        <f t="shared" si="16"/>
        <v>31000</v>
      </c>
      <c r="AV61" s="30">
        <f aca="true" t="shared" si="28" ref="AV61:AV69">IF(V61&gt;AS61,0,AS61-V61)</f>
        <v>0</v>
      </c>
      <c r="AX61" s="33">
        <f t="shared" si="17"/>
        <v>90833.33333333334</v>
      </c>
      <c r="AY61" s="34">
        <f t="shared" si="17"/>
        <v>121111.11111111111</v>
      </c>
      <c r="BA61" s="166">
        <f aca="true" t="shared" si="29" ref="BA61:BA69">IF(AQ61&gt;(P61+R61+T61+V61+X61+Z61+AB61+AD61+AF61+AH61),0,IF((V61*0.7)&gt;=(P61+R61+T61+V61+X61+Z61+AB61+AD61+AF61+AH61)-(S61+U61+Y61+AA61+AC61+AE61+AG61+AI61+AM61),(P61+R61+T61+V61+X61+Z61+AB61+AD61+AF61+AH61)-(S61+U61+Y61+AA61+AC61+AE61+AG61+AI61+AM61),V61*0.7))</f>
        <v>0</v>
      </c>
      <c r="BB61" s="167"/>
      <c r="BC61" s="167"/>
    </row>
    <row r="62" spans="1:55" ht="60.75" hidden="1" thickBot="1">
      <c r="A62" s="36">
        <v>511676</v>
      </c>
      <c r="B62" s="37" t="s">
        <v>127</v>
      </c>
      <c r="C62" s="37" t="s">
        <v>97</v>
      </c>
      <c r="D62" s="37" t="s">
        <v>125</v>
      </c>
      <c r="E62" s="37" t="s">
        <v>127</v>
      </c>
      <c r="F62" s="38">
        <v>2930462</v>
      </c>
      <c r="G62" s="38">
        <v>4</v>
      </c>
      <c r="H62" s="38">
        <v>13</v>
      </c>
      <c r="I62" s="38">
        <v>0</v>
      </c>
      <c r="J62" s="38">
        <v>0</v>
      </c>
      <c r="K62" s="38">
        <v>0</v>
      </c>
      <c r="L62" s="38">
        <v>0</v>
      </c>
      <c r="M62" s="38">
        <v>13</v>
      </c>
      <c r="N62" s="38">
        <v>4.7</v>
      </c>
      <c r="O62" s="38">
        <v>3.3</v>
      </c>
      <c r="P62" s="40">
        <v>0</v>
      </c>
      <c r="Q62" s="40">
        <v>1245800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88000</v>
      </c>
      <c r="AC62" s="40">
        <v>93400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88000</v>
      </c>
      <c r="AK62" s="41">
        <v>1339200</v>
      </c>
      <c r="AL62" s="23"/>
      <c r="AM62" s="42">
        <v>329200</v>
      </c>
      <c r="AN62" s="43">
        <f t="shared" si="27"/>
        <v>0.26424787285278534</v>
      </c>
      <c r="AO62" s="44"/>
      <c r="AP62" s="27"/>
      <c r="AQ62" s="45">
        <f t="shared" si="12"/>
        <v>422600</v>
      </c>
      <c r="AR62" s="46">
        <f t="shared" si="13"/>
        <v>4.802272727272728</v>
      </c>
      <c r="AS62" s="35">
        <f t="shared" si="14"/>
        <v>0</v>
      </c>
      <c r="AT62" s="31">
        <f t="shared" si="15"/>
        <v>0.3155615292712067</v>
      </c>
      <c r="AU62" s="84">
        <f t="shared" si="16"/>
        <v>916600</v>
      </c>
      <c r="AV62" s="50">
        <f t="shared" si="28"/>
        <v>0</v>
      </c>
      <c r="AX62" s="48">
        <f t="shared" si="17"/>
        <v>70042.55319148937</v>
      </c>
      <c r="AY62" s="49">
        <f t="shared" si="17"/>
        <v>99757.57575757576</v>
      </c>
      <c r="BA62" s="168">
        <f t="shared" si="29"/>
        <v>0</v>
      </c>
      <c r="BB62" s="169"/>
      <c r="BC62" s="169"/>
    </row>
    <row r="63" spans="1:55" ht="36.75" thickBot="1">
      <c r="A63" s="36">
        <v>839345</v>
      </c>
      <c r="B63" s="37" t="s">
        <v>128</v>
      </c>
      <c r="C63" s="37" t="s">
        <v>50</v>
      </c>
      <c r="D63" s="37" t="s">
        <v>125</v>
      </c>
      <c r="E63" s="37" t="s">
        <v>129</v>
      </c>
      <c r="F63" s="38">
        <v>6380698</v>
      </c>
      <c r="G63" s="38">
        <v>3</v>
      </c>
      <c r="H63" s="38">
        <v>3</v>
      </c>
      <c r="I63" s="38">
        <v>0</v>
      </c>
      <c r="J63" s="38">
        <v>0</v>
      </c>
      <c r="K63" s="38">
        <v>0</v>
      </c>
      <c r="L63" s="38">
        <v>0</v>
      </c>
      <c r="M63" s="38">
        <v>3</v>
      </c>
      <c r="N63" s="38">
        <v>2.6</v>
      </c>
      <c r="O63" s="38">
        <v>1.4</v>
      </c>
      <c r="P63" s="40">
        <v>0</v>
      </c>
      <c r="Q63" s="40">
        <v>232355</v>
      </c>
      <c r="R63" s="40">
        <v>0</v>
      </c>
      <c r="S63" s="40">
        <v>0</v>
      </c>
      <c r="T63" s="40">
        <v>20000</v>
      </c>
      <c r="U63" s="40">
        <v>0</v>
      </c>
      <c r="V63" s="40">
        <v>312360</v>
      </c>
      <c r="W63" s="40">
        <v>252340</v>
      </c>
      <c r="X63" s="40">
        <v>1000</v>
      </c>
      <c r="Y63" s="40">
        <v>400</v>
      </c>
      <c r="Z63" s="40">
        <v>0</v>
      </c>
      <c r="AA63" s="40">
        <v>0</v>
      </c>
      <c r="AB63" s="40">
        <v>150000</v>
      </c>
      <c r="AC63" s="40">
        <v>258350</v>
      </c>
      <c r="AD63" s="40">
        <v>41000</v>
      </c>
      <c r="AE63" s="40">
        <v>21600</v>
      </c>
      <c r="AF63" s="40">
        <v>0</v>
      </c>
      <c r="AG63" s="40">
        <v>0</v>
      </c>
      <c r="AH63" s="40">
        <v>2000</v>
      </c>
      <c r="AI63" s="40">
        <v>8000</v>
      </c>
      <c r="AJ63" s="40">
        <v>526360</v>
      </c>
      <c r="AK63" s="41">
        <v>773045</v>
      </c>
      <c r="AL63" s="23"/>
      <c r="AM63" s="42">
        <v>196000</v>
      </c>
      <c r="AN63" s="43">
        <f t="shared" si="27"/>
        <v>0.8435368294204988</v>
      </c>
      <c r="AO63" s="44"/>
      <c r="AP63" s="27"/>
      <c r="AQ63" s="45">
        <f t="shared" si="12"/>
        <v>484350</v>
      </c>
      <c r="AR63" s="46">
        <f t="shared" si="13"/>
        <v>0.9201877042328445</v>
      </c>
      <c r="AS63" s="35">
        <f t="shared" si="14"/>
        <v>42010</v>
      </c>
      <c r="AT63" s="31">
        <f t="shared" si="15"/>
        <v>0.6265482604505559</v>
      </c>
      <c r="AU63" s="84">
        <f t="shared" si="16"/>
        <v>288695</v>
      </c>
      <c r="AV63" s="50">
        <f t="shared" si="28"/>
        <v>0</v>
      </c>
      <c r="AX63" s="48">
        <f t="shared" si="17"/>
        <v>75384.61538461538</v>
      </c>
      <c r="AY63" s="49">
        <f t="shared" si="17"/>
        <v>140000</v>
      </c>
      <c r="BA63" s="165">
        <f t="shared" si="29"/>
        <v>42010</v>
      </c>
      <c r="BB63" s="181" t="s">
        <v>277</v>
      </c>
      <c r="BC63" s="182" t="s">
        <v>54</v>
      </c>
    </row>
    <row r="64" spans="1:53" ht="36.75" hidden="1" thickBot="1">
      <c r="A64" s="36">
        <v>26652935</v>
      </c>
      <c r="B64" s="37" t="s">
        <v>75</v>
      </c>
      <c r="C64" s="37" t="s">
        <v>50</v>
      </c>
      <c r="D64" s="37" t="s">
        <v>125</v>
      </c>
      <c r="E64" s="37" t="s">
        <v>76</v>
      </c>
      <c r="F64" s="39"/>
      <c r="G64" s="38">
        <v>4</v>
      </c>
      <c r="H64" s="38">
        <v>20</v>
      </c>
      <c r="I64" s="38">
        <v>0</v>
      </c>
      <c r="J64" s="38">
        <v>1</v>
      </c>
      <c r="K64" s="38">
        <v>1</v>
      </c>
      <c r="L64" s="38">
        <v>1</v>
      </c>
      <c r="M64" s="38">
        <v>17</v>
      </c>
      <c r="N64" s="38">
        <v>2.2</v>
      </c>
      <c r="O64" s="38">
        <v>2.2</v>
      </c>
      <c r="P64" s="40">
        <v>0</v>
      </c>
      <c r="Q64" s="40">
        <v>504856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24000</v>
      </c>
      <c r="AC64" s="40">
        <v>100000</v>
      </c>
      <c r="AD64" s="40">
        <v>0</v>
      </c>
      <c r="AE64" s="40">
        <v>0</v>
      </c>
      <c r="AF64" s="40">
        <v>304000</v>
      </c>
      <c r="AG64" s="40">
        <v>183327</v>
      </c>
      <c r="AH64" s="40">
        <v>0</v>
      </c>
      <c r="AI64" s="40">
        <v>0</v>
      </c>
      <c r="AJ64" s="40">
        <v>328000</v>
      </c>
      <c r="AK64" s="41">
        <v>788183</v>
      </c>
      <c r="AL64" s="23"/>
      <c r="AM64" s="42">
        <v>277000</v>
      </c>
      <c r="AN64" s="43">
        <f t="shared" si="27"/>
        <v>0.5486713042927092</v>
      </c>
      <c r="AO64" s="44"/>
      <c r="AP64" s="27"/>
      <c r="AQ64" s="45">
        <f t="shared" si="12"/>
        <v>560327</v>
      </c>
      <c r="AR64" s="46">
        <f t="shared" si="13"/>
        <v>1.708314024390244</v>
      </c>
      <c r="AS64" s="35">
        <f t="shared" si="14"/>
        <v>0</v>
      </c>
      <c r="AT64" s="31">
        <f t="shared" si="15"/>
        <v>0.7109097760291709</v>
      </c>
      <c r="AU64" s="84">
        <f t="shared" si="16"/>
        <v>227856</v>
      </c>
      <c r="AV64" s="50">
        <f t="shared" si="28"/>
        <v>0</v>
      </c>
      <c r="AX64" s="48">
        <f t="shared" si="17"/>
        <v>125909.0909090909</v>
      </c>
      <c r="AY64" s="49">
        <f t="shared" si="17"/>
        <v>125909.0909090909</v>
      </c>
      <c r="BA64" s="163">
        <f t="shared" si="29"/>
        <v>0</v>
      </c>
    </row>
    <row r="65" spans="1:53" ht="24.75" hidden="1" thickBot="1">
      <c r="A65" s="36">
        <v>70188467</v>
      </c>
      <c r="B65" s="37" t="s">
        <v>61</v>
      </c>
      <c r="C65" s="37" t="s">
        <v>62</v>
      </c>
      <c r="D65" s="37" t="s">
        <v>125</v>
      </c>
      <c r="E65" s="37" t="s">
        <v>130</v>
      </c>
      <c r="F65" s="38">
        <v>2759151</v>
      </c>
      <c r="G65" s="38">
        <v>4</v>
      </c>
      <c r="H65" s="38">
        <v>6</v>
      </c>
      <c r="I65" s="38">
        <v>0</v>
      </c>
      <c r="J65" s="38">
        <v>0</v>
      </c>
      <c r="K65" s="38">
        <v>0</v>
      </c>
      <c r="L65" s="38">
        <v>0</v>
      </c>
      <c r="M65" s="38">
        <v>6</v>
      </c>
      <c r="N65" s="38">
        <v>2.4</v>
      </c>
      <c r="O65" s="38">
        <v>1.4</v>
      </c>
      <c r="P65" s="40">
        <v>106000</v>
      </c>
      <c r="Q65" s="40">
        <v>270000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40000</v>
      </c>
      <c r="X65" s="40">
        <v>0</v>
      </c>
      <c r="Y65" s="40">
        <v>0</v>
      </c>
      <c r="Z65" s="40">
        <v>225000</v>
      </c>
      <c r="AA65" s="40">
        <v>329200</v>
      </c>
      <c r="AB65" s="40">
        <v>12000</v>
      </c>
      <c r="AC65" s="40">
        <v>160000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343000</v>
      </c>
      <c r="AK65" s="41">
        <v>799200</v>
      </c>
      <c r="AL65" s="23"/>
      <c r="AM65" s="42">
        <v>0</v>
      </c>
      <c r="AN65" s="43">
        <f t="shared" si="27"/>
        <v>0</v>
      </c>
      <c r="AO65" s="44">
        <f>-1+AM65/P65</f>
        <v>-1</v>
      </c>
      <c r="AP65" s="27"/>
      <c r="AQ65" s="45">
        <f t="shared" si="12"/>
        <v>489200</v>
      </c>
      <c r="AR65" s="46">
        <f t="shared" si="13"/>
        <v>1.4262390670553935</v>
      </c>
      <c r="AS65" s="35">
        <f t="shared" si="14"/>
        <v>0</v>
      </c>
      <c r="AT65" s="31">
        <f t="shared" si="15"/>
        <v>0.6121121121121121</v>
      </c>
      <c r="AU65" s="84">
        <f t="shared" si="16"/>
        <v>310000</v>
      </c>
      <c r="AV65" s="50">
        <f t="shared" si="28"/>
        <v>0</v>
      </c>
      <c r="AX65" s="48">
        <f t="shared" si="17"/>
        <v>0</v>
      </c>
      <c r="AY65" s="49">
        <f t="shared" si="17"/>
        <v>0</v>
      </c>
      <c r="BA65" s="163">
        <f t="shared" si="29"/>
        <v>0</v>
      </c>
    </row>
    <row r="66" spans="1:53" ht="60.75" hidden="1" thickBot="1">
      <c r="A66" s="36">
        <v>70659001</v>
      </c>
      <c r="B66" s="37" t="s">
        <v>96</v>
      </c>
      <c r="C66" s="116" t="s">
        <v>97</v>
      </c>
      <c r="D66" s="37" t="s">
        <v>125</v>
      </c>
      <c r="E66" s="37" t="s">
        <v>131</v>
      </c>
      <c r="F66" s="38">
        <v>4746463</v>
      </c>
      <c r="G66" s="38">
        <v>10</v>
      </c>
      <c r="H66" s="38">
        <v>10</v>
      </c>
      <c r="I66" s="38">
        <v>0</v>
      </c>
      <c r="J66" s="38">
        <v>0</v>
      </c>
      <c r="K66" s="38">
        <v>0</v>
      </c>
      <c r="L66" s="38">
        <v>0</v>
      </c>
      <c r="M66" s="38">
        <v>10</v>
      </c>
      <c r="N66" s="38">
        <v>1.2</v>
      </c>
      <c r="O66" s="38">
        <v>0.9</v>
      </c>
      <c r="P66" s="40">
        <v>266000</v>
      </c>
      <c r="Q66" s="40">
        <v>319000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244000</v>
      </c>
      <c r="AA66" s="40">
        <v>30000</v>
      </c>
      <c r="AB66" s="40">
        <v>102000</v>
      </c>
      <c r="AC66" s="40">
        <v>335000</v>
      </c>
      <c r="AD66" s="40">
        <v>0</v>
      </c>
      <c r="AE66" s="40">
        <v>47000</v>
      </c>
      <c r="AF66" s="40">
        <v>0</v>
      </c>
      <c r="AG66" s="40">
        <v>0</v>
      </c>
      <c r="AH66" s="40">
        <v>3000</v>
      </c>
      <c r="AI66" s="40">
        <v>5000</v>
      </c>
      <c r="AJ66" s="40">
        <v>615000</v>
      </c>
      <c r="AK66" s="41">
        <v>736000</v>
      </c>
      <c r="AL66" s="23"/>
      <c r="AM66" s="42">
        <v>0</v>
      </c>
      <c r="AN66" s="43">
        <f t="shared" si="27"/>
        <v>0</v>
      </c>
      <c r="AO66" s="44">
        <f>-1+AM66/P66</f>
        <v>-1</v>
      </c>
      <c r="AP66" s="27"/>
      <c r="AQ66" s="45">
        <f t="shared" si="12"/>
        <v>417000</v>
      </c>
      <c r="AR66" s="46">
        <f t="shared" si="13"/>
        <v>0.6780487804878049</v>
      </c>
      <c r="AS66" s="35">
        <f t="shared" si="14"/>
        <v>198000</v>
      </c>
      <c r="AT66" s="31">
        <f t="shared" si="15"/>
        <v>0.5665760869565217</v>
      </c>
      <c r="AU66" s="84">
        <f t="shared" si="16"/>
        <v>319000</v>
      </c>
      <c r="AV66" s="50">
        <f t="shared" si="28"/>
        <v>198000</v>
      </c>
      <c r="AX66" s="48">
        <f t="shared" si="17"/>
        <v>0</v>
      </c>
      <c r="AY66" s="49">
        <f t="shared" si="17"/>
        <v>0</v>
      </c>
      <c r="BA66" s="163">
        <f t="shared" si="29"/>
        <v>0</v>
      </c>
    </row>
    <row r="67" spans="1:53" ht="24.75" hidden="1" thickBot="1">
      <c r="A67" s="36">
        <v>70803978</v>
      </c>
      <c r="B67" s="37" t="s">
        <v>132</v>
      </c>
      <c r="C67" s="37" t="s">
        <v>62</v>
      </c>
      <c r="D67" s="37" t="s">
        <v>125</v>
      </c>
      <c r="E67" s="37" t="s">
        <v>133</v>
      </c>
      <c r="F67" s="38">
        <v>6714974</v>
      </c>
      <c r="G67" s="39"/>
      <c r="H67" s="38">
        <v>540</v>
      </c>
      <c r="I67" s="38">
        <v>200</v>
      </c>
      <c r="J67" s="38">
        <v>90</v>
      </c>
      <c r="K67" s="38">
        <v>30</v>
      </c>
      <c r="L67" s="38">
        <v>0</v>
      </c>
      <c r="M67" s="38">
        <v>220</v>
      </c>
      <c r="N67" s="38">
        <v>7.2</v>
      </c>
      <c r="O67" s="38">
        <v>5.5</v>
      </c>
      <c r="P67" s="40">
        <v>301000</v>
      </c>
      <c r="Q67" s="40">
        <v>850000</v>
      </c>
      <c r="R67" s="40">
        <v>0</v>
      </c>
      <c r="S67" s="40">
        <v>0</v>
      </c>
      <c r="T67" s="40">
        <v>720000</v>
      </c>
      <c r="U67" s="40">
        <v>700000</v>
      </c>
      <c r="V67" s="40">
        <v>245000</v>
      </c>
      <c r="W67" s="40">
        <v>200000</v>
      </c>
      <c r="X67" s="40">
        <v>350000</v>
      </c>
      <c r="Y67" s="40">
        <v>320000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984000</v>
      </c>
      <c r="AI67" s="40">
        <v>900000</v>
      </c>
      <c r="AJ67" s="40">
        <v>2600000</v>
      </c>
      <c r="AK67" s="41">
        <v>2970000</v>
      </c>
      <c r="AL67" s="23"/>
      <c r="AM67" s="117">
        <v>800000</v>
      </c>
      <c r="AN67" s="43">
        <f t="shared" si="27"/>
        <v>0.9411764705882353</v>
      </c>
      <c r="AO67" s="44">
        <f>-1+AM67/P67</f>
        <v>1.6578073089700998</v>
      </c>
      <c r="AP67" s="27"/>
      <c r="AQ67" s="45">
        <f t="shared" si="12"/>
        <v>2720000</v>
      </c>
      <c r="AR67" s="46">
        <f t="shared" si="13"/>
        <v>1.0461538461538462</v>
      </c>
      <c r="AS67" s="35">
        <f t="shared" si="14"/>
        <v>0</v>
      </c>
      <c r="AT67" s="31">
        <f t="shared" si="15"/>
        <v>0.9158249158249159</v>
      </c>
      <c r="AU67" s="84">
        <f t="shared" si="16"/>
        <v>250000</v>
      </c>
      <c r="AV67" s="50">
        <f t="shared" si="28"/>
        <v>0</v>
      </c>
      <c r="AX67" s="48">
        <f t="shared" si="17"/>
        <v>111111.11111111111</v>
      </c>
      <c r="AY67" s="49">
        <f t="shared" si="17"/>
        <v>145454.54545454544</v>
      </c>
      <c r="BA67" s="163">
        <f t="shared" si="29"/>
        <v>0</v>
      </c>
    </row>
    <row r="68" spans="1:53" ht="24.75" hidden="1" thickBot="1">
      <c r="A68" s="36">
        <v>70868832</v>
      </c>
      <c r="B68" s="37" t="s">
        <v>134</v>
      </c>
      <c r="C68" s="37" t="s">
        <v>50</v>
      </c>
      <c r="D68" s="37" t="s">
        <v>125</v>
      </c>
      <c r="E68" s="37" t="s">
        <v>135</v>
      </c>
      <c r="F68" s="38">
        <v>2028787</v>
      </c>
      <c r="G68" s="39"/>
      <c r="H68" s="38">
        <v>15</v>
      </c>
      <c r="I68" s="38">
        <v>2</v>
      </c>
      <c r="J68" s="38">
        <v>4</v>
      </c>
      <c r="K68" s="38">
        <v>6</v>
      </c>
      <c r="L68" s="38">
        <v>3</v>
      </c>
      <c r="M68" s="38">
        <v>0</v>
      </c>
      <c r="N68" s="38">
        <v>5.7</v>
      </c>
      <c r="O68" s="38">
        <v>3.8</v>
      </c>
      <c r="P68" s="40">
        <v>0</v>
      </c>
      <c r="Q68" s="40">
        <v>1521011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100000</v>
      </c>
      <c r="X68" s="40">
        <v>5000</v>
      </c>
      <c r="Y68" s="40">
        <v>45000</v>
      </c>
      <c r="Z68" s="40">
        <v>0</v>
      </c>
      <c r="AA68" s="40">
        <v>0</v>
      </c>
      <c r="AB68" s="40">
        <v>0</v>
      </c>
      <c r="AC68" s="40">
        <v>300000</v>
      </c>
      <c r="AD68" s="40">
        <v>0</v>
      </c>
      <c r="AE68" s="40">
        <v>0</v>
      </c>
      <c r="AF68" s="40">
        <v>1742767</v>
      </c>
      <c r="AG68" s="40">
        <v>414733</v>
      </c>
      <c r="AH68" s="40">
        <v>125000</v>
      </c>
      <c r="AI68" s="40">
        <v>75000</v>
      </c>
      <c r="AJ68" s="40">
        <v>1872767</v>
      </c>
      <c r="AK68" s="41">
        <v>2455744</v>
      </c>
      <c r="AL68" s="23"/>
      <c r="AM68" s="42">
        <v>540000</v>
      </c>
      <c r="AN68" s="43">
        <f t="shared" si="27"/>
        <v>0.3550270182135435</v>
      </c>
      <c r="AO68" s="44"/>
      <c r="AP68" s="27"/>
      <c r="AQ68" s="45">
        <f t="shared" si="12"/>
        <v>1374733</v>
      </c>
      <c r="AR68" s="46">
        <f t="shared" si="13"/>
        <v>0.7340651559964481</v>
      </c>
      <c r="AS68" s="35">
        <f t="shared" si="14"/>
        <v>498034</v>
      </c>
      <c r="AT68" s="31">
        <f t="shared" si="15"/>
        <v>0.5598030576477027</v>
      </c>
      <c r="AU68" s="84">
        <f t="shared" si="16"/>
        <v>1081011</v>
      </c>
      <c r="AV68" s="50">
        <f t="shared" si="28"/>
        <v>498034</v>
      </c>
      <c r="AX68" s="48">
        <f t="shared" si="17"/>
        <v>94736.84210526316</v>
      </c>
      <c r="AY68" s="49">
        <f t="shared" si="17"/>
        <v>142105.26315789475</v>
      </c>
      <c r="BA68" s="163">
        <f t="shared" si="29"/>
        <v>0</v>
      </c>
    </row>
    <row r="69" spans="1:53" ht="60.75" hidden="1" thickBot="1">
      <c r="A69" s="52">
        <v>71184562</v>
      </c>
      <c r="B69" s="53" t="s">
        <v>136</v>
      </c>
      <c r="C69" s="53" t="s">
        <v>97</v>
      </c>
      <c r="D69" s="53" t="s">
        <v>125</v>
      </c>
      <c r="E69" s="53" t="s">
        <v>130</v>
      </c>
      <c r="F69" s="54">
        <v>5326682</v>
      </c>
      <c r="G69" s="54">
        <v>2</v>
      </c>
      <c r="H69" s="54">
        <v>2</v>
      </c>
      <c r="I69" s="54">
        <v>1</v>
      </c>
      <c r="J69" s="54">
        <v>0</v>
      </c>
      <c r="K69" s="54">
        <v>1</v>
      </c>
      <c r="L69" s="54">
        <v>0</v>
      </c>
      <c r="M69" s="54">
        <v>0</v>
      </c>
      <c r="N69" s="54">
        <v>9.9</v>
      </c>
      <c r="O69" s="54">
        <v>6.3</v>
      </c>
      <c r="P69" s="55">
        <v>0</v>
      </c>
      <c r="Q69" s="55">
        <v>2275000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226000</v>
      </c>
      <c r="AA69" s="55">
        <v>400000</v>
      </c>
      <c r="AB69" s="55">
        <v>204000</v>
      </c>
      <c r="AC69" s="55">
        <v>325000</v>
      </c>
      <c r="AD69" s="55">
        <v>7000</v>
      </c>
      <c r="AE69" s="55">
        <v>10000</v>
      </c>
      <c r="AF69" s="55">
        <v>0</v>
      </c>
      <c r="AG69" s="55">
        <v>0</v>
      </c>
      <c r="AH69" s="55">
        <v>0</v>
      </c>
      <c r="AI69" s="55">
        <v>0</v>
      </c>
      <c r="AJ69" s="55">
        <v>437000</v>
      </c>
      <c r="AK69" s="56">
        <v>3010000</v>
      </c>
      <c r="AL69" s="23"/>
      <c r="AM69" s="57">
        <v>164600</v>
      </c>
      <c r="AN69" s="58">
        <f t="shared" si="27"/>
        <v>0.07235164835164835</v>
      </c>
      <c r="AO69" s="59"/>
      <c r="AP69" s="27"/>
      <c r="AQ69" s="60">
        <f t="shared" si="12"/>
        <v>899600</v>
      </c>
      <c r="AR69" s="61">
        <f t="shared" si="13"/>
        <v>2.0585812356979405</v>
      </c>
      <c r="AS69" s="62">
        <f t="shared" si="14"/>
        <v>0</v>
      </c>
      <c r="AT69" s="63">
        <f t="shared" si="15"/>
        <v>0.2988704318936877</v>
      </c>
      <c r="AU69" s="89">
        <f t="shared" si="16"/>
        <v>2110400</v>
      </c>
      <c r="AV69" s="86">
        <f t="shared" si="28"/>
        <v>0</v>
      </c>
      <c r="AX69" s="65">
        <f t="shared" si="17"/>
        <v>16626.262626262625</v>
      </c>
      <c r="AY69" s="66">
        <f t="shared" si="17"/>
        <v>26126.984126984127</v>
      </c>
      <c r="BA69" s="163">
        <f t="shared" si="29"/>
        <v>0</v>
      </c>
    </row>
    <row r="70" spans="1:53" ht="12.75" thickBot="1">
      <c r="A70" s="190" t="s">
        <v>64</v>
      </c>
      <c r="B70" s="191"/>
      <c r="C70" s="191"/>
      <c r="D70" s="191"/>
      <c r="E70" s="191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70">
        <f>SUM(P61:P69)</f>
        <v>673000</v>
      </c>
      <c r="Q70" s="70">
        <f aca="true" t="shared" si="30" ref="Q70:AK70">SUM(Q61:Q69)</f>
        <v>7338022</v>
      </c>
      <c r="R70" s="70">
        <f t="shared" si="30"/>
        <v>0</v>
      </c>
      <c r="S70" s="70">
        <f t="shared" si="30"/>
        <v>0</v>
      </c>
      <c r="T70" s="70">
        <f t="shared" si="30"/>
        <v>740000</v>
      </c>
      <c r="U70" s="70">
        <f t="shared" si="30"/>
        <v>700000</v>
      </c>
      <c r="V70" s="70">
        <f t="shared" si="30"/>
        <v>557360</v>
      </c>
      <c r="W70" s="70">
        <f t="shared" si="30"/>
        <v>612340</v>
      </c>
      <c r="X70" s="70">
        <f t="shared" si="30"/>
        <v>356000</v>
      </c>
      <c r="Y70" s="70">
        <f t="shared" si="30"/>
        <v>365400</v>
      </c>
      <c r="Z70" s="70">
        <f t="shared" si="30"/>
        <v>695000</v>
      </c>
      <c r="AA70" s="70">
        <f t="shared" si="30"/>
        <v>759200</v>
      </c>
      <c r="AB70" s="70">
        <f t="shared" si="30"/>
        <v>580000</v>
      </c>
      <c r="AC70" s="70">
        <f t="shared" si="30"/>
        <v>1771750</v>
      </c>
      <c r="AD70" s="70">
        <f t="shared" si="30"/>
        <v>48000</v>
      </c>
      <c r="AE70" s="70">
        <f t="shared" si="30"/>
        <v>78600</v>
      </c>
      <c r="AF70" s="70">
        <f t="shared" si="30"/>
        <v>2046767</v>
      </c>
      <c r="AG70" s="70">
        <f t="shared" si="30"/>
        <v>598060</v>
      </c>
      <c r="AH70" s="70">
        <f t="shared" si="30"/>
        <v>1114000</v>
      </c>
      <c r="AI70" s="70">
        <f t="shared" si="30"/>
        <v>1009454</v>
      </c>
      <c r="AJ70" s="70">
        <f t="shared" si="30"/>
        <v>6810127</v>
      </c>
      <c r="AK70" s="72">
        <f t="shared" si="30"/>
        <v>13232826</v>
      </c>
      <c r="AL70" s="71"/>
      <c r="AM70" s="72">
        <f>SUM(AM61:AM69)</f>
        <v>2415800</v>
      </c>
      <c r="AN70" s="73">
        <f t="shared" si="27"/>
        <v>0.3292167834874303</v>
      </c>
      <c r="AO70" s="73">
        <f>-1+AM70/P70</f>
        <v>2.5895988112927193</v>
      </c>
      <c r="AP70" s="74"/>
      <c r="AQ70" s="75">
        <f t="shared" si="12"/>
        <v>7698264</v>
      </c>
      <c r="AR70" s="90">
        <f t="shared" si="13"/>
        <v>1.1304141611455998</v>
      </c>
      <c r="AS70" s="77">
        <f>SUM(AS61:AS69)</f>
        <v>738044</v>
      </c>
      <c r="AT70" s="91">
        <f t="shared" si="15"/>
        <v>0.5817550990241994</v>
      </c>
      <c r="AU70" s="92">
        <f>SUM(AU61:AU69)</f>
        <v>5534562</v>
      </c>
      <c r="AV70" s="93">
        <f>SUM(AV61:AV69)</f>
        <v>696034</v>
      </c>
      <c r="AX70" s="79"/>
      <c r="AY70" s="79"/>
      <c r="BA70" s="177">
        <f>SUM(BA61:BA69)</f>
        <v>42010</v>
      </c>
    </row>
    <row r="71" spans="1:51" ht="7.5" customHeight="1" thickBot="1">
      <c r="A71" s="67"/>
      <c r="B71" s="68"/>
      <c r="C71" s="68"/>
      <c r="D71" s="68"/>
      <c r="E71" s="68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80"/>
      <c r="AO71" s="80"/>
      <c r="AP71" s="80"/>
      <c r="AR71" s="27"/>
      <c r="AS71" s="81"/>
      <c r="AT71" s="91"/>
      <c r="AV71" s="81"/>
      <c r="AX71" s="79"/>
      <c r="AY71" s="79"/>
    </row>
    <row r="72" spans="1:55" ht="24.75" hidden="1" thickBot="1">
      <c r="A72" s="18">
        <v>15060233</v>
      </c>
      <c r="B72" s="19" t="s">
        <v>49</v>
      </c>
      <c r="C72" s="19" t="s">
        <v>50</v>
      </c>
      <c r="D72" s="19" t="s">
        <v>137</v>
      </c>
      <c r="E72" s="19" t="s">
        <v>138</v>
      </c>
      <c r="F72" s="20">
        <v>6254782</v>
      </c>
      <c r="G72" s="20">
        <v>0</v>
      </c>
      <c r="H72" s="20">
        <v>37</v>
      </c>
      <c r="I72" s="20">
        <v>15</v>
      </c>
      <c r="J72" s="20">
        <v>10</v>
      </c>
      <c r="K72" s="20">
        <v>6</v>
      </c>
      <c r="L72" s="20">
        <v>2</v>
      </c>
      <c r="M72" s="20">
        <v>4</v>
      </c>
      <c r="N72" s="20">
        <v>6</v>
      </c>
      <c r="O72" s="20">
        <v>4.8</v>
      </c>
      <c r="P72" s="21">
        <v>675000</v>
      </c>
      <c r="Q72" s="21">
        <v>1080000</v>
      </c>
      <c r="R72" s="21">
        <v>0</v>
      </c>
      <c r="S72" s="21">
        <v>0</v>
      </c>
      <c r="T72" s="21">
        <v>21250</v>
      </c>
      <c r="U72" s="21">
        <v>0</v>
      </c>
      <c r="V72" s="21">
        <v>275208</v>
      </c>
      <c r="W72" s="21">
        <v>210000</v>
      </c>
      <c r="X72" s="21">
        <v>257000</v>
      </c>
      <c r="Y72" s="21">
        <v>250000</v>
      </c>
      <c r="Z72" s="21">
        <v>0</v>
      </c>
      <c r="AA72" s="21">
        <v>0</v>
      </c>
      <c r="AB72" s="21">
        <v>896000</v>
      </c>
      <c r="AC72" s="21">
        <v>890773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2055656</v>
      </c>
      <c r="AK72" s="22">
        <v>2430773</v>
      </c>
      <c r="AL72" s="23"/>
      <c r="AM72" s="24">
        <v>1080000</v>
      </c>
      <c r="AN72" s="25">
        <f aca="true" t="shared" si="31" ref="AN72:AN81">AM72/Q72</f>
        <v>1</v>
      </c>
      <c r="AO72" s="26">
        <f aca="true" t="shared" si="32" ref="AO72:AO78">-1+AM72/P72</f>
        <v>0.6000000000000001</v>
      </c>
      <c r="AP72" s="27"/>
      <c r="AQ72" s="28">
        <f t="shared" si="12"/>
        <v>2220773</v>
      </c>
      <c r="AR72" s="29">
        <f t="shared" si="13"/>
        <v>1.0453362692978632</v>
      </c>
      <c r="AS72" s="30">
        <f t="shared" si="14"/>
        <v>0</v>
      </c>
      <c r="AT72" s="31">
        <f t="shared" si="15"/>
        <v>0.9136077288994077</v>
      </c>
      <c r="AU72" s="83">
        <f t="shared" si="16"/>
        <v>210000</v>
      </c>
      <c r="AV72" s="30">
        <f aca="true" t="shared" si="33" ref="AV72:AV80">IF(V72&gt;AS72,0,AS72-V72)</f>
        <v>0</v>
      </c>
      <c r="AX72" s="33">
        <f t="shared" si="17"/>
        <v>180000</v>
      </c>
      <c r="AY72" s="34">
        <f t="shared" si="17"/>
        <v>225000</v>
      </c>
      <c r="BA72" s="178">
        <f aca="true" t="shared" si="34" ref="BA72:BA80">IF(AQ72&gt;(P72+R72+T72+V72+X72+Z72+AB72+AD72+AF72+AH72),0,IF((V72*0.7)&gt;=(P72+R72+T72+V72+X72+Z72+AB72+AD72+AF72+AH72)-(S72+U72+Y72+AA72+AC72+AE72+AG72+AI72+AM72),(P72+R72+T72+V72+X72+Z72+AB72+AD72+AF72+AH72)-(S72+U72+Y72+AA72+AC72+AE72+AG72+AI72+AM72),V72*0.7))</f>
        <v>0</v>
      </c>
      <c r="BB72" s="179"/>
      <c r="BC72" s="179"/>
    </row>
    <row r="73" spans="1:55" ht="24">
      <c r="A73" s="36">
        <v>26304856</v>
      </c>
      <c r="B73" s="37" t="s">
        <v>55</v>
      </c>
      <c r="C73" s="37" t="s">
        <v>50</v>
      </c>
      <c r="D73" s="37" t="s">
        <v>137</v>
      </c>
      <c r="E73" s="37" t="s">
        <v>139</v>
      </c>
      <c r="F73" s="38">
        <v>6379403</v>
      </c>
      <c r="G73" s="38">
        <v>0</v>
      </c>
      <c r="H73" s="38">
        <v>25</v>
      </c>
      <c r="I73" s="38">
        <v>6</v>
      </c>
      <c r="J73" s="38">
        <v>12</v>
      </c>
      <c r="K73" s="38">
        <v>7</v>
      </c>
      <c r="L73" s="38">
        <v>0</v>
      </c>
      <c r="M73" s="38">
        <v>0</v>
      </c>
      <c r="N73" s="38">
        <v>1.4</v>
      </c>
      <c r="O73" s="38">
        <v>1</v>
      </c>
      <c r="P73" s="40">
        <v>62000</v>
      </c>
      <c r="Q73" s="40">
        <v>326656</v>
      </c>
      <c r="R73" s="40">
        <v>0</v>
      </c>
      <c r="S73" s="40">
        <v>0</v>
      </c>
      <c r="T73" s="40">
        <v>106000</v>
      </c>
      <c r="U73" s="40">
        <v>44000</v>
      </c>
      <c r="V73" s="40">
        <v>96107</v>
      </c>
      <c r="W73" s="40">
        <v>25000</v>
      </c>
      <c r="X73" s="40">
        <v>2000</v>
      </c>
      <c r="Y73" s="40">
        <v>2000</v>
      </c>
      <c r="Z73" s="40">
        <v>0</v>
      </c>
      <c r="AA73" s="40">
        <v>0</v>
      </c>
      <c r="AB73" s="40">
        <v>30000</v>
      </c>
      <c r="AC73" s="40">
        <v>48000</v>
      </c>
      <c r="AD73" s="40">
        <v>0</v>
      </c>
      <c r="AE73" s="40">
        <v>0</v>
      </c>
      <c r="AF73" s="40">
        <v>0</v>
      </c>
      <c r="AG73" s="40">
        <v>0</v>
      </c>
      <c r="AH73" s="40">
        <v>52998</v>
      </c>
      <c r="AI73" s="40">
        <v>20994</v>
      </c>
      <c r="AJ73" s="40">
        <v>281800</v>
      </c>
      <c r="AK73" s="41">
        <v>466650</v>
      </c>
      <c r="AL73" s="23"/>
      <c r="AM73" s="42">
        <v>62000</v>
      </c>
      <c r="AN73" s="43">
        <f t="shared" si="31"/>
        <v>0.18980211598746083</v>
      </c>
      <c r="AO73" s="44">
        <f t="shared" si="32"/>
        <v>0</v>
      </c>
      <c r="AP73" s="27"/>
      <c r="AQ73" s="45">
        <f t="shared" si="12"/>
        <v>176994</v>
      </c>
      <c r="AR73" s="46">
        <f t="shared" si="13"/>
        <v>0.5069935979146675</v>
      </c>
      <c r="AS73" s="35">
        <f t="shared" si="14"/>
        <v>172111</v>
      </c>
      <c r="AT73" s="31">
        <f t="shared" si="15"/>
        <v>0.3792864030858245</v>
      </c>
      <c r="AU73" s="84">
        <f t="shared" si="16"/>
        <v>289656</v>
      </c>
      <c r="AV73" s="50">
        <f t="shared" si="33"/>
        <v>76004</v>
      </c>
      <c r="AX73" s="48">
        <f t="shared" si="17"/>
        <v>44285.71428571429</v>
      </c>
      <c r="AY73" s="49">
        <f t="shared" si="17"/>
        <v>62000</v>
      </c>
      <c r="BA73" s="167">
        <f t="shared" si="34"/>
        <v>67274.9</v>
      </c>
      <c r="BB73" s="170" t="s">
        <v>140</v>
      </c>
      <c r="BC73" s="171" t="s">
        <v>57</v>
      </c>
    </row>
    <row r="74" spans="1:55" ht="24">
      <c r="A74" s="36">
        <v>44990260</v>
      </c>
      <c r="B74" s="37" t="s">
        <v>80</v>
      </c>
      <c r="C74" s="37" t="s">
        <v>50</v>
      </c>
      <c r="D74" s="37" t="s">
        <v>137</v>
      </c>
      <c r="E74" s="37" t="s">
        <v>141</v>
      </c>
      <c r="F74" s="38">
        <v>5595277</v>
      </c>
      <c r="G74" s="38">
        <v>0</v>
      </c>
      <c r="H74" s="38">
        <v>35</v>
      </c>
      <c r="I74" s="38">
        <v>5</v>
      </c>
      <c r="J74" s="38">
        <v>9</v>
      </c>
      <c r="K74" s="38">
        <v>3</v>
      </c>
      <c r="L74" s="38">
        <v>0</v>
      </c>
      <c r="M74" s="38">
        <v>18</v>
      </c>
      <c r="N74" s="38">
        <v>5.2</v>
      </c>
      <c r="O74" s="38">
        <v>4.3</v>
      </c>
      <c r="P74" s="40">
        <v>887000</v>
      </c>
      <c r="Q74" s="40">
        <v>1129700</v>
      </c>
      <c r="R74" s="40">
        <v>0</v>
      </c>
      <c r="S74" s="40">
        <v>0</v>
      </c>
      <c r="T74" s="51"/>
      <c r="U74" s="40">
        <v>0</v>
      </c>
      <c r="V74" s="40">
        <v>165900</v>
      </c>
      <c r="W74" s="40">
        <v>200000</v>
      </c>
      <c r="X74" s="40">
        <v>136000</v>
      </c>
      <c r="Y74" s="40">
        <v>210000</v>
      </c>
      <c r="Z74" s="40">
        <v>0</v>
      </c>
      <c r="AA74" s="40">
        <v>0</v>
      </c>
      <c r="AB74" s="40">
        <v>283000</v>
      </c>
      <c r="AC74" s="40">
        <v>320000</v>
      </c>
      <c r="AD74" s="40">
        <v>0</v>
      </c>
      <c r="AE74" s="40">
        <v>0</v>
      </c>
      <c r="AF74" s="40">
        <v>0</v>
      </c>
      <c r="AG74" s="40">
        <v>0</v>
      </c>
      <c r="AH74" s="40">
        <v>3400</v>
      </c>
      <c r="AI74" s="40">
        <v>3400</v>
      </c>
      <c r="AJ74" s="40">
        <v>1475300</v>
      </c>
      <c r="AK74" s="41">
        <v>1863100</v>
      </c>
      <c r="AL74" s="23"/>
      <c r="AM74" s="42">
        <v>609700</v>
      </c>
      <c r="AN74" s="43">
        <f t="shared" si="31"/>
        <v>0.5397008055235903</v>
      </c>
      <c r="AO74" s="44">
        <f t="shared" si="32"/>
        <v>-0.3126268320180383</v>
      </c>
      <c r="AP74" s="27"/>
      <c r="AQ74" s="45">
        <f t="shared" si="12"/>
        <v>1143100</v>
      </c>
      <c r="AR74" s="46">
        <f t="shared" si="13"/>
        <v>0.7748254592286314</v>
      </c>
      <c r="AS74" s="35">
        <f t="shared" si="14"/>
        <v>332200</v>
      </c>
      <c r="AT74" s="31">
        <f t="shared" si="15"/>
        <v>0.6135473136170898</v>
      </c>
      <c r="AU74" s="84">
        <f t="shared" si="16"/>
        <v>720000</v>
      </c>
      <c r="AV74" s="50">
        <f t="shared" si="33"/>
        <v>166300</v>
      </c>
      <c r="AX74" s="48">
        <f t="shared" si="17"/>
        <v>117250</v>
      </c>
      <c r="AY74" s="49">
        <f t="shared" si="17"/>
        <v>141790.69767441862</v>
      </c>
      <c r="BA74" s="157">
        <f t="shared" si="34"/>
        <v>116129.99999999999</v>
      </c>
      <c r="BB74" s="158" t="s">
        <v>140</v>
      </c>
      <c r="BC74" s="159" t="s">
        <v>54</v>
      </c>
    </row>
    <row r="75" spans="1:55" ht="24">
      <c r="A75" s="36">
        <v>45659028</v>
      </c>
      <c r="B75" s="37" t="s">
        <v>119</v>
      </c>
      <c r="C75" s="37" t="s">
        <v>50</v>
      </c>
      <c r="D75" s="37" t="s">
        <v>137</v>
      </c>
      <c r="E75" s="37" t="s">
        <v>139</v>
      </c>
      <c r="F75" s="38">
        <v>5078660</v>
      </c>
      <c r="G75" s="39"/>
      <c r="H75" s="38">
        <v>1</v>
      </c>
      <c r="I75" s="38">
        <v>0</v>
      </c>
      <c r="J75" s="38">
        <v>0</v>
      </c>
      <c r="K75" s="38">
        <v>0</v>
      </c>
      <c r="L75" s="38">
        <v>1</v>
      </c>
      <c r="M75" s="38">
        <v>0</v>
      </c>
      <c r="N75" s="38">
        <v>6</v>
      </c>
      <c r="O75" s="38">
        <v>5</v>
      </c>
      <c r="P75" s="40">
        <v>602000</v>
      </c>
      <c r="Q75" s="40">
        <v>878000</v>
      </c>
      <c r="R75" s="40">
        <v>0</v>
      </c>
      <c r="S75" s="40">
        <v>0</v>
      </c>
      <c r="T75" s="40">
        <v>317593</v>
      </c>
      <c r="U75" s="40">
        <v>180000</v>
      </c>
      <c r="V75" s="40">
        <v>127621</v>
      </c>
      <c r="W75" s="40">
        <v>125126</v>
      </c>
      <c r="X75" s="40">
        <v>100000</v>
      </c>
      <c r="Y75" s="40">
        <v>100000</v>
      </c>
      <c r="Z75" s="40">
        <v>0</v>
      </c>
      <c r="AA75" s="40">
        <v>0</v>
      </c>
      <c r="AB75" s="40">
        <v>132000</v>
      </c>
      <c r="AC75" s="40">
        <v>132000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1279214</v>
      </c>
      <c r="AK75" s="41">
        <v>1415126</v>
      </c>
      <c r="AL75" s="23"/>
      <c r="AM75" s="42">
        <v>0</v>
      </c>
      <c r="AN75" s="43">
        <f t="shared" si="31"/>
        <v>0</v>
      </c>
      <c r="AO75" s="44">
        <f t="shared" si="32"/>
        <v>-1</v>
      </c>
      <c r="AP75" s="27"/>
      <c r="AQ75" s="45">
        <f t="shared" si="12"/>
        <v>412000</v>
      </c>
      <c r="AR75" s="46">
        <f t="shared" si="13"/>
        <v>0.3220727728120549</v>
      </c>
      <c r="AS75" s="35">
        <f t="shared" si="14"/>
        <v>867214</v>
      </c>
      <c r="AT75" s="31">
        <f t="shared" si="15"/>
        <v>0.29114015289097933</v>
      </c>
      <c r="AU75" s="84">
        <f t="shared" si="16"/>
        <v>1003126</v>
      </c>
      <c r="AV75" s="50">
        <f t="shared" si="33"/>
        <v>739593</v>
      </c>
      <c r="AX75" s="48">
        <f t="shared" si="17"/>
        <v>0</v>
      </c>
      <c r="AY75" s="49">
        <f t="shared" si="17"/>
        <v>0</v>
      </c>
      <c r="BA75" s="157">
        <f t="shared" si="34"/>
        <v>89334.7</v>
      </c>
      <c r="BB75" s="158" t="s">
        <v>140</v>
      </c>
      <c r="BC75" s="159" t="s">
        <v>59</v>
      </c>
    </row>
    <row r="76" spans="1:55" ht="24">
      <c r="A76" s="36">
        <v>47224541</v>
      </c>
      <c r="B76" s="37" t="s">
        <v>142</v>
      </c>
      <c r="C76" s="37" t="s">
        <v>50</v>
      </c>
      <c r="D76" s="37" t="s">
        <v>137</v>
      </c>
      <c r="E76" s="37" t="s">
        <v>143</v>
      </c>
      <c r="F76" s="38">
        <v>4632272</v>
      </c>
      <c r="G76" s="39"/>
      <c r="H76" s="38">
        <v>18</v>
      </c>
      <c r="I76" s="38">
        <v>10</v>
      </c>
      <c r="J76" s="38">
        <v>1</v>
      </c>
      <c r="K76" s="38">
        <v>1</v>
      </c>
      <c r="L76" s="38">
        <v>0</v>
      </c>
      <c r="M76" s="38">
        <v>6</v>
      </c>
      <c r="N76" s="38">
        <v>4.8</v>
      </c>
      <c r="O76" s="38">
        <v>4.5</v>
      </c>
      <c r="P76" s="40">
        <v>618000</v>
      </c>
      <c r="Q76" s="40">
        <v>850000</v>
      </c>
      <c r="R76" s="40">
        <v>0</v>
      </c>
      <c r="S76" s="40">
        <v>0</v>
      </c>
      <c r="T76" s="40">
        <v>0</v>
      </c>
      <c r="U76" s="40">
        <v>0</v>
      </c>
      <c r="V76" s="40">
        <v>111357</v>
      </c>
      <c r="W76" s="40">
        <v>100000</v>
      </c>
      <c r="X76" s="40">
        <v>200000</v>
      </c>
      <c r="Y76" s="40">
        <v>200000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70000</v>
      </c>
      <c r="AI76" s="40">
        <v>184929</v>
      </c>
      <c r="AJ76" s="40">
        <v>999357</v>
      </c>
      <c r="AK76" s="41">
        <v>1334929</v>
      </c>
      <c r="AL76" s="23"/>
      <c r="AM76" s="42">
        <v>418000</v>
      </c>
      <c r="AN76" s="43">
        <f t="shared" si="31"/>
        <v>0.49176470588235294</v>
      </c>
      <c r="AO76" s="44">
        <f t="shared" si="32"/>
        <v>-0.3236245954692557</v>
      </c>
      <c r="AP76" s="27"/>
      <c r="AQ76" s="45">
        <f t="shared" si="12"/>
        <v>802929</v>
      </c>
      <c r="AR76" s="46">
        <f t="shared" si="13"/>
        <v>0.8034456155307863</v>
      </c>
      <c r="AS76" s="35">
        <f t="shared" si="14"/>
        <v>196428</v>
      </c>
      <c r="AT76" s="31">
        <f t="shared" si="15"/>
        <v>0.6014769324810533</v>
      </c>
      <c r="AU76" s="84">
        <f t="shared" si="16"/>
        <v>532000</v>
      </c>
      <c r="AV76" s="50">
        <f t="shared" si="33"/>
        <v>85071</v>
      </c>
      <c r="AX76" s="48">
        <f t="shared" si="17"/>
        <v>87083.33333333334</v>
      </c>
      <c r="AY76" s="49">
        <f t="shared" si="17"/>
        <v>92888.88888888889</v>
      </c>
      <c r="BA76" s="157">
        <f t="shared" si="34"/>
        <v>77949.9</v>
      </c>
      <c r="BB76" s="158" t="s">
        <v>140</v>
      </c>
      <c r="BC76" s="159" t="s">
        <v>54</v>
      </c>
    </row>
    <row r="77" spans="1:55" ht="24">
      <c r="A77" s="36">
        <v>62797549</v>
      </c>
      <c r="B77" s="37" t="s">
        <v>144</v>
      </c>
      <c r="C77" s="37" t="s">
        <v>50</v>
      </c>
      <c r="D77" s="37" t="s">
        <v>137</v>
      </c>
      <c r="E77" s="37" t="s">
        <v>139</v>
      </c>
      <c r="F77" s="38">
        <v>4753623</v>
      </c>
      <c r="G77" s="39"/>
      <c r="H77" s="38">
        <v>44</v>
      </c>
      <c r="I77" s="38">
        <v>4</v>
      </c>
      <c r="J77" s="38">
        <v>9</v>
      </c>
      <c r="K77" s="38">
        <v>13</v>
      </c>
      <c r="L77" s="38">
        <v>10</v>
      </c>
      <c r="M77" s="38">
        <v>8</v>
      </c>
      <c r="N77" s="38">
        <v>33.1</v>
      </c>
      <c r="O77" s="38">
        <v>12.6</v>
      </c>
      <c r="P77" s="40">
        <v>368000</v>
      </c>
      <c r="Q77" s="40">
        <v>913842</v>
      </c>
      <c r="R77" s="40">
        <v>0</v>
      </c>
      <c r="S77" s="40">
        <v>0</v>
      </c>
      <c r="T77" s="40">
        <v>995693</v>
      </c>
      <c r="U77" s="40">
        <v>995693</v>
      </c>
      <c r="V77" s="40">
        <v>196075</v>
      </c>
      <c r="W77" s="40">
        <v>150000</v>
      </c>
      <c r="X77" s="40">
        <v>100000</v>
      </c>
      <c r="Y77" s="40">
        <v>90000</v>
      </c>
      <c r="Z77" s="40">
        <v>0</v>
      </c>
      <c r="AA77" s="40">
        <v>0</v>
      </c>
      <c r="AB77" s="40">
        <v>100000</v>
      </c>
      <c r="AC77" s="40">
        <v>110000</v>
      </c>
      <c r="AD77" s="40">
        <v>0</v>
      </c>
      <c r="AE77" s="40">
        <v>0</v>
      </c>
      <c r="AF77" s="40">
        <v>0</v>
      </c>
      <c r="AG77" s="40">
        <v>0</v>
      </c>
      <c r="AH77" s="40">
        <v>689251</v>
      </c>
      <c r="AI77" s="40">
        <v>5465</v>
      </c>
      <c r="AJ77" s="40">
        <v>2400000</v>
      </c>
      <c r="AK77" s="41">
        <v>2265000</v>
      </c>
      <c r="AL77" s="23"/>
      <c r="AM77" s="42">
        <v>550000</v>
      </c>
      <c r="AN77" s="43">
        <f t="shared" si="31"/>
        <v>0.6018545875545226</v>
      </c>
      <c r="AO77" s="44">
        <f t="shared" si="32"/>
        <v>0.49456521739130443</v>
      </c>
      <c r="AP77" s="27"/>
      <c r="AQ77" s="45">
        <f t="shared" si="12"/>
        <v>1751158</v>
      </c>
      <c r="AR77" s="46">
        <f t="shared" si="13"/>
        <v>0.7150446770727381</v>
      </c>
      <c r="AS77" s="35">
        <f t="shared" si="14"/>
        <v>697861</v>
      </c>
      <c r="AT77" s="31">
        <f t="shared" si="15"/>
        <v>0.7731381898454747</v>
      </c>
      <c r="AU77" s="84">
        <f t="shared" si="16"/>
        <v>513842</v>
      </c>
      <c r="AV77" s="50">
        <f t="shared" si="33"/>
        <v>501786</v>
      </c>
      <c r="AX77" s="48">
        <f t="shared" si="17"/>
        <v>16616.31419939577</v>
      </c>
      <c r="AY77" s="49">
        <f t="shared" si="17"/>
        <v>43650.793650793654</v>
      </c>
      <c r="BA77" s="157">
        <f t="shared" si="34"/>
        <v>137252.5</v>
      </c>
      <c r="BB77" s="158" t="s">
        <v>140</v>
      </c>
      <c r="BC77" s="159" t="s">
        <v>59</v>
      </c>
    </row>
    <row r="78" spans="1:55" ht="24" hidden="1">
      <c r="A78" s="36">
        <v>70188467</v>
      </c>
      <c r="B78" s="37" t="s">
        <v>61</v>
      </c>
      <c r="C78" s="37" t="s">
        <v>62</v>
      </c>
      <c r="D78" s="37" t="s">
        <v>137</v>
      </c>
      <c r="E78" s="37" t="s">
        <v>139</v>
      </c>
      <c r="F78" s="38">
        <v>6338017</v>
      </c>
      <c r="G78" s="38">
        <v>0</v>
      </c>
      <c r="H78" s="38">
        <v>4</v>
      </c>
      <c r="I78" s="38">
        <v>0</v>
      </c>
      <c r="J78" s="38">
        <v>0</v>
      </c>
      <c r="K78" s="38">
        <v>0</v>
      </c>
      <c r="L78" s="38">
        <v>0</v>
      </c>
      <c r="M78" s="38">
        <v>4</v>
      </c>
      <c r="N78" s="38">
        <v>1.4</v>
      </c>
      <c r="O78" s="38">
        <v>1.4</v>
      </c>
      <c r="P78" s="40">
        <v>90000</v>
      </c>
      <c r="Q78" s="40">
        <v>78000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40000</v>
      </c>
      <c r="X78" s="40">
        <v>0</v>
      </c>
      <c r="Y78" s="40">
        <v>0</v>
      </c>
      <c r="Z78" s="40">
        <v>236000</v>
      </c>
      <c r="AA78" s="40">
        <v>173000</v>
      </c>
      <c r="AB78" s="40">
        <v>25000</v>
      </c>
      <c r="AC78" s="40">
        <v>50000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351000</v>
      </c>
      <c r="AK78" s="41">
        <v>341000</v>
      </c>
      <c r="AL78" s="23"/>
      <c r="AM78" s="42">
        <v>32000</v>
      </c>
      <c r="AN78" s="43">
        <f t="shared" si="31"/>
        <v>0.41025641025641024</v>
      </c>
      <c r="AO78" s="44">
        <f t="shared" si="32"/>
        <v>-0.6444444444444444</v>
      </c>
      <c r="AP78" s="27"/>
      <c r="AQ78" s="45">
        <f t="shared" si="12"/>
        <v>255000</v>
      </c>
      <c r="AR78" s="46">
        <f t="shared" si="13"/>
        <v>0.7264957264957265</v>
      </c>
      <c r="AS78" s="35">
        <f t="shared" si="14"/>
        <v>96000</v>
      </c>
      <c r="AT78" s="31">
        <f t="shared" si="15"/>
        <v>0.7478005865102639</v>
      </c>
      <c r="AU78" s="84">
        <f t="shared" si="16"/>
        <v>86000</v>
      </c>
      <c r="AV78" s="50">
        <f t="shared" si="33"/>
        <v>96000</v>
      </c>
      <c r="AX78" s="48">
        <f t="shared" si="17"/>
        <v>22857.14285714286</v>
      </c>
      <c r="AY78" s="49">
        <f t="shared" si="17"/>
        <v>22857.14285714286</v>
      </c>
      <c r="BA78" s="157">
        <f t="shared" si="34"/>
        <v>0</v>
      </c>
      <c r="BB78" s="158" t="s">
        <v>140</v>
      </c>
      <c r="BC78" s="159"/>
    </row>
    <row r="79" spans="1:55" ht="36" hidden="1">
      <c r="A79" s="36">
        <v>70632596</v>
      </c>
      <c r="B79" s="37" t="s">
        <v>145</v>
      </c>
      <c r="C79" s="37" t="s">
        <v>50</v>
      </c>
      <c r="D79" s="37" t="s">
        <v>137</v>
      </c>
      <c r="E79" s="37" t="s">
        <v>146</v>
      </c>
      <c r="F79" s="39"/>
      <c r="G79" s="39"/>
      <c r="H79" s="38">
        <v>1</v>
      </c>
      <c r="I79" s="38">
        <v>0</v>
      </c>
      <c r="J79" s="38">
        <v>0</v>
      </c>
      <c r="K79" s="38">
        <v>0</v>
      </c>
      <c r="L79" s="38">
        <v>1</v>
      </c>
      <c r="M79" s="38">
        <v>0</v>
      </c>
      <c r="N79" s="38">
        <v>1</v>
      </c>
      <c r="O79" s="38">
        <v>1</v>
      </c>
      <c r="P79" s="40">
        <v>0</v>
      </c>
      <c r="Q79" s="40">
        <v>84630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127140</v>
      </c>
      <c r="AC79" s="40">
        <v>125000</v>
      </c>
      <c r="AD79" s="40">
        <v>0</v>
      </c>
      <c r="AE79" s="40">
        <v>0</v>
      </c>
      <c r="AF79" s="40">
        <v>0</v>
      </c>
      <c r="AG79" s="40">
        <v>0</v>
      </c>
      <c r="AH79" s="40">
        <v>53771</v>
      </c>
      <c r="AI79" s="40">
        <v>0</v>
      </c>
      <c r="AJ79" s="40">
        <v>180911</v>
      </c>
      <c r="AK79" s="41">
        <v>209630</v>
      </c>
      <c r="AL79" s="23"/>
      <c r="AM79" s="42">
        <v>0</v>
      </c>
      <c r="AN79" s="43">
        <f t="shared" si="31"/>
        <v>0</v>
      </c>
      <c r="AO79" s="44"/>
      <c r="AP79" s="27"/>
      <c r="AQ79" s="45">
        <f>S79+U79+Y79+AA79+AC79+AE79+AG79+AI79+AM79</f>
        <v>125000</v>
      </c>
      <c r="AR79" s="46">
        <f>AQ79/(P79+R79+T79+V79+X79+Z79+AB79+AD79+AF79+AH79)</f>
        <v>0.6909474824637529</v>
      </c>
      <c r="AS79" s="35">
        <f>IF(AR79&gt;=100%,0,(P79+R79+T79+V79+X79+Z79+AB79+AD79+AF79+AH79)-(S79+U79+Y79+AA79+AC79+AE79+AG79+AI79+AM79))</f>
        <v>55911</v>
      </c>
      <c r="AT79" s="31">
        <f>AQ79/AK79</f>
        <v>0.596288699136574</v>
      </c>
      <c r="AU79" s="84">
        <f>IF(AQ79&lt;AK79,AK79-AQ79,0)</f>
        <v>84630</v>
      </c>
      <c r="AV79" s="50">
        <f t="shared" si="33"/>
        <v>55911</v>
      </c>
      <c r="AX79" s="48">
        <f>$AM79/N79</f>
        <v>0</v>
      </c>
      <c r="AY79" s="49">
        <f>$AM79/O79</f>
        <v>0</v>
      </c>
      <c r="BA79" s="157">
        <f t="shared" si="34"/>
        <v>0</v>
      </c>
      <c r="BB79" s="158" t="s">
        <v>140</v>
      </c>
      <c r="BC79" s="159"/>
    </row>
    <row r="80" spans="1:55" ht="24.75" thickBot="1">
      <c r="A80" s="52">
        <v>70868832</v>
      </c>
      <c r="B80" s="53" t="s">
        <v>134</v>
      </c>
      <c r="C80" s="53" t="s">
        <v>50</v>
      </c>
      <c r="D80" s="53" t="s">
        <v>137</v>
      </c>
      <c r="E80" s="53" t="s">
        <v>147</v>
      </c>
      <c r="F80" s="54">
        <v>7979330</v>
      </c>
      <c r="G80" s="88"/>
      <c r="H80" s="54">
        <v>6</v>
      </c>
      <c r="I80" s="54">
        <v>0</v>
      </c>
      <c r="J80" s="54">
        <v>0</v>
      </c>
      <c r="K80" s="54">
        <v>5</v>
      </c>
      <c r="L80" s="54">
        <v>1</v>
      </c>
      <c r="M80" s="54">
        <v>0</v>
      </c>
      <c r="N80" s="54">
        <v>3.2</v>
      </c>
      <c r="O80" s="54">
        <v>2.7</v>
      </c>
      <c r="P80" s="55">
        <v>474000</v>
      </c>
      <c r="Q80" s="55">
        <v>921474</v>
      </c>
      <c r="R80" s="55">
        <v>0</v>
      </c>
      <c r="S80" s="55">
        <v>0</v>
      </c>
      <c r="T80" s="55">
        <v>0</v>
      </c>
      <c r="U80" s="55">
        <v>0</v>
      </c>
      <c r="V80" s="55">
        <v>201073</v>
      </c>
      <c r="W80" s="55">
        <v>115500</v>
      </c>
      <c r="X80" s="55">
        <v>50000</v>
      </c>
      <c r="Y80" s="55">
        <v>15000</v>
      </c>
      <c r="Z80" s="55">
        <v>0</v>
      </c>
      <c r="AA80" s="55">
        <v>0</v>
      </c>
      <c r="AB80" s="55">
        <v>170000</v>
      </c>
      <c r="AC80" s="55">
        <v>180000</v>
      </c>
      <c r="AD80" s="55">
        <v>0</v>
      </c>
      <c r="AE80" s="55">
        <v>0</v>
      </c>
      <c r="AF80" s="55">
        <v>0</v>
      </c>
      <c r="AG80" s="55">
        <v>0</v>
      </c>
      <c r="AH80" s="55">
        <v>65000</v>
      </c>
      <c r="AI80" s="55">
        <v>40000</v>
      </c>
      <c r="AJ80" s="55">
        <v>909805</v>
      </c>
      <c r="AK80" s="56">
        <v>1271974</v>
      </c>
      <c r="AL80" s="23"/>
      <c r="AM80" s="57">
        <v>474000</v>
      </c>
      <c r="AN80" s="58">
        <f t="shared" si="31"/>
        <v>0.5143932438679767</v>
      </c>
      <c r="AO80" s="59">
        <f>-1+AM80/P80</f>
        <v>0</v>
      </c>
      <c r="AP80" s="27"/>
      <c r="AQ80" s="60">
        <f>S80+U80+Y80+AA80+AC80+AE80+AG80+AI80+AM80</f>
        <v>709000</v>
      </c>
      <c r="AR80" s="61">
        <f>AQ80/(P80+R80+T80+V80+X80+Z80+AB80+AD80+AF80+AH80)</f>
        <v>0.7384855109976012</v>
      </c>
      <c r="AS80" s="62">
        <f>IF(AR80&gt;=100%,0,(P80+R80+T80+V80+X80+Z80+AB80+AD80+AF80+AH80)-(S80+U80+Y80+AA80+AC80+AE80+AG80+AI80+AM80))</f>
        <v>251073</v>
      </c>
      <c r="AT80" s="63">
        <f>AQ80/AK80</f>
        <v>0.557401330530341</v>
      </c>
      <c r="AU80" s="89">
        <f>IF(AQ80&lt;AK80,AK80-AQ80,0)</f>
        <v>562974</v>
      </c>
      <c r="AV80" s="86">
        <f t="shared" si="33"/>
        <v>50000</v>
      </c>
      <c r="AX80" s="65">
        <f>$AM80/N80</f>
        <v>148125</v>
      </c>
      <c r="AY80" s="66">
        <f>$AM80/O80</f>
        <v>175555.55555555553</v>
      </c>
      <c r="BA80" s="172">
        <f t="shared" si="34"/>
        <v>140751.09999999998</v>
      </c>
      <c r="BB80" s="173" t="s">
        <v>140</v>
      </c>
      <c r="BC80" s="174" t="s">
        <v>59</v>
      </c>
    </row>
    <row r="81" spans="1:53" ht="12.75" thickBot="1">
      <c r="A81" s="190" t="s">
        <v>64</v>
      </c>
      <c r="B81" s="191"/>
      <c r="C81" s="191"/>
      <c r="D81" s="191"/>
      <c r="E81" s="191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72">
        <f>SUM(P72:P80)</f>
        <v>3776000</v>
      </c>
      <c r="Q81" s="70">
        <f aca="true" t="shared" si="35" ref="Q81:AK81">SUM(Q72:Q80)</f>
        <v>6262302</v>
      </c>
      <c r="R81" s="70">
        <f t="shared" si="35"/>
        <v>0</v>
      </c>
      <c r="S81" s="70">
        <f t="shared" si="35"/>
        <v>0</v>
      </c>
      <c r="T81" s="70">
        <f t="shared" si="35"/>
        <v>1440536</v>
      </c>
      <c r="U81" s="70">
        <f t="shared" si="35"/>
        <v>1219693</v>
      </c>
      <c r="V81" s="70">
        <f t="shared" si="35"/>
        <v>1173341</v>
      </c>
      <c r="W81" s="70">
        <f t="shared" si="35"/>
        <v>965626</v>
      </c>
      <c r="X81" s="70">
        <f t="shared" si="35"/>
        <v>845000</v>
      </c>
      <c r="Y81" s="70">
        <f t="shared" si="35"/>
        <v>867000</v>
      </c>
      <c r="Z81" s="70">
        <f t="shared" si="35"/>
        <v>236000</v>
      </c>
      <c r="AA81" s="70">
        <f t="shared" si="35"/>
        <v>173000</v>
      </c>
      <c r="AB81" s="70">
        <f t="shared" si="35"/>
        <v>1763140</v>
      </c>
      <c r="AC81" s="70">
        <f t="shared" si="35"/>
        <v>1855773</v>
      </c>
      <c r="AD81" s="70">
        <f t="shared" si="35"/>
        <v>0</v>
      </c>
      <c r="AE81" s="70">
        <f t="shared" si="35"/>
        <v>0</v>
      </c>
      <c r="AF81" s="70">
        <f t="shared" si="35"/>
        <v>0</v>
      </c>
      <c r="AG81" s="70">
        <f t="shared" si="35"/>
        <v>0</v>
      </c>
      <c r="AH81" s="70">
        <f t="shared" si="35"/>
        <v>934420</v>
      </c>
      <c r="AI81" s="70">
        <f t="shared" si="35"/>
        <v>254788</v>
      </c>
      <c r="AJ81" s="70">
        <f t="shared" si="35"/>
        <v>9933043</v>
      </c>
      <c r="AK81" s="72">
        <f t="shared" si="35"/>
        <v>11598182</v>
      </c>
      <c r="AL81" s="71"/>
      <c r="AM81" s="72">
        <f>SUM(AM72:AM80)</f>
        <v>3225700</v>
      </c>
      <c r="AN81" s="73">
        <f t="shared" si="31"/>
        <v>0.5150981220643782</v>
      </c>
      <c r="AO81" s="73">
        <f>-1+AM81/P81</f>
        <v>-0.1457362288135593</v>
      </c>
      <c r="AP81" s="74"/>
      <c r="AQ81" s="75">
        <f>S81+U81+Y81+AA81+AC81+AE81+AG81+AI81+AM81</f>
        <v>7595954</v>
      </c>
      <c r="AR81" s="90">
        <f>AQ81/(P81+R81+T81+V81+X81+Z81+AB81+AD81+AF81+AH81)</f>
        <v>0.7470129381732905</v>
      </c>
      <c r="AS81" s="77">
        <f>SUM(AS72:AS80)</f>
        <v>2668798</v>
      </c>
      <c r="AT81" s="91">
        <f>AQ81/AK81</f>
        <v>0.6549262634437018</v>
      </c>
      <c r="AU81" s="92">
        <f>SUM(AU72:AU80)</f>
        <v>4002228</v>
      </c>
      <c r="AV81" s="93">
        <f>SUM(AV72:AV80)</f>
        <v>1770665</v>
      </c>
      <c r="AX81" s="79"/>
      <c r="AY81" s="79"/>
      <c r="BA81" s="177">
        <f>SUM(BA72:BA80)</f>
        <v>628693.1</v>
      </c>
    </row>
    <row r="82" spans="1:51" ht="8.25" customHeight="1" thickBot="1">
      <c r="A82" s="67"/>
      <c r="B82" s="68"/>
      <c r="C82" s="68"/>
      <c r="D82" s="68"/>
      <c r="E82" s="68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80"/>
      <c r="AO82" s="80"/>
      <c r="AP82" s="80"/>
      <c r="AR82" s="27"/>
      <c r="AS82" s="81"/>
      <c r="AT82" s="91"/>
      <c r="AV82" s="81"/>
      <c r="AX82" s="79"/>
      <c r="AY82" s="79"/>
    </row>
    <row r="83" spans="1:55" ht="36">
      <c r="A83" s="18">
        <v>26304856</v>
      </c>
      <c r="B83" s="19" t="s">
        <v>55</v>
      </c>
      <c r="C83" s="19" t="s">
        <v>50</v>
      </c>
      <c r="D83" s="19" t="s">
        <v>148</v>
      </c>
      <c r="E83" s="19" t="s">
        <v>149</v>
      </c>
      <c r="F83" s="20">
        <v>7481318</v>
      </c>
      <c r="G83" s="20">
        <v>0</v>
      </c>
      <c r="H83" s="20">
        <v>45</v>
      </c>
      <c r="I83" s="20">
        <v>20</v>
      </c>
      <c r="J83" s="20">
        <v>18</v>
      </c>
      <c r="K83" s="20">
        <v>7</v>
      </c>
      <c r="L83" s="20">
        <v>0</v>
      </c>
      <c r="M83" s="20">
        <v>0</v>
      </c>
      <c r="N83" s="20">
        <v>0.7</v>
      </c>
      <c r="O83" s="20">
        <v>0.5</v>
      </c>
      <c r="P83" s="21">
        <v>43000</v>
      </c>
      <c r="Q83" s="21">
        <v>227065</v>
      </c>
      <c r="R83" s="21">
        <v>0</v>
      </c>
      <c r="S83" s="21">
        <v>0</v>
      </c>
      <c r="T83" s="21">
        <v>24000</v>
      </c>
      <c r="U83" s="21">
        <v>22000</v>
      </c>
      <c r="V83" s="21">
        <v>19100</v>
      </c>
      <c r="W83" s="21">
        <v>18000</v>
      </c>
      <c r="X83" s="21">
        <v>2000</v>
      </c>
      <c r="Y83" s="21">
        <v>2000</v>
      </c>
      <c r="Z83" s="21">
        <v>0</v>
      </c>
      <c r="AA83" s="21">
        <v>0</v>
      </c>
      <c r="AB83" s="21">
        <v>23400</v>
      </c>
      <c r="AC83" s="21">
        <v>36000</v>
      </c>
      <c r="AD83" s="21">
        <v>0</v>
      </c>
      <c r="AE83" s="21">
        <v>0</v>
      </c>
      <c r="AF83" s="21">
        <v>0</v>
      </c>
      <c r="AG83" s="21">
        <v>0</v>
      </c>
      <c r="AH83" s="21">
        <v>84500</v>
      </c>
      <c r="AI83" s="21">
        <v>19313</v>
      </c>
      <c r="AJ83" s="21">
        <v>196000</v>
      </c>
      <c r="AK83" s="22">
        <v>324378</v>
      </c>
      <c r="AL83" s="23"/>
      <c r="AM83" s="24">
        <v>86000</v>
      </c>
      <c r="AN83" s="25">
        <f aca="true" t="shared" si="36" ref="AN83:AN117">AM83/Q83</f>
        <v>0.3787461740030388</v>
      </c>
      <c r="AO83" s="26">
        <f>-1+AM83/P83</f>
        <v>1</v>
      </c>
      <c r="AP83" s="27"/>
      <c r="AQ83" s="28">
        <f>S83+U83+Y83+AA83+AC83+AE83+AG83+AI83+AM83</f>
        <v>165313</v>
      </c>
      <c r="AR83" s="29">
        <f>AQ83/(P83+R83+T83+V83+X83+Z83+AB83+AD83+AF83+AH83)</f>
        <v>0.8434336734693878</v>
      </c>
      <c r="AS83" s="30">
        <f>IF(AR83&gt;=100%,0,(P83+R83+T83+V83+X83+Z83+AB83+AD83+AF83+AH83)-(S83+U83+Y83+AA83+AC83+AE83+AG83+AI83+AM83))</f>
        <v>30687</v>
      </c>
      <c r="AT83" s="31">
        <f>AQ83/AK83</f>
        <v>0.509630739445955</v>
      </c>
      <c r="AU83" s="83">
        <f>IF(AQ83&lt;AK83,AK83-AQ83,0)</f>
        <v>159065</v>
      </c>
      <c r="AV83" s="30">
        <f>IF(V83&gt;AS83,0,AS83-V83)</f>
        <v>11587</v>
      </c>
      <c r="AX83" s="33">
        <f>$AM83/N83</f>
        <v>122857.14285714287</v>
      </c>
      <c r="AY83" s="34">
        <f>$AM83/O83</f>
        <v>172000</v>
      </c>
      <c r="BA83" s="167">
        <f>IF(AQ83&gt;(P83+R83+T83+V83+X83+Z83+AB83+AD83+AF83+AH83),0,IF((V83*0.7)&gt;=(P83+R83+T83+V83+X83+Z83+AB83+AD83+AF83+AH83)-(S83+U83+Y83+AA83+AC83+AE83+AG83+AI83+AM83),(P83+R83+T83+V83+X83+Z83+AB83+AD83+AF83+AH83)-(S83+U83+Y83+AA83+AC83+AE83+AG83+AI83+AM83),V83*0.7))</f>
        <v>13370</v>
      </c>
      <c r="BB83" s="170" t="s">
        <v>150</v>
      </c>
      <c r="BC83" s="171" t="s">
        <v>57</v>
      </c>
    </row>
    <row r="84" spans="1:55" ht="36.75" thickBot="1">
      <c r="A84" s="36">
        <v>26908042</v>
      </c>
      <c r="B84" s="37" t="s">
        <v>151</v>
      </c>
      <c r="C84" s="37" t="s">
        <v>50</v>
      </c>
      <c r="D84" s="37" t="s">
        <v>148</v>
      </c>
      <c r="E84" s="37" t="s">
        <v>149</v>
      </c>
      <c r="F84" s="38">
        <v>4534408</v>
      </c>
      <c r="G84" s="39"/>
      <c r="H84" s="38">
        <v>23</v>
      </c>
      <c r="I84" s="38">
        <v>0</v>
      </c>
      <c r="J84" s="38">
        <v>0</v>
      </c>
      <c r="K84" s="38">
        <v>0</v>
      </c>
      <c r="L84" s="38">
        <v>0</v>
      </c>
      <c r="M84" s="38">
        <v>23</v>
      </c>
      <c r="N84" s="38">
        <v>1</v>
      </c>
      <c r="O84" s="38">
        <v>1</v>
      </c>
      <c r="P84" s="40">
        <v>89000</v>
      </c>
      <c r="Q84" s="40">
        <v>209000</v>
      </c>
      <c r="R84" s="40">
        <v>0</v>
      </c>
      <c r="S84" s="40">
        <v>0</v>
      </c>
      <c r="T84" s="40">
        <v>0</v>
      </c>
      <c r="U84" s="40">
        <v>0</v>
      </c>
      <c r="V84" s="40">
        <v>19907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5000</v>
      </c>
      <c r="AC84" s="40">
        <v>12000</v>
      </c>
      <c r="AD84" s="40">
        <v>0</v>
      </c>
      <c r="AE84" s="40">
        <v>0</v>
      </c>
      <c r="AF84" s="40">
        <v>57945</v>
      </c>
      <c r="AG84" s="40">
        <v>45000</v>
      </c>
      <c r="AH84" s="40">
        <v>0</v>
      </c>
      <c r="AI84" s="40">
        <v>0</v>
      </c>
      <c r="AJ84" s="40">
        <v>212000</v>
      </c>
      <c r="AK84" s="41">
        <v>221000</v>
      </c>
      <c r="AL84" s="23"/>
      <c r="AM84" s="42">
        <v>96000</v>
      </c>
      <c r="AN84" s="43">
        <f t="shared" si="36"/>
        <v>0.45933014354066987</v>
      </c>
      <c r="AO84" s="44">
        <f>-1+AM84/P84</f>
        <v>0.0786516853932584</v>
      </c>
      <c r="AP84" s="27"/>
      <c r="AQ84" s="45">
        <f aca="true" t="shared" si="37" ref="AQ84:AQ147">S84+U84+Y84+AA84+AC84+AE84+AG84+AI84+AM84</f>
        <v>153000</v>
      </c>
      <c r="AR84" s="46">
        <f aca="true" t="shared" si="38" ref="AR84:AR147">AQ84/(P84+R84+T84+V84+X84+Z84+AB84+AD84+AF84+AH84)</f>
        <v>0.8903009566371064</v>
      </c>
      <c r="AS84" s="35">
        <f aca="true" t="shared" si="39" ref="AS84:AS147">IF(AR84&gt;=100%,0,(P84+R84+T84+V84+X84+Z84+AB84+AD84+AF84+AH84)-(S84+U84+Y84+AA84+AC84+AE84+AG84+AI84+AM84))</f>
        <v>18852</v>
      </c>
      <c r="AT84" s="31">
        <f aca="true" t="shared" si="40" ref="AT84:AT147">AQ84/AK84</f>
        <v>0.6923076923076923</v>
      </c>
      <c r="AU84" s="84">
        <f aca="true" t="shared" si="41" ref="AU84:AU147">IF(AQ84&lt;AK84,AK84-AQ84,0)</f>
        <v>68000</v>
      </c>
      <c r="AV84" s="50">
        <f>IF(V84&gt;AS84,0,AS84-V84)</f>
        <v>0</v>
      </c>
      <c r="AX84" s="48">
        <f aca="true" t="shared" si="42" ref="AX84:AY147">$AM84/N84</f>
        <v>96000</v>
      </c>
      <c r="AY84" s="49">
        <f t="shared" si="42"/>
        <v>96000</v>
      </c>
      <c r="BA84" s="172">
        <f>IF(AQ84&gt;(P84+R84+T84+V84+X84+Z84+AB84+AD84+AF84+AH84),0,IF((V84*0.7)&gt;=(P84+R84+T84+V84+X84+Z84+AB84+AD84+AF84+AH84)-(S84+U84+Y84+AA84+AC84+AE84+AG84+AI84+AM84),(P84+R84+T84+V84+X84+Z84+AB84+AD84+AF84+AH84)-(S84+U84+Y84+AA84+AC84+AE84+AG84+AI84+AM84),V84*0.7))</f>
        <v>13934.9</v>
      </c>
      <c r="BB84" s="173" t="s">
        <v>150</v>
      </c>
      <c r="BC84" s="174" t="s">
        <v>57</v>
      </c>
    </row>
    <row r="85" spans="1:53" ht="36.75" hidden="1" thickBot="1">
      <c r="A85" s="52">
        <v>70188467</v>
      </c>
      <c r="B85" s="53" t="s">
        <v>61</v>
      </c>
      <c r="C85" s="53" t="s">
        <v>62</v>
      </c>
      <c r="D85" s="53" t="s">
        <v>148</v>
      </c>
      <c r="E85" s="53" t="s">
        <v>149</v>
      </c>
      <c r="F85" s="54">
        <v>6733377</v>
      </c>
      <c r="G85" s="54">
        <v>0</v>
      </c>
      <c r="H85" s="54">
        <v>10</v>
      </c>
      <c r="I85" s="54">
        <v>0</v>
      </c>
      <c r="J85" s="54">
        <v>0</v>
      </c>
      <c r="K85" s="54">
        <v>0</v>
      </c>
      <c r="L85" s="54">
        <v>0</v>
      </c>
      <c r="M85" s="54">
        <v>10</v>
      </c>
      <c r="N85" s="54">
        <v>0.6</v>
      </c>
      <c r="O85" s="54">
        <v>0.6</v>
      </c>
      <c r="P85" s="55">
        <v>68000</v>
      </c>
      <c r="Q85" s="55">
        <v>20000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22000</v>
      </c>
      <c r="AA85" s="55">
        <v>127700</v>
      </c>
      <c r="AB85" s="55">
        <v>5000</v>
      </c>
      <c r="AC85" s="55">
        <v>1000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95000</v>
      </c>
      <c r="AK85" s="56">
        <v>148700</v>
      </c>
      <c r="AL85" s="23"/>
      <c r="AM85" s="57">
        <v>20000</v>
      </c>
      <c r="AN85" s="58">
        <f t="shared" si="36"/>
        <v>1</v>
      </c>
      <c r="AO85" s="59">
        <f>-1+AM85/P85</f>
        <v>-0.7058823529411764</v>
      </c>
      <c r="AP85" s="27"/>
      <c r="AQ85" s="60">
        <f t="shared" si="37"/>
        <v>148700</v>
      </c>
      <c r="AR85" s="61">
        <f t="shared" si="38"/>
        <v>1.565263157894737</v>
      </c>
      <c r="AS85" s="62">
        <f t="shared" si="39"/>
        <v>0</v>
      </c>
      <c r="AT85" s="63">
        <f t="shared" si="40"/>
        <v>1</v>
      </c>
      <c r="AU85" s="89">
        <f t="shared" si="41"/>
        <v>0</v>
      </c>
      <c r="AV85" s="86">
        <f>IF(V85&gt;AS85,0,AS85-V85)</f>
        <v>0</v>
      </c>
      <c r="AX85" s="65">
        <f t="shared" si="42"/>
        <v>33333.333333333336</v>
      </c>
      <c r="AY85" s="66">
        <f t="shared" si="42"/>
        <v>33333.333333333336</v>
      </c>
      <c r="BA85" s="163">
        <f>IF(AQ85&gt;(P85+R85+T85+V85+X85+Z85+AB85+AD85+AF85+AH85),0,IF((V85*0.7)&gt;=(P85+R85+T85+V85+X85+Z85+AB85+AD85+AF85+AH85)-(S85+U85+Y85+AA85+AC85+AE85+AG85+AI85+AM85),(P85+R85+T85+V85+X85+Z85+AB85+AD85+AF85+AH85)-(S85+U85+Y85+AA85+AC85+AE85+AG85+AI85+AM85),V85*0.7))</f>
        <v>0</v>
      </c>
    </row>
    <row r="86" spans="1:53" ht="12.75" thickBot="1">
      <c r="A86" s="190" t="s">
        <v>64</v>
      </c>
      <c r="B86" s="191"/>
      <c r="C86" s="191"/>
      <c r="D86" s="191"/>
      <c r="E86" s="191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70">
        <f>SUM(P83:P85)</f>
        <v>200000</v>
      </c>
      <c r="Q86" s="70">
        <f aca="true" t="shared" si="43" ref="Q86:AK86">SUM(Q83:Q85)</f>
        <v>456065</v>
      </c>
      <c r="R86" s="70">
        <f t="shared" si="43"/>
        <v>0</v>
      </c>
      <c r="S86" s="70">
        <f t="shared" si="43"/>
        <v>0</v>
      </c>
      <c r="T86" s="70">
        <f t="shared" si="43"/>
        <v>24000</v>
      </c>
      <c r="U86" s="70">
        <f t="shared" si="43"/>
        <v>22000</v>
      </c>
      <c r="V86" s="70">
        <f t="shared" si="43"/>
        <v>39007</v>
      </c>
      <c r="W86" s="70">
        <f t="shared" si="43"/>
        <v>18000</v>
      </c>
      <c r="X86" s="70">
        <f t="shared" si="43"/>
        <v>2000</v>
      </c>
      <c r="Y86" s="70">
        <f t="shared" si="43"/>
        <v>2000</v>
      </c>
      <c r="Z86" s="70">
        <f t="shared" si="43"/>
        <v>22000</v>
      </c>
      <c r="AA86" s="70">
        <f t="shared" si="43"/>
        <v>127700</v>
      </c>
      <c r="AB86" s="70">
        <f t="shared" si="43"/>
        <v>33400</v>
      </c>
      <c r="AC86" s="70">
        <f t="shared" si="43"/>
        <v>49000</v>
      </c>
      <c r="AD86" s="70">
        <f t="shared" si="43"/>
        <v>0</v>
      </c>
      <c r="AE86" s="70">
        <f t="shared" si="43"/>
        <v>0</v>
      </c>
      <c r="AF86" s="70">
        <f t="shared" si="43"/>
        <v>57945</v>
      </c>
      <c r="AG86" s="70">
        <f t="shared" si="43"/>
        <v>45000</v>
      </c>
      <c r="AH86" s="70">
        <f t="shared" si="43"/>
        <v>84500</v>
      </c>
      <c r="AI86" s="70">
        <f t="shared" si="43"/>
        <v>19313</v>
      </c>
      <c r="AJ86" s="70">
        <f t="shared" si="43"/>
        <v>503000</v>
      </c>
      <c r="AK86" s="72">
        <f t="shared" si="43"/>
        <v>694078</v>
      </c>
      <c r="AL86" s="71"/>
      <c r="AM86" s="72">
        <f>SUM(AM83:AM85)</f>
        <v>202000</v>
      </c>
      <c r="AN86" s="73">
        <f>AM86/Q86</f>
        <v>0.4429193207108636</v>
      </c>
      <c r="AO86" s="73">
        <f>-1+AM86/P86</f>
        <v>0.010000000000000009</v>
      </c>
      <c r="AP86" s="74"/>
      <c r="AQ86" s="75">
        <f t="shared" si="37"/>
        <v>467013</v>
      </c>
      <c r="AR86" s="90">
        <f t="shared" si="38"/>
        <v>1.008989914702756</v>
      </c>
      <c r="AS86" s="77">
        <f>SUM(AS83:AS85)</f>
        <v>49539</v>
      </c>
      <c r="AT86" s="91">
        <f t="shared" si="40"/>
        <v>0.6728537714781336</v>
      </c>
      <c r="AU86" s="92">
        <f>SUM(AU83:AU85)</f>
        <v>227065</v>
      </c>
      <c r="AV86" s="93">
        <f>SUM(AV83:AV85)</f>
        <v>11587</v>
      </c>
      <c r="AX86" s="79"/>
      <c r="AY86" s="79"/>
      <c r="BA86" s="177">
        <f>SUM(BA83:BA85)</f>
        <v>27304.9</v>
      </c>
    </row>
    <row r="87" spans="1:51" ht="7.5" customHeight="1" thickBot="1">
      <c r="A87" s="67"/>
      <c r="B87" s="68"/>
      <c r="C87" s="68"/>
      <c r="D87" s="68"/>
      <c r="E87" s="68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80"/>
      <c r="AO87" s="80"/>
      <c r="AP87" s="80"/>
      <c r="AR87" s="27"/>
      <c r="AS87" s="81"/>
      <c r="AT87" s="91"/>
      <c r="AV87" s="81"/>
      <c r="AX87" s="79"/>
      <c r="AY87" s="79"/>
    </row>
    <row r="88" spans="1:55" ht="24.75" hidden="1" thickBot="1">
      <c r="A88" s="18">
        <v>15060233</v>
      </c>
      <c r="B88" s="19" t="s">
        <v>49</v>
      </c>
      <c r="C88" s="19" t="s">
        <v>50</v>
      </c>
      <c r="D88" s="19" t="s">
        <v>152</v>
      </c>
      <c r="E88" s="19" t="s">
        <v>153</v>
      </c>
      <c r="F88" s="20">
        <v>8307350</v>
      </c>
      <c r="G88" s="20">
        <v>0</v>
      </c>
      <c r="H88" s="20">
        <v>85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4.1</v>
      </c>
      <c r="O88" s="20">
        <v>3.3</v>
      </c>
      <c r="P88" s="21">
        <v>815000</v>
      </c>
      <c r="Q88" s="21">
        <v>1460000</v>
      </c>
      <c r="R88" s="21">
        <v>0</v>
      </c>
      <c r="S88" s="21">
        <v>0</v>
      </c>
      <c r="T88" s="21">
        <v>0</v>
      </c>
      <c r="U88" s="21">
        <v>0</v>
      </c>
      <c r="V88" s="21">
        <v>243386</v>
      </c>
      <c r="W88" s="21">
        <v>250445</v>
      </c>
      <c r="X88" s="21">
        <v>108000</v>
      </c>
      <c r="Y88" s="21">
        <v>120000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65000</v>
      </c>
      <c r="AJ88" s="21">
        <v>1166386</v>
      </c>
      <c r="AK88" s="22">
        <v>1895445</v>
      </c>
      <c r="AL88" s="23"/>
      <c r="AM88" s="24">
        <v>1322000</v>
      </c>
      <c r="AN88" s="25">
        <f t="shared" si="36"/>
        <v>0.9054794520547945</v>
      </c>
      <c r="AO88" s="26">
        <f aca="true" t="shared" si="44" ref="AO88:AO93">-1+AM88/P88</f>
        <v>0.6220858895705521</v>
      </c>
      <c r="AP88" s="27"/>
      <c r="AQ88" s="28">
        <f t="shared" si="37"/>
        <v>1507000</v>
      </c>
      <c r="AR88" s="29">
        <f t="shared" si="38"/>
        <v>1.2920251100407585</v>
      </c>
      <c r="AS88" s="30">
        <f t="shared" si="39"/>
        <v>0</v>
      </c>
      <c r="AT88" s="31">
        <f t="shared" si="40"/>
        <v>0.795063955957572</v>
      </c>
      <c r="AU88" s="83">
        <f t="shared" si="41"/>
        <v>388445</v>
      </c>
      <c r="AV88" s="30">
        <f>IF(V88&gt;AS88,0,AS88-V88)</f>
        <v>0</v>
      </c>
      <c r="AX88" s="33">
        <f t="shared" si="42"/>
        <v>322439.0243902439</v>
      </c>
      <c r="AY88" s="34">
        <f t="shared" si="42"/>
        <v>400606.0606060606</v>
      </c>
      <c r="BA88" s="178">
        <f>IF(AQ88&gt;(P88+R88+T88+V88+X88+Z88+AB88+AD88+AF88+AH88),0,IF((V88*0.7)&gt;=(P88+R88+T88+V88+X88+Z88+AB88+AD88+AF88+AH88)-(S88+U88+Y88+AA88+AC88+AE88+AG88+AI88+AM88),(P88+R88+T88+V88+X88+Z88+AB88+AD88+AF88+AH88)-(S88+U88+Y88+AA88+AC88+AE88+AG88+AI88+AM88),V88*0.7))</f>
        <v>0</v>
      </c>
      <c r="BB88" s="179"/>
      <c r="BC88" s="179"/>
    </row>
    <row r="89" spans="1:55" ht="12.75" thickBot="1">
      <c r="A89" s="36">
        <v>44990260</v>
      </c>
      <c r="B89" s="37" t="s">
        <v>80</v>
      </c>
      <c r="C89" s="37" t="s">
        <v>50</v>
      </c>
      <c r="D89" s="37" t="s">
        <v>152</v>
      </c>
      <c r="E89" s="37" t="s">
        <v>154</v>
      </c>
      <c r="F89" s="38">
        <v>9920262</v>
      </c>
      <c r="G89" s="38">
        <v>0</v>
      </c>
      <c r="H89" s="38">
        <v>27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1.6</v>
      </c>
      <c r="O89" s="38">
        <v>1.2</v>
      </c>
      <c r="P89" s="40">
        <v>381000</v>
      </c>
      <c r="Q89" s="40">
        <v>545000</v>
      </c>
      <c r="R89" s="40">
        <v>0</v>
      </c>
      <c r="S89" s="40">
        <v>0</v>
      </c>
      <c r="T89" s="51"/>
      <c r="U89" s="40">
        <v>0</v>
      </c>
      <c r="V89" s="40">
        <v>153600</v>
      </c>
      <c r="W89" s="40">
        <v>160000</v>
      </c>
      <c r="X89" s="40">
        <v>51000</v>
      </c>
      <c r="Y89" s="40">
        <v>78000</v>
      </c>
      <c r="Z89" s="40">
        <v>0</v>
      </c>
      <c r="AA89" s="40">
        <v>0</v>
      </c>
      <c r="AB89" s="40">
        <v>5000</v>
      </c>
      <c r="AC89" s="40">
        <v>3000</v>
      </c>
      <c r="AD89" s="40">
        <v>0</v>
      </c>
      <c r="AE89" s="40">
        <v>0</v>
      </c>
      <c r="AF89" s="40">
        <v>0</v>
      </c>
      <c r="AG89" s="40">
        <v>0</v>
      </c>
      <c r="AH89" s="40">
        <v>11800</v>
      </c>
      <c r="AI89" s="40">
        <v>4300</v>
      </c>
      <c r="AJ89" s="40">
        <v>602400</v>
      </c>
      <c r="AK89" s="41">
        <v>790300</v>
      </c>
      <c r="AL89" s="23"/>
      <c r="AM89" s="42">
        <v>462000</v>
      </c>
      <c r="AN89" s="43">
        <f t="shared" si="36"/>
        <v>0.8477064220183487</v>
      </c>
      <c r="AO89" s="44">
        <f t="shared" si="44"/>
        <v>0.21259842519685046</v>
      </c>
      <c r="AP89" s="27"/>
      <c r="AQ89" s="45">
        <f t="shared" si="37"/>
        <v>547300</v>
      </c>
      <c r="AR89" s="46">
        <f t="shared" si="38"/>
        <v>0.9085325365205843</v>
      </c>
      <c r="AS89" s="35">
        <f t="shared" si="39"/>
        <v>55100</v>
      </c>
      <c r="AT89" s="31">
        <f t="shared" si="40"/>
        <v>0.6925218271542453</v>
      </c>
      <c r="AU89" s="84">
        <f t="shared" si="41"/>
        <v>243000</v>
      </c>
      <c r="AV89" s="50">
        <f>IF(V89&gt;AS89,0,AS89-V89)</f>
        <v>0</v>
      </c>
      <c r="AX89" s="48">
        <f t="shared" si="42"/>
        <v>288750</v>
      </c>
      <c r="AY89" s="49">
        <f t="shared" si="42"/>
        <v>385000</v>
      </c>
      <c r="BA89" s="165">
        <f>IF(AQ89&gt;(P89+R89+T89+V89+X89+Z89+AB89+AD89+AF89+AH89),0,IF((V89*0.7)&gt;=(P89+R89+T89+V89+X89+Z89+AB89+AD89+AF89+AH89)-(S89+U89+Y89+AA89+AC89+AE89+AG89+AI89+AM89),(P89+R89+T89+V89+X89+Z89+AB89+AD89+AF89+AH89)-(S89+U89+Y89+AA89+AC89+AE89+AG89+AI89+AM89),V89*0.7))</f>
        <v>55100</v>
      </c>
      <c r="BB89" s="181" t="s">
        <v>183</v>
      </c>
      <c r="BC89" s="182" t="s">
        <v>54</v>
      </c>
    </row>
    <row r="90" spans="1:53" ht="24.75" hidden="1" thickBot="1">
      <c r="A90" s="36">
        <v>45659028</v>
      </c>
      <c r="B90" s="37" t="s">
        <v>119</v>
      </c>
      <c r="C90" s="37" t="s">
        <v>50</v>
      </c>
      <c r="D90" s="37" t="s">
        <v>152</v>
      </c>
      <c r="E90" s="37" t="s">
        <v>155</v>
      </c>
      <c r="F90" s="38">
        <v>8414368</v>
      </c>
      <c r="G90" s="39"/>
      <c r="H90" s="38">
        <v>68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1.5</v>
      </c>
      <c r="O90" s="38">
        <v>1.2</v>
      </c>
      <c r="P90" s="40">
        <v>237000</v>
      </c>
      <c r="Q90" s="40">
        <v>510000</v>
      </c>
      <c r="R90" s="40">
        <v>0</v>
      </c>
      <c r="S90" s="40">
        <v>0</v>
      </c>
      <c r="T90" s="40">
        <v>0</v>
      </c>
      <c r="U90" s="40">
        <v>0</v>
      </c>
      <c r="V90" s="40">
        <v>36241</v>
      </c>
      <c r="W90" s="40">
        <v>35096</v>
      </c>
      <c r="X90" s="40">
        <v>0</v>
      </c>
      <c r="Y90" s="40">
        <v>5000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157287</v>
      </c>
      <c r="AI90" s="40">
        <v>10000</v>
      </c>
      <c r="AJ90" s="40">
        <v>430528</v>
      </c>
      <c r="AK90" s="41">
        <v>560096</v>
      </c>
      <c r="AL90" s="23"/>
      <c r="AM90" s="42">
        <v>510000</v>
      </c>
      <c r="AN90" s="43">
        <f t="shared" si="36"/>
        <v>1</v>
      </c>
      <c r="AO90" s="44">
        <f t="shared" si="44"/>
        <v>1.1518987341772151</v>
      </c>
      <c r="AP90" s="27"/>
      <c r="AQ90" s="45">
        <f t="shared" si="37"/>
        <v>525000</v>
      </c>
      <c r="AR90" s="46">
        <f t="shared" si="38"/>
        <v>1.2194328824141518</v>
      </c>
      <c r="AS90" s="35">
        <f t="shared" si="39"/>
        <v>0</v>
      </c>
      <c r="AT90" s="31">
        <f t="shared" si="40"/>
        <v>0.937339313260584</v>
      </c>
      <c r="AU90" s="84">
        <f t="shared" si="41"/>
        <v>35096</v>
      </c>
      <c r="AV90" s="50">
        <f>IF(V90&gt;AS90,0,AS90-V90)</f>
        <v>0</v>
      </c>
      <c r="AX90" s="48">
        <f t="shared" si="42"/>
        <v>340000</v>
      </c>
      <c r="AY90" s="49">
        <f t="shared" si="42"/>
        <v>425000</v>
      </c>
      <c r="BA90" s="163">
        <f>IF(AQ90&gt;(P90+R90+T90+V90+X90+Z90+AB90+AD90+AF90+AH90),0,IF((V90*0.7)&gt;=(P90+R90+T90+V90+X90+Z90+AB90+AD90+AF90+AH90)-(S90+U90+Y90+AA90+AC90+AE90+AG90+AI90+AM90),(P90+R90+T90+V90+X90+Z90+AB90+AD90+AF90+AH90)-(S90+U90+Y90+AA90+AC90+AE90+AG90+AI90+AM90),V90*0.7))</f>
        <v>0</v>
      </c>
    </row>
    <row r="91" spans="1:53" ht="24.75" hidden="1" thickBot="1">
      <c r="A91" s="36">
        <v>75094924</v>
      </c>
      <c r="B91" s="37" t="s">
        <v>156</v>
      </c>
      <c r="C91" s="37" t="s">
        <v>50</v>
      </c>
      <c r="D91" s="37" t="s">
        <v>152</v>
      </c>
      <c r="E91" s="37" t="s">
        <v>157</v>
      </c>
      <c r="F91" s="38">
        <v>4123958</v>
      </c>
      <c r="G91" s="39"/>
      <c r="H91" s="38">
        <v>110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6.9</v>
      </c>
      <c r="O91" s="38">
        <v>5</v>
      </c>
      <c r="P91" s="40">
        <v>324400</v>
      </c>
      <c r="Q91" s="40">
        <v>447177</v>
      </c>
      <c r="R91" s="40">
        <v>0</v>
      </c>
      <c r="S91" s="40">
        <v>0</v>
      </c>
      <c r="T91" s="40">
        <v>0</v>
      </c>
      <c r="U91" s="40">
        <v>0</v>
      </c>
      <c r="V91" s="40">
        <v>57375</v>
      </c>
      <c r="W91" s="40">
        <v>33000</v>
      </c>
      <c r="X91" s="40">
        <v>28100</v>
      </c>
      <c r="Y91" s="40">
        <v>18000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121357</v>
      </c>
      <c r="AI91" s="40">
        <v>98059</v>
      </c>
      <c r="AJ91" s="40">
        <v>531232</v>
      </c>
      <c r="AK91" s="41">
        <v>596236</v>
      </c>
      <c r="AL91" s="23"/>
      <c r="AM91" s="42">
        <v>447000</v>
      </c>
      <c r="AN91" s="43">
        <f t="shared" si="36"/>
        <v>0.9996041835783146</v>
      </c>
      <c r="AO91" s="44">
        <f t="shared" si="44"/>
        <v>0.37792848335388407</v>
      </c>
      <c r="AP91" s="27"/>
      <c r="AQ91" s="45">
        <f t="shared" si="37"/>
        <v>563059</v>
      </c>
      <c r="AR91" s="46">
        <f t="shared" si="38"/>
        <v>1.0599116770074093</v>
      </c>
      <c r="AS91" s="35">
        <f t="shared" si="39"/>
        <v>0</v>
      </c>
      <c r="AT91" s="31">
        <f t="shared" si="40"/>
        <v>0.944355926176883</v>
      </c>
      <c r="AU91" s="84">
        <f t="shared" si="41"/>
        <v>33177</v>
      </c>
      <c r="AV91" s="50">
        <f>IF(V91&gt;AS91,0,AS91-V91)</f>
        <v>0</v>
      </c>
      <c r="AX91" s="48">
        <f t="shared" si="42"/>
        <v>64782.60869565217</v>
      </c>
      <c r="AY91" s="49">
        <f t="shared" si="42"/>
        <v>89400</v>
      </c>
      <c r="BA91" s="163">
        <f>IF(AQ91&gt;(P91+R91+T91+V91+X91+Z91+AB91+AD91+AF91+AH91),0,IF((V91*0.7)&gt;=(P91+R91+T91+V91+X91+Z91+AB91+AD91+AF91+AH91)-(S91+U91+Y91+AA91+AC91+AE91+AG91+AI91+AM91),(P91+R91+T91+V91+X91+Z91+AB91+AD91+AF91+AH91)-(S91+U91+Y91+AA91+AC91+AE91+AG91+AI91+AM91),V91*0.7))</f>
        <v>0</v>
      </c>
    </row>
    <row r="92" spans="1:53" ht="36.75" hidden="1" thickBot="1">
      <c r="A92" s="52">
        <v>75094975</v>
      </c>
      <c r="B92" s="53" t="s">
        <v>158</v>
      </c>
      <c r="C92" s="53" t="s">
        <v>50</v>
      </c>
      <c r="D92" s="53" t="s">
        <v>152</v>
      </c>
      <c r="E92" s="53" t="s">
        <v>159</v>
      </c>
      <c r="F92" s="54">
        <v>5585320</v>
      </c>
      <c r="G92" s="88"/>
      <c r="H92" s="54">
        <v>10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0.7</v>
      </c>
      <c r="O92" s="54">
        <v>0.4</v>
      </c>
      <c r="P92" s="55">
        <v>207963</v>
      </c>
      <c r="Q92" s="55">
        <v>275155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12000</v>
      </c>
      <c r="Y92" s="55">
        <v>10000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28900</v>
      </c>
      <c r="AI92" s="55">
        <v>22860</v>
      </c>
      <c r="AJ92" s="55">
        <v>248863</v>
      </c>
      <c r="AK92" s="56">
        <v>308015</v>
      </c>
      <c r="AL92" s="23"/>
      <c r="AM92" s="57">
        <v>208000</v>
      </c>
      <c r="AN92" s="58">
        <f t="shared" si="36"/>
        <v>0.7559375624647926</v>
      </c>
      <c r="AO92" s="59">
        <f t="shared" si="44"/>
        <v>0.00017791626395080584</v>
      </c>
      <c r="AP92" s="27"/>
      <c r="AQ92" s="60">
        <f t="shared" si="37"/>
        <v>240860</v>
      </c>
      <c r="AR92" s="61">
        <f t="shared" si="38"/>
        <v>0.9678417442528621</v>
      </c>
      <c r="AS92" s="62">
        <f t="shared" si="39"/>
        <v>8003</v>
      </c>
      <c r="AT92" s="63">
        <f t="shared" si="40"/>
        <v>0.7819749038196192</v>
      </c>
      <c r="AU92" s="89">
        <f t="shared" si="41"/>
        <v>67155</v>
      </c>
      <c r="AV92" s="86">
        <f>IF(V92&gt;AS92,0,AS92-V92)</f>
        <v>8003</v>
      </c>
      <c r="AX92" s="65">
        <f t="shared" si="42"/>
        <v>297142.85714285716</v>
      </c>
      <c r="AY92" s="66">
        <f t="shared" si="42"/>
        <v>520000</v>
      </c>
      <c r="BA92" s="163">
        <f>IF(AQ92&gt;(P92+R92+T92+V92+X92+Z92+AB92+AD92+AF92+AH92),0,IF((V92*0.7)&gt;=(P92+R92+T92+V92+X92+Z92+AB92+AD92+AF92+AH92)-(S92+U92+Y92+AA92+AC92+AE92+AG92+AI92+AM92),(P92+R92+T92+V92+X92+Z92+AB92+AD92+AF92+AH92)-(S92+U92+Y92+AA92+AC92+AE92+AG92+AI92+AM92),V92*0.7))</f>
        <v>0</v>
      </c>
    </row>
    <row r="93" spans="1:53" ht="12.75" thickBot="1">
      <c r="A93" s="190" t="s">
        <v>64</v>
      </c>
      <c r="B93" s="191"/>
      <c r="C93" s="191"/>
      <c r="D93" s="191"/>
      <c r="E93" s="191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72">
        <f>SUM(P88:P92)</f>
        <v>1965363</v>
      </c>
      <c r="Q93" s="70">
        <f aca="true" t="shared" si="45" ref="Q93:AK93">SUM(Q88:Q92)</f>
        <v>3237332</v>
      </c>
      <c r="R93" s="70">
        <f t="shared" si="45"/>
        <v>0</v>
      </c>
      <c r="S93" s="70">
        <f t="shared" si="45"/>
        <v>0</v>
      </c>
      <c r="T93" s="70">
        <f t="shared" si="45"/>
        <v>0</v>
      </c>
      <c r="U93" s="70">
        <f t="shared" si="45"/>
        <v>0</v>
      </c>
      <c r="V93" s="70">
        <f t="shared" si="45"/>
        <v>490602</v>
      </c>
      <c r="W93" s="70">
        <f t="shared" si="45"/>
        <v>478541</v>
      </c>
      <c r="X93" s="70">
        <f t="shared" si="45"/>
        <v>199100</v>
      </c>
      <c r="Y93" s="70">
        <f t="shared" si="45"/>
        <v>231000</v>
      </c>
      <c r="Z93" s="70">
        <f t="shared" si="45"/>
        <v>0</v>
      </c>
      <c r="AA93" s="70">
        <f t="shared" si="45"/>
        <v>0</v>
      </c>
      <c r="AB93" s="70">
        <f t="shared" si="45"/>
        <v>5000</v>
      </c>
      <c r="AC93" s="70">
        <f t="shared" si="45"/>
        <v>3000</v>
      </c>
      <c r="AD93" s="70">
        <f t="shared" si="45"/>
        <v>0</v>
      </c>
      <c r="AE93" s="70">
        <f t="shared" si="45"/>
        <v>0</v>
      </c>
      <c r="AF93" s="70">
        <f t="shared" si="45"/>
        <v>0</v>
      </c>
      <c r="AG93" s="70">
        <f t="shared" si="45"/>
        <v>0</v>
      </c>
      <c r="AH93" s="70">
        <f t="shared" si="45"/>
        <v>319344</v>
      </c>
      <c r="AI93" s="70">
        <f t="shared" si="45"/>
        <v>200219</v>
      </c>
      <c r="AJ93" s="70">
        <f t="shared" si="45"/>
        <v>2979409</v>
      </c>
      <c r="AK93" s="72">
        <f t="shared" si="45"/>
        <v>4150092</v>
      </c>
      <c r="AL93" s="71"/>
      <c r="AM93" s="72">
        <f>SUM(AM88:AM92)</f>
        <v>2949000</v>
      </c>
      <c r="AN93" s="73">
        <f t="shared" si="36"/>
        <v>0.9109353010441932</v>
      </c>
      <c r="AO93" s="73">
        <f t="shared" si="44"/>
        <v>0.5004861697304772</v>
      </c>
      <c r="AP93" s="74"/>
      <c r="AQ93" s="75">
        <f t="shared" si="37"/>
        <v>3383219</v>
      </c>
      <c r="AR93" s="90">
        <f t="shared" si="38"/>
        <v>1.1355335907221868</v>
      </c>
      <c r="AS93" s="77">
        <f>SUM(AS88:AS92)</f>
        <v>63103</v>
      </c>
      <c r="AT93" s="91">
        <f t="shared" si="40"/>
        <v>0.8152154217304098</v>
      </c>
      <c r="AU93" s="92">
        <f>SUM(AU88:AU92)</f>
        <v>766873</v>
      </c>
      <c r="AV93" s="93">
        <f>SUM(AV88:AV92)</f>
        <v>8003</v>
      </c>
      <c r="AX93" s="79"/>
      <c r="AY93" s="79"/>
      <c r="BA93" s="177">
        <f>SUM(BA88:BA92)</f>
        <v>55100</v>
      </c>
    </row>
    <row r="94" spans="1:51" ht="7.5" customHeight="1" thickBot="1">
      <c r="A94" s="67"/>
      <c r="B94" s="68"/>
      <c r="C94" s="68"/>
      <c r="D94" s="68"/>
      <c r="E94" s="68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80"/>
      <c r="AO94" s="80"/>
      <c r="AP94" s="80"/>
      <c r="AR94" s="27"/>
      <c r="AS94" s="81"/>
      <c r="AT94" s="91"/>
      <c r="AV94" s="81"/>
      <c r="AX94" s="79"/>
      <c r="AY94" s="79"/>
    </row>
    <row r="95" spans="1:55" ht="24">
      <c r="A95" s="18">
        <v>15060306</v>
      </c>
      <c r="B95" s="19" t="s">
        <v>72</v>
      </c>
      <c r="C95" s="19" t="s">
        <v>50</v>
      </c>
      <c r="D95" s="19" t="s">
        <v>160</v>
      </c>
      <c r="E95" s="19" t="s">
        <v>161</v>
      </c>
      <c r="F95" s="20">
        <v>1704527</v>
      </c>
      <c r="G95" s="112"/>
      <c r="H95" s="20">
        <v>21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1.4</v>
      </c>
      <c r="O95" s="20">
        <v>1.1</v>
      </c>
      <c r="P95" s="21">
        <v>624000</v>
      </c>
      <c r="Q95" s="21">
        <v>667000</v>
      </c>
      <c r="R95" s="21">
        <v>0</v>
      </c>
      <c r="S95" s="21">
        <v>0</v>
      </c>
      <c r="T95" s="21">
        <v>33000</v>
      </c>
      <c r="U95" s="21">
        <v>0</v>
      </c>
      <c r="V95" s="21">
        <v>163160</v>
      </c>
      <c r="W95" s="21">
        <v>75000</v>
      </c>
      <c r="X95" s="21">
        <v>75000</v>
      </c>
      <c r="Y95" s="21">
        <v>70000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25000</v>
      </c>
      <c r="AI95" s="21">
        <v>10690</v>
      </c>
      <c r="AJ95" s="21">
        <v>829000</v>
      </c>
      <c r="AK95" s="22">
        <v>822690</v>
      </c>
      <c r="AL95" s="23"/>
      <c r="AM95" s="24">
        <v>624000</v>
      </c>
      <c r="AN95" s="25">
        <f t="shared" si="36"/>
        <v>0.9355322338830585</v>
      </c>
      <c r="AO95" s="26">
        <f>-1+AM95/P95</f>
        <v>0</v>
      </c>
      <c r="AP95" s="27"/>
      <c r="AQ95" s="28">
        <f t="shared" si="37"/>
        <v>704690</v>
      </c>
      <c r="AR95" s="29">
        <f t="shared" si="38"/>
        <v>0.7658342027473483</v>
      </c>
      <c r="AS95" s="30">
        <f t="shared" si="39"/>
        <v>215470</v>
      </c>
      <c r="AT95" s="31">
        <f t="shared" si="40"/>
        <v>0.856568087615019</v>
      </c>
      <c r="AU95" s="83">
        <f t="shared" si="41"/>
        <v>118000</v>
      </c>
      <c r="AV95" s="30">
        <f>IF(V95&gt;AS95,0,AS95-V95)</f>
        <v>52310</v>
      </c>
      <c r="AX95" s="33">
        <f t="shared" si="42"/>
        <v>445714.28571428574</v>
      </c>
      <c r="AY95" s="34">
        <f t="shared" si="42"/>
        <v>567272.7272727272</v>
      </c>
      <c r="BA95" s="167">
        <f>IF(AQ95&gt;(P95+R95+T95+V95+X95+Z95+AB95+AD95+AF95+AH95),0,IF((V95*0.7)&gt;=(P95+R95+T95+V95+X95+Z95+AB95+AD95+AF95+AH95)-(S95+U95+Y95+AA95+AC95+AE95+AG95+AI95+AM95),(P95+R95+T95+V95+X95+Z95+AB95+AD95+AF95+AH95)-(S95+U95+Y95+AA95+AC95+AE95+AG95+AI95+AM95),V95*0.7))</f>
        <v>114212</v>
      </c>
      <c r="BB95" s="170" t="s">
        <v>103</v>
      </c>
      <c r="BC95" s="171" t="s">
        <v>59</v>
      </c>
    </row>
    <row r="96" spans="1:55" ht="24">
      <c r="A96" s="36">
        <v>15060306</v>
      </c>
      <c r="B96" s="37" t="s">
        <v>72</v>
      </c>
      <c r="C96" s="37" t="s">
        <v>50</v>
      </c>
      <c r="D96" s="37" t="s">
        <v>160</v>
      </c>
      <c r="E96" s="37" t="s">
        <v>162</v>
      </c>
      <c r="F96" s="38">
        <v>2270812</v>
      </c>
      <c r="G96" s="38">
        <v>0</v>
      </c>
      <c r="H96" s="38">
        <v>60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1.8</v>
      </c>
      <c r="O96" s="38">
        <v>1.4</v>
      </c>
      <c r="P96" s="40">
        <v>548000</v>
      </c>
      <c r="Q96" s="40">
        <v>579000</v>
      </c>
      <c r="R96" s="40">
        <v>0</v>
      </c>
      <c r="S96" s="40">
        <v>0</v>
      </c>
      <c r="T96" s="40">
        <v>0</v>
      </c>
      <c r="U96" s="40">
        <v>0</v>
      </c>
      <c r="V96" s="40">
        <v>142950</v>
      </c>
      <c r="W96" s="40">
        <v>125000</v>
      </c>
      <c r="X96" s="40">
        <v>72800</v>
      </c>
      <c r="Y96" s="40">
        <v>70000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5000</v>
      </c>
      <c r="AI96" s="40">
        <v>5000</v>
      </c>
      <c r="AJ96" s="40">
        <v>746600</v>
      </c>
      <c r="AK96" s="41">
        <v>779000</v>
      </c>
      <c r="AL96" s="23"/>
      <c r="AM96" s="42">
        <v>566000</v>
      </c>
      <c r="AN96" s="43">
        <f t="shared" si="36"/>
        <v>0.9775474956822107</v>
      </c>
      <c r="AO96" s="44">
        <f>-1+AM96/P96</f>
        <v>0.03284671532846706</v>
      </c>
      <c r="AP96" s="27"/>
      <c r="AQ96" s="45">
        <f t="shared" si="37"/>
        <v>641000</v>
      </c>
      <c r="AR96" s="46">
        <f t="shared" si="38"/>
        <v>0.8338211382113822</v>
      </c>
      <c r="AS96" s="35">
        <f t="shared" si="39"/>
        <v>127750</v>
      </c>
      <c r="AT96" s="31">
        <f t="shared" si="40"/>
        <v>0.8228498074454429</v>
      </c>
      <c r="AU96" s="84">
        <f t="shared" si="41"/>
        <v>138000</v>
      </c>
      <c r="AV96" s="50">
        <f>IF(V96&gt;AS96,0,AS96-V96)</f>
        <v>0</v>
      </c>
      <c r="AX96" s="48">
        <f t="shared" si="42"/>
        <v>314444.44444444444</v>
      </c>
      <c r="AY96" s="49">
        <f t="shared" si="42"/>
        <v>404285.7142857143</v>
      </c>
      <c r="BA96" s="157">
        <f>IF(AQ96&gt;(P96+R96+T96+V96+X96+Z96+AB96+AD96+AF96+AH96),0,IF((V96*0.7)&gt;=(P96+R96+T96+V96+X96+Z96+AB96+AD96+AF96+AH96)-(S96+U96+Y96+AA96+AC96+AE96+AG96+AI96+AM96),(P96+R96+T96+V96+X96+Z96+AB96+AD96+AF96+AH96)-(S96+U96+Y96+AA96+AC96+AE96+AG96+AI96+AM96),V96*0.7))</f>
        <v>100065</v>
      </c>
      <c r="BB96" s="158" t="s">
        <v>103</v>
      </c>
      <c r="BC96" s="159" t="s">
        <v>59</v>
      </c>
    </row>
    <row r="97" spans="1:55" ht="24.75" thickBot="1">
      <c r="A97" s="52">
        <v>15060306</v>
      </c>
      <c r="B97" s="53" t="s">
        <v>72</v>
      </c>
      <c r="C97" s="53" t="s">
        <v>50</v>
      </c>
      <c r="D97" s="53" t="s">
        <v>160</v>
      </c>
      <c r="E97" s="53" t="s">
        <v>163</v>
      </c>
      <c r="F97" s="54">
        <v>5121694</v>
      </c>
      <c r="G97" s="54">
        <v>0</v>
      </c>
      <c r="H97" s="54">
        <v>18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1.1</v>
      </c>
      <c r="O97" s="54">
        <v>0.8</v>
      </c>
      <c r="P97" s="55">
        <v>79000</v>
      </c>
      <c r="Q97" s="55">
        <v>125000</v>
      </c>
      <c r="R97" s="55">
        <v>0</v>
      </c>
      <c r="S97" s="55">
        <v>0</v>
      </c>
      <c r="T97" s="55">
        <v>15000</v>
      </c>
      <c r="U97" s="55">
        <v>0</v>
      </c>
      <c r="V97" s="55">
        <v>80000</v>
      </c>
      <c r="W97" s="55">
        <v>185000</v>
      </c>
      <c r="X97" s="55">
        <v>113000</v>
      </c>
      <c r="Y97" s="55">
        <v>110000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30000</v>
      </c>
      <c r="AI97" s="55">
        <v>35000</v>
      </c>
      <c r="AJ97" s="55">
        <v>421000</v>
      </c>
      <c r="AK97" s="56">
        <v>455000</v>
      </c>
      <c r="AL97" s="23"/>
      <c r="AM97" s="57">
        <v>125000</v>
      </c>
      <c r="AN97" s="58">
        <f t="shared" si="36"/>
        <v>1</v>
      </c>
      <c r="AO97" s="59">
        <f>-1+AM97/P97</f>
        <v>0.5822784810126582</v>
      </c>
      <c r="AP97" s="27"/>
      <c r="AQ97" s="60">
        <f t="shared" si="37"/>
        <v>270000</v>
      </c>
      <c r="AR97" s="61">
        <f t="shared" si="38"/>
        <v>0.8517350157728707</v>
      </c>
      <c r="AS97" s="62">
        <f t="shared" si="39"/>
        <v>47000</v>
      </c>
      <c r="AT97" s="63">
        <f t="shared" si="40"/>
        <v>0.5934065934065934</v>
      </c>
      <c r="AU97" s="89">
        <f t="shared" si="41"/>
        <v>185000</v>
      </c>
      <c r="AV97" s="86">
        <f>IF(V97&gt;AS97,0,AS97-V97)</f>
        <v>0</v>
      </c>
      <c r="AX97" s="65">
        <f t="shared" si="42"/>
        <v>113636.36363636363</v>
      </c>
      <c r="AY97" s="66">
        <f t="shared" si="42"/>
        <v>156250</v>
      </c>
      <c r="BA97" s="172">
        <f>IF(AQ97&gt;(P97+R97+T97+V97+X97+Z97+AB97+AD97+AF97+AH97),0,IF((V97*0.7)&gt;=(P97+R97+T97+V97+X97+Z97+AB97+AD97+AF97+AH97)-(S97+U97+Y97+AA97+AC97+AE97+AG97+AI97+AM97),(P97+R97+T97+V97+X97+Z97+AB97+AD97+AF97+AH97)-(S97+U97+Y97+AA97+AC97+AE97+AG97+AI97+AM97),V97*0.7))</f>
        <v>47000</v>
      </c>
      <c r="BB97" s="173" t="s">
        <v>103</v>
      </c>
      <c r="BC97" s="174" t="s">
        <v>59</v>
      </c>
    </row>
    <row r="98" spans="1:53" ht="12.75" thickBot="1">
      <c r="A98" s="190" t="s">
        <v>64</v>
      </c>
      <c r="B98" s="191"/>
      <c r="C98" s="191"/>
      <c r="D98" s="191"/>
      <c r="E98" s="191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70">
        <f>SUM(P95:P97)</f>
        <v>1251000</v>
      </c>
      <c r="Q98" s="70">
        <f aca="true" t="shared" si="46" ref="Q98:AK98">SUM(Q95:Q97)</f>
        <v>1371000</v>
      </c>
      <c r="R98" s="70">
        <f t="shared" si="46"/>
        <v>0</v>
      </c>
      <c r="S98" s="70">
        <f t="shared" si="46"/>
        <v>0</v>
      </c>
      <c r="T98" s="70">
        <f t="shared" si="46"/>
        <v>48000</v>
      </c>
      <c r="U98" s="70">
        <f t="shared" si="46"/>
        <v>0</v>
      </c>
      <c r="V98" s="70">
        <f t="shared" si="46"/>
        <v>386110</v>
      </c>
      <c r="W98" s="70">
        <f t="shared" si="46"/>
        <v>385000</v>
      </c>
      <c r="X98" s="70">
        <f t="shared" si="46"/>
        <v>260800</v>
      </c>
      <c r="Y98" s="70">
        <f t="shared" si="46"/>
        <v>250000</v>
      </c>
      <c r="Z98" s="70">
        <f t="shared" si="46"/>
        <v>0</v>
      </c>
      <c r="AA98" s="70">
        <f t="shared" si="46"/>
        <v>0</v>
      </c>
      <c r="AB98" s="70">
        <f t="shared" si="46"/>
        <v>0</v>
      </c>
      <c r="AC98" s="70">
        <f t="shared" si="46"/>
        <v>0</v>
      </c>
      <c r="AD98" s="70">
        <f t="shared" si="46"/>
        <v>0</v>
      </c>
      <c r="AE98" s="70">
        <f t="shared" si="46"/>
        <v>0</v>
      </c>
      <c r="AF98" s="70">
        <f t="shared" si="46"/>
        <v>0</v>
      </c>
      <c r="AG98" s="70">
        <f t="shared" si="46"/>
        <v>0</v>
      </c>
      <c r="AH98" s="70">
        <f t="shared" si="46"/>
        <v>60000</v>
      </c>
      <c r="AI98" s="70">
        <f t="shared" si="46"/>
        <v>50690</v>
      </c>
      <c r="AJ98" s="70">
        <f t="shared" si="46"/>
        <v>1996600</v>
      </c>
      <c r="AK98" s="72">
        <f t="shared" si="46"/>
        <v>2056690</v>
      </c>
      <c r="AL98" s="71"/>
      <c r="AM98" s="72">
        <f>SUM(AM95:AM97)</f>
        <v>1315000</v>
      </c>
      <c r="AN98" s="73">
        <f>AM98/Q98</f>
        <v>0.9591539022611233</v>
      </c>
      <c r="AO98" s="73">
        <f>-1+AM98/P98</f>
        <v>0.05115907274180653</v>
      </c>
      <c r="AP98" s="74"/>
      <c r="AQ98" s="75">
        <f t="shared" si="37"/>
        <v>1615690</v>
      </c>
      <c r="AR98" s="90">
        <f t="shared" si="38"/>
        <v>0.8054648513642187</v>
      </c>
      <c r="AS98" s="77">
        <f>SUM(AS95:AS97)</f>
        <v>390220</v>
      </c>
      <c r="AT98" s="91">
        <f t="shared" si="40"/>
        <v>0.7855777973345521</v>
      </c>
      <c r="AU98" s="92">
        <f>SUM(AU95:AU97)</f>
        <v>441000</v>
      </c>
      <c r="AV98" s="93">
        <f>SUM(AV95:AV97)</f>
        <v>52310</v>
      </c>
      <c r="AX98" s="79"/>
      <c r="AY98" s="79"/>
      <c r="BA98" s="177">
        <f>SUM(BA95:BA97)</f>
        <v>261277</v>
      </c>
    </row>
    <row r="99" spans="1:51" ht="8.25" customHeight="1" thickBot="1">
      <c r="A99" s="67"/>
      <c r="B99" s="68"/>
      <c r="C99" s="68"/>
      <c r="D99" s="68"/>
      <c r="E99" s="68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80"/>
      <c r="AO99" s="80"/>
      <c r="AP99" s="80"/>
      <c r="AR99" s="27"/>
      <c r="AS99" s="81"/>
      <c r="AT99" s="91"/>
      <c r="AV99" s="81"/>
      <c r="AX99" s="79"/>
      <c r="AY99" s="79"/>
    </row>
    <row r="100" spans="1:55" ht="48.75" hidden="1" thickBot="1">
      <c r="A100" s="18">
        <v>380440</v>
      </c>
      <c r="B100" s="19" t="s">
        <v>164</v>
      </c>
      <c r="C100" s="19" t="s">
        <v>50</v>
      </c>
      <c r="D100" s="19" t="s">
        <v>165</v>
      </c>
      <c r="E100" s="19" t="s">
        <v>166</v>
      </c>
      <c r="F100" s="112"/>
      <c r="G100" s="112"/>
      <c r="H100" s="20">
        <v>35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0.07</v>
      </c>
      <c r="O100" s="20">
        <v>0.07</v>
      </c>
      <c r="P100" s="21">
        <v>0</v>
      </c>
      <c r="Q100" s="21">
        <v>17500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7500</v>
      </c>
      <c r="AJ100" s="21">
        <v>0</v>
      </c>
      <c r="AK100" s="22">
        <v>25000</v>
      </c>
      <c r="AL100" s="23"/>
      <c r="AM100" s="24">
        <v>17000</v>
      </c>
      <c r="AN100" s="25">
        <f t="shared" si="36"/>
        <v>0.9714285714285714</v>
      </c>
      <c r="AO100" s="26"/>
      <c r="AP100" s="27"/>
      <c r="AQ100" s="28">
        <f t="shared" si="37"/>
        <v>24500</v>
      </c>
      <c r="AR100" s="29"/>
      <c r="AS100" s="30"/>
      <c r="AT100" s="31">
        <f t="shared" si="40"/>
        <v>0.98</v>
      </c>
      <c r="AU100" s="83">
        <f t="shared" si="41"/>
        <v>500</v>
      </c>
      <c r="AV100" s="30">
        <f aca="true" t="shared" si="47" ref="AV100:AV113">IF(V100&gt;AS100,0,AS100-V100)</f>
        <v>0</v>
      </c>
      <c r="AX100" s="33">
        <f t="shared" si="42"/>
        <v>242857.14285714284</v>
      </c>
      <c r="AY100" s="34">
        <f t="shared" si="42"/>
        <v>242857.14285714284</v>
      </c>
      <c r="BA100" s="178">
        <f aca="true" t="shared" si="48" ref="BA100:BA113">IF(AQ100&gt;(P100+R100+T100+V100+X100+Z100+AB100+AD100+AF100+AH100),0,IF((V100*0.7)&gt;=(P100+R100+T100+V100+X100+Z100+AB100+AD100+AF100+AH100)-(S100+U100+Y100+AA100+AC100+AE100+AG100+AI100+AM100),(P100+R100+T100+V100+X100+Z100+AB100+AD100+AF100+AH100)-(S100+U100+Y100+AA100+AC100+AE100+AG100+AI100+AM100),V100*0.7))</f>
        <v>0</v>
      </c>
      <c r="BB100" s="179"/>
      <c r="BC100" s="179"/>
    </row>
    <row r="101" spans="1:55" ht="48">
      <c r="A101" s="36">
        <v>15060306</v>
      </c>
      <c r="B101" s="37" t="s">
        <v>72</v>
      </c>
      <c r="C101" s="37" t="s">
        <v>50</v>
      </c>
      <c r="D101" s="37" t="s">
        <v>165</v>
      </c>
      <c r="E101" s="37" t="s">
        <v>167</v>
      </c>
      <c r="F101" s="38">
        <v>2345925</v>
      </c>
      <c r="G101" s="39"/>
      <c r="H101" s="38">
        <v>25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1.3</v>
      </c>
      <c r="O101" s="38">
        <v>0.9</v>
      </c>
      <c r="P101" s="40">
        <v>343000</v>
      </c>
      <c r="Q101" s="40">
        <v>358000</v>
      </c>
      <c r="R101" s="40">
        <v>0</v>
      </c>
      <c r="S101" s="40">
        <v>0</v>
      </c>
      <c r="T101" s="40">
        <v>0</v>
      </c>
      <c r="U101" s="40">
        <v>0</v>
      </c>
      <c r="V101" s="40">
        <v>75200</v>
      </c>
      <c r="W101" s="40">
        <v>85000</v>
      </c>
      <c r="X101" s="40">
        <v>40000</v>
      </c>
      <c r="Y101" s="40">
        <v>40000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10000</v>
      </c>
      <c r="AI101" s="40">
        <v>880</v>
      </c>
      <c r="AJ101" s="40">
        <v>468200</v>
      </c>
      <c r="AK101" s="41">
        <v>483880</v>
      </c>
      <c r="AL101" s="23"/>
      <c r="AM101" s="42">
        <v>255000</v>
      </c>
      <c r="AN101" s="43">
        <f t="shared" si="36"/>
        <v>0.7122905027932961</v>
      </c>
      <c r="AO101" s="44">
        <f aca="true" t="shared" si="49" ref="AO101:AO106">-1+AM101/P101</f>
        <v>-0.2565597667638484</v>
      </c>
      <c r="AP101" s="27"/>
      <c r="AQ101" s="45">
        <f t="shared" si="37"/>
        <v>295880</v>
      </c>
      <c r="AR101" s="46">
        <f t="shared" si="38"/>
        <v>0.6319521571977788</v>
      </c>
      <c r="AS101" s="35">
        <f t="shared" si="39"/>
        <v>172320</v>
      </c>
      <c r="AT101" s="31">
        <f t="shared" si="40"/>
        <v>0.6114739191535091</v>
      </c>
      <c r="AU101" s="84">
        <f t="shared" si="41"/>
        <v>188000</v>
      </c>
      <c r="AV101" s="50">
        <f t="shared" si="47"/>
        <v>97120</v>
      </c>
      <c r="AX101" s="48">
        <f t="shared" si="42"/>
        <v>196153.84615384616</v>
      </c>
      <c r="AY101" s="49">
        <f t="shared" si="42"/>
        <v>283333.3333333333</v>
      </c>
      <c r="BA101" s="167">
        <f t="shared" si="48"/>
        <v>52640</v>
      </c>
      <c r="BB101" s="170" t="s">
        <v>168</v>
      </c>
      <c r="BC101" s="171" t="s">
        <v>59</v>
      </c>
    </row>
    <row r="102" spans="1:55" ht="48">
      <c r="A102" s="36">
        <v>15060306</v>
      </c>
      <c r="B102" s="37" t="s">
        <v>72</v>
      </c>
      <c r="C102" s="37" t="s">
        <v>50</v>
      </c>
      <c r="D102" s="37" t="s">
        <v>165</v>
      </c>
      <c r="E102" s="37" t="s">
        <v>169</v>
      </c>
      <c r="F102" s="38">
        <v>3917000</v>
      </c>
      <c r="G102" s="38">
        <v>0</v>
      </c>
      <c r="H102" s="38">
        <v>42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1.8</v>
      </c>
      <c r="O102" s="38">
        <v>1.4</v>
      </c>
      <c r="P102" s="40">
        <v>227000</v>
      </c>
      <c r="Q102" s="40">
        <v>253000</v>
      </c>
      <c r="R102" s="40">
        <v>0</v>
      </c>
      <c r="S102" s="40">
        <v>0</v>
      </c>
      <c r="T102" s="40">
        <v>0</v>
      </c>
      <c r="U102" s="40">
        <v>0</v>
      </c>
      <c r="V102" s="40">
        <v>75100</v>
      </c>
      <c r="W102" s="40">
        <v>75000</v>
      </c>
      <c r="X102" s="40">
        <v>28000</v>
      </c>
      <c r="Y102" s="40">
        <v>30000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5000</v>
      </c>
      <c r="AI102" s="40">
        <v>5000</v>
      </c>
      <c r="AJ102" s="40">
        <v>335100</v>
      </c>
      <c r="AK102" s="41">
        <v>363000</v>
      </c>
      <c r="AL102" s="23"/>
      <c r="AM102" s="42">
        <v>250000</v>
      </c>
      <c r="AN102" s="43">
        <f t="shared" si="36"/>
        <v>0.9881422924901185</v>
      </c>
      <c r="AO102" s="44">
        <f t="shared" si="49"/>
        <v>0.1013215859030836</v>
      </c>
      <c r="AP102" s="27"/>
      <c r="AQ102" s="45">
        <f t="shared" si="37"/>
        <v>285000</v>
      </c>
      <c r="AR102" s="46">
        <f t="shared" si="38"/>
        <v>0.8504923903312444</v>
      </c>
      <c r="AS102" s="35">
        <f t="shared" si="39"/>
        <v>50100</v>
      </c>
      <c r="AT102" s="31">
        <f t="shared" si="40"/>
        <v>0.7851239669421488</v>
      </c>
      <c r="AU102" s="84">
        <f t="shared" si="41"/>
        <v>78000</v>
      </c>
      <c r="AV102" s="50">
        <f t="shared" si="47"/>
        <v>0</v>
      </c>
      <c r="AX102" s="48">
        <f t="shared" si="42"/>
        <v>138888.88888888888</v>
      </c>
      <c r="AY102" s="49">
        <f t="shared" si="42"/>
        <v>178571.42857142858</v>
      </c>
      <c r="BA102" s="157">
        <f t="shared" si="48"/>
        <v>50100</v>
      </c>
      <c r="BB102" s="158" t="s">
        <v>168</v>
      </c>
      <c r="BC102" s="159" t="s">
        <v>59</v>
      </c>
    </row>
    <row r="103" spans="1:55" ht="48">
      <c r="A103" s="36">
        <v>15060306</v>
      </c>
      <c r="B103" s="37" t="s">
        <v>72</v>
      </c>
      <c r="C103" s="37" t="s">
        <v>50</v>
      </c>
      <c r="D103" s="37" t="s">
        <v>165</v>
      </c>
      <c r="E103" s="37" t="s">
        <v>170</v>
      </c>
      <c r="F103" s="38">
        <v>9472235</v>
      </c>
      <c r="G103" s="38">
        <v>0</v>
      </c>
      <c r="H103" s="38">
        <v>25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1</v>
      </c>
      <c r="O103" s="38">
        <v>0.7</v>
      </c>
      <c r="P103" s="40">
        <v>50000</v>
      </c>
      <c r="Q103" s="40">
        <v>105000</v>
      </c>
      <c r="R103" s="40">
        <v>0</v>
      </c>
      <c r="S103" s="40">
        <v>0</v>
      </c>
      <c r="T103" s="40">
        <v>10000</v>
      </c>
      <c r="U103" s="40">
        <v>0</v>
      </c>
      <c r="V103" s="40">
        <v>62000</v>
      </c>
      <c r="W103" s="40">
        <v>70000</v>
      </c>
      <c r="X103" s="40">
        <v>93500</v>
      </c>
      <c r="Y103" s="40">
        <v>100000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5000</v>
      </c>
      <c r="AI103" s="40">
        <v>5000</v>
      </c>
      <c r="AJ103" s="40">
        <v>220500</v>
      </c>
      <c r="AK103" s="41">
        <v>280000</v>
      </c>
      <c r="AL103" s="23"/>
      <c r="AM103" s="42">
        <v>100000</v>
      </c>
      <c r="AN103" s="43">
        <f t="shared" si="36"/>
        <v>0.9523809523809523</v>
      </c>
      <c r="AO103" s="44">
        <f t="shared" si="49"/>
        <v>1</v>
      </c>
      <c r="AP103" s="27"/>
      <c r="AQ103" s="45">
        <f t="shared" si="37"/>
        <v>205000</v>
      </c>
      <c r="AR103" s="46">
        <f t="shared" si="38"/>
        <v>0.9297052154195011</v>
      </c>
      <c r="AS103" s="35">
        <f t="shared" si="39"/>
        <v>15500</v>
      </c>
      <c r="AT103" s="31">
        <f t="shared" si="40"/>
        <v>0.7321428571428571</v>
      </c>
      <c r="AU103" s="84">
        <f t="shared" si="41"/>
        <v>75000</v>
      </c>
      <c r="AV103" s="50">
        <f t="shared" si="47"/>
        <v>0</v>
      </c>
      <c r="AX103" s="48">
        <f t="shared" si="42"/>
        <v>100000</v>
      </c>
      <c r="AY103" s="49">
        <f t="shared" si="42"/>
        <v>142857.14285714287</v>
      </c>
      <c r="BA103" s="157">
        <f t="shared" si="48"/>
        <v>15500</v>
      </c>
      <c r="BB103" s="158" t="s">
        <v>168</v>
      </c>
      <c r="BC103" s="159" t="s">
        <v>59</v>
      </c>
    </row>
    <row r="104" spans="1:55" ht="48">
      <c r="A104" s="36">
        <v>26304856</v>
      </c>
      <c r="B104" s="37" t="s">
        <v>55</v>
      </c>
      <c r="C104" s="37" t="s">
        <v>50</v>
      </c>
      <c r="D104" s="37" t="s">
        <v>165</v>
      </c>
      <c r="E104" s="37" t="s">
        <v>171</v>
      </c>
      <c r="F104" s="38">
        <v>8502155</v>
      </c>
      <c r="G104" s="38">
        <v>0</v>
      </c>
      <c r="H104" s="38">
        <v>35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2.1</v>
      </c>
      <c r="O104" s="38">
        <v>1.5</v>
      </c>
      <c r="P104" s="40">
        <v>95500</v>
      </c>
      <c r="Q104" s="40">
        <v>554372</v>
      </c>
      <c r="R104" s="40">
        <v>0</v>
      </c>
      <c r="S104" s="40">
        <v>0</v>
      </c>
      <c r="T104" s="40">
        <v>58500</v>
      </c>
      <c r="U104" s="40">
        <v>30000</v>
      </c>
      <c r="V104" s="40">
        <v>47600</v>
      </c>
      <c r="W104" s="40">
        <v>47000</v>
      </c>
      <c r="X104" s="40">
        <v>3000</v>
      </c>
      <c r="Y104" s="40">
        <v>3000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243400</v>
      </c>
      <c r="AI104" s="40">
        <v>157588</v>
      </c>
      <c r="AJ104" s="40">
        <v>448000</v>
      </c>
      <c r="AK104" s="41">
        <v>791960</v>
      </c>
      <c r="AL104" s="23"/>
      <c r="AM104" s="42">
        <v>191000</v>
      </c>
      <c r="AN104" s="43">
        <f t="shared" si="36"/>
        <v>0.344533995223424</v>
      </c>
      <c r="AO104" s="44">
        <f t="shared" si="49"/>
        <v>1</v>
      </c>
      <c r="AP104" s="27"/>
      <c r="AQ104" s="45">
        <f t="shared" si="37"/>
        <v>381588</v>
      </c>
      <c r="AR104" s="46">
        <f t="shared" si="38"/>
        <v>0.8517589285714285</v>
      </c>
      <c r="AS104" s="35">
        <f t="shared" si="39"/>
        <v>66412</v>
      </c>
      <c r="AT104" s="31">
        <f t="shared" si="40"/>
        <v>0.48182736501843526</v>
      </c>
      <c r="AU104" s="84">
        <f t="shared" si="41"/>
        <v>410372</v>
      </c>
      <c r="AV104" s="50">
        <f t="shared" si="47"/>
        <v>18812</v>
      </c>
      <c r="AX104" s="48">
        <f t="shared" si="42"/>
        <v>90952.38095238095</v>
      </c>
      <c r="AY104" s="49">
        <f t="shared" si="42"/>
        <v>127333.33333333333</v>
      </c>
      <c r="BA104" s="157">
        <f t="shared" si="48"/>
        <v>33320</v>
      </c>
      <c r="BB104" s="158" t="s">
        <v>168</v>
      </c>
      <c r="BC104" s="159" t="s">
        <v>57</v>
      </c>
    </row>
    <row r="105" spans="1:55" ht="48">
      <c r="A105" s="36">
        <v>26908042</v>
      </c>
      <c r="B105" s="37" t="s">
        <v>151</v>
      </c>
      <c r="C105" s="37" t="s">
        <v>50</v>
      </c>
      <c r="D105" s="37" t="s">
        <v>165</v>
      </c>
      <c r="E105" s="37" t="s">
        <v>172</v>
      </c>
      <c r="F105" s="38">
        <v>9733318</v>
      </c>
      <c r="G105" s="39"/>
      <c r="H105" s="38">
        <v>140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2.3</v>
      </c>
      <c r="O105" s="38">
        <v>1.8</v>
      </c>
      <c r="P105" s="40">
        <v>174000</v>
      </c>
      <c r="Q105" s="40">
        <v>631000</v>
      </c>
      <c r="R105" s="40">
        <v>0</v>
      </c>
      <c r="S105" s="40">
        <v>0</v>
      </c>
      <c r="T105" s="40">
        <v>80000</v>
      </c>
      <c r="U105" s="40">
        <v>30000</v>
      </c>
      <c r="V105" s="40">
        <v>42000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500000</v>
      </c>
      <c r="AG105" s="40">
        <v>0</v>
      </c>
      <c r="AH105" s="40">
        <v>0</v>
      </c>
      <c r="AI105" s="40">
        <v>0</v>
      </c>
      <c r="AJ105" s="40">
        <v>786000</v>
      </c>
      <c r="AK105" s="41">
        <v>661000</v>
      </c>
      <c r="AL105" s="23"/>
      <c r="AM105" s="42">
        <v>441700</v>
      </c>
      <c r="AN105" s="43">
        <f t="shared" si="36"/>
        <v>0.7</v>
      </c>
      <c r="AO105" s="44">
        <f t="shared" si="49"/>
        <v>1.538505747126437</v>
      </c>
      <c r="AP105" s="27"/>
      <c r="AQ105" s="45">
        <f t="shared" si="37"/>
        <v>471700</v>
      </c>
      <c r="AR105" s="46">
        <f t="shared" si="38"/>
        <v>0.5925879396984924</v>
      </c>
      <c r="AS105" s="35">
        <f t="shared" si="39"/>
        <v>324300</v>
      </c>
      <c r="AT105" s="31">
        <f t="shared" si="40"/>
        <v>0.7136157337367625</v>
      </c>
      <c r="AU105" s="84">
        <f t="shared" si="41"/>
        <v>189300</v>
      </c>
      <c r="AV105" s="50">
        <f t="shared" si="47"/>
        <v>282300</v>
      </c>
      <c r="AX105" s="48">
        <f t="shared" si="42"/>
        <v>192043.47826086957</v>
      </c>
      <c r="AY105" s="49">
        <f t="shared" si="42"/>
        <v>245388.88888888888</v>
      </c>
      <c r="BA105" s="157">
        <f t="shared" si="48"/>
        <v>29399.999999999996</v>
      </c>
      <c r="BB105" s="158" t="s">
        <v>168</v>
      </c>
      <c r="BC105" s="159" t="s">
        <v>57</v>
      </c>
    </row>
    <row r="106" spans="1:55" ht="48" hidden="1">
      <c r="A106" s="36">
        <v>44990260</v>
      </c>
      <c r="B106" s="37" t="s">
        <v>80</v>
      </c>
      <c r="C106" s="37" t="s">
        <v>50</v>
      </c>
      <c r="D106" s="37" t="s">
        <v>165</v>
      </c>
      <c r="E106" s="37" t="s">
        <v>173</v>
      </c>
      <c r="F106" s="38">
        <v>2477464</v>
      </c>
      <c r="G106" s="38">
        <v>0</v>
      </c>
      <c r="H106" s="38">
        <v>190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1.2</v>
      </c>
      <c r="O106" s="38">
        <v>0.8</v>
      </c>
      <c r="P106" s="40">
        <v>131000</v>
      </c>
      <c r="Q106" s="40">
        <v>275000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51"/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51"/>
      <c r="AG106" s="51"/>
      <c r="AH106" s="40">
        <v>100000</v>
      </c>
      <c r="AI106" s="40">
        <v>165100</v>
      </c>
      <c r="AJ106" s="40">
        <v>231000</v>
      </c>
      <c r="AK106" s="41">
        <v>380700</v>
      </c>
      <c r="AL106" s="23"/>
      <c r="AM106" s="42">
        <v>200000</v>
      </c>
      <c r="AN106" s="43">
        <f t="shared" si="36"/>
        <v>0.7272727272727273</v>
      </c>
      <c r="AO106" s="44">
        <f t="shared" si="49"/>
        <v>0.5267175572519085</v>
      </c>
      <c r="AP106" s="27"/>
      <c r="AQ106" s="45">
        <f t="shared" si="37"/>
        <v>365100</v>
      </c>
      <c r="AR106" s="46">
        <f t="shared" si="38"/>
        <v>1.5805194805194804</v>
      </c>
      <c r="AS106" s="35">
        <f t="shared" si="39"/>
        <v>0</v>
      </c>
      <c r="AT106" s="31">
        <f t="shared" si="40"/>
        <v>0.959022852639874</v>
      </c>
      <c r="AU106" s="84">
        <f t="shared" si="41"/>
        <v>15600</v>
      </c>
      <c r="AV106" s="50">
        <f t="shared" si="47"/>
        <v>0</v>
      </c>
      <c r="AX106" s="48">
        <f t="shared" si="42"/>
        <v>166666.6666666667</v>
      </c>
      <c r="AY106" s="49">
        <f t="shared" si="42"/>
        <v>250000</v>
      </c>
      <c r="BA106" s="157">
        <f t="shared" si="48"/>
        <v>0</v>
      </c>
      <c r="BB106" s="158" t="s">
        <v>168</v>
      </c>
      <c r="BC106" s="159"/>
    </row>
    <row r="107" spans="1:55" ht="48" hidden="1">
      <c r="A107" s="36">
        <v>44990260</v>
      </c>
      <c r="B107" s="37" t="s">
        <v>80</v>
      </c>
      <c r="C107" s="37" t="s">
        <v>50</v>
      </c>
      <c r="D107" s="37" t="s">
        <v>165</v>
      </c>
      <c r="E107" s="37" t="s">
        <v>174</v>
      </c>
      <c r="F107" s="38">
        <v>8119685</v>
      </c>
      <c r="G107" s="38">
        <v>0</v>
      </c>
      <c r="H107" s="38">
        <v>20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0.7</v>
      </c>
      <c r="O107" s="38">
        <v>0.5</v>
      </c>
      <c r="P107" s="40">
        <v>0</v>
      </c>
      <c r="Q107" s="40">
        <v>226000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215000</v>
      </c>
      <c r="Y107" s="40">
        <v>170000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51"/>
      <c r="AG107" s="51"/>
      <c r="AH107" s="40">
        <v>29500</v>
      </c>
      <c r="AI107" s="40">
        <v>6500</v>
      </c>
      <c r="AJ107" s="40">
        <v>244500</v>
      </c>
      <c r="AK107" s="41">
        <v>402500</v>
      </c>
      <c r="AL107" s="23"/>
      <c r="AM107" s="42">
        <v>149000</v>
      </c>
      <c r="AN107" s="43">
        <f t="shared" si="36"/>
        <v>0.6592920353982301</v>
      </c>
      <c r="AO107" s="44"/>
      <c r="AP107" s="27"/>
      <c r="AQ107" s="45">
        <f t="shared" si="37"/>
        <v>325500</v>
      </c>
      <c r="AR107" s="46">
        <f t="shared" si="38"/>
        <v>1.3312883435582823</v>
      </c>
      <c r="AS107" s="35">
        <f t="shared" si="39"/>
        <v>0</v>
      </c>
      <c r="AT107" s="31">
        <f t="shared" si="40"/>
        <v>0.808695652173913</v>
      </c>
      <c r="AU107" s="84">
        <f t="shared" si="41"/>
        <v>77000</v>
      </c>
      <c r="AV107" s="50">
        <f t="shared" si="47"/>
        <v>0</v>
      </c>
      <c r="AX107" s="48">
        <f t="shared" si="42"/>
        <v>212857.14285714287</v>
      </c>
      <c r="AY107" s="49">
        <f t="shared" si="42"/>
        <v>298000</v>
      </c>
      <c r="BA107" s="157">
        <f t="shared" si="48"/>
        <v>0</v>
      </c>
      <c r="BB107" s="158" t="s">
        <v>168</v>
      </c>
      <c r="BC107" s="159"/>
    </row>
    <row r="108" spans="1:55" ht="48" hidden="1">
      <c r="A108" s="36">
        <v>44990260</v>
      </c>
      <c r="B108" s="37" t="s">
        <v>80</v>
      </c>
      <c r="C108" s="37" t="s">
        <v>50</v>
      </c>
      <c r="D108" s="37" t="s">
        <v>165</v>
      </c>
      <c r="E108" s="37" t="s">
        <v>175</v>
      </c>
      <c r="F108" s="38">
        <v>9851641</v>
      </c>
      <c r="G108" s="38">
        <v>0</v>
      </c>
      <c r="H108" s="38">
        <v>17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0.9</v>
      </c>
      <c r="O108" s="38">
        <v>0.9</v>
      </c>
      <c r="P108" s="40">
        <v>232000</v>
      </c>
      <c r="Q108" s="40">
        <v>277000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40000</v>
      </c>
      <c r="X108" s="40">
        <v>30000</v>
      </c>
      <c r="Y108" s="40">
        <v>37000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51"/>
      <c r="AH108" s="40">
        <v>23000</v>
      </c>
      <c r="AI108" s="40">
        <v>1400</v>
      </c>
      <c r="AJ108" s="40">
        <v>285000</v>
      </c>
      <c r="AK108" s="41">
        <v>355400</v>
      </c>
      <c r="AL108" s="23"/>
      <c r="AM108" s="42">
        <v>240000</v>
      </c>
      <c r="AN108" s="43">
        <f t="shared" si="36"/>
        <v>0.8664259927797834</v>
      </c>
      <c r="AO108" s="44">
        <f>-1+AM108/P108</f>
        <v>0.034482758620689724</v>
      </c>
      <c r="AP108" s="27"/>
      <c r="AQ108" s="45">
        <f t="shared" si="37"/>
        <v>278400</v>
      </c>
      <c r="AR108" s="46">
        <f t="shared" si="38"/>
        <v>0.9768421052631578</v>
      </c>
      <c r="AS108" s="35">
        <f t="shared" si="39"/>
        <v>6600</v>
      </c>
      <c r="AT108" s="31">
        <f t="shared" si="40"/>
        <v>0.7833427124366911</v>
      </c>
      <c r="AU108" s="84">
        <f t="shared" si="41"/>
        <v>77000</v>
      </c>
      <c r="AV108" s="50">
        <f t="shared" si="47"/>
        <v>6600</v>
      </c>
      <c r="AX108" s="48">
        <f t="shared" si="42"/>
        <v>266666.6666666667</v>
      </c>
      <c r="AY108" s="49">
        <f t="shared" si="42"/>
        <v>266666.6666666667</v>
      </c>
      <c r="BA108" s="157">
        <f t="shared" si="48"/>
        <v>0</v>
      </c>
      <c r="BB108" s="158" t="s">
        <v>168</v>
      </c>
      <c r="BC108" s="159"/>
    </row>
    <row r="109" spans="1:55" ht="48">
      <c r="A109" s="36">
        <v>44990260</v>
      </c>
      <c r="B109" s="37" t="s">
        <v>80</v>
      </c>
      <c r="C109" s="37" t="s">
        <v>50</v>
      </c>
      <c r="D109" s="37" t="s">
        <v>165</v>
      </c>
      <c r="E109" s="37" t="s">
        <v>176</v>
      </c>
      <c r="F109" s="38">
        <v>6653334</v>
      </c>
      <c r="G109" s="38">
        <v>0</v>
      </c>
      <c r="H109" s="38">
        <v>22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3.4</v>
      </c>
      <c r="O109" s="38">
        <v>2.7</v>
      </c>
      <c r="P109" s="40">
        <v>898000</v>
      </c>
      <c r="Q109" s="40">
        <v>1090000</v>
      </c>
      <c r="R109" s="40">
        <v>0</v>
      </c>
      <c r="S109" s="40">
        <v>0</v>
      </c>
      <c r="T109" s="40">
        <v>63000</v>
      </c>
      <c r="U109" s="40">
        <v>0</v>
      </c>
      <c r="V109" s="40">
        <v>195152</v>
      </c>
      <c r="W109" s="40">
        <v>250000</v>
      </c>
      <c r="X109" s="40">
        <v>230000</v>
      </c>
      <c r="Y109" s="40">
        <v>250000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51"/>
      <c r="AH109" s="40">
        <v>0</v>
      </c>
      <c r="AI109" s="40">
        <v>44000</v>
      </c>
      <c r="AJ109" s="40">
        <v>1344161</v>
      </c>
      <c r="AK109" s="41">
        <v>1634000</v>
      </c>
      <c r="AL109" s="23"/>
      <c r="AM109" s="42">
        <v>701000</v>
      </c>
      <c r="AN109" s="43">
        <f t="shared" si="36"/>
        <v>0.6431192660550459</v>
      </c>
      <c r="AO109" s="44">
        <f>-1+AM109/P109</f>
        <v>-0.21937639198218262</v>
      </c>
      <c r="AP109" s="27"/>
      <c r="AQ109" s="45">
        <f t="shared" si="37"/>
        <v>995000</v>
      </c>
      <c r="AR109" s="46">
        <f t="shared" si="38"/>
        <v>0.7178144965342906</v>
      </c>
      <c r="AS109" s="35">
        <f t="shared" si="39"/>
        <v>391152</v>
      </c>
      <c r="AT109" s="31">
        <f t="shared" si="40"/>
        <v>0.6089351285189718</v>
      </c>
      <c r="AU109" s="84">
        <f t="shared" si="41"/>
        <v>639000</v>
      </c>
      <c r="AV109" s="50">
        <f t="shared" si="47"/>
        <v>196000</v>
      </c>
      <c r="AX109" s="48">
        <f t="shared" si="42"/>
        <v>206176.4705882353</v>
      </c>
      <c r="AY109" s="49">
        <f t="shared" si="42"/>
        <v>259629.6296296296</v>
      </c>
      <c r="BA109" s="157">
        <f t="shared" si="48"/>
        <v>136606.4</v>
      </c>
      <c r="BB109" s="158" t="s">
        <v>168</v>
      </c>
      <c r="BC109" s="159" t="s">
        <v>54</v>
      </c>
    </row>
    <row r="110" spans="1:55" ht="48">
      <c r="A110" s="36">
        <v>44990260</v>
      </c>
      <c r="B110" s="37" t="s">
        <v>80</v>
      </c>
      <c r="C110" s="37" t="s">
        <v>50</v>
      </c>
      <c r="D110" s="37" t="s">
        <v>165</v>
      </c>
      <c r="E110" s="37" t="s">
        <v>177</v>
      </c>
      <c r="F110" s="38">
        <v>4025786</v>
      </c>
      <c r="G110" s="38">
        <v>0</v>
      </c>
      <c r="H110" s="38">
        <v>54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3.7</v>
      </c>
      <c r="O110" s="38">
        <v>2.8</v>
      </c>
      <c r="P110" s="40">
        <v>656000</v>
      </c>
      <c r="Q110" s="40">
        <v>876000</v>
      </c>
      <c r="R110" s="40">
        <v>0</v>
      </c>
      <c r="S110" s="40">
        <v>0</v>
      </c>
      <c r="T110" s="51"/>
      <c r="U110" s="40">
        <v>0</v>
      </c>
      <c r="V110" s="40">
        <v>131400</v>
      </c>
      <c r="W110" s="40">
        <v>170000</v>
      </c>
      <c r="X110" s="40">
        <v>215000</v>
      </c>
      <c r="Y110" s="40">
        <v>280000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2700</v>
      </c>
      <c r="AI110" s="40">
        <v>2500</v>
      </c>
      <c r="AJ110" s="40">
        <v>1005100</v>
      </c>
      <c r="AK110" s="41">
        <v>1328500</v>
      </c>
      <c r="AL110" s="23"/>
      <c r="AM110" s="42">
        <v>700000</v>
      </c>
      <c r="AN110" s="43">
        <f t="shared" si="36"/>
        <v>0.7990867579908676</v>
      </c>
      <c r="AO110" s="44">
        <f>-1+AM110/P110</f>
        <v>0.06707317073170738</v>
      </c>
      <c r="AP110" s="27"/>
      <c r="AQ110" s="45">
        <f t="shared" si="37"/>
        <v>982500</v>
      </c>
      <c r="AR110" s="46">
        <f t="shared" si="38"/>
        <v>0.9775146751567009</v>
      </c>
      <c r="AS110" s="35">
        <f t="shared" si="39"/>
        <v>22600</v>
      </c>
      <c r="AT110" s="31">
        <f t="shared" si="40"/>
        <v>0.7395558901016184</v>
      </c>
      <c r="AU110" s="84">
        <f t="shared" si="41"/>
        <v>346000</v>
      </c>
      <c r="AV110" s="50">
        <f t="shared" si="47"/>
        <v>0</v>
      </c>
      <c r="AX110" s="48">
        <f t="shared" si="42"/>
        <v>189189.18918918917</v>
      </c>
      <c r="AY110" s="49">
        <f t="shared" si="42"/>
        <v>250000.00000000003</v>
      </c>
      <c r="BA110" s="157">
        <f t="shared" si="48"/>
        <v>22600</v>
      </c>
      <c r="BB110" s="158" t="s">
        <v>168</v>
      </c>
      <c r="BC110" s="159" t="s">
        <v>54</v>
      </c>
    </row>
    <row r="111" spans="1:55" ht="48" hidden="1">
      <c r="A111" s="36">
        <v>70188467</v>
      </c>
      <c r="B111" s="37" t="s">
        <v>61</v>
      </c>
      <c r="C111" s="37" t="s">
        <v>62</v>
      </c>
      <c r="D111" s="37" t="s">
        <v>165</v>
      </c>
      <c r="E111" s="37" t="s">
        <v>171</v>
      </c>
      <c r="F111" s="38">
        <v>7771893</v>
      </c>
      <c r="G111" s="38">
        <v>0</v>
      </c>
      <c r="H111" s="38">
        <v>60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2.8</v>
      </c>
      <c r="O111" s="38">
        <v>2.8</v>
      </c>
      <c r="P111" s="40">
        <v>263000</v>
      </c>
      <c r="Q111" s="40">
        <v>90000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80000</v>
      </c>
      <c r="X111" s="40">
        <v>0</v>
      </c>
      <c r="Y111" s="40">
        <v>0</v>
      </c>
      <c r="Z111" s="40">
        <v>85000</v>
      </c>
      <c r="AA111" s="40">
        <v>546700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348000</v>
      </c>
      <c r="AK111" s="41">
        <v>716700</v>
      </c>
      <c r="AL111" s="23"/>
      <c r="AM111" s="42">
        <v>90000</v>
      </c>
      <c r="AN111" s="43">
        <f t="shared" si="36"/>
        <v>1</v>
      </c>
      <c r="AO111" s="44">
        <f>-1+AM111/P111</f>
        <v>-0.6577946768060836</v>
      </c>
      <c r="AP111" s="27"/>
      <c r="AQ111" s="45">
        <f t="shared" si="37"/>
        <v>636700</v>
      </c>
      <c r="AR111" s="46">
        <f t="shared" si="38"/>
        <v>1.8295977011494253</v>
      </c>
      <c r="AS111" s="35">
        <f t="shared" si="39"/>
        <v>0</v>
      </c>
      <c r="AT111" s="31">
        <f t="shared" si="40"/>
        <v>0.8883772847774523</v>
      </c>
      <c r="AU111" s="84">
        <f t="shared" si="41"/>
        <v>80000</v>
      </c>
      <c r="AV111" s="50">
        <f t="shared" si="47"/>
        <v>0</v>
      </c>
      <c r="AX111" s="48">
        <f t="shared" si="42"/>
        <v>32142.857142857145</v>
      </c>
      <c r="AY111" s="49">
        <f t="shared" si="42"/>
        <v>32142.857142857145</v>
      </c>
      <c r="BA111" s="157">
        <f t="shared" si="48"/>
        <v>0</v>
      </c>
      <c r="BB111" s="158" t="s">
        <v>168</v>
      </c>
      <c r="BC111" s="159"/>
    </row>
    <row r="112" spans="1:55" ht="48.75" thickBot="1">
      <c r="A112" s="36">
        <v>70870896</v>
      </c>
      <c r="B112" s="37" t="s">
        <v>123</v>
      </c>
      <c r="C112" s="37" t="s">
        <v>50</v>
      </c>
      <c r="D112" s="37" t="s">
        <v>165</v>
      </c>
      <c r="E112" s="37" t="s">
        <v>178</v>
      </c>
      <c r="F112" s="38">
        <v>8658757</v>
      </c>
      <c r="G112" s="39"/>
      <c r="H112" s="38">
        <v>35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1.3</v>
      </c>
      <c r="O112" s="38">
        <v>1</v>
      </c>
      <c r="P112" s="40">
        <v>0</v>
      </c>
      <c r="Q112" s="40">
        <v>335600</v>
      </c>
      <c r="R112" s="40">
        <v>0</v>
      </c>
      <c r="S112" s="40">
        <v>0</v>
      </c>
      <c r="T112" s="40">
        <v>0</v>
      </c>
      <c r="U112" s="40">
        <v>0</v>
      </c>
      <c r="V112" s="40">
        <v>120000</v>
      </c>
      <c r="W112" s="40">
        <v>80000</v>
      </c>
      <c r="X112" s="40">
        <v>45000</v>
      </c>
      <c r="Y112" s="40">
        <v>39000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340000</v>
      </c>
      <c r="AG112" s="40">
        <v>0</v>
      </c>
      <c r="AH112" s="40">
        <v>11310</v>
      </c>
      <c r="AI112" s="40">
        <v>0</v>
      </c>
      <c r="AJ112" s="40">
        <v>505000</v>
      </c>
      <c r="AK112" s="41">
        <v>465910</v>
      </c>
      <c r="AL112" s="23"/>
      <c r="AM112" s="42">
        <v>234900</v>
      </c>
      <c r="AN112" s="43">
        <f t="shared" si="36"/>
        <v>0.6999404052443385</v>
      </c>
      <c r="AO112" s="44"/>
      <c r="AP112" s="27"/>
      <c r="AQ112" s="45">
        <f t="shared" si="37"/>
        <v>273900</v>
      </c>
      <c r="AR112" s="46">
        <f t="shared" si="38"/>
        <v>0.5304952451046852</v>
      </c>
      <c r="AS112" s="35">
        <f t="shared" si="39"/>
        <v>242410</v>
      </c>
      <c r="AT112" s="31">
        <f t="shared" si="40"/>
        <v>0.5878817797428688</v>
      </c>
      <c r="AU112" s="84">
        <f t="shared" si="41"/>
        <v>192010</v>
      </c>
      <c r="AV112" s="50">
        <f t="shared" si="47"/>
        <v>122410</v>
      </c>
      <c r="AX112" s="48">
        <f t="shared" si="42"/>
        <v>180692.3076923077</v>
      </c>
      <c r="AY112" s="49">
        <f t="shared" si="42"/>
        <v>234900</v>
      </c>
      <c r="BA112" s="172">
        <f t="shared" si="48"/>
        <v>84000</v>
      </c>
      <c r="BB112" s="173" t="s">
        <v>168</v>
      </c>
      <c r="BC112" s="174" t="s">
        <v>59</v>
      </c>
    </row>
    <row r="113" spans="1:53" ht="48.75" hidden="1" thickBot="1">
      <c r="A113" s="52">
        <v>70955751</v>
      </c>
      <c r="B113" s="53" t="s">
        <v>179</v>
      </c>
      <c r="C113" s="53" t="s">
        <v>50</v>
      </c>
      <c r="D113" s="53" t="s">
        <v>165</v>
      </c>
      <c r="E113" s="53" t="s">
        <v>180</v>
      </c>
      <c r="F113" s="54">
        <v>2996635</v>
      </c>
      <c r="G113" s="88"/>
      <c r="H113" s="54">
        <v>35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0.4</v>
      </c>
      <c r="O113" s="54">
        <v>0</v>
      </c>
      <c r="P113" s="55">
        <v>0</v>
      </c>
      <c r="Q113" s="55">
        <v>128600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10000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5000</v>
      </c>
      <c r="AI113" s="55">
        <v>0</v>
      </c>
      <c r="AJ113" s="55">
        <v>15000</v>
      </c>
      <c r="AK113" s="56">
        <v>128600</v>
      </c>
      <c r="AL113" s="23"/>
      <c r="AM113" s="57">
        <v>117000</v>
      </c>
      <c r="AN113" s="58">
        <f t="shared" si="36"/>
        <v>0.9097978227060654</v>
      </c>
      <c r="AO113" s="59"/>
      <c r="AP113" s="27"/>
      <c r="AQ113" s="60">
        <f t="shared" si="37"/>
        <v>117000</v>
      </c>
      <c r="AR113" s="61">
        <f t="shared" si="38"/>
        <v>7.8</v>
      </c>
      <c r="AS113" s="62">
        <f t="shared" si="39"/>
        <v>0</v>
      </c>
      <c r="AT113" s="63">
        <f t="shared" si="40"/>
        <v>0.9097978227060654</v>
      </c>
      <c r="AU113" s="89">
        <f t="shared" si="41"/>
        <v>11600</v>
      </c>
      <c r="AV113" s="86">
        <f t="shared" si="47"/>
        <v>0</v>
      </c>
      <c r="AX113" s="65">
        <f t="shared" si="42"/>
        <v>292500</v>
      </c>
      <c r="AY113" s="66" t="e">
        <f t="shared" si="42"/>
        <v>#DIV/0!</v>
      </c>
      <c r="BA113" s="163">
        <f t="shared" si="48"/>
        <v>0</v>
      </c>
    </row>
    <row r="114" spans="1:53" ht="12.75" thickBot="1">
      <c r="A114" s="190" t="s">
        <v>64</v>
      </c>
      <c r="B114" s="191"/>
      <c r="C114" s="191"/>
      <c r="D114" s="191"/>
      <c r="E114" s="191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70">
        <f>SUM(P100:P113)</f>
        <v>3069500</v>
      </c>
      <c r="Q114" s="70">
        <f aca="true" t="shared" si="50" ref="Q114:AK114">SUM(Q100:Q113)</f>
        <v>5217072</v>
      </c>
      <c r="R114" s="70">
        <f t="shared" si="50"/>
        <v>0</v>
      </c>
      <c r="S114" s="70">
        <f t="shared" si="50"/>
        <v>0</v>
      </c>
      <c r="T114" s="70">
        <f t="shared" si="50"/>
        <v>211500</v>
      </c>
      <c r="U114" s="70">
        <f t="shared" si="50"/>
        <v>60000</v>
      </c>
      <c r="V114" s="70">
        <f t="shared" si="50"/>
        <v>748452</v>
      </c>
      <c r="W114" s="70">
        <f t="shared" si="50"/>
        <v>897000</v>
      </c>
      <c r="X114" s="70">
        <f t="shared" si="50"/>
        <v>899500</v>
      </c>
      <c r="Y114" s="70">
        <f t="shared" si="50"/>
        <v>949000</v>
      </c>
      <c r="Z114" s="70">
        <f t="shared" si="50"/>
        <v>95000</v>
      </c>
      <c r="AA114" s="70">
        <f t="shared" si="50"/>
        <v>546700</v>
      </c>
      <c r="AB114" s="70">
        <f t="shared" si="50"/>
        <v>0</v>
      </c>
      <c r="AC114" s="70">
        <f t="shared" si="50"/>
        <v>0</v>
      </c>
      <c r="AD114" s="70">
        <f t="shared" si="50"/>
        <v>0</v>
      </c>
      <c r="AE114" s="70">
        <f t="shared" si="50"/>
        <v>0</v>
      </c>
      <c r="AF114" s="70">
        <f t="shared" si="50"/>
        <v>840000</v>
      </c>
      <c r="AG114" s="70">
        <f t="shared" si="50"/>
        <v>0</v>
      </c>
      <c r="AH114" s="70">
        <f t="shared" si="50"/>
        <v>434910</v>
      </c>
      <c r="AI114" s="70">
        <f t="shared" si="50"/>
        <v>395468</v>
      </c>
      <c r="AJ114" s="70">
        <f t="shared" si="50"/>
        <v>6235561</v>
      </c>
      <c r="AK114" s="72">
        <f t="shared" si="50"/>
        <v>8017150</v>
      </c>
      <c r="AL114" s="71"/>
      <c r="AM114" s="72">
        <f>SUM(AM100:AM113)</f>
        <v>3686600</v>
      </c>
      <c r="AN114" s="73">
        <f t="shared" si="36"/>
        <v>0.706641579798017</v>
      </c>
      <c r="AO114" s="73">
        <f>-1+AM114/P114</f>
        <v>0.2010425150676005</v>
      </c>
      <c r="AP114" s="74"/>
      <c r="AQ114" s="75">
        <f t="shared" si="37"/>
        <v>5637768</v>
      </c>
      <c r="AR114" s="90">
        <f t="shared" si="38"/>
        <v>0.8950454859941367</v>
      </c>
      <c r="AS114" s="77">
        <f>SUM(AS100:AS113)</f>
        <v>1291394</v>
      </c>
      <c r="AT114" s="78">
        <f t="shared" si="40"/>
        <v>0.7032134860891963</v>
      </c>
      <c r="AU114" s="77">
        <f>SUM(AU100:AU113)</f>
        <v>2379382</v>
      </c>
      <c r="AV114" s="93">
        <f>SUM(AV100:AV113)</f>
        <v>723242</v>
      </c>
      <c r="AX114" s="79"/>
      <c r="AY114" s="79"/>
      <c r="BA114" s="177">
        <f>SUM(BA100:BA113)</f>
        <v>424166.4</v>
      </c>
    </row>
    <row r="115" spans="1:51" ht="7.5" customHeight="1" thickBot="1">
      <c r="A115" s="67"/>
      <c r="B115" s="68"/>
      <c r="C115" s="68"/>
      <c r="D115" s="68"/>
      <c r="E115" s="68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80"/>
      <c r="AO115" s="80"/>
      <c r="AP115" s="80"/>
      <c r="AR115" s="27"/>
      <c r="AS115" s="81"/>
      <c r="AT115" s="91"/>
      <c r="AV115" s="81"/>
      <c r="AX115" s="79"/>
      <c r="AY115" s="79"/>
    </row>
    <row r="116" spans="1:55" ht="48">
      <c r="A116" s="18">
        <v>45659028</v>
      </c>
      <c r="B116" s="19" t="s">
        <v>119</v>
      </c>
      <c r="C116" s="19" t="s">
        <v>50</v>
      </c>
      <c r="D116" s="19" t="s">
        <v>181</v>
      </c>
      <c r="E116" s="19" t="s">
        <v>182</v>
      </c>
      <c r="F116" s="20">
        <v>8199096</v>
      </c>
      <c r="G116" s="112"/>
      <c r="H116" s="20">
        <v>42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0.6</v>
      </c>
      <c r="O116" s="20">
        <v>0.4</v>
      </c>
      <c r="P116" s="21">
        <v>84300</v>
      </c>
      <c r="Q116" s="21">
        <v>145000</v>
      </c>
      <c r="R116" s="21">
        <v>0</v>
      </c>
      <c r="S116" s="21">
        <v>0</v>
      </c>
      <c r="T116" s="21">
        <v>0</v>
      </c>
      <c r="U116" s="21">
        <v>0</v>
      </c>
      <c r="V116" s="21">
        <v>12849</v>
      </c>
      <c r="W116" s="21">
        <v>12648</v>
      </c>
      <c r="X116" s="21">
        <v>29970</v>
      </c>
      <c r="Y116" s="21">
        <v>9000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45500</v>
      </c>
      <c r="AI116" s="21">
        <v>24000</v>
      </c>
      <c r="AJ116" s="21">
        <v>172619</v>
      </c>
      <c r="AK116" s="22">
        <v>190648</v>
      </c>
      <c r="AL116" s="23"/>
      <c r="AM116" s="24">
        <v>130000</v>
      </c>
      <c r="AN116" s="25">
        <f t="shared" si="36"/>
        <v>0.896551724137931</v>
      </c>
      <c r="AO116" s="26">
        <f>-1+AM116/P116</f>
        <v>0.5421115065243178</v>
      </c>
      <c r="AP116" s="27"/>
      <c r="AQ116" s="28">
        <f t="shared" si="37"/>
        <v>163000</v>
      </c>
      <c r="AR116" s="29">
        <f t="shared" si="38"/>
        <v>0.9442761225589303</v>
      </c>
      <c r="AS116" s="30">
        <f t="shared" si="39"/>
        <v>9619</v>
      </c>
      <c r="AT116" s="31">
        <f t="shared" si="40"/>
        <v>0.854978809114179</v>
      </c>
      <c r="AU116" s="83">
        <f t="shared" si="41"/>
        <v>27648</v>
      </c>
      <c r="AV116" s="30">
        <f>IF(V116&gt;AS116,0,AS116-V116)</f>
        <v>0</v>
      </c>
      <c r="AX116" s="33">
        <f t="shared" si="42"/>
        <v>216666.6666666667</v>
      </c>
      <c r="AY116" s="34">
        <f t="shared" si="42"/>
        <v>325000</v>
      </c>
      <c r="BA116" s="167">
        <f>IF(AQ116&gt;(P116+R116+T116+V116+X116+Z116+AB116+AD116+AF116+AH116),0,IF((V116*0.7)&gt;=(P116+R116+T116+V116+X116+Z116+AB116+AD116+AF116+AH116)-(S116+U116+Y116+AA116+AC116+AE116+AG116+AI116+AM116),(P116+R116+T116+V116+X116+Z116+AB116+AD116+AF116+AH116)-(S116+U116+Y116+AA116+AC116+AE116+AG116+AI116+AM116),V116*0.7))</f>
        <v>8994.3</v>
      </c>
      <c r="BB116" s="170" t="s">
        <v>183</v>
      </c>
      <c r="BC116" s="171" t="s">
        <v>59</v>
      </c>
    </row>
    <row r="117" spans="1:55" ht="48.75" thickBot="1">
      <c r="A117" s="52">
        <v>70870896</v>
      </c>
      <c r="B117" s="53" t="s">
        <v>123</v>
      </c>
      <c r="C117" s="53" t="s">
        <v>50</v>
      </c>
      <c r="D117" s="53" t="s">
        <v>181</v>
      </c>
      <c r="E117" s="53" t="s">
        <v>184</v>
      </c>
      <c r="F117" s="54">
        <v>8652328</v>
      </c>
      <c r="G117" s="88"/>
      <c r="H117" s="54">
        <v>75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5.1</v>
      </c>
      <c r="O117" s="54">
        <v>4.5</v>
      </c>
      <c r="P117" s="55">
        <v>854400</v>
      </c>
      <c r="Q117" s="55">
        <v>925200</v>
      </c>
      <c r="R117" s="55">
        <v>212000</v>
      </c>
      <c r="S117" s="55">
        <v>0</v>
      </c>
      <c r="T117" s="55">
        <v>0</v>
      </c>
      <c r="U117" s="55">
        <v>0</v>
      </c>
      <c r="V117" s="55">
        <v>50000</v>
      </c>
      <c r="W117" s="55">
        <v>40000</v>
      </c>
      <c r="X117" s="55">
        <v>155000</v>
      </c>
      <c r="Y117" s="55">
        <v>50000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210000</v>
      </c>
      <c r="AG117" s="55">
        <v>457540</v>
      </c>
      <c r="AH117" s="55">
        <v>0</v>
      </c>
      <c r="AI117" s="55">
        <v>0</v>
      </c>
      <c r="AJ117" s="55">
        <v>1481400</v>
      </c>
      <c r="AK117" s="56">
        <v>1472740</v>
      </c>
      <c r="AL117" s="23"/>
      <c r="AM117" s="57">
        <v>900000</v>
      </c>
      <c r="AN117" s="58">
        <f t="shared" si="36"/>
        <v>0.9727626459143969</v>
      </c>
      <c r="AO117" s="59">
        <f>-1+AM117/P117</f>
        <v>0.05337078651685401</v>
      </c>
      <c r="AP117" s="27"/>
      <c r="AQ117" s="60">
        <f t="shared" si="37"/>
        <v>1407540</v>
      </c>
      <c r="AR117" s="61">
        <f t="shared" si="38"/>
        <v>0.9501417577966789</v>
      </c>
      <c r="AS117" s="62">
        <f t="shared" si="39"/>
        <v>73860</v>
      </c>
      <c r="AT117" s="63">
        <f t="shared" si="40"/>
        <v>0.9557287776525388</v>
      </c>
      <c r="AU117" s="89">
        <f t="shared" si="41"/>
        <v>65200</v>
      </c>
      <c r="AV117" s="86">
        <f>IF(V117&gt;AS117,0,AS117-V117)</f>
        <v>23860</v>
      </c>
      <c r="AX117" s="65">
        <f t="shared" si="42"/>
        <v>176470.58823529413</v>
      </c>
      <c r="AY117" s="66">
        <f t="shared" si="42"/>
        <v>200000</v>
      </c>
      <c r="BA117" s="172">
        <f>IF(AQ117&gt;(P117+R117+T117+V117+X117+Z117+AB117+AD117+AF117+AH117),0,IF((V117*0.7)&gt;=(P117+R117+T117+V117+X117+Z117+AB117+AD117+AF117+AH117)-(S117+U117+Y117+AA117+AC117+AE117+AG117+AI117+AM117),(P117+R117+T117+V117+X117+Z117+AB117+AD117+AF117+AH117)-(S117+U117+Y117+AA117+AC117+AE117+AG117+AI117+AM117),V117*0.7))</f>
        <v>35000</v>
      </c>
      <c r="BB117" s="173" t="s">
        <v>183</v>
      </c>
      <c r="BC117" s="174" t="s">
        <v>59</v>
      </c>
    </row>
    <row r="118" spans="1:53" ht="12.75" thickBot="1">
      <c r="A118" s="190" t="s">
        <v>64</v>
      </c>
      <c r="B118" s="191"/>
      <c r="C118" s="191"/>
      <c r="D118" s="191"/>
      <c r="E118" s="191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70">
        <f>SUM(P116:P117)</f>
        <v>938700</v>
      </c>
      <c r="Q118" s="70">
        <f aca="true" t="shared" si="51" ref="Q118:AK118">SUM(Q116:Q117)</f>
        <v>1070200</v>
      </c>
      <c r="R118" s="70">
        <f t="shared" si="51"/>
        <v>212000</v>
      </c>
      <c r="S118" s="70">
        <f t="shared" si="51"/>
        <v>0</v>
      </c>
      <c r="T118" s="70">
        <f t="shared" si="51"/>
        <v>0</v>
      </c>
      <c r="U118" s="70">
        <f t="shared" si="51"/>
        <v>0</v>
      </c>
      <c r="V118" s="70">
        <f t="shared" si="51"/>
        <v>62849</v>
      </c>
      <c r="W118" s="70">
        <f t="shared" si="51"/>
        <v>52648</v>
      </c>
      <c r="X118" s="70">
        <f t="shared" si="51"/>
        <v>184970</v>
      </c>
      <c r="Y118" s="70">
        <f t="shared" si="51"/>
        <v>59000</v>
      </c>
      <c r="Z118" s="70">
        <f t="shared" si="51"/>
        <v>0</v>
      </c>
      <c r="AA118" s="70">
        <f t="shared" si="51"/>
        <v>0</v>
      </c>
      <c r="AB118" s="70">
        <f t="shared" si="51"/>
        <v>0</v>
      </c>
      <c r="AC118" s="70">
        <f t="shared" si="51"/>
        <v>0</v>
      </c>
      <c r="AD118" s="70">
        <f t="shared" si="51"/>
        <v>0</v>
      </c>
      <c r="AE118" s="70">
        <f t="shared" si="51"/>
        <v>0</v>
      </c>
      <c r="AF118" s="70">
        <f t="shared" si="51"/>
        <v>210000</v>
      </c>
      <c r="AG118" s="70">
        <f t="shared" si="51"/>
        <v>457540</v>
      </c>
      <c r="AH118" s="70">
        <f t="shared" si="51"/>
        <v>45500</v>
      </c>
      <c r="AI118" s="70">
        <f t="shared" si="51"/>
        <v>24000</v>
      </c>
      <c r="AJ118" s="70">
        <f t="shared" si="51"/>
        <v>1654019</v>
      </c>
      <c r="AK118" s="72">
        <f t="shared" si="51"/>
        <v>1663388</v>
      </c>
      <c r="AL118" s="71"/>
      <c r="AM118" s="72">
        <f>SUM(AM116:AM117)</f>
        <v>1030000</v>
      </c>
      <c r="AN118" s="73">
        <f>AM118/Q118</f>
        <v>0.9624369276770697</v>
      </c>
      <c r="AO118" s="73">
        <f>-1+AM118/P118</f>
        <v>0.09726217108767443</v>
      </c>
      <c r="AP118" s="74"/>
      <c r="AQ118" s="75">
        <f t="shared" si="37"/>
        <v>1570540</v>
      </c>
      <c r="AR118" s="90">
        <f t="shared" si="38"/>
        <v>0.9495296003250265</v>
      </c>
      <c r="AS118" s="77">
        <f>SUM(AS116:AS117)</f>
        <v>83479</v>
      </c>
      <c r="AT118" s="91">
        <f t="shared" si="40"/>
        <v>0.9441813936375638</v>
      </c>
      <c r="AU118" s="92">
        <f>SUM(AU116:AU117)</f>
        <v>92848</v>
      </c>
      <c r="AV118" s="93">
        <f>SUM(AV116:AV117)</f>
        <v>23860</v>
      </c>
      <c r="AX118" s="79"/>
      <c r="AY118" s="79"/>
      <c r="BA118" s="177">
        <f>SUM(BA116:BA117)</f>
        <v>43994.3</v>
      </c>
    </row>
    <row r="119" spans="1:51" ht="7.5" customHeight="1" thickBot="1">
      <c r="A119" s="67"/>
      <c r="B119" s="68"/>
      <c r="C119" s="68"/>
      <c r="D119" s="68"/>
      <c r="E119" s="68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80"/>
      <c r="AO119" s="80"/>
      <c r="AP119" s="80"/>
      <c r="AR119" s="27"/>
      <c r="AS119" s="81"/>
      <c r="AT119" s="91"/>
      <c r="AV119" s="81"/>
      <c r="AX119" s="79"/>
      <c r="AY119" s="79"/>
    </row>
    <row r="120" spans="1:55" ht="36" hidden="1">
      <c r="A120" s="18">
        <v>15060233</v>
      </c>
      <c r="B120" s="19" t="s">
        <v>49</v>
      </c>
      <c r="C120" s="19" t="s">
        <v>50</v>
      </c>
      <c r="D120" s="19" t="s">
        <v>185</v>
      </c>
      <c r="E120" s="19" t="s">
        <v>186</v>
      </c>
      <c r="F120" s="20">
        <v>8855871</v>
      </c>
      <c r="G120" s="20">
        <v>0</v>
      </c>
      <c r="H120" s="20">
        <v>20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1.9</v>
      </c>
      <c r="O120" s="20">
        <v>1.4</v>
      </c>
      <c r="P120" s="21">
        <v>0</v>
      </c>
      <c r="Q120" s="21">
        <v>502800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97200</v>
      </c>
      <c r="X120" s="21">
        <v>0</v>
      </c>
      <c r="Y120" s="21">
        <v>50000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150000</v>
      </c>
      <c r="AI120" s="21">
        <v>50000</v>
      </c>
      <c r="AJ120" s="21">
        <v>150000</v>
      </c>
      <c r="AK120" s="22">
        <v>700000</v>
      </c>
      <c r="AL120" s="23"/>
      <c r="AM120" s="24">
        <v>391000</v>
      </c>
      <c r="AN120" s="25">
        <f aca="true" t="shared" si="52" ref="AN120:AN183">AM120/Q120</f>
        <v>0.7776451869530628</v>
      </c>
      <c r="AO120" s="26"/>
      <c r="AP120" s="27"/>
      <c r="AQ120" s="28">
        <f t="shared" si="37"/>
        <v>491000</v>
      </c>
      <c r="AR120" s="29">
        <f t="shared" si="38"/>
        <v>3.2733333333333334</v>
      </c>
      <c r="AS120" s="30">
        <f t="shared" si="39"/>
        <v>0</v>
      </c>
      <c r="AT120" s="31">
        <f t="shared" si="40"/>
        <v>0.7014285714285714</v>
      </c>
      <c r="AU120" s="83">
        <f t="shared" si="41"/>
        <v>209000</v>
      </c>
      <c r="AV120" s="30">
        <f aca="true" t="shared" si="53" ref="AV120:AV125">IF(V120&gt;AS120,0,AS120-V120)</f>
        <v>0</v>
      </c>
      <c r="AX120" s="33">
        <f t="shared" si="42"/>
        <v>205789.47368421053</v>
      </c>
      <c r="AY120" s="34">
        <f t="shared" si="42"/>
        <v>279285.7142857143</v>
      </c>
      <c r="BA120" s="167">
        <f aca="true" t="shared" si="54" ref="BA120:BA125">IF(AQ120&gt;(P120+R120+T120+V120+X120+Z120+AB120+AD120+AF120+AH120),0,IF((V120*0.7)&gt;=(P120+R120+T120+V120+X120+Z120+AB120+AD120+AF120+AH120)-(S120+U120+Y120+AA120+AC120+AE120+AG120+AI120+AM120),(P120+R120+T120+V120+X120+Z120+AB120+AD120+AF120+AH120)-(S120+U120+Y120+AA120+AC120+AE120+AG120+AI120+AM120),V120*0.7))</f>
        <v>0</v>
      </c>
      <c r="BB120" s="170" t="s">
        <v>187</v>
      </c>
      <c r="BC120" s="171" t="s">
        <v>54</v>
      </c>
    </row>
    <row r="121" spans="1:55" ht="36">
      <c r="A121" s="36">
        <v>15060306</v>
      </c>
      <c r="B121" s="37" t="s">
        <v>72</v>
      </c>
      <c r="C121" s="37" t="s">
        <v>50</v>
      </c>
      <c r="D121" s="37" t="s">
        <v>185</v>
      </c>
      <c r="E121" s="37" t="s">
        <v>188</v>
      </c>
      <c r="F121" s="38">
        <v>1238866</v>
      </c>
      <c r="G121" s="38">
        <v>0</v>
      </c>
      <c r="H121" s="38">
        <v>14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1</v>
      </c>
      <c r="O121" s="38">
        <v>0.8</v>
      </c>
      <c r="P121" s="40">
        <v>190000</v>
      </c>
      <c r="Q121" s="40">
        <v>219000</v>
      </c>
      <c r="R121" s="40">
        <v>0</v>
      </c>
      <c r="S121" s="40">
        <v>0</v>
      </c>
      <c r="T121" s="40">
        <v>0</v>
      </c>
      <c r="U121" s="40">
        <v>0</v>
      </c>
      <c r="V121" s="40">
        <v>47850</v>
      </c>
      <c r="W121" s="40">
        <v>70000</v>
      </c>
      <c r="X121" s="40">
        <v>23750</v>
      </c>
      <c r="Y121" s="40">
        <v>25000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3500</v>
      </c>
      <c r="AI121" s="40">
        <v>5590</v>
      </c>
      <c r="AJ121" s="40">
        <v>280650</v>
      </c>
      <c r="AK121" s="41">
        <v>319590</v>
      </c>
      <c r="AL121" s="23"/>
      <c r="AM121" s="42">
        <v>219000</v>
      </c>
      <c r="AN121" s="43">
        <f t="shared" si="52"/>
        <v>1</v>
      </c>
      <c r="AO121" s="44">
        <f>-1+AM121/P121</f>
        <v>0.15263157894736845</v>
      </c>
      <c r="AP121" s="27"/>
      <c r="AQ121" s="45">
        <f t="shared" si="37"/>
        <v>249590</v>
      </c>
      <c r="AR121" s="46">
        <f t="shared" si="38"/>
        <v>0.9414937759336099</v>
      </c>
      <c r="AS121" s="35">
        <f t="shared" si="39"/>
        <v>15510</v>
      </c>
      <c r="AT121" s="31">
        <f t="shared" si="40"/>
        <v>0.7809693670014707</v>
      </c>
      <c r="AU121" s="84">
        <f t="shared" si="41"/>
        <v>70000</v>
      </c>
      <c r="AV121" s="50">
        <f t="shared" si="53"/>
        <v>0</v>
      </c>
      <c r="AX121" s="48">
        <f t="shared" si="42"/>
        <v>219000</v>
      </c>
      <c r="AY121" s="49">
        <f t="shared" si="42"/>
        <v>273750</v>
      </c>
      <c r="BA121" s="157">
        <f t="shared" si="54"/>
        <v>15510</v>
      </c>
      <c r="BB121" s="158" t="s">
        <v>187</v>
      </c>
      <c r="BC121" s="159" t="s">
        <v>59</v>
      </c>
    </row>
    <row r="122" spans="1:55" ht="36" hidden="1">
      <c r="A122" s="36">
        <v>15060306</v>
      </c>
      <c r="B122" s="37" t="s">
        <v>72</v>
      </c>
      <c r="C122" s="37" t="s">
        <v>50</v>
      </c>
      <c r="D122" s="37" t="s">
        <v>185</v>
      </c>
      <c r="E122" s="37" t="s">
        <v>189</v>
      </c>
      <c r="F122" s="38">
        <v>4228518</v>
      </c>
      <c r="G122" s="38">
        <v>0</v>
      </c>
      <c r="H122" s="38">
        <v>28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2.2</v>
      </c>
      <c r="O122" s="38">
        <v>1.7</v>
      </c>
      <c r="P122" s="40">
        <v>380000</v>
      </c>
      <c r="Q122" s="40">
        <v>497000</v>
      </c>
      <c r="R122" s="40">
        <v>0</v>
      </c>
      <c r="S122" s="40">
        <v>0</v>
      </c>
      <c r="T122" s="40">
        <v>0</v>
      </c>
      <c r="U122" s="40">
        <v>0</v>
      </c>
      <c r="V122" s="40">
        <v>93400</v>
      </c>
      <c r="W122" s="40">
        <v>120000</v>
      </c>
      <c r="X122" s="40">
        <v>50400</v>
      </c>
      <c r="Y122" s="40">
        <v>50000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5000</v>
      </c>
      <c r="AI122" s="40">
        <v>5000</v>
      </c>
      <c r="AJ122" s="40">
        <v>510800</v>
      </c>
      <c r="AK122" s="41">
        <v>672000</v>
      </c>
      <c r="AL122" s="23"/>
      <c r="AM122" s="42">
        <v>492000</v>
      </c>
      <c r="AN122" s="43">
        <f t="shared" si="52"/>
        <v>0.9899396378269618</v>
      </c>
      <c r="AO122" s="44">
        <f>-1+AM122/P122</f>
        <v>0.2947368421052632</v>
      </c>
      <c r="AP122" s="27"/>
      <c r="AQ122" s="45">
        <f t="shared" si="37"/>
        <v>547000</v>
      </c>
      <c r="AR122" s="46">
        <f t="shared" si="38"/>
        <v>1.0344175491679273</v>
      </c>
      <c r="AS122" s="35">
        <f t="shared" si="39"/>
        <v>0</v>
      </c>
      <c r="AT122" s="31">
        <f t="shared" si="40"/>
        <v>0.8139880952380952</v>
      </c>
      <c r="AU122" s="84">
        <f t="shared" si="41"/>
        <v>125000</v>
      </c>
      <c r="AV122" s="50">
        <f t="shared" si="53"/>
        <v>0</v>
      </c>
      <c r="AX122" s="48">
        <f t="shared" si="42"/>
        <v>223636.36363636362</v>
      </c>
      <c r="AY122" s="49">
        <f t="shared" si="42"/>
        <v>289411.76470588235</v>
      </c>
      <c r="BA122" s="157">
        <f t="shared" si="54"/>
        <v>0</v>
      </c>
      <c r="BB122" s="158" t="s">
        <v>187</v>
      </c>
      <c r="BC122" s="159"/>
    </row>
    <row r="123" spans="1:55" ht="36.75" thickBot="1">
      <c r="A123" s="36">
        <v>26304856</v>
      </c>
      <c r="B123" s="37" t="s">
        <v>55</v>
      </c>
      <c r="C123" s="37" t="s">
        <v>50</v>
      </c>
      <c r="D123" s="37" t="s">
        <v>185</v>
      </c>
      <c r="E123" s="37" t="s">
        <v>190</v>
      </c>
      <c r="F123" s="38">
        <v>3573071</v>
      </c>
      <c r="G123" s="38">
        <v>0</v>
      </c>
      <c r="H123" s="38">
        <v>20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1.4</v>
      </c>
      <c r="O123" s="38">
        <v>1</v>
      </c>
      <c r="P123" s="40">
        <v>69000</v>
      </c>
      <c r="Q123" s="40">
        <v>334399</v>
      </c>
      <c r="R123" s="40">
        <v>0</v>
      </c>
      <c r="S123" s="40">
        <v>0</v>
      </c>
      <c r="T123" s="40">
        <v>78000</v>
      </c>
      <c r="U123" s="40">
        <v>40000</v>
      </c>
      <c r="V123" s="40">
        <v>35000</v>
      </c>
      <c r="W123" s="40">
        <v>35000</v>
      </c>
      <c r="X123" s="40">
        <v>3000</v>
      </c>
      <c r="Y123" s="40">
        <v>3000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121000</v>
      </c>
      <c r="AI123" s="40">
        <v>65313</v>
      </c>
      <c r="AJ123" s="40">
        <v>306000</v>
      </c>
      <c r="AK123" s="41">
        <v>477712</v>
      </c>
      <c r="AL123" s="23"/>
      <c r="AM123" s="42">
        <v>138000</v>
      </c>
      <c r="AN123" s="43">
        <f t="shared" si="52"/>
        <v>0.41268065993020314</v>
      </c>
      <c r="AO123" s="44">
        <f>-1+AM123/P123</f>
        <v>1</v>
      </c>
      <c r="AP123" s="27"/>
      <c r="AQ123" s="45">
        <f t="shared" si="37"/>
        <v>246313</v>
      </c>
      <c r="AR123" s="46">
        <f t="shared" si="38"/>
        <v>0.8049444444444445</v>
      </c>
      <c r="AS123" s="35">
        <f t="shared" si="39"/>
        <v>59687</v>
      </c>
      <c r="AT123" s="31">
        <f t="shared" si="40"/>
        <v>0.5156098234919785</v>
      </c>
      <c r="AU123" s="84">
        <f t="shared" si="41"/>
        <v>231399</v>
      </c>
      <c r="AV123" s="50">
        <f t="shared" si="53"/>
        <v>24687</v>
      </c>
      <c r="AX123" s="48">
        <f t="shared" si="42"/>
        <v>98571.42857142858</v>
      </c>
      <c r="AY123" s="49">
        <f t="shared" si="42"/>
        <v>138000</v>
      </c>
      <c r="BA123" s="172">
        <f t="shared" si="54"/>
        <v>24500</v>
      </c>
      <c r="BB123" s="173" t="s">
        <v>187</v>
      </c>
      <c r="BC123" s="174" t="s">
        <v>57</v>
      </c>
    </row>
    <row r="124" spans="1:53" ht="48.75" hidden="1" thickBot="1">
      <c r="A124" s="36">
        <v>65761979</v>
      </c>
      <c r="B124" s="37" t="s">
        <v>60</v>
      </c>
      <c r="C124" s="37" t="s">
        <v>50</v>
      </c>
      <c r="D124" s="37" t="s">
        <v>185</v>
      </c>
      <c r="E124" s="37" t="s">
        <v>191</v>
      </c>
      <c r="F124" s="38">
        <v>1704464</v>
      </c>
      <c r="G124" s="38">
        <v>0</v>
      </c>
      <c r="H124" s="38">
        <v>30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1.9</v>
      </c>
      <c r="O124" s="38">
        <v>1.7</v>
      </c>
      <c r="P124" s="40">
        <v>0</v>
      </c>
      <c r="Q124" s="40">
        <v>506247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13376225</v>
      </c>
      <c r="AG124" s="40">
        <v>458898</v>
      </c>
      <c r="AH124" s="40">
        <v>0</v>
      </c>
      <c r="AI124" s="40">
        <v>128400</v>
      </c>
      <c r="AJ124" s="40">
        <v>13376225</v>
      </c>
      <c r="AK124" s="41">
        <v>1093545</v>
      </c>
      <c r="AL124" s="23"/>
      <c r="AM124" s="42">
        <v>497000</v>
      </c>
      <c r="AN124" s="43">
        <f t="shared" si="52"/>
        <v>0.9817342127459521</v>
      </c>
      <c r="AO124" s="44"/>
      <c r="AP124" s="27"/>
      <c r="AQ124" s="45">
        <f t="shared" si="37"/>
        <v>1084298</v>
      </c>
      <c r="AR124" s="46">
        <f t="shared" si="38"/>
        <v>0.08106158501370903</v>
      </c>
      <c r="AS124" s="35">
        <f t="shared" si="39"/>
        <v>12291927</v>
      </c>
      <c r="AT124" s="31">
        <f t="shared" si="40"/>
        <v>0.9915440151068314</v>
      </c>
      <c r="AU124" s="84">
        <f t="shared" si="41"/>
        <v>9247</v>
      </c>
      <c r="AV124" s="50">
        <f t="shared" si="53"/>
        <v>12291927</v>
      </c>
      <c r="AX124" s="48">
        <f t="shared" si="42"/>
        <v>261578.94736842107</v>
      </c>
      <c r="AY124" s="49">
        <f t="shared" si="42"/>
        <v>292352.9411764706</v>
      </c>
      <c r="BA124" s="163">
        <f t="shared" si="54"/>
        <v>0</v>
      </c>
    </row>
    <row r="125" spans="1:53" ht="60.75" hidden="1" thickBot="1">
      <c r="A125" s="52">
        <v>70659001</v>
      </c>
      <c r="B125" s="53" t="s">
        <v>96</v>
      </c>
      <c r="C125" s="111" t="s">
        <v>97</v>
      </c>
      <c r="D125" s="53" t="s">
        <v>185</v>
      </c>
      <c r="E125" s="53" t="s">
        <v>192</v>
      </c>
      <c r="F125" s="54">
        <v>4748179</v>
      </c>
      <c r="G125" s="54">
        <v>0</v>
      </c>
      <c r="H125" s="54">
        <v>40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6.1</v>
      </c>
      <c r="O125" s="54">
        <v>5.2</v>
      </c>
      <c r="P125" s="55">
        <v>1600000</v>
      </c>
      <c r="Q125" s="55">
        <v>2267000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1220000</v>
      </c>
      <c r="AA125" s="55">
        <v>369000</v>
      </c>
      <c r="AB125" s="55">
        <v>0</v>
      </c>
      <c r="AC125" s="55">
        <v>184000</v>
      </c>
      <c r="AD125" s="55">
        <v>0</v>
      </c>
      <c r="AE125" s="55">
        <v>0</v>
      </c>
      <c r="AF125" s="87"/>
      <c r="AG125" s="87"/>
      <c r="AH125" s="55">
        <v>204000</v>
      </c>
      <c r="AI125" s="55">
        <v>261000</v>
      </c>
      <c r="AJ125" s="55">
        <v>3024000</v>
      </c>
      <c r="AK125" s="56">
        <v>3081000</v>
      </c>
      <c r="AL125" s="23"/>
      <c r="AM125" s="57">
        <v>1386000</v>
      </c>
      <c r="AN125" s="58">
        <f t="shared" si="52"/>
        <v>0.6113806793118659</v>
      </c>
      <c r="AO125" s="59">
        <f>-1+AM125/P125</f>
        <v>-0.13375000000000004</v>
      </c>
      <c r="AP125" s="27"/>
      <c r="AQ125" s="60">
        <f t="shared" si="37"/>
        <v>2200000</v>
      </c>
      <c r="AR125" s="61">
        <f t="shared" si="38"/>
        <v>0.7275132275132276</v>
      </c>
      <c r="AS125" s="62">
        <f t="shared" si="39"/>
        <v>824000</v>
      </c>
      <c r="AT125" s="63">
        <f t="shared" si="40"/>
        <v>0.7140538786108407</v>
      </c>
      <c r="AU125" s="89">
        <f t="shared" si="41"/>
        <v>881000</v>
      </c>
      <c r="AV125" s="86">
        <f t="shared" si="53"/>
        <v>824000</v>
      </c>
      <c r="AX125" s="65">
        <f t="shared" si="42"/>
        <v>227213.11475409838</v>
      </c>
      <c r="AY125" s="66">
        <f t="shared" si="42"/>
        <v>266538.4615384615</v>
      </c>
      <c r="BA125" s="163">
        <f t="shared" si="54"/>
        <v>0</v>
      </c>
    </row>
    <row r="126" spans="1:53" ht="12.75" thickBot="1">
      <c r="A126" s="190" t="s">
        <v>64</v>
      </c>
      <c r="B126" s="191"/>
      <c r="C126" s="191"/>
      <c r="D126" s="191"/>
      <c r="E126" s="191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70">
        <f>SUM(P120:P125)</f>
        <v>2239000</v>
      </c>
      <c r="Q126" s="70">
        <f aca="true" t="shared" si="55" ref="Q126:AK126">SUM(Q120:Q125)</f>
        <v>4326446</v>
      </c>
      <c r="R126" s="70">
        <f t="shared" si="55"/>
        <v>0</v>
      </c>
      <c r="S126" s="70">
        <f t="shared" si="55"/>
        <v>0</v>
      </c>
      <c r="T126" s="70">
        <f t="shared" si="55"/>
        <v>78000</v>
      </c>
      <c r="U126" s="70">
        <f t="shared" si="55"/>
        <v>40000</v>
      </c>
      <c r="V126" s="70">
        <f t="shared" si="55"/>
        <v>176250</v>
      </c>
      <c r="W126" s="70">
        <f t="shared" si="55"/>
        <v>322200</v>
      </c>
      <c r="X126" s="70">
        <f t="shared" si="55"/>
        <v>77150</v>
      </c>
      <c r="Y126" s="70">
        <f t="shared" si="55"/>
        <v>128000</v>
      </c>
      <c r="Z126" s="70">
        <f t="shared" si="55"/>
        <v>1220000</v>
      </c>
      <c r="AA126" s="70">
        <f t="shared" si="55"/>
        <v>369000</v>
      </c>
      <c r="AB126" s="70">
        <f t="shared" si="55"/>
        <v>0</v>
      </c>
      <c r="AC126" s="70">
        <f t="shared" si="55"/>
        <v>184000</v>
      </c>
      <c r="AD126" s="70">
        <f t="shared" si="55"/>
        <v>0</v>
      </c>
      <c r="AE126" s="70">
        <f t="shared" si="55"/>
        <v>0</v>
      </c>
      <c r="AF126" s="70">
        <f t="shared" si="55"/>
        <v>13376225</v>
      </c>
      <c r="AG126" s="70">
        <f t="shared" si="55"/>
        <v>458898</v>
      </c>
      <c r="AH126" s="70">
        <f t="shared" si="55"/>
        <v>483500</v>
      </c>
      <c r="AI126" s="70">
        <f t="shared" si="55"/>
        <v>515303</v>
      </c>
      <c r="AJ126" s="70">
        <f t="shared" si="55"/>
        <v>17647675</v>
      </c>
      <c r="AK126" s="72">
        <f t="shared" si="55"/>
        <v>6343847</v>
      </c>
      <c r="AL126" s="71"/>
      <c r="AM126" s="72">
        <f>SUM(AM120:AM125)</f>
        <v>3123000</v>
      </c>
      <c r="AN126" s="76">
        <f t="shared" si="52"/>
        <v>0.7218395884289323</v>
      </c>
      <c r="AO126" s="76">
        <f>-1+AM126/P126</f>
        <v>0.3948191156766414</v>
      </c>
      <c r="AP126" s="27"/>
      <c r="AQ126" s="75">
        <f t="shared" si="37"/>
        <v>4818201</v>
      </c>
      <c r="AR126" s="90">
        <f t="shared" si="38"/>
        <v>0.2729839590371173</v>
      </c>
      <c r="AS126" s="77">
        <f>SUM(AS120:AS125)</f>
        <v>13191124</v>
      </c>
      <c r="AT126" s="91">
        <f t="shared" si="40"/>
        <v>0.759507756098153</v>
      </c>
      <c r="AU126" s="92">
        <f>SUM(AU120:AU125)</f>
        <v>1525646</v>
      </c>
      <c r="AV126" s="93">
        <f>SUM(AV120:AV125)</f>
        <v>13140614</v>
      </c>
      <c r="AX126" s="79"/>
      <c r="AY126" s="79"/>
      <c r="BA126" s="177">
        <f>SUM(BA120:BA125)</f>
        <v>40010</v>
      </c>
    </row>
    <row r="127" spans="1:51" ht="7.5" customHeight="1" thickBot="1">
      <c r="A127" s="67"/>
      <c r="B127" s="68"/>
      <c r="C127" s="68"/>
      <c r="D127" s="68"/>
      <c r="E127" s="68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80"/>
      <c r="AO127" s="80"/>
      <c r="AP127" s="80"/>
      <c r="AR127" s="27"/>
      <c r="AS127" s="81"/>
      <c r="AT127" s="91"/>
      <c r="AV127" s="81"/>
      <c r="AX127" s="79"/>
      <c r="AY127" s="79"/>
    </row>
    <row r="128" spans="1:55" ht="24.75" hidden="1" thickBot="1">
      <c r="A128" s="18">
        <v>15060233</v>
      </c>
      <c r="B128" s="19" t="s">
        <v>49</v>
      </c>
      <c r="C128" s="19" t="s">
        <v>50</v>
      </c>
      <c r="D128" s="19" t="s">
        <v>193</v>
      </c>
      <c r="E128" s="19" t="s">
        <v>194</v>
      </c>
      <c r="F128" s="20">
        <v>8496850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3</v>
      </c>
      <c r="O128" s="20">
        <v>2</v>
      </c>
      <c r="P128" s="21">
        <v>570000</v>
      </c>
      <c r="Q128" s="21">
        <v>757500</v>
      </c>
      <c r="R128" s="21">
        <v>0</v>
      </c>
      <c r="S128" s="21">
        <v>0</v>
      </c>
      <c r="T128" s="21">
        <v>0</v>
      </c>
      <c r="U128" s="21">
        <v>0</v>
      </c>
      <c r="V128" s="21">
        <v>70300</v>
      </c>
      <c r="W128" s="21">
        <v>90000</v>
      </c>
      <c r="X128" s="21">
        <v>46500</v>
      </c>
      <c r="Y128" s="21">
        <v>70000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44000</v>
      </c>
      <c r="AJ128" s="21">
        <v>686800</v>
      </c>
      <c r="AK128" s="22">
        <v>961500</v>
      </c>
      <c r="AL128" s="23"/>
      <c r="AM128" s="24">
        <v>627000</v>
      </c>
      <c r="AN128" s="25">
        <f t="shared" si="52"/>
        <v>0.8277227722772277</v>
      </c>
      <c r="AO128" s="26">
        <f aca="true" t="shared" si="56" ref="AO128:AO138">-1+AM128/P128</f>
        <v>0.10000000000000009</v>
      </c>
      <c r="AP128" s="27"/>
      <c r="AQ128" s="28">
        <f t="shared" si="37"/>
        <v>741000</v>
      </c>
      <c r="AR128" s="29">
        <f t="shared" si="38"/>
        <v>1.0789167152009318</v>
      </c>
      <c r="AS128" s="30">
        <f t="shared" si="39"/>
        <v>0</v>
      </c>
      <c r="AT128" s="31">
        <f t="shared" si="40"/>
        <v>0.7706708268330733</v>
      </c>
      <c r="AU128" s="83">
        <f t="shared" si="41"/>
        <v>220500</v>
      </c>
      <c r="AV128" s="30">
        <f aca="true" t="shared" si="57" ref="AV128:AV159">IF(V128&gt;AS128,0,AS128-V128)</f>
        <v>0</v>
      </c>
      <c r="AX128" s="33">
        <f t="shared" si="42"/>
        <v>209000</v>
      </c>
      <c r="AY128" s="34">
        <f t="shared" si="42"/>
        <v>313500</v>
      </c>
      <c r="BA128" s="178">
        <f aca="true" t="shared" si="58" ref="BA128:BA159">IF(AQ128&gt;(P128+R128+T128+V128+X128+Z128+AB128+AD128+AF128+AH128),0,IF((V128*0.7)&gt;=(P128+R128+T128+V128+X128+Z128+AB128+AD128+AF128+AH128)-(S128+U128+Y128+AA128+AC128+AE128+AG128+AI128+AM128),(P128+R128+T128+V128+X128+Z128+AB128+AD128+AF128+AH128)-(S128+U128+Y128+AA128+AC128+AE128+AG128+AI128+AM128),V128*0.7))</f>
        <v>0</v>
      </c>
      <c r="BB128" s="179"/>
      <c r="BC128" s="179"/>
    </row>
    <row r="129" spans="1:55" ht="24">
      <c r="A129" s="36">
        <v>15060306</v>
      </c>
      <c r="B129" s="37" t="s">
        <v>72</v>
      </c>
      <c r="C129" s="37" t="s">
        <v>50</v>
      </c>
      <c r="D129" s="37" t="s">
        <v>193</v>
      </c>
      <c r="E129" s="37" t="s">
        <v>195</v>
      </c>
      <c r="F129" s="38">
        <v>1922103</v>
      </c>
      <c r="G129" s="39"/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1.9</v>
      </c>
      <c r="O129" s="38">
        <v>1.9</v>
      </c>
      <c r="P129" s="40">
        <v>472000</v>
      </c>
      <c r="Q129" s="40">
        <v>510000</v>
      </c>
      <c r="R129" s="40">
        <v>0</v>
      </c>
      <c r="S129" s="40">
        <v>0</v>
      </c>
      <c r="T129" s="40">
        <v>26400</v>
      </c>
      <c r="U129" s="40">
        <v>14400</v>
      </c>
      <c r="V129" s="40">
        <v>123160</v>
      </c>
      <c r="W129" s="40">
        <v>125000</v>
      </c>
      <c r="X129" s="40">
        <v>60000</v>
      </c>
      <c r="Y129" s="40">
        <v>63000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15000</v>
      </c>
      <c r="AI129" s="40">
        <v>10724</v>
      </c>
      <c r="AJ129" s="40">
        <v>671200</v>
      </c>
      <c r="AK129" s="41">
        <v>722724</v>
      </c>
      <c r="AL129" s="23"/>
      <c r="AM129" s="42">
        <v>375000</v>
      </c>
      <c r="AN129" s="43">
        <f t="shared" si="52"/>
        <v>0.7352941176470589</v>
      </c>
      <c r="AO129" s="44">
        <f t="shared" si="56"/>
        <v>-0.2055084745762712</v>
      </c>
      <c r="AP129" s="27"/>
      <c r="AQ129" s="45">
        <f t="shared" si="37"/>
        <v>463124</v>
      </c>
      <c r="AR129" s="46">
        <f t="shared" si="38"/>
        <v>0.6648730906167452</v>
      </c>
      <c r="AS129" s="35">
        <f t="shared" si="39"/>
        <v>233436</v>
      </c>
      <c r="AT129" s="31">
        <f t="shared" si="40"/>
        <v>0.6408034048959216</v>
      </c>
      <c r="AU129" s="84">
        <f t="shared" si="41"/>
        <v>259600</v>
      </c>
      <c r="AV129" s="50">
        <f t="shared" si="57"/>
        <v>110276</v>
      </c>
      <c r="AX129" s="48">
        <f t="shared" si="42"/>
        <v>197368.4210526316</v>
      </c>
      <c r="AY129" s="49">
        <f t="shared" si="42"/>
        <v>197368.4210526316</v>
      </c>
      <c r="BA129" s="167">
        <f t="shared" si="58"/>
        <v>86212</v>
      </c>
      <c r="BB129" s="170" t="s">
        <v>196</v>
      </c>
      <c r="BC129" s="171" t="s">
        <v>59</v>
      </c>
    </row>
    <row r="130" spans="1:55" ht="24">
      <c r="A130" s="36">
        <v>15060306</v>
      </c>
      <c r="B130" s="37" t="s">
        <v>72</v>
      </c>
      <c r="C130" s="37" t="s">
        <v>50</v>
      </c>
      <c r="D130" s="37" t="s">
        <v>193</v>
      </c>
      <c r="E130" s="37" t="s">
        <v>197</v>
      </c>
      <c r="F130" s="38">
        <v>9457050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2</v>
      </c>
      <c r="O130" s="38">
        <v>1.6</v>
      </c>
      <c r="P130" s="40">
        <v>624000</v>
      </c>
      <c r="Q130" s="40">
        <v>671000</v>
      </c>
      <c r="R130" s="40">
        <v>0</v>
      </c>
      <c r="S130" s="40">
        <v>0</v>
      </c>
      <c r="T130" s="40">
        <v>0</v>
      </c>
      <c r="U130" s="40">
        <v>0</v>
      </c>
      <c r="V130" s="40">
        <v>162980</v>
      </c>
      <c r="W130" s="40">
        <v>150000</v>
      </c>
      <c r="X130" s="40">
        <v>81200</v>
      </c>
      <c r="Y130" s="40">
        <v>90000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8500</v>
      </c>
      <c r="AI130" s="40">
        <v>5339</v>
      </c>
      <c r="AJ130" s="40">
        <v>853900</v>
      </c>
      <c r="AK130" s="41">
        <v>916339</v>
      </c>
      <c r="AL130" s="23"/>
      <c r="AM130" s="42">
        <v>472000</v>
      </c>
      <c r="AN130" s="43">
        <f t="shared" si="52"/>
        <v>0.7034277198211625</v>
      </c>
      <c r="AO130" s="44">
        <f t="shared" si="56"/>
        <v>-0.2435897435897436</v>
      </c>
      <c r="AP130" s="27"/>
      <c r="AQ130" s="45">
        <f t="shared" si="37"/>
        <v>567339</v>
      </c>
      <c r="AR130" s="46">
        <f t="shared" si="38"/>
        <v>0.6471449103435689</v>
      </c>
      <c r="AS130" s="35">
        <f t="shared" si="39"/>
        <v>309341</v>
      </c>
      <c r="AT130" s="31">
        <f t="shared" si="40"/>
        <v>0.619136585914165</v>
      </c>
      <c r="AU130" s="84">
        <f t="shared" si="41"/>
        <v>349000</v>
      </c>
      <c r="AV130" s="50">
        <f t="shared" si="57"/>
        <v>146361</v>
      </c>
      <c r="AX130" s="48">
        <f t="shared" si="42"/>
        <v>236000</v>
      </c>
      <c r="AY130" s="49">
        <f t="shared" si="42"/>
        <v>295000</v>
      </c>
      <c r="BA130" s="157">
        <f t="shared" si="58"/>
        <v>114086</v>
      </c>
      <c r="BB130" s="158" t="s">
        <v>196</v>
      </c>
      <c r="BC130" s="159" t="s">
        <v>59</v>
      </c>
    </row>
    <row r="131" spans="1:55" ht="24">
      <c r="A131" s="36">
        <v>15060306</v>
      </c>
      <c r="B131" s="37" t="s">
        <v>72</v>
      </c>
      <c r="C131" s="37" t="s">
        <v>50</v>
      </c>
      <c r="D131" s="37" t="s">
        <v>193</v>
      </c>
      <c r="E131" s="37" t="s">
        <v>198</v>
      </c>
      <c r="F131" s="38">
        <v>5067947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0.6</v>
      </c>
      <c r="O131" s="38">
        <v>0.5</v>
      </c>
      <c r="P131" s="40">
        <v>31000</v>
      </c>
      <c r="Q131" s="40">
        <v>55000</v>
      </c>
      <c r="R131" s="40">
        <v>0</v>
      </c>
      <c r="S131" s="40">
        <v>0</v>
      </c>
      <c r="T131" s="40">
        <v>0</v>
      </c>
      <c r="U131" s="40">
        <v>0</v>
      </c>
      <c r="V131" s="40">
        <v>32000</v>
      </c>
      <c r="W131" s="40">
        <v>50000</v>
      </c>
      <c r="X131" s="40">
        <v>78000</v>
      </c>
      <c r="Y131" s="40">
        <v>70000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2000</v>
      </c>
      <c r="AI131" s="40">
        <v>5000</v>
      </c>
      <c r="AJ131" s="40">
        <v>156000</v>
      </c>
      <c r="AK131" s="41">
        <v>180000</v>
      </c>
      <c r="AL131" s="23"/>
      <c r="AM131" s="42">
        <v>55000</v>
      </c>
      <c r="AN131" s="43">
        <f t="shared" si="52"/>
        <v>1</v>
      </c>
      <c r="AO131" s="44">
        <f t="shared" si="56"/>
        <v>0.7741935483870968</v>
      </c>
      <c r="AP131" s="27"/>
      <c r="AQ131" s="45">
        <f t="shared" si="37"/>
        <v>130000</v>
      </c>
      <c r="AR131" s="46">
        <f t="shared" si="38"/>
        <v>0.9090909090909091</v>
      </c>
      <c r="AS131" s="35">
        <f t="shared" si="39"/>
        <v>13000</v>
      </c>
      <c r="AT131" s="31">
        <f t="shared" si="40"/>
        <v>0.7222222222222222</v>
      </c>
      <c r="AU131" s="84">
        <f t="shared" si="41"/>
        <v>50000</v>
      </c>
      <c r="AV131" s="50">
        <f t="shared" si="57"/>
        <v>0</v>
      </c>
      <c r="AX131" s="48">
        <f t="shared" si="42"/>
        <v>91666.66666666667</v>
      </c>
      <c r="AY131" s="49">
        <f t="shared" si="42"/>
        <v>110000</v>
      </c>
      <c r="BA131" s="157">
        <f t="shared" si="58"/>
        <v>13000</v>
      </c>
      <c r="BB131" s="158" t="s">
        <v>196</v>
      </c>
      <c r="BC131" s="159" t="s">
        <v>59</v>
      </c>
    </row>
    <row r="132" spans="1:55" ht="36" hidden="1">
      <c r="A132" s="36">
        <v>15060306</v>
      </c>
      <c r="B132" s="37" t="s">
        <v>72</v>
      </c>
      <c r="C132" s="37" t="s">
        <v>50</v>
      </c>
      <c r="D132" s="37" t="s">
        <v>193</v>
      </c>
      <c r="E132" s="37" t="s">
        <v>199</v>
      </c>
      <c r="F132" s="38">
        <v>9427815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0.7</v>
      </c>
      <c r="O132" s="38">
        <v>0.5</v>
      </c>
      <c r="P132" s="40">
        <v>37000</v>
      </c>
      <c r="Q132" s="40">
        <v>85000</v>
      </c>
      <c r="R132" s="40">
        <v>0</v>
      </c>
      <c r="S132" s="40">
        <v>0</v>
      </c>
      <c r="T132" s="40">
        <v>0</v>
      </c>
      <c r="U132" s="40">
        <v>0</v>
      </c>
      <c r="V132" s="40">
        <v>38000</v>
      </c>
      <c r="W132" s="40">
        <v>60000</v>
      </c>
      <c r="X132" s="40">
        <v>71500</v>
      </c>
      <c r="Y132" s="40">
        <v>70000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5000</v>
      </c>
      <c r="AI132" s="40">
        <v>5000</v>
      </c>
      <c r="AJ132" s="40">
        <v>172000</v>
      </c>
      <c r="AK132" s="41">
        <v>220000</v>
      </c>
      <c r="AL132" s="23"/>
      <c r="AM132" s="42">
        <v>85000</v>
      </c>
      <c r="AN132" s="43">
        <f t="shared" si="52"/>
        <v>1</v>
      </c>
      <c r="AO132" s="44">
        <f t="shared" si="56"/>
        <v>1.2972972972972974</v>
      </c>
      <c r="AP132" s="27"/>
      <c r="AQ132" s="45">
        <f t="shared" si="37"/>
        <v>160000</v>
      </c>
      <c r="AR132" s="46">
        <f t="shared" si="38"/>
        <v>1.056105610561056</v>
      </c>
      <c r="AS132" s="35">
        <f t="shared" si="39"/>
        <v>0</v>
      </c>
      <c r="AT132" s="31">
        <f t="shared" si="40"/>
        <v>0.7272727272727273</v>
      </c>
      <c r="AU132" s="84">
        <f t="shared" si="41"/>
        <v>60000</v>
      </c>
      <c r="AV132" s="50">
        <f t="shared" si="57"/>
        <v>0</v>
      </c>
      <c r="AX132" s="48">
        <f t="shared" si="42"/>
        <v>121428.57142857143</v>
      </c>
      <c r="AY132" s="49">
        <f t="shared" si="42"/>
        <v>170000</v>
      </c>
      <c r="BA132" s="157">
        <f t="shared" si="58"/>
        <v>0</v>
      </c>
      <c r="BB132" s="158" t="s">
        <v>196</v>
      </c>
      <c r="BC132" s="159"/>
    </row>
    <row r="133" spans="1:55" ht="24">
      <c r="A133" s="36">
        <v>26304856</v>
      </c>
      <c r="B133" s="37" t="s">
        <v>55</v>
      </c>
      <c r="C133" s="37" t="s">
        <v>50</v>
      </c>
      <c r="D133" s="37" t="s">
        <v>193</v>
      </c>
      <c r="E133" s="37" t="s">
        <v>200</v>
      </c>
      <c r="F133" s="38">
        <v>3940396</v>
      </c>
      <c r="G133" s="39"/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1.4</v>
      </c>
      <c r="O133" s="38">
        <v>1</v>
      </c>
      <c r="P133" s="40">
        <v>136000</v>
      </c>
      <c r="Q133" s="40">
        <v>501760</v>
      </c>
      <c r="R133" s="40">
        <v>0</v>
      </c>
      <c r="S133" s="40">
        <v>0</v>
      </c>
      <c r="T133" s="40">
        <v>104000</v>
      </c>
      <c r="U133" s="40">
        <v>39000</v>
      </c>
      <c r="V133" s="40">
        <v>256803</v>
      </c>
      <c r="W133" s="40">
        <v>46300</v>
      </c>
      <c r="X133" s="40">
        <v>3000</v>
      </c>
      <c r="Y133" s="40">
        <v>4000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145400</v>
      </c>
      <c r="AI133" s="40">
        <v>125740</v>
      </c>
      <c r="AJ133" s="40">
        <v>434700</v>
      </c>
      <c r="AK133" s="41">
        <v>716800</v>
      </c>
      <c r="AL133" s="23"/>
      <c r="AM133" s="42">
        <v>264000</v>
      </c>
      <c r="AN133" s="43">
        <f t="shared" si="52"/>
        <v>0.5261479591836735</v>
      </c>
      <c r="AO133" s="44">
        <f t="shared" si="56"/>
        <v>0.9411764705882353</v>
      </c>
      <c r="AP133" s="27"/>
      <c r="AQ133" s="45">
        <f t="shared" si="37"/>
        <v>432740</v>
      </c>
      <c r="AR133" s="46">
        <f t="shared" si="38"/>
        <v>0.6707036390097381</v>
      </c>
      <c r="AS133" s="35">
        <f t="shared" si="39"/>
        <v>212463</v>
      </c>
      <c r="AT133" s="31">
        <f t="shared" si="40"/>
        <v>0.6037109375</v>
      </c>
      <c r="AU133" s="84">
        <f t="shared" si="41"/>
        <v>284060</v>
      </c>
      <c r="AV133" s="50">
        <f t="shared" si="57"/>
        <v>0</v>
      </c>
      <c r="AX133" s="48">
        <f t="shared" si="42"/>
        <v>188571.42857142858</v>
      </c>
      <c r="AY133" s="49">
        <f t="shared" si="42"/>
        <v>264000</v>
      </c>
      <c r="BA133" s="157">
        <f t="shared" si="58"/>
        <v>179762.09999999998</v>
      </c>
      <c r="BB133" s="158" t="s">
        <v>196</v>
      </c>
      <c r="BC133" s="159" t="s">
        <v>57</v>
      </c>
    </row>
    <row r="134" spans="1:55" ht="36">
      <c r="A134" s="36">
        <v>26594706</v>
      </c>
      <c r="B134" s="37" t="s">
        <v>201</v>
      </c>
      <c r="C134" s="37" t="s">
        <v>50</v>
      </c>
      <c r="D134" s="37" t="s">
        <v>193</v>
      </c>
      <c r="E134" s="37" t="s">
        <v>202</v>
      </c>
      <c r="F134" s="38">
        <v>4576756</v>
      </c>
      <c r="G134" s="39"/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1.5</v>
      </c>
      <c r="O134" s="38">
        <v>1.3</v>
      </c>
      <c r="P134" s="40">
        <v>342400</v>
      </c>
      <c r="Q134" s="40">
        <v>383918</v>
      </c>
      <c r="R134" s="40">
        <v>0</v>
      </c>
      <c r="S134" s="40">
        <v>0</v>
      </c>
      <c r="T134" s="40">
        <v>28740</v>
      </c>
      <c r="U134" s="40">
        <v>0</v>
      </c>
      <c r="V134" s="40">
        <v>67499</v>
      </c>
      <c r="W134" s="40">
        <v>50400</v>
      </c>
      <c r="X134" s="40">
        <v>55160</v>
      </c>
      <c r="Y134" s="40">
        <v>28000</v>
      </c>
      <c r="Z134" s="40">
        <v>0</v>
      </c>
      <c r="AA134" s="40">
        <v>0</v>
      </c>
      <c r="AB134" s="40">
        <v>33900</v>
      </c>
      <c r="AC134" s="40">
        <v>3000</v>
      </c>
      <c r="AD134" s="40">
        <v>0</v>
      </c>
      <c r="AE134" s="40">
        <v>0</v>
      </c>
      <c r="AF134" s="40">
        <v>0</v>
      </c>
      <c r="AG134" s="40">
        <v>0</v>
      </c>
      <c r="AH134" s="40">
        <v>70000</v>
      </c>
      <c r="AI134" s="40">
        <v>35400</v>
      </c>
      <c r="AJ134" s="40">
        <v>580524</v>
      </c>
      <c r="AK134" s="41">
        <v>500718</v>
      </c>
      <c r="AL134" s="23"/>
      <c r="AM134" s="42">
        <v>376600</v>
      </c>
      <c r="AN134" s="43">
        <f t="shared" si="52"/>
        <v>0.9809386379383097</v>
      </c>
      <c r="AO134" s="44">
        <f t="shared" si="56"/>
        <v>0.09988317757009346</v>
      </c>
      <c r="AP134" s="27"/>
      <c r="AQ134" s="45">
        <f t="shared" si="37"/>
        <v>443000</v>
      </c>
      <c r="AR134" s="46">
        <f t="shared" si="38"/>
        <v>0.7411757423050733</v>
      </c>
      <c r="AS134" s="35">
        <f t="shared" si="39"/>
        <v>154699</v>
      </c>
      <c r="AT134" s="31">
        <f t="shared" si="40"/>
        <v>0.8847295283972216</v>
      </c>
      <c r="AU134" s="84">
        <f t="shared" si="41"/>
        <v>57718</v>
      </c>
      <c r="AV134" s="50">
        <f t="shared" si="57"/>
        <v>87200</v>
      </c>
      <c r="AX134" s="48">
        <f t="shared" si="42"/>
        <v>251066.66666666666</v>
      </c>
      <c r="AY134" s="49">
        <f t="shared" si="42"/>
        <v>289692.3076923077</v>
      </c>
      <c r="BA134" s="157">
        <f t="shared" si="58"/>
        <v>47249.299999999996</v>
      </c>
      <c r="BB134" s="158" t="s">
        <v>196</v>
      </c>
      <c r="BC134" s="159" t="s">
        <v>59</v>
      </c>
    </row>
    <row r="135" spans="1:55" ht="36">
      <c r="A135" s="36">
        <v>26594706</v>
      </c>
      <c r="B135" s="37" t="s">
        <v>201</v>
      </c>
      <c r="C135" s="37" t="s">
        <v>50</v>
      </c>
      <c r="D135" s="37" t="s">
        <v>193</v>
      </c>
      <c r="E135" s="37" t="s">
        <v>203</v>
      </c>
      <c r="F135" s="38">
        <v>7050514</v>
      </c>
      <c r="G135" s="39"/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1</v>
      </c>
      <c r="O135" s="38">
        <v>0.8</v>
      </c>
      <c r="P135" s="40">
        <v>342400</v>
      </c>
      <c r="Q135" s="40">
        <v>278436</v>
      </c>
      <c r="R135" s="40">
        <v>0</v>
      </c>
      <c r="S135" s="40">
        <v>0</v>
      </c>
      <c r="T135" s="40">
        <v>28740</v>
      </c>
      <c r="U135" s="40">
        <v>0</v>
      </c>
      <c r="V135" s="40">
        <v>67499</v>
      </c>
      <c r="W135" s="40">
        <v>50400</v>
      </c>
      <c r="X135" s="40">
        <v>55160</v>
      </c>
      <c r="Y135" s="40">
        <v>35000</v>
      </c>
      <c r="Z135" s="40">
        <v>0</v>
      </c>
      <c r="AA135" s="40">
        <v>0</v>
      </c>
      <c r="AB135" s="40">
        <v>33900</v>
      </c>
      <c r="AC135" s="40">
        <v>6500</v>
      </c>
      <c r="AD135" s="40">
        <v>0</v>
      </c>
      <c r="AE135" s="40">
        <v>0</v>
      </c>
      <c r="AF135" s="40">
        <v>0</v>
      </c>
      <c r="AG135" s="40">
        <v>0</v>
      </c>
      <c r="AH135" s="40">
        <v>70000</v>
      </c>
      <c r="AI135" s="40">
        <v>49640</v>
      </c>
      <c r="AJ135" s="40">
        <v>580824</v>
      </c>
      <c r="AK135" s="41">
        <v>419976</v>
      </c>
      <c r="AL135" s="23"/>
      <c r="AM135" s="42">
        <v>278000</v>
      </c>
      <c r="AN135" s="43">
        <f t="shared" si="52"/>
        <v>0.9984341105316841</v>
      </c>
      <c r="AO135" s="44">
        <f t="shared" si="56"/>
        <v>-0.1880841121495327</v>
      </c>
      <c r="AP135" s="27"/>
      <c r="AQ135" s="45">
        <f t="shared" si="37"/>
        <v>369140</v>
      </c>
      <c r="AR135" s="46">
        <f t="shared" si="38"/>
        <v>0.6176018363758347</v>
      </c>
      <c r="AS135" s="35">
        <f t="shared" si="39"/>
        <v>228559</v>
      </c>
      <c r="AT135" s="31">
        <f t="shared" si="40"/>
        <v>0.8789549879040707</v>
      </c>
      <c r="AU135" s="84">
        <f t="shared" si="41"/>
        <v>50836</v>
      </c>
      <c r="AV135" s="50">
        <f t="shared" si="57"/>
        <v>161060</v>
      </c>
      <c r="AX135" s="48">
        <f t="shared" si="42"/>
        <v>278000</v>
      </c>
      <c r="AY135" s="49">
        <f t="shared" si="42"/>
        <v>347500</v>
      </c>
      <c r="BA135" s="157">
        <f t="shared" si="58"/>
        <v>47249.299999999996</v>
      </c>
      <c r="BB135" s="158" t="s">
        <v>196</v>
      </c>
      <c r="BC135" s="159" t="s">
        <v>59</v>
      </c>
    </row>
    <row r="136" spans="1:55" ht="36">
      <c r="A136" s="36">
        <v>26594706</v>
      </c>
      <c r="B136" s="37" t="s">
        <v>201</v>
      </c>
      <c r="C136" s="37" t="s">
        <v>50</v>
      </c>
      <c r="D136" s="37" t="s">
        <v>193</v>
      </c>
      <c r="E136" s="37" t="s">
        <v>204</v>
      </c>
      <c r="F136" s="38">
        <v>7192717</v>
      </c>
      <c r="G136" s="39"/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1.7</v>
      </c>
      <c r="O136" s="38">
        <v>1.5</v>
      </c>
      <c r="P136" s="40">
        <v>342400</v>
      </c>
      <c r="Q136" s="40">
        <v>430211</v>
      </c>
      <c r="R136" s="40">
        <v>0</v>
      </c>
      <c r="S136" s="40">
        <v>0</v>
      </c>
      <c r="T136" s="40">
        <v>28740</v>
      </c>
      <c r="U136" s="40">
        <v>0</v>
      </c>
      <c r="V136" s="40">
        <v>67499</v>
      </c>
      <c r="W136" s="40">
        <v>50400</v>
      </c>
      <c r="X136" s="40">
        <v>55160</v>
      </c>
      <c r="Y136" s="40">
        <v>37780</v>
      </c>
      <c r="Z136" s="40">
        <v>0</v>
      </c>
      <c r="AA136" s="40">
        <v>0</v>
      </c>
      <c r="AB136" s="40">
        <v>33900</v>
      </c>
      <c r="AC136" s="40">
        <v>4000</v>
      </c>
      <c r="AD136" s="40">
        <v>0</v>
      </c>
      <c r="AE136" s="40">
        <v>0</v>
      </c>
      <c r="AF136" s="40">
        <v>0</v>
      </c>
      <c r="AG136" s="40">
        <v>0</v>
      </c>
      <c r="AH136" s="40">
        <v>70000</v>
      </c>
      <c r="AI136" s="40">
        <v>30400</v>
      </c>
      <c r="AJ136" s="40">
        <v>580824</v>
      </c>
      <c r="AK136" s="41">
        <v>552791</v>
      </c>
      <c r="AL136" s="23"/>
      <c r="AM136" s="42">
        <v>376600</v>
      </c>
      <c r="AN136" s="43">
        <f t="shared" si="52"/>
        <v>0.8753844043969122</v>
      </c>
      <c r="AO136" s="44">
        <f t="shared" si="56"/>
        <v>0.09988317757009346</v>
      </c>
      <c r="AP136" s="27"/>
      <c r="AQ136" s="45">
        <f t="shared" si="37"/>
        <v>448780</v>
      </c>
      <c r="AR136" s="46">
        <f t="shared" si="38"/>
        <v>0.7508461616967738</v>
      </c>
      <c r="AS136" s="35">
        <f t="shared" si="39"/>
        <v>148919</v>
      </c>
      <c r="AT136" s="31">
        <f t="shared" si="40"/>
        <v>0.8118438976032533</v>
      </c>
      <c r="AU136" s="84">
        <f t="shared" si="41"/>
        <v>104011</v>
      </c>
      <c r="AV136" s="50">
        <f t="shared" si="57"/>
        <v>81420</v>
      </c>
      <c r="AX136" s="48">
        <f t="shared" si="42"/>
        <v>221529.41176470587</v>
      </c>
      <c r="AY136" s="49">
        <f t="shared" si="42"/>
        <v>251066.66666666666</v>
      </c>
      <c r="BA136" s="157">
        <f t="shared" si="58"/>
        <v>47249.299999999996</v>
      </c>
      <c r="BB136" s="158" t="s">
        <v>196</v>
      </c>
      <c r="BC136" s="159" t="s">
        <v>59</v>
      </c>
    </row>
    <row r="137" spans="1:55" ht="36">
      <c r="A137" s="36">
        <v>26594706</v>
      </c>
      <c r="B137" s="37" t="s">
        <v>201</v>
      </c>
      <c r="C137" s="37" t="s">
        <v>50</v>
      </c>
      <c r="D137" s="37" t="s">
        <v>193</v>
      </c>
      <c r="E137" s="37" t="s">
        <v>205</v>
      </c>
      <c r="F137" s="38">
        <v>3994230</v>
      </c>
      <c r="G137" s="39"/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1</v>
      </c>
      <c r="O137" s="38">
        <v>0.8</v>
      </c>
      <c r="P137" s="40">
        <v>342400</v>
      </c>
      <c r="Q137" s="40">
        <v>276671</v>
      </c>
      <c r="R137" s="40">
        <v>0</v>
      </c>
      <c r="S137" s="40">
        <v>0</v>
      </c>
      <c r="T137" s="40">
        <v>28740</v>
      </c>
      <c r="U137" s="40">
        <v>0</v>
      </c>
      <c r="V137" s="40">
        <v>67499</v>
      </c>
      <c r="W137" s="40">
        <v>50400</v>
      </c>
      <c r="X137" s="40">
        <v>55160</v>
      </c>
      <c r="Y137" s="40">
        <v>45000</v>
      </c>
      <c r="Z137" s="40">
        <v>0</v>
      </c>
      <c r="AA137" s="40">
        <v>0</v>
      </c>
      <c r="AB137" s="40">
        <v>33900</v>
      </c>
      <c r="AC137" s="40">
        <v>3500</v>
      </c>
      <c r="AD137" s="40">
        <v>0</v>
      </c>
      <c r="AE137" s="40">
        <v>0</v>
      </c>
      <c r="AF137" s="40">
        <v>0</v>
      </c>
      <c r="AG137" s="40">
        <v>0</v>
      </c>
      <c r="AH137" s="40">
        <v>70000</v>
      </c>
      <c r="AI137" s="40">
        <v>25900</v>
      </c>
      <c r="AJ137" s="40">
        <v>580824</v>
      </c>
      <c r="AK137" s="41">
        <v>401471</v>
      </c>
      <c r="AL137" s="23"/>
      <c r="AM137" s="42">
        <v>276000</v>
      </c>
      <c r="AN137" s="43">
        <f t="shared" si="52"/>
        <v>0.9975747367812311</v>
      </c>
      <c r="AO137" s="44">
        <f t="shared" si="56"/>
        <v>-0.1939252336448598</v>
      </c>
      <c r="AP137" s="27"/>
      <c r="AQ137" s="45">
        <f t="shared" si="37"/>
        <v>350400</v>
      </c>
      <c r="AR137" s="46">
        <f t="shared" si="38"/>
        <v>0.5862482620850964</v>
      </c>
      <c r="AS137" s="35">
        <f t="shared" si="39"/>
        <v>247299</v>
      </c>
      <c r="AT137" s="31">
        <f t="shared" si="40"/>
        <v>0.8727903136216564</v>
      </c>
      <c r="AU137" s="84">
        <f t="shared" si="41"/>
        <v>51071</v>
      </c>
      <c r="AV137" s="50">
        <f t="shared" si="57"/>
        <v>179800</v>
      </c>
      <c r="AX137" s="48">
        <f t="shared" si="42"/>
        <v>276000</v>
      </c>
      <c r="AY137" s="49">
        <f t="shared" si="42"/>
        <v>345000</v>
      </c>
      <c r="BA137" s="157">
        <f t="shared" si="58"/>
        <v>47249.299999999996</v>
      </c>
      <c r="BB137" s="158" t="s">
        <v>196</v>
      </c>
      <c r="BC137" s="159" t="s">
        <v>59</v>
      </c>
    </row>
    <row r="138" spans="1:55" ht="36">
      <c r="A138" s="36">
        <v>26594706</v>
      </c>
      <c r="B138" s="37" t="s">
        <v>201</v>
      </c>
      <c r="C138" s="37" t="s">
        <v>50</v>
      </c>
      <c r="D138" s="37" t="s">
        <v>193</v>
      </c>
      <c r="E138" s="37" t="s">
        <v>206</v>
      </c>
      <c r="F138" s="38">
        <v>8577498</v>
      </c>
      <c r="G138" s="39"/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1.5</v>
      </c>
      <c r="O138" s="38">
        <v>1.3</v>
      </c>
      <c r="P138" s="40">
        <v>342400</v>
      </c>
      <c r="Q138" s="40">
        <v>413863</v>
      </c>
      <c r="R138" s="40">
        <v>0</v>
      </c>
      <c r="S138" s="40">
        <v>0</v>
      </c>
      <c r="T138" s="40">
        <v>28740</v>
      </c>
      <c r="U138" s="40">
        <v>0</v>
      </c>
      <c r="V138" s="40">
        <v>67499</v>
      </c>
      <c r="W138" s="40">
        <v>50400</v>
      </c>
      <c r="X138" s="40">
        <v>55160</v>
      </c>
      <c r="Y138" s="40">
        <v>60000</v>
      </c>
      <c r="Z138" s="40">
        <v>0</v>
      </c>
      <c r="AA138" s="40">
        <v>0</v>
      </c>
      <c r="AB138" s="40">
        <v>33900</v>
      </c>
      <c r="AC138" s="40">
        <v>8300</v>
      </c>
      <c r="AD138" s="40">
        <v>0</v>
      </c>
      <c r="AE138" s="40">
        <v>0</v>
      </c>
      <c r="AF138" s="40">
        <v>0</v>
      </c>
      <c r="AG138" s="40">
        <v>0</v>
      </c>
      <c r="AH138" s="40">
        <v>70000</v>
      </c>
      <c r="AI138" s="40">
        <v>30000</v>
      </c>
      <c r="AJ138" s="40">
        <v>580824</v>
      </c>
      <c r="AK138" s="41">
        <v>562563</v>
      </c>
      <c r="AL138" s="23"/>
      <c r="AM138" s="42">
        <v>376600</v>
      </c>
      <c r="AN138" s="43">
        <f t="shared" si="52"/>
        <v>0.9099629587568833</v>
      </c>
      <c r="AO138" s="44">
        <f t="shared" si="56"/>
        <v>0.09988317757009346</v>
      </c>
      <c r="AP138" s="27"/>
      <c r="AQ138" s="45">
        <f t="shared" si="37"/>
        <v>474900</v>
      </c>
      <c r="AR138" s="46">
        <f t="shared" si="38"/>
        <v>0.7945470880827975</v>
      </c>
      <c r="AS138" s="35">
        <f t="shared" si="39"/>
        <v>122799</v>
      </c>
      <c r="AT138" s="31">
        <f t="shared" si="40"/>
        <v>0.844172119389295</v>
      </c>
      <c r="AU138" s="84">
        <f t="shared" si="41"/>
        <v>87663</v>
      </c>
      <c r="AV138" s="50">
        <f t="shared" si="57"/>
        <v>55300</v>
      </c>
      <c r="AX138" s="48">
        <f t="shared" si="42"/>
        <v>251066.66666666666</v>
      </c>
      <c r="AY138" s="49">
        <f t="shared" si="42"/>
        <v>289692.3076923077</v>
      </c>
      <c r="BA138" s="157">
        <f t="shared" si="58"/>
        <v>47249.299999999996</v>
      </c>
      <c r="BB138" s="158" t="s">
        <v>196</v>
      </c>
      <c r="BC138" s="159" t="s">
        <v>59</v>
      </c>
    </row>
    <row r="139" spans="1:55" ht="36" hidden="1">
      <c r="A139" s="36">
        <v>26652935</v>
      </c>
      <c r="B139" s="37" t="s">
        <v>75</v>
      </c>
      <c r="C139" s="37" t="s">
        <v>50</v>
      </c>
      <c r="D139" s="37" t="s">
        <v>193</v>
      </c>
      <c r="E139" s="37" t="s">
        <v>75</v>
      </c>
      <c r="F139" s="39"/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0.9</v>
      </c>
      <c r="O139" s="38">
        <v>0.9</v>
      </c>
      <c r="P139" s="40">
        <v>0</v>
      </c>
      <c r="Q139" s="40">
        <v>234881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40">
        <v>0</v>
      </c>
      <c r="AF139" s="40">
        <v>304000</v>
      </c>
      <c r="AG139" s="40">
        <v>134640</v>
      </c>
      <c r="AH139" s="40">
        <v>0</v>
      </c>
      <c r="AI139" s="40">
        <v>0</v>
      </c>
      <c r="AJ139" s="40">
        <v>304000</v>
      </c>
      <c r="AK139" s="41">
        <v>369521</v>
      </c>
      <c r="AL139" s="23"/>
      <c r="AM139" s="42">
        <v>234000</v>
      </c>
      <c r="AN139" s="43">
        <f t="shared" si="52"/>
        <v>0.9962491644705191</v>
      </c>
      <c r="AO139" s="44"/>
      <c r="AP139" s="27"/>
      <c r="AQ139" s="45">
        <f t="shared" si="37"/>
        <v>368640</v>
      </c>
      <c r="AR139" s="46">
        <f t="shared" si="38"/>
        <v>1.2126315789473685</v>
      </c>
      <c r="AS139" s="35">
        <f t="shared" si="39"/>
        <v>0</v>
      </c>
      <c r="AT139" s="31">
        <f t="shared" si="40"/>
        <v>0.9976158323884163</v>
      </c>
      <c r="AU139" s="84">
        <f t="shared" si="41"/>
        <v>881</v>
      </c>
      <c r="AV139" s="50">
        <f t="shared" si="57"/>
        <v>0</v>
      </c>
      <c r="AX139" s="48">
        <f t="shared" si="42"/>
        <v>260000</v>
      </c>
      <c r="AY139" s="49">
        <f t="shared" si="42"/>
        <v>260000</v>
      </c>
      <c r="BA139" s="157">
        <f t="shared" si="58"/>
        <v>0</v>
      </c>
      <c r="BB139" s="158" t="s">
        <v>196</v>
      </c>
      <c r="BC139" s="159"/>
    </row>
    <row r="140" spans="1:55" ht="24">
      <c r="A140" s="36">
        <v>26908042</v>
      </c>
      <c r="B140" s="37" t="s">
        <v>151</v>
      </c>
      <c r="C140" s="37" t="s">
        <v>50</v>
      </c>
      <c r="D140" s="37" t="s">
        <v>193</v>
      </c>
      <c r="E140" s="37" t="s">
        <v>200</v>
      </c>
      <c r="F140" s="38">
        <v>7781687</v>
      </c>
      <c r="G140" s="39"/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1</v>
      </c>
      <c r="O140" s="38">
        <v>0</v>
      </c>
      <c r="P140" s="40">
        <v>95000</v>
      </c>
      <c r="Q140" s="40">
        <v>344000</v>
      </c>
      <c r="R140" s="40">
        <v>0</v>
      </c>
      <c r="S140" s="40">
        <v>0</v>
      </c>
      <c r="T140" s="40">
        <v>0</v>
      </c>
      <c r="U140" s="40">
        <v>0</v>
      </c>
      <c r="V140" s="40">
        <v>13500</v>
      </c>
      <c r="W140" s="40">
        <v>0</v>
      </c>
      <c r="X140" s="40">
        <v>0</v>
      </c>
      <c r="Y140" s="40">
        <v>0</v>
      </c>
      <c r="Z140" s="40">
        <v>0</v>
      </c>
      <c r="AA140" s="40">
        <v>0</v>
      </c>
      <c r="AB140" s="40">
        <v>0</v>
      </c>
      <c r="AC140" s="40">
        <v>0</v>
      </c>
      <c r="AD140" s="40">
        <v>0</v>
      </c>
      <c r="AE140" s="40">
        <v>0</v>
      </c>
      <c r="AF140" s="40">
        <v>225000</v>
      </c>
      <c r="AG140" s="40">
        <v>0</v>
      </c>
      <c r="AH140" s="40">
        <v>0</v>
      </c>
      <c r="AI140" s="40">
        <v>0</v>
      </c>
      <c r="AJ140" s="40">
        <v>337000</v>
      </c>
      <c r="AK140" s="41">
        <v>344000</v>
      </c>
      <c r="AL140" s="23"/>
      <c r="AM140" s="42">
        <v>236000</v>
      </c>
      <c r="AN140" s="43">
        <f t="shared" si="52"/>
        <v>0.686046511627907</v>
      </c>
      <c r="AO140" s="44">
        <f>-1+AM140/P140</f>
        <v>1.4842105263157896</v>
      </c>
      <c r="AP140" s="27"/>
      <c r="AQ140" s="45">
        <f t="shared" si="37"/>
        <v>236000</v>
      </c>
      <c r="AR140" s="46">
        <f t="shared" si="38"/>
        <v>0.7076461769115442</v>
      </c>
      <c r="AS140" s="35">
        <f t="shared" si="39"/>
        <v>97500</v>
      </c>
      <c r="AT140" s="31">
        <f t="shared" si="40"/>
        <v>0.686046511627907</v>
      </c>
      <c r="AU140" s="84">
        <f t="shared" si="41"/>
        <v>108000</v>
      </c>
      <c r="AV140" s="50">
        <f t="shared" si="57"/>
        <v>84000</v>
      </c>
      <c r="AX140" s="48">
        <f t="shared" si="42"/>
        <v>236000</v>
      </c>
      <c r="AY140" s="49"/>
      <c r="BA140" s="157">
        <f t="shared" si="58"/>
        <v>9450</v>
      </c>
      <c r="BB140" s="158" t="s">
        <v>196</v>
      </c>
      <c r="BC140" s="159" t="s">
        <v>57</v>
      </c>
    </row>
    <row r="141" spans="1:55" ht="24">
      <c r="A141" s="36">
        <v>45659028</v>
      </c>
      <c r="B141" s="37" t="s">
        <v>119</v>
      </c>
      <c r="C141" s="37" t="s">
        <v>50</v>
      </c>
      <c r="D141" s="37" t="s">
        <v>193</v>
      </c>
      <c r="E141" s="37" t="s">
        <v>207</v>
      </c>
      <c r="F141" s="38">
        <v>9459540</v>
      </c>
      <c r="G141" s="39"/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2.4</v>
      </c>
      <c r="O141" s="38">
        <v>2</v>
      </c>
      <c r="P141" s="40">
        <v>451000</v>
      </c>
      <c r="Q141" s="40">
        <v>686000</v>
      </c>
      <c r="R141" s="40">
        <v>0</v>
      </c>
      <c r="S141" s="40">
        <v>0</v>
      </c>
      <c r="T141" s="40">
        <v>0</v>
      </c>
      <c r="U141" s="40">
        <v>0</v>
      </c>
      <c r="V141" s="40">
        <v>52956</v>
      </c>
      <c r="W141" s="40">
        <v>53214</v>
      </c>
      <c r="X141" s="40">
        <v>106000</v>
      </c>
      <c r="Y141" s="40">
        <v>100000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137037</v>
      </c>
      <c r="AI141" s="40">
        <v>61000</v>
      </c>
      <c r="AJ141" s="40">
        <v>746993</v>
      </c>
      <c r="AK141" s="41">
        <v>900214</v>
      </c>
      <c r="AL141" s="23"/>
      <c r="AM141" s="42">
        <v>496100</v>
      </c>
      <c r="AN141" s="43">
        <f t="shared" si="52"/>
        <v>0.7231778425655977</v>
      </c>
      <c r="AO141" s="44">
        <f>-1+AM141/P141</f>
        <v>0.10000000000000009</v>
      </c>
      <c r="AP141" s="27"/>
      <c r="AQ141" s="45">
        <f t="shared" si="37"/>
        <v>657100</v>
      </c>
      <c r="AR141" s="46">
        <f t="shared" si="38"/>
        <v>0.8796601842319808</v>
      </c>
      <c r="AS141" s="35">
        <f t="shared" si="39"/>
        <v>89893</v>
      </c>
      <c r="AT141" s="31">
        <f t="shared" si="40"/>
        <v>0.7299375481829876</v>
      </c>
      <c r="AU141" s="84">
        <f t="shared" si="41"/>
        <v>243114</v>
      </c>
      <c r="AV141" s="50">
        <f t="shared" si="57"/>
        <v>36937</v>
      </c>
      <c r="AX141" s="48">
        <f t="shared" si="42"/>
        <v>206708.33333333334</v>
      </c>
      <c r="AY141" s="49">
        <f t="shared" si="42"/>
        <v>248050</v>
      </c>
      <c r="BA141" s="157">
        <f t="shared" si="58"/>
        <v>37069.2</v>
      </c>
      <c r="BB141" s="158" t="s">
        <v>196</v>
      </c>
      <c r="BC141" s="159" t="s">
        <v>59</v>
      </c>
    </row>
    <row r="142" spans="1:55" ht="24">
      <c r="A142" s="36">
        <v>47224541</v>
      </c>
      <c r="B142" s="37" t="s">
        <v>142</v>
      </c>
      <c r="C142" s="37" t="s">
        <v>50</v>
      </c>
      <c r="D142" s="37" t="s">
        <v>193</v>
      </c>
      <c r="E142" s="37" t="s">
        <v>208</v>
      </c>
      <c r="F142" s="38">
        <v>1810833</v>
      </c>
      <c r="G142" s="39"/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2.8</v>
      </c>
      <c r="O142" s="38">
        <v>2.5</v>
      </c>
      <c r="P142" s="40">
        <v>427000</v>
      </c>
      <c r="Q142" s="40">
        <v>631260</v>
      </c>
      <c r="R142" s="40">
        <v>0</v>
      </c>
      <c r="S142" s="40">
        <v>0</v>
      </c>
      <c r="T142" s="40">
        <v>0</v>
      </c>
      <c r="U142" s="40">
        <v>0</v>
      </c>
      <c r="V142" s="40">
        <v>117712</v>
      </c>
      <c r="W142" s="40">
        <v>80000</v>
      </c>
      <c r="X142" s="40">
        <v>100000</v>
      </c>
      <c r="Y142" s="40">
        <v>120000</v>
      </c>
      <c r="Z142" s="40">
        <v>0</v>
      </c>
      <c r="AA142" s="40">
        <v>0</v>
      </c>
      <c r="AB142" s="40">
        <v>0</v>
      </c>
      <c r="AC142" s="40">
        <v>0</v>
      </c>
      <c r="AD142" s="40">
        <v>0</v>
      </c>
      <c r="AE142" s="40">
        <v>0</v>
      </c>
      <c r="AF142" s="40">
        <v>0</v>
      </c>
      <c r="AG142" s="40">
        <v>0</v>
      </c>
      <c r="AH142" s="40">
        <v>15000</v>
      </c>
      <c r="AI142" s="40">
        <v>73085</v>
      </c>
      <c r="AJ142" s="40">
        <v>559712</v>
      </c>
      <c r="AK142" s="41">
        <v>904345</v>
      </c>
      <c r="AL142" s="23"/>
      <c r="AM142" s="42">
        <v>414700</v>
      </c>
      <c r="AN142" s="43">
        <f t="shared" si="52"/>
        <v>0.6569400880778127</v>
      </c>
      <c r="AO142" s="44">
        <f>-1+AM142/P142</f>
        <v>-0.02880562060889935</v>
      </c>
      <c r="AP142" s="27"/>
      <c r="AQ142" s="45">
        <f t="shared" si="37"/>
        <v>607785</v>
      </c>
      <c r="AR142" s="46">
        <f t="shared" si="38"/>
        <v>0.9212883803841676</v>
      </c>
      <c r="AS142" s="35">
        <f t="shared" si="39"/>
        <v>51927</v>
      </c>
      <c r="AT142" s="31">
        <f t="shared" si="40"/>
        <v>0.6720720521482398</v>
      </c>
      <c r="AU142" s="84">
        <f t="shared" si="41"/>
        <v>296560</v>
      </c>
      <c r="AV142" s="50">
        <f t="shared" si="57"/>
        <v>0</v>
      </c>
      <c r="AX142" s="48">
        <f t="shared" si="42"/>
        <v>148107.14285714287</v>
      </c>
      <c r="AY142" s="49">
        <f t="shared" si="42"/>
        <v>165880</v>
      </c>
      <c r="BA142" s="157">
        <f t="shared" si="58"/>
        <v>51927</v>
      </c>
      <c r="BB142" s="158" t="s">
        <v>196</v>
      </c>
      <c r="BC142" s="159" t="s">
        <v>54</v>
      </c>
    </row>
    <row r="143" spans="1:55" ht="48" hidden="1">
      <c r="A143" s="36">
        <v>65761979</v>
      </c>
      <c r="B143" s="37" t="s">
        <v>60</v>
      </c>
      <c r="C143" s="37" t="s">
        <v>50</v>
      </c>
      <c r="D143" s="37" t="s">
        <v>193</v>
      </c>
      <c r="E143" s="37" t="s">
        <v>209</v>
      </c>
      <c r="F143" s="38">
        <v>3460645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0.6</v>
      </c>
      <c r="O143" s="38">
        <v>0.3</v>
      </c>
      <c r="P143" s="40">
        <v>0</v>
      </c>
      <c r="Q143" s="40">
        <v>154759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495327</v>
      </c>
      <c r="AG143" s="40">
        <v>165181</v>
      </c>
      <c r="AH143" s="40">
        <v>0</v>
      </c>
      <c r="AI143" s="40">
        <v>44332</v>
      </c>
      <c r="AJ143" s="40">
        <v>495327</v>
      </c>
      <c r="AK143" s="41">
        <v>364272</v>
      </c>
      <c r="AL143" s="23"/>
      <c r="AM143" s="42">
        <v>98000</v>
      </c>
      <c r="AN143" s="43">
        <f t="shared" si="52"/>
        <v>0.6332426547082883</v>
      </c>
      <c r="AO143" s="44"/>
      <c r="AP143" s="27"/>
      <c r="AQ143" s="45">
        <f t="shared" si="37"/>
        <v>307513</v>
      </c>
      <c r="AR143" s="46">
        <f t="shared" si="38"/>
        <v>0.6208282609266202</v>
      </c>
      <c r="AS143" s="35">
        <f t="shared" si="39"/>
        <v>187814</v>
      </c>
      <c r="AT143" s="31">
        <f t="shared" si="40"/>
        <v>0.8441851144199939</v>
      </c>
      <c r="AU143" s="84">
        <f t="shared" si="41"/>
        <v>56759</v>
      </c>
      <c r="AV143" s="50">
        <f t="shared" si="57"/>
        <v>187814</v>
      </c>
      <c r="AX143" s="48">
        <f t="shared" si="42"/>
        <v>163333.33333333334</v>
      </c>
      <c r="AY143" s="49">
        <f t="shared" si="42"/>
        <v>326666.6666666667</v>
      </c>
      <c r="BA143" s="157">
        <f t="shared" si="58"/>
        <v>0</v>
      </c>
      <c r="BB143" s="158" t="s">
        <v>196</v>
      </c>
      <c r="BC143" s="159"/>
    </row>
    <row r="144" spans="1:55" ht="24">
      <c r="A144" s="36">
        <v>66597064</v>
      </c>
      <c r="B144" s="37" t="s">
        <v>210</v>
      </c>
      <c r="C144" s="37" t="s">
        <v>50</v>
      </c>
      <c r="D144" s="37" t="s">
        <v>193</v>
      </c>
      <c r="E144" s="37" t="s">
        <v>210</v>
      </c>
      <c r="F144" s="38">
        <v>8125444</v>
      </c>
      <c r="G144" s="39"/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3.8</v>
      </c>
      <c r="O144" s="38">
        <v>3</v>
      </c>
      <c r="P144" s="40">
        <v>513200</v>
      </c>
      <c r="Q144" s="40">
        <v>1027760</v>
      </c>
      <c r="R144" s="40">
        <v>142000</v>
      </c>
      <c r="S144" s="40">
        <v>0</v>
      </c>
      <c r="T144" s="40">
        <v>0</v>
      </c>
      <c r="U144" s="40">
        <v>0</v>
      </c>
      <c r="V144" s="40">
        <v>105001</v>
      </c>
      <c r="W144" s="40">
        <v>105000</v>
      </c>
      <c r="X144" s="40">
        <v>65000</v>
      </c>
      <c r="Y144" s="40">
        <v>80000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220600</v>
      </c>
      <c r="AG144" s="40">
        <v>220600</v>
      </c>
      <c r="AH144" s="40">
        <v>74346</v>
      </c>
      <c r="AI144" s="40">
        <v>90000</v>
      </c>
      <c r="AJ144" s="40">
        <v>1120147</v>
      </c>
      <c r="AK144" s="41">
        <v>1523360</v>
      </c>
      <c r="AL144" s="23"/>
      <c r="AM144" s="42">
        <v>667100</v>
      </c>
      <c r="AN144" s="43">
        <f t="shared" si="52"/>
        <v>0.6490814976259048</v>
      </c>
      <c r="AO144" s="44">
        <f>-1+AM144/P144</f>
        <v>0.2998830865159783</v>
      </c>
      <c r="AP144" s="27"/>
      <c r="AQ144" s="45">
        <f t="shared" si="37"/>
        <v>1057700</v>
      </c>
      <c r="AR144" s="46">
        <f t="shared" si="38"/>
        <v>0.94425106704745</v>
      </c>
      <c r="AS144" s="35">
        <f t="shared" si="39"/>
        <v>62447</v>
      </c>
      <c r="AT144" s="31">
        <f t="shared" si="40"/>
        <v>0.6943204495326121</v>
      </c>
      <c r="AU144" s="84">
        <f t="shared" si="41"/>
        <v>465660</v>
      </c>
      <c r="AV144" s="50">
        <f t="shared" si="57"/>
        <v>0</v>
      </c>
      <c r="AX144" s="48">
        <f t="shared" si="42"/>
        <v>175552.6315789474</v>
      </c>
      <c r="AY144" s="49">
        <f t="shared" si="42"/>
        <v>222366.66666666666</v>
      </c>
      <c r="BA144" s="157">
        <f t="shared" si="58"/>
        <v>62447</v>
      </c>
      <c r="BB144" s="158" t="s">
        <v>196</v>
      </c>
      <c r="BC144" s="159" t="s">
        <v>59</v>
      </c>
    </row>
    <row r="145" spans="1:55" ht="24" hidden="1">
      <c r="A145" s="36">
        <v>66597064</v>
      </c>
      <c r="B145" s="37" t="s">
        <v>210</v>
      </c>
      <c r="C145" s="37" t="s">
        <v>50</v>
      </c>
      <c r="D145" s="37" t="s">
        <v>193</v>
      </c>
      <c r="E145" s="37" t="s">
        <v>211</v>
      </c>
      <c r="F145" s="38">
        <v>9390296</v>
      </c>
      <c r="G145" s="39"/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0.2</v>
      </c>
      <c r="O145" s="38">
        <v>0.2</v>
      </c>
      <c r="P145" s="40">
        <v>51800</v>
      </c>
      <c r="Q145" s="40">
        <v>51800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5000</v>
      </c>
      <c r="Y145" s="40">
        <v>5000</v>
      </c>
      <c r="Z145" s="40">
        <v>0</v>
      </c>
      <c r="AA145" s="40">
        <v>0</v>
      </c>
      <c r="AB145" s="40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0</v>
      </c>
      <c r="AJ145" s="40">
        <v>56800</v>
      </c>
      <c r="AK145" s="41">
        <v>56800</v>
      </c>
      <c r="AL145" s="23"/>
      <c r="AM145" s="42">
        <v>51000</v>
      </c>
      <c r="AN145" s="43">
        <f t="shared" si="52"/>
        <v>0.9845559845559846</v>
      </c>
      <c r="AO145" s="44">
        <f>-1+AM145/P145</f>
        <v>-0.015444015444015413</v>
      </c>
      <c r="AP145" s="27"/>
      <c r="AQ145" s="45">
        <f t="shared" si="37"/>
        <v>56000</v>
      </c>
      <c r="AR145" s="46">
        <f t="shared" si="38"/>
        <v>0.9859154929577465</v>
      </c>
      <c r="AS145" s="35">
        <f t="shared" si="39"/>
        <v>800</v>
      </c>
      <c r="AT145" s="31">
        <f t="shared" si="40"/>
        <v>0.9859154929577465</v>
      </c>
      <c r="AU145" s="84">
        <f t="shared" si="41"/>
        <v>800</v>
      </c>
      <c r="AV145" s="50">
        <f t="shared" si="57"/>
        <v>800</v>
      </c>
      <c r="AX145" s="48">
        <f t="shared" si="42"/>
        <v>255000</v>
      </c>
      <c r="AY145" s="49">
        <f t="shared" si="42"/>
        <v>255000</v>
      </c>
      <c r="BA145" s="157">
        <f t="shared" si="58"/>
        <v>0</v>
      </c>
      <c r="BB145" s="158" t="s">
        <v>196</v>
      </c>
      <c r="BC145" s="159" t="s">
        <v>59</v>
      </c>
    </row>
    <row r="146" spans="1:55" ht="24" hidden="1">
      <c r="A146" s="36">
        <v>69720649</v>
      </c>
      <c r="B146" s="37" t="s">
        <v>212</v>
      </c>
      <c r="C146" s="37" t="s">
        <v>50</v>
      </c>
      <c r="D146" s="37" t="s">
        <v>193</v>
      </c>
      <c r="E146" s="37" t="s">
        <v>212</v>
      </c>
      <c r="F146" s="38">
        <v>2029003</v>
      </c>
      <c r="G146" s="39"/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2</v>
      </c>
      <c r="O146" s="38">
        <v>2</v>
      </c>
      <c r="P146" s="40">
        <v>0</v>
      </c>
      <c r="Q146" s="40">
        <v>644000</v>
      </c>
      <c r="R146" s="40">
        <v>0</v>
      </c>
      <c r="S146" s="40">
        <v>0</v>
      </c>
      <c r="T146" s="40">
        <v>129600</v>
      </c>
      <c r="U146" s="40">
        <v>0</v>
      </c>
      <c r="V146" s="40">
        <v>0</v>
      </c>
      <c r="W146" s="40">
        <v>0</v>
      </c>
      <c r="X146" s="40">
        <v>20000</v>
      </c>
      <c r="Y146" s="40">
        <v>0</v>
      </c>
      <c r="Z146" s="40">
        <v>0</v>
      </c>
      <c r="AA146" s="40">
        <v>0</v>
      </c>
      <c r="AB146" s="40">
        <v>0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420680</v>
      </c>
      <c r="AI146" s="40">
        <v>0</v>
      </c>
      <c r="AJ146" s="40">
        <v>570280</v>
      </c>
      <c r="AK146" s="41">
        <v>644000</v>
      </c>
      <c r="AL146" s="23"/>
      <c r="AM146" s="42">
        <v>450800</v>
      </c>
      <c r="AN146" s="43">
        <f t="shared" si="52"/>
        <v>0.7</v>
      </c>
      <c r="AO146" s="44"/>
      <c r="AP146" s="27"/>
      <c r="AQ146" s="45">
        <f t="shared" si="37"/>
        <v>450800</v>
      </c>
      <c r="AR146" s="46">
        <f t="shared" si="38"/>
        <v>0.7904888826541349</v>
      </c>
      <c r="AS146" s="35">
        <f t="shared" si="39"/>
        <v>119480</v>
      </c>
      <c r="AT146" s="31">
        <f t="shared" si="40"/>
        <v>0.7</v>
      </c>
      <c r="AU146" s="84">
        <f t="shared" si="41"/>
        <v>193200</v>
      </c>
      <c r="AV146" s="50">
        <f t="shared" si="57"/>
        <v>119480</v>
      </c>
      <c r="AX146" s="48">
        <f t="shared" si="42"/>
        <v>225400</v>
      </c>
      <c r="AY146" s="49">
        <f t="shared" si="42"/>
        <v>225400</v>
      </c>
      <c r="BA146" s="157">
        <f t="shared" si="58"/>
        <v>0</v>
      </c>
      <c r="BB146" s="158" t="s">
        <v>196</v>
      </c>
      <c r="BC146" s="159" t="s">
        <v>59</v>
      </c>
    </row>
    <row r="147" spans="1:55" ht="24.75" thickBot="1">
      <c r="A147" s="36">
        <v>70283966</v>
      </c>
      <c r="B147" s="37" t="s">
        <v>213</v>
      </c>
      <c r="C147" s="37" t="s">
        <v>50</v>
      </c>
      <c r="D147" s="37" t="s">
        <v>193</v>
      </c>
      <c r="E147" s="37" t="s">
        <v>213</v>
      </c>
      <c r="F147" s="38">
        <v>2560256</v>
      </c>
      <c r="G147" s="39"/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3.2</v>
      </c>
      <c r="O147" s="38">
        <v>2.7</v>
      </c>
      <c r="P147" s="40">
        <v>425000</v>
      </c>
      <c r="Q147" s="40">
        <v>788537</v>
      </c>
      <c r="R147" s="40">
        <v>0</v>
      </c>
      <c r="S147" s="40">
        <v>0</v>
      </c>
      <c r="T147" s="40">
        <v>0</v>
      </c>
      <c r="U147" s="40">
        <v>0</v>
      </c>
      <c r="V147" s="40">
        <v>126337</v>
      </c>
      <c r="W147" s="40">
        <v>113703</v>
      </c>
      <c r="X147" s="40">
        <v>120000</v>
      </c>
      <c r="Y147" s="40">
        <v>120000</v>
      </c>
      <c r="Z147" s="40">
        <v>0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209775</v>
      </c>
      <c r="AG147" s="40">
        <v>59416</v>
      </c>
      <c r="AH147" s="40">
        <v>159065</v>
      </c>
      <c r="AI147" s="40">
        <v>161250</v>
      </c>
      <c r="AJ147" s="40">
        <v>990177</v>
      </c>
      <c r="AK147" s="41">
        <v>1242906</v>
      </c>
      <c r="AL147" s="23"/>
      <c r="AM147" s="42">
        <v>487500</v>
      </c>
      <c r="AN147" s="43">
        <f t="shared" si="52"/>
        <v>0.6182335134559317</v>
      </c>
      <c r="AO147" s="44">
        <f>-1+AM147/P147</f>
        <v>0.1470588235294117</v>
      </c>
      <c r="AP147" s="27"/>
      <c r="AQ147" s="45">
        <f t="shared" si="37"/>
        <v>828166</v>
      </c>
      <c r="AR147" s="46">
        <f t="shared" si="38"/>
        <v>0.796177958174426</v>
      </c>
      <c r="AS147" s="35">
        <f t="shared" si="39"/>
        <v>212011</v>
      </c>
      <c r="AT147" s="31">
        <f t="shared" si="40"/>
        <v>0.6663142667265264</v>
      </c>
      <c r="AU147" s="84">
        <f t="shared" si="41"/>
        <v>414740</v>
      </c>
      <c r="AV147" s="50">
        <f t="shared" si="57"/>
        <v>85674</v>
      </c>
      <c r="AX147" s="48">
        <f t="shared" si="42"/>
        <v>152343.75</v>
      </c>
      <c r="AY147" s="49">
        <f t="shared" si="42"/>
        <v>180555.55555555553</v>
      </c>
      <c r="BA147" s="172">
        <f t="shared" si="58"/>
        <v>88435.9</v>
      </c>
      <c r="BB147" s="173" t="s">
        <v>196</v>
      </c>
      <c r="BC147" s="174" t="s">
        <v>59</v>
      </c>
    </row>
    <row r="148" spans="1:53" ht="60.75" hidden="1" thickBot="1">
      <c r="A148" s="36">
        <v>70659001</v>
      </c>
      <c r="B148" s="37" t="s">
        <v>96</v>
      </c>
      <c r="C148" s="116" t="s">
        <v>97</v>
      </c>
      <c r="D148" s="37" t="s">
        <v>193</v>
      </c>
      <c r="E148" s="37" t="s">
        <v>214</v>
      </c>
      <c r="F148" s="38">
        <v>9241145</v>
      </c>
      <c r="G148" s="39"/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4.6</v>
      </c>
      <c r="O148" s="38">
        <v>4.3</v>
      </c>
      <c r="P148" s="40">
        <v>1495000</v>
      </c>
      <c r="Q148" s="40">
        <v>2014000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  <c r="Z148" s="40">
        <v>587000</v>
      </c>
      <c r="AA148" s="40">
        <v>220000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22000</v>
      </c>
      <c r="AI148" s="40">
        <v>19000</v>
      </c>
      <c r="AJ148" s="40">
        <v>2104000</v>
      </c>
      <c r="AK148" s="41">
        <v>2253000</v>
      </c>
      <c r="AL148" s="23"/>
      <c r="AM148" s="42">
        <v>1644500</v>
      </c>
      <c r="AN148" s="43">
        <f t="shared" si="52"/>
        <v>0.8165342601787487</v>
      </c>
      <c r="AO148" s="44">
        <f>-1+AM148/P148</f>
        <v>0.10000000000000009</v>
      </c>
      <c r="AP148" s="27"/>
      <c r="AQ148" s="45">
        <f aca="true" t="shared" si="59" ref="AQ148:AQ204">S148+U148+Y148+AA148+AC148+AE148+AG148+AI148+AM148</f>
        <v>1883500</v>
      </c>
      <c r="AR148" s="46">
        <f aca="true" t="shared" si="60" ref="AR148:AR204">AQ148/(P148+R148+T148+V148+X148+Z148+AB148+AD148+AF148+AH148)</f>
        <v>0.8951996197718631</v>
      </c>
      <c r="AS148" s="35">
        <f aca="true" t="shared" si="61" ref="AS148:AS200">IF(AR148&gt;=100%,0,(P148+R148+T148+V148+X148+Z148+AB148+AD148+AF148+AH148)-(S148+U148+Y148+AA148+AC148+AE148+AG148+AI148+AM148))</f>
        <v>220500</v>
      </c>
      <c r="AT148" s="31">
        <f aca="true" t="shared" si="62" ref="AT148:AT204">AQ148/AK148</f>
        <v>0.8359964491788726</v>
      </c>
      <c r="AU148" s="84">
        <f aca="true" t="shared" si="63" ref="AU148:AU159">IF(AQ148&lt;AK148,AK148-AQ148,0)</f>
        <v>369500</v>
      </c>
      <c r="AV148" s="50">
        <f t="shared" si="57"/>
        <v>220500</v>
      </c>
      <c r="AX148" s="48">
        <f aca="true" t="shared" si="64" ref="AX148:AY200">$AM148/N148</f>
        <v>357500</v>
      </c>
      <c r="AY148" s="49">
        <f t="shared" si="64"/>
        <v>382441.8604651163</v>
      </c>
      <c r="BA148" s="163">
        <f t="shared" si="58"/>
        <v>0</v>
      </c>
    </row>
    <row r="149" spans="1:53" ht="24.75" hidden="1" thickBot="1">
      <c r="A149" s="36">
        <v>70803978</v>
      </c>
      <c r="B149" s="37" t="s">
        <v>132</v>
      </c>
      <c r="C149" s="37" t="s">
        <v>62</v>
      </c>
      <c r="D149" s="37" t="s">
        <v>193</v>
      </c>
      <c r="E149" s="37" t="s">
        <v>215</v>
      </c>
      <c r="F149" s="38">
        <v>7780361</v>
      </c>
      <c r="G149" s="39"/>
      <c r="H149" s="38">
        <v>350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1</v>
      </c>
      <c r="O149" s="38">
        <v>0.5</v>
      </c>
      <c r="P149" s="40">
        <v>0</v>
      </c>
      <c r="Q149" s="40">
        <v>140000</v>
      </c>
      <c r="R149" s="40">
        <v>0</v>
      </c>
      <c r="S149" s="40">
        <v>0</v>
      </c>
      <c r="T149" s="40">
        <v>0</v>
      </c>
      <c r="U149" s="40">
        <v>100000</v>
      </c>
      <c r="V149" s="40">
        <v>20000</v>
      </c>
      <c r="W149" s="40">
        <v>30000</v>
      </c>
      <c r="X149" s="40">
        <v>40000</v>
      </c>
      <c r="Y149" s="40">
        <v>60000</v>
      </c>
      <c r="Z149" s="40">
        <v>0</v>
      </c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50000</v>
      </c>
      <c r="AI149" s="40">
        <v>100000</v>
      </c>
      <c r="AJ149" s="40">
        <v>110000</v>
      </c>
      <c r="AK149" s="41">
        <v>430000</v>
      </c>
      <c r="AL149" s="23"/>
      <c r="AM149" s="42"/>
      <c r="AN149" s="43">
        <f t="shared" si="52"/>
        <v>0</v>
      </c>
      <c r="AO149" s="44"/>
      <c r="AP149" s="27"/>
      <c r="AQ149" s="45">
        <f t="shared" si="59"/>
        <v>260000</v>
      </c>
      <c r="AR149" s="46">
        <f t="shared" si="60"/>
        <v>2.3636363636363638</v>
      </c>
      <c r="AS149" s="35">
        <f t="shared" si="61"/>
        <v>0</v>
      </c>
      <c r="AT149" s="31">
        <f t="shared" si="62"/>
        <v>0.6046511627906976</v>
      </c>
      <c r="AU149" s="84">
        <f t="shared" si="63"/>
        <v>170000</v>
      </c>
      <c r="AV149" s="50">
        <f t="shared" si="57"/>
        <v>0</v>
      </c>
      <c r="AX149" s="48">
        <f t="shared" si="64"/>
        <v>0</v>
      </c>
      <c r="AY149" s="49">
        <f t="shared" si="64"/>
        <v>0</v>
      </c>
      <c r="BA149" s="163">
        <f t="shared" si="58"/>
        <v>0</v>
      </c>
    </row>
    <row r="150" spans="1:53" ht="48.75" hidden="1" thickBot="1">
      <c r="A150" s="36">
        <v>70955751</v>
      </c>
      <c r="B150" s="37" t="s">
        <v>216</v>
      </c>
      <c r="C150" s="37" t="s">
        <v>50</v>
      </c>
      <c r="D150" s="37" t="s">
        <v>193</v>
      </c>
      <c r="E150" s="37" t="s">
        <v>217</v>
      </c>
      <c r="F150" s="38">
        <v>7914461</v>
      </c>
      <c r="G150" s="39"/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1.1</v>
      </c>
      <c r="O150" s="38">
        <v>0.3</v>
      </c>
      <c r="P150" s="40">
        <v>0</v>
      </c>
      <c r="Q150" s="40">
        <v>425500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30000</v>
      </c>
      <c r="Y150" s="40">
        <v>30000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40">
        <v>0</v>
      </c>
      <c r="AF150" s="40">
        <v>144000</v>
      </c>
      <c r="AG150" s="40">
        <v>0</v>
      </c>
      <c r="AH150" s="40">
        <v>0</v>
      </c>
      <c r="AI150" s="40">
        <v>0</v>
      </c>
      <c r="AJ150" s="40">
        <v>174000</v>
      </c>
      <c r="AK150" s="41">
        <v>455500</v>
      </c>
      <c r="AL150" s="23"/>
      <c r="AM150" s="42">
        <v>204000</v>
      </c>
      <c r="AN150" s="43">
        <f t="shared" si="52"/>
        <v>0.4794359576968273</v>
      </c>
      <c r="AO150" s="44"/>
      <c r="AP150" s="27"/>
      <c r="AQ150" s="45">
        <f t="shared" si="59"/>
        <v>234000</v>
      </c>
      <c r="AR150" s="46">
        <f t="shared" si="60"/>
        <v>1.3448275862068966</v>
      </c>
      <c r="AS150" s="35">
        <f t="shared" si="61"/>
        <v>0</v>
      </c>
      <c r="AT150" s="31">
        <f t="shared" si="62"/>
        <v>0.5137211855104281</v>
      </c>
      <c r="AU150" s="84">
        <f t="shared" si="63"/>
        <v>221500</v>
      </c>
      <c r="AV150" s="50">
        <f t="shared" si="57"/>
        <v>0</v>
      </c>
      <c r="AX150" s="48">
        <f t="shared" si="64"/>
        <v>185454.54545454544</v>
      </c>
      <c r="AY150" s="49">
        <f t="shared" si="64"/>
        <v>680000</v>
      </c>
      <c r="BA150" s="163">
        <f t="shared" si="58"/>
        <v>0</v>
      </c>
    </row>
    <row r="151" spans="1:53" ht="48.75" hidden="1" thickBot="1">
      <c r="A151" s="36">
        <v>70955751</v>
      </c>
      <c r="B151" s="37" t="s">
        <v>179</v>
      </c>
      <c r="C151" s="37" t="s">
        <v>50</v>
      </c>
      <c r="D151" s="37" t="s">
        <v>193</v>
      </c>
      <c r="E151" s="37" t="s">
        <v>218</v>
      </c>
      <c r="F151" s="38">
        <v>1177442</v>
      </c>
      <c r="G151" s="39"/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40">
        <v>0</v>
      </c>
      <c r="Q151" s="40">
        <v>15000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16000</v>
      </c>
      <c r="Y151" s="40">
        <v>8000</v>
      </c>
      <c r="Z151" s="40">
        <v>5000</v>
      </c>
      <c r="AA151" s="40">
        <v>0</v>
      </c>
      <c r="AB151" s="40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0</v>
      </c>
      <c r="AJ151" s="40">
        <v>21000</v>
      </c>
      <c r="AK151" s="41">
        <v>23000</v>
      </c>
      <c r="AL151" s="23"/>
      <c r="AM151" s="42">
        <v>15000</v>
      </c>
      <c r="AN151" s="43">
        <f t="shared" si="52"/>
        <v>1</v>
      </c>
      <c r="AO151" s="44"/>
      <c r="AP151" s="27"/>
      <c r="AQ151" s="45">
        <f t="shared" si="59"/>
        <v>23000</v>
      </c>
      <c r="AR151" s="46">
        <f t="shared" si="60"/>
        <v>1.0952380952380953</v>
      </c>
      <c r="AS151" s="35">
        <f t="shared" si="61"/>
        <v>0</v>
      </c>
      <c r="AT151" s="31">
        <f t="shared" si="62"/>
        <v>1</v>
      </c>
      <c r="AU151" s="84">
        <f t="shared" si="63"/>
        <v>0</v>
      </c>
      <c r="AV151" s="50">
        <f t="shared" si="57"/>
        <v>0</v>
      </c>
      <c r="AX151" s="48"/>
      <c r="AY151" s="49"/>
      <c r="BA151" s="163">
        <f t="shared" si="58"/>
        <v>0</v>
      </c>
    </row>
    <row r="152" spans="1:53" ht="48.75" hidden="1" thickBot="1">
      <c r="A152" s="36">
        <v>70955751</v>
      </c>
      <c r="B152" s="37" t="s">
        <v>179</v>
      </c>
      <c r="C152" s="37" t="s">
        <v>50</v>
      </c>
      <c r="D152" s="37" t="s">
        <v>193</v>
      </c>
      <c r="E152" s="37" t="s">
        <v>219</v>
      </c>
      <c r="F152" s="38">
        <v>8805047</v>
      </c>
      <c r="G152" s="39"/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40">
        <v>0</v>
      </c>
      <c r="Q152" s="40">
        <v>15000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5000</v>
      </c>
      <c r="Z152" s="40">
        <v>15000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8000</v>
      </c>
      <c r="AG152" s="40">
        <v>0</v>
      </c>
      <c r="AH152" s="40">
        <v>0</v>
      </c>
      <c r="AI152" s="40">
        <v>0</v>
      </c>
      <c r="AJ152" s="40">
        <v>23000</v>
      </c>
      <c r="AK152" s="41">
        <v>20000</v>
      </c>
      <c r="AL152" s="23"/>
      <c r="AM152" s="42">
        <v>15000</v>
      </c>
      <c r="AN152" s="43">
        <f t="shared" si="52"/>
        <v>1</v>
      </c>
      <c r="AO152" s="44"/>
      <c r="AP152" s="27"/>
      <c r="AQ152" s="45">
        <f t="shared" si="59"/>
        <v>20000</v>
      </c>
      <c r="AR152" s="46">
        <f t="shared" si="60"/>
        <v>0.8695652173913043</v>
      </c>
      <c r="AS152" s="35">
        <f t="shared" si="61"/>
        <v>3000</v>
      </c>
      <c r="AT152" s="31">
        <f t="shared" si="62"/>
        <v>1</v>
      </c>
      <c r="AU152" s="84">
        <f t="shared" si="63"/>
        <v>0</v>
      </c>
      <c r="AV152" s="50">
        <f t="shared" si="57"/>
        <v>3000</v>
      </c>
      <c r="AX152" s="48"/>
      <c r="AY152" s="49"/>
      <c r="BA152" s="163">
        <f t="shared" si="58"/>
        <v>0</v>
      </c>
    </row>
    <row r="153" spans="1:53" ht="48.75" hidden="1" thickBot="1">
      <c r="A153" s="36">
        <v>70955751</v>
      </c>
      <c r="B153" s="37" t="s">
        <v>179</v>
      </c>
      <c r="C153" s="37" t="s">
        <v>50</v>
      </c>
      <c r="D153" s="37" t="s">
        <v>193</v>
      </c>
      <c r="E153" s="37" t="s">
        <v>220</v>
      </c>
      <c r="F153" s="38">
        <v>7457654</v>
      </c>
      <c r="G153" s="39"/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40">
        <v>0</v>
      </c>
      <c r="Q153" s="40">
        <v>15000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10000</v>
      </c>
      <c r="Y153" s="40">
        <v>10000</v>
      </c>
      <c r="Z153" s="40">
        <v>15000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0</v>
      </c>
      <c r="AJ153" s="40">
        <v>25000</v>
      </c>
      <c r="AK153" s="41">
        <v>25000</v>
      </c>
      <c r="AL153" s="23"/>
      <c r="AM153" s="42">
        <v>15000</v>
      </c>
      <c r="AN153" s="43">
        <f t="shared" si="52"/>
        <v>1</v>
      </c>
      <c r="AO153" s="44"/>
      <c r="AP153" s="27"/>
      <c r="AQ153" s="45">
        <f t="shared" si="59"/>
        <v>25000</v>
      </c>
      <c r="AR153" s="46">
        <f t="shared" si="60"/>
        <v>1</v>
      </c>
      <c r="AS153" s="35">
        <f t="shared" si="61"/>
        <v>0</v>
      </c>
      <c r="AT153" s="31">
        <f t="shared" si="62"/>
        <v>1</v>
      </c>
      <c r="AU153" s="84">
        <f t="shared" si="63"/>
        <v>0</v>
      </c>
      <c r="AV153" s="50">
        <f t="shared" si="57"/>
        <v>0</v>
      </c>
      <c r="AX153" s="48"/>
      <c r="AY153" s="49"/>
      <c r="BA153" s="163">
        <f t="shared" si="58"/>
        <v>0</v>
      </c>
    </row>
    <row r="154" spans="1:53" ht="48.75" hidden="1" thickBot="1">
      <c r="A154" s="36">
        <v>70955751</v>
      </c>
      <c r="B154" s="37" t="s">
        <v>179</v>
      </c>
      <c r="C154" s="37" t="s">
        <v>50</v>
      </c>
      <c r="D154" s="37" t="s">
        <v>193</v>
      </c>
      <c r="E154" s="37" t="s">
        <v>221</v>
      </c>
      <c r="F154" s="38">
        <v>9746758</v>
      </c>
      <c r="G154" s="39"/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40">
        <v>0</v>
      </c>
      <c r="Q154" s="40">
        <v>15000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5000</v>
      </c>
      <c r="Y154" s="40">
        <v>5000</v>
      </c>
      <c r="Z154" s="40">
        <v>15000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0">
        <v>20000</v>
      </c>
      <c r="AK154" s="41">
        <v>20000</v>
      </c>
      <c r="AL154" s="23"/>
      <c r="AM154" s="42">
        <v>15000</v>
      </c>
      <c r="AN154" s="43">
        <f t="shared" si="52"/>
        <v>1</v>
      </c>
      <c r="AO154" s="44"/>
      <c r="AP154" s="27"/>
      <c r="AQ154" s="45">
        <f t="shared" si="59"/>
        <v>20000</v>
      </c>
      <c r="AR154" s="46">
        <f t="shared" si="60"/>
        <v>1</v>
      </c>
      <c r="AS154" s="35">
        <f t="shared" si="61"/>
        <v>0</v>
      </c>
      <c r="AT154" s="31">
        <f t="shared" si="62"/>
        <v>1</v>
      </c>
      <c r="AU154" s="84">
        <f t="shared" si="63"/>
        <v>0</v>
      </c>
      <c r="AV154" s="50">
        <f t="shared" si="57"/>
        <v>0</v>
      </c>
      <c r="AX154" s="48"/>
      <c r="AY154" s="49"/>
      <c r="BA154" s="163">
        <f t="shared" si="58"/>
        <v>0</v>
      </c>
    </row>
    <row r="155" spans="1:53" ht="60.75" hidden="1" thickBot="1">
      <c r="A155" s="36">
        <v>71197435</v>
      </c>
      <c r="B155" s="37" t="s">
        <v>105</v>
      </c>
      <c r="C155" s="37" t="s">
        <v>97</v>
      </c>
      <c r="D155" s="37" t="s">
        <v>193</v>
      </c>
      <c r="E155" s="37" t="s">
        <v>222</v>
      </c>
      <c r="F155" s="38">
        <v>6901958</v>
      </c>
      <c r="G155" s="39"/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5.3</v>
      </c>
      <c r="O155" s="38">
        <v>3.5</v>
      </c>
      <c r="P155" s="40">
        <v>2397000</v>
      </c>
      <c r="Q155" s="40">
        <v>2475000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  <c r="Z155" s="40">
        <v>283000</v>
      </c>
      <c r="AA155" s="40">
        <v>300000</v>
      </c>
      <c r="AB155" s="40">
        <v>0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12000</v>
      </c>
      <c r="AI155" s="40">
        <v>12000</v>
      </c>
      <c r="AJ155" s="40">
        <v>2692000</v>
      </c>
      <c r="AK155" s="41">
        <v>2787000</v>
      </c>
      <c r="AL155" s="23"/>
      <c r="AM155" s="42">
        <v>1775000</v>
      </c>
      <c r="AN155" s="43">
        <f t="shared" si="52"/>
        <v>0.7171717171717171</v>
      </c>
      <c r="AO155" s="44">
        <f>-1+AM155/P155</f>
        <v>-0.2594910304547351</v>
      </c>
      <c r="AP155" s="27"/>
      <c r="AQ155" s="45">
        <f t="shared" si="59"/>
        <v>2087000</v>
      </c>
      <c r="AR155" s="46">
        <f t="shared" si="60"/>
        <v>0.775260029717682</v>
      </c>
      <c r="AS155" s="35">
        <f t="shared" si="61"/>
        <v>605000</v>
      </c>
      <c r="AT155" s="31">
        <f t="shared" si="62"/>
        <v>0.7488338715464657</v>
      </c>
      <c r="AU155" s="84">
        <f t="shared" si="63"/>
        <v>700000</v>
      </c>
      <c r="AV155" s="50">
        <f t="shared" si="57"/>
        <v>605000</v>
      </c>
      <c r="AX155" s="48">
        <f t="shared" si="64"/>
        <v>334905.6603773585</v>
      </c>
      <c r="AY155" s="49">
        <f t="shared" si="64"/>
        <v>507142.85714285716</v>
      </c>
      <c r="BA155" s="163">
        <f t="shared" si="58"/>
        <v>0</v>
      </c>
    </row>
    <row r="156" spans="1:53" ht="60.75" hidden="1" thickBot="1">
      <c r="A156" s="36">
        <v>71197435</v>
      </c>
      <c r="B156" s="37" t="s">
        <v>105</v>
      </c>
      <c r="C156" s="37" t="s">
        <v>97</v>
      </c>
      <c r="D156" s="37" t="s">
        <v>193</v>
      </c>
      <c r="E156" s="37" t="s">
        <v>223</v>
      </c>
      <c r="F156" s="38">
        <v>8122597</v>
      </c>
      <c r="G156" s="39"/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3</v>
      </c>
      <c r="O156" s="38">
        <v>3</v>
      </c>
      <c r="P156" s="40">
        <v>1555000</v>
      </c>
      <c r="Q156" s="40">
        <v>1529000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40">
        <v>0</v>
      </c>
      <c r="Z156" s="40">
        <v>148000</v>
      </c>
      <c r="AA156" s="40">
        <v>135000</v>
      </c>
      <c r="AB156" s="40">
        <v>0</v>
      </c>
      <c r="AC156" s="40">
        <v>0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0</v>
      </c>
      <c r="AJ156" s="40">
        <v>1703000</v>
      </c>
      <c r="AK156" s="41">
        <v>1664000</v>
      </c>
      <c r="AL156" s="23"/>
      <c r="AM156" s="42">
        <v>1529000</v>
      </c>
      <c r="AN156" s="43">
        <f t="shared" si="52"/>
        <v>1</v>
      </c>
      <c r="AO156" s="44">
        <f>-1+AM156/P156</f>
        <v>-0.0167202572347267</v>
      </c>
      <c r="AP156" s="27"/>
      <c r="AQ156" s="45">
        <f t="shared" si="59"/>
        <v>1664000</v>
      </c>
      <c r="AR156" s="46">
        <f t="shared" si="60"/>
        <v>0.9770992366412213</v>
      </c>
      <c r="AS156" s="35">
        <f t="shared" si="61"/>
        <v>39000</v>
      </c>
      <c r="AT156" s="31">
        <f t="shared" si="62"/>
        <v>1</v>
      </c>
      <c r="AU156" s="84">
        <f t="shared" si="63"/>
        <v>0</v>
      </c>
      <c r="AV156" s="50">
        <f t="shared" si="57"/>
        <v>39000</v>
      </c>
      <c r="AX156" s="48">
        <f t="shared" si="64"/>
        <v>509666.6666666667</v>
      </c>
      <c r="AY156" s="49">
        <f t="shared" si="64"/>
        <v>509666.6666666667</v>
      </c>
      <c r="BA156" s="163">
        <f t="shared" si="58"/>
        <v>0</v>
      </c>
    </row>
    <row r="157" spans="1:53" ht="60.75" hidden="1" thickBot="1">
      <c r="A157" s="36">
        <v>71197435</v>
      </c>
      <c r="B157" s="37" t="s">
        <v>105</v>
      </c>
      <c r="C157" s="37" t="s">
        <v>97</v>
      </c>
      <c r="D157" s="37" t="s">
        <v>193</v>
      </c>
      <c r="E157" s="37" t="s">
        <v>224</v>
      </c>
      <c r="F157" s="38">
        <v>4252841</v>
      </c>
      <c r="G157" s="39"/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2.7</v>
      </c>
      <c r="O157" s="38">
        <v>2.7</v>
      </c>
      <c r="P157" s="40">
        <v>1101000</v>
      </c>
      <c r="Q157" s="40">
        <v>1211000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  <c r="Z157" s="40">
        <v>154000</v>
      </c>
      <c r="AA157" s="40">
        <v>100000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  <c r="AJ157" s="40">
        <v>1255000</v>
      </c>
      <c r="AK157" s="41">
        <v>1311000</v>
      </c>
      <c r="AL157" s="23"/>
      <c r="AM157" s="42">
        <v>1156000</v>
      </c>
      <c r="AN157" s="43">
        <f t="shared" si="52"/>
        <v>0.9545829892650702</v>
      </c>
      <c r="AO157" s="44">
        <f>-1+AM157/P157</f>
        <v>0.049954586739327844</v>
      </c>
      <c r="AP157" s="27"/>
      <c r="AQ157" s="45">
        <f t="shared" si="59"/>
        <v>1256000</v>
      </c>
      <c r="AR157" s="46">
        <f t="shared" si="60"/>
        <v>1.000796812749004</v>
      </c>
      <c r="AS157" s="35">
        <f t="shared" si="61"/>
        <v>0</v>
      </c>
      <c r="AT157" s="31">
        <f t="shared" si="62"/>
        <v>0.958047292143402</v>
      </c>
      <c r="AU157" s="84">
        <f t="shared" si="63"/>
        <v>55000</v>
      </c>
      <c r="AV157" s="50">
        <f t="shared" si="57"/>
        <v>0</v>
      </c>
      <c r="AX157" s="48">
        <f t="shared" si="64"/>
        <v>428148.14814814815</v>
      </c>
      <c r="AY157" s="49">
        <f t="shared" si="64"/>
        <v>428148.14814814815</v>
      </c>
      <c r="BA157" s="163">
        <f t="shared" si="58"/>
        <v>0</v>
      </c>
    </row>
    <row r="158" spans="1:53" ht="60.75" hidden="1" thickBot="1">
      <c r="A158" s="36">
        <v>71197435</v>
      </c>
      <c r="B158" s="37" t="s">
        <v>105</v>
      </c>
      <c r="C158" s="37" t="s">
        <v>97</v>
      </c>
      <c r="D158" s="37" t="s">
        <v>193</v>
      </c>
      <c r="E158" s="37" t="s">
        <v>225</v>
      </c>
      <c r="F158" s="38">
        <v>8639934</v>
      </c>
      <c r="G158" s="39"/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0.2</v>
      </c>
      <c r="O158" s="38">
        <v>0.2</v>
      </c>
      <c r="P158" s="40">
        <v>0</v>
      </c>
      <c r="Q158" s="40">
        <v>54000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  <c r="Z158" s="40">
        <v>50000</v>
      </c>
      <c r="AA158" s="40">
        <v>35000</v>
      </c>
      <c r="AB158" s="40">
        <v>0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50000</v>
      </c>
      <c r="AK158" s="41">
        <v>89000</v>
      </c>
      <c r="AL158" s="23"/>
      <c r="AM158" s="42">
        <v>54000</v>
      </c>
      <c r="AN158" s="43">
        <f t="shared" si="52"/>
        <v>1</v>
      </c>
      <c r="AO158" s="44"/>
      <c r="AP158" s="27"/>
      <c r="AQ158" s="45">
        <f t="shared" si="59"/>
        <v>89000</v>
      </c>
      <c r="AR158" s="46">
        <f t="shared" si="60"/>
        <v>1.78</v>
      </c>
      <c r="AS158" s="35">
        <f t="shared" si="61"/>
        <v>0</v>
      </c>
      <c r="AT158" s="31">
        <f t="shared" si="62"/>
        <v>1</v>
      </c>
      <c r="AU158" s="84">
        <f t="shared" si="63"/>
        <v>0</v>
      </c>
      <c r="AV158" s="50">
        <f t="shared" si="57"/>
        <v>0</v>
      </c>
      <c r="AX158" s="48">
        <f t="shared" si="64"/>
        <v>270000</v>
      </c>
      <c r="AY158" s="49">
        <f t="shared" si="64"/>
        <v>270000</v>
      </c>
      <c r="BA158" s="163">
        <f t="shared" si="58"/>
        <v>0</v>
      </c>
    </row>
    <row r="159" spans="1:53" ht="60.75" hidden="1" thickBot="1">
      <c r="A159" s="52">
        <v>71197435</v>
      </c>
      <c r="B159" s="53" t="s">
        <v>105</v>
      </c>
      <c r="C159" s="53" t="s">
        <v>97</v>
      </c>
      <c r="D159" s="53" t="s">
        <v>193</v>
      </c>
      <c r="E159" s="53" t="s">
        <v>226</v>
      </c>
      <c r="F159" s="54">
        <v>4339432</v>
      </c>
      <c r="G159" s="88"/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0.1</v>
      </c>
      <c r="O159" s="54">
        <v>0.1</v>
      </c>
      <c r="P159" s="55">
        <v>104000</v>
      </c>
      <c r="Q159" s="55">
        <v>58000</v>
      </c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50000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55">
        <v>0</v>
      </c>
      <c r="AH159" s="55">
        <v>0</v>
      </c>
      <c r="AI159" s="55">
        <v>0</v>
      </c>
      <c r="AJ159" s="55">
        <v>104000</v>
      </c>
      <c r="AK159" s="56">
        <v>108000</v>
      </c>
      <c r="AL159" s="23"/>
      <c r="AM159" s="57">
        <v>58000</v>
      </c>
      <c r="AN159" s="58">
        <f t="shared" si="52"/>
        <v>1</v>
      </c>
      <c r="AO159" s="59">
        <f>-1+AM159/P159</f>
        <v>-0.4423076923076923</v>
      </c>
      <c r="AP159" s="27"/>
      <c r="AQ159" s="60">
        <f t="shared" si="59"/>
        <v>108000</v>
      </c>
      <c r="AR159" s="61">
        <f t="shared" si="60"/>
        <v>1.0384615384615385</v>
      </c>
      <c r="AS159" s="62">
        <f t="shared" si="61"/>
        <v>0</v>
      </c>
      <c r="AT159" s="63">
        <f t="shared" si="62"/>
        <v>1</v>
      </c>
      <c r="AU159" s="89">
        <f t="shared" si="63"/>
        <v>0</v>
      </c>
      <c r="AV159" s="86">
        <f t="shared" si="57"/>
        <v>0</v>
      </c>
      <c r="AX159" s="65">
        <f t="shared" si="64"/>
        <v>580000</v>
      </c>
      <c r="AY159" s="66">
        <f t="shared" si="64"/>
        <v>580000</v>
      </c>
      <c r="BA159" s="163">
        <f t="shared" si="58"/>
        <v>0</v>
      </c>
    </row>
    <row r="160" spans="1:53" ht="12.75" thickBot="1">
      <c r="A160" s="190" t="s">
        <v>64</v>
      </c>
      <c r="B160" s="191"/>
      <c r="C160" s="191"/>
      <c r="D160" s="191"/>
      <c r="E160" s="191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70">
        <f>SUM(P128:P159)</f>
        <v>12197000</v>
      </c>
      <c r="Q160" s="70">
        <f aca="true" t="shared" si="65" ref="Q160:AK160">SUM(Q128:Q159)</f>
        <v>16892856</v>
      </c>
      <c r="R160" s="70">
        <f t="shared" si="65"/>
        <v>142000</v>
      </c>
      <c r="S160" s="70">
        <f t="shared" si="65"/>
        <v>0</v>
      </c>
      <c r="T160" s="70">
        <f t="shared" si="65"/>
        <v>403700</v>
      </c>
      <c r="U160" s="70">
        <f t="shared" si="65"/>
        <v>153400</v>
      </c>
      <c r="V160" s="70">
        <f t="shared" si="65"/>
        <v>1456244</v>
      </c>
      <c r="W160" s="70">
        <f t="shared" si="65"/>
        <v>1155217</v>
      </c>
      <c r="X160" s="70">
        <f t="shared" si="65"/>
        <v>1133000</v>
      </c>
      <c r="Y160" s="70">
        <f t="shared" si="65"/>
        <v>1115780</v>
      </c>
      <c r="Z160" s="70">
        <f t="shared" si="65"/>
        <v>1272000</v>
      </c>
      <c r="AA160" s="70">
        <f t="shared" si="65"/>
        <v>840000</v>
      </c>
      <c r="AB160" s="70">
        <f t="shared" si="65"/>
        <v>169500</v>
      </c>
      <c r="AC160" s="70">
        <f t="shared" si="65"/>
        <v>25300</v>
      </c>
      <c r="AD160" s="70">
        <f t="shared" si="65"/>
        <v>0</v>
      </c>
      <c r="AE160" s="70">
        <f t="shared" si="65"/>
        <v>0</v>
      </c>
      <c r="AF160" s="70">
        <f t="shared" si="65"/>
        <v>1606702</v>
      </c>
      <c r="AG160" s="70">
        <f t="shared" si="65"/>
        <v>579837</v>
      </c>
      <c r="AH160" s="70">
        <f t="shared" si="65"/>
        <v>1416028</v>
      </c>
      <c r="AI160" s="70">
        <f t="shared" si="65"/>
        <v>927810</v>
      </c>
      <c r="AJ160" s="70">
        <f t="shared" si="65"/>
        <v>19339856</v>
      </c>
      <c r="AK160" s="72">
        <f t="shared" si="65"/>
        <v>21689800</v>
      </c>
      <c r="AL160" s="71"/>
      <c r="AM160" s="118">
        <f>SUM(AM128:AM159)</f>
        <v>13177500</v>
      </c>
      <c r="AN160" s="73">
        <f>AM160/Q160</f>
        <v>0.7800634777209964</v>
      </c>
      <c r="AO160" s="119">
        <f>-1+AM160/P160</f>
        <v>0.08038862015249659</v>
      </c>
      <c r="AP160" s="74"/>
      <c r="AQ160" s="75">
        <f t="shared" si="59"/>
        <v>16819627</v>
      </c>
      <c r="AR160" s="90">
        <f t="shared" si="60"/>
        <v>0.8496402890780814</v>
      </c>
      <c r="AS160" s="77">
        <f>SUM(AS128:AS159)</f>
        <v>3359887</v>
      </c>
      <c r="AT160" s="78">
        <f t="shared" si="62"/>
        <v>0.7754625215539102</v>
      </c>
      <c r="AU160" s="77">
        <f>SUM(AU128:AU159)</f>
        <v>4870173</v>
      </c>
      <c r="AV160" s="93">
        <f>SUM(AV128:AV159)</f>
        <v>2203622</v>
      </c>
      <c r="AX160" s="79"/>
      <c r="AY160" s="79"/>
      <c r="BA160" s="177">
        <f>SUM(BA128:BA159)</f>
        <v>878635.7000000001</v>
      </c>
    </row>
    <row r="161" spans="1:51" ht="12.75" thickBot="1">
      <c r="A161" s="67"/>
      <c r="B161" s="68"/>
      <c r="C161" s="68"/>
      <c r="D161" s="68"/>
      <c r="E161" s="68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80"/>
      <c r="AO161" s="80"/>
      <c r="AP161" s="80"/>
      <c r="AR161" s="27"/>
      <c r="AS161" s="81"/>
      <c r="AT161" s="91"/>
      <c r="AV161" s="81"/>
      <c r="AX161" s="79"/>
      <c r="AY161" s="79"/>
    </row>
    <row r="162" spans="1:55" ht="24.75" hidden="1" thickBot="1">
      <c r="A162" s="18">
        <v>15060233</v>
      </c>
      <c r="B162" s="19" t="s">
        <v>49</v>
      </c>
      <c r="C162" s="19" t="s">
        <v>50</v>
      </c>
      <c r="D162" s="19" t="s">
        <v>227</v>
      </c>
      <c r="E162" s="19" t="s">
        <v>228</v>
      </c>
      <c r="F162" s="20">
        <v>5658028</v>
      </c>
      <c r="G162" s="20">
        <v>19</v>
      </c>
      <c r="H162" s="20">
        <v>19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1.1</v>
      </c>
      <c r="O162" s="20">
        <v>1</v>
      </c>
      <c r="P162" s="21">
        <v>0</v>
      </c>
      <c r="Q162" s="21">
        <v>209400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50000</v>
      </c>
      <c r="X162" s="21">
        <v>0</v>
      </c>
      <c r="Y162" s="21">
        <v>30000</v>
      </c>
      <c r="Z162" s="21">
        <v>0</v>
      </c>
      <c r="AA162" s="21">
        <v>0</v>
      </c>
      <c r="AB162" s="21">
        <v>150000</v>
      </c>
      <c r="AC162" s="21">
        <v>211975</v>
      </c>
      <c r="AD162" s="21">
        <v>0</v>
      </c>
      <c r="AE162" s="21">
        <v>0</v>
      </c>
      <c r="AF162" s="21">
        <v>0</v>
      </c>
      <c r="AG162" s="21">
        <v>0</v>
      </c>
      <c r="AH162" s="21">
        <v>0</v>
      </c>
      <c r="AI162" s="21">
        <v>0</v>
      </c>
      <c r="AJ162" s="21">
        <v>150000</v>
      </c>
      <c r="AK162" s="22">
        <v>501375</v>
      </c>
      <c r="AL162" s="23"/>
      <c r="AM162" s="24">
        <v>170000</v>
      </c>
      <c r="AN162" s="25">
        <f t="shared" si="52"/>
        <v>0.8118433619866284</v>
      </c>
      <c r="AO162" s="26"/>
      <c r="AP162" s="27"/>
      <c r="AQ162" s="28">
        <f t="shared" si="59"/>
        <v>411975</v>
      </c>
      <c r="AR162" s="29">
        <f t="shared" si="60"/>
        <v>2.7465</v>
      </c>
      <c r="AS162" s="30">
        <f t="shared" si="61"/>
        <v>0</v>
      </c>
      <c r="AT162" s="31">
        <f t="shared" si="62"/>
        <v>0.8216903515332835</v>
      </c>
      <c r="AU162" s="83">
        <f aca="true" t="shared" si="66" ref="AU162:AU170">IF(AQ162&lt;AK162,AK162-AQ162,0)</f>
        <v>89400</v>
      </c>
      <c r="AV162" s="30">
        <f aca="true" t="shared" si="67" ref="AV162:AV170">IF(V162&gt;AS162,0,AS162-V162)</f>
        <v>0</v>
      </c>
      <c r="AX162" s="33">
        <f t="shared" si="64"/>
        <v>154545.45454545453</v>
      </c>
      <c r="AY162" s="34">
        <f t="shared" si="64"/>
        <v>170000</v>
      </c>
      <c r="BA162" s="178">
        <f aca="true" t="shared" si="68" ref="BA162:BA170">IF(AQ162&gt;(P162+R162+T162+V162+X162+Z162+AB162+AD162+AF162+AH162),0,IF((V162*0.7)&gt;=(P162+R162+T162+V162+X162+Z162+AB162+AD162+AF162+AH162)-(S162+U162+Y162+AA162+AC162+AE162+AG162+AI162+AM162),(P162+R162+T162+V162+X162+Z162+AB162+AD162+AF162+AH162)-(S162+U162+Y162+AA162+AC162+AE162+AG162+AI162+AM162),V162*0.7))</f>
        <v>0</v>
      </c>
      <c r="BB162" s="179"/>
      <c r="BC162" s="179"/>
    </row>
    <row r="163" spans="1:55" ht="24">
      <c r="A163" s="36">
        <v>15060306</v>
      </c>
      <c r="B163" s="37" t="s">
        <v>72</v>
      </c>
      <c r="C163" s="37" t="s">
        <v>50</v>
      </c>
      <c r="D163" s="37" t="s">
        <v>227</v>
      </c>
      <c r="E163" s="37" t="s">
        <v>229</v>
      </c>
      <c r="F163" s="38">
        <v>7617931</v>
      </c>
      <c r="G163" s="38">
        <v>0</v>
      </c>
      <c r="H163" s="38">
        <v>18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0.9</v>
      </c>
      <c r="O163" s="38">
        <v>0.8</v>
      </c>
      <c r="P163" s="40">
        <v>304000</v>
      </c>
      <c r="Q163" s="40">
        <v>326000</v>
      </c>
      <c r="R163" s="40">
        <v>0</v>
      </c>
      <c r="S163" s="40">
        <v>0</v>
      </c>
      <c r="T163" s="40">
        <v>0</v>
      </c>
      <c r="U163" s="40">
        <v>0</v>
      </c>
      <c r="V163" s="40">
        <v>80720</v>
      </c>
      <c r="W163" s="40">
        <v>90000</v>
      </c>
      <c r="X163" s="40">
        <v>37500</v>
      </c>
      <c r="Y163" s="40">
        <v>35000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5000</v>
      </c>
      <c r="AI163" s="40">
        <v>5748</v>
      </c>
      <c r="AJ163" s="40">
        <v>431500</v>
      </c>
      <c r="AK163" s="41">
        <v>456748</v>
      </c>
      <c r="AL163" s="23"/>
      <c r="AM163" s="42">
        <v>243000</v>
      </c>
      <c r="AN163" s="43">
        <f t="shared" si="52"/>
        <v>0.745398773006135</v>
      </c>
      <c r="AO163" s="44">
        <f>-1+AM163/P163</f>
        <v>-0.20065789473684215</v>
      </c>
      <c r="AP163" s="27"/>
      <c r="AQ163" s="45">
        <f t="shared" si="59"/>
        <v>283748</v>
      </c>
      <c r="AR163" s="46">
        <f t="shared" si="60"/>
        <v>0.6641730256074154</v>
      </c>
      <c r="AS163" s="35">
        <f t="shared" si="61"/>
        <v>143472</v>
      </c>
      <c r="AT163" s="31">
        <f t="shared" si="62"/>
        <v>0.6212353420266755</v>
      </c>
      <c r="AU163" s="84">
        <f t="shared" si="66"/>
        <v>173000</v>
      </c>
      <c r="AV163" s="50">
        <f t="shared" si="67"/>
        <v>62752</v>
      </c>
      <c r="AX163" s="48">
        <f t="shared" si="64"/>
        <v>270000</v>
      </c>
      <c r="AY163" s="49">
        <f t="shared" si="64"/>
        <v>303750</v>
      </c>
      <c r="BA163" s="167">
        <f t="shared" si="68"/>
        <v>56504</v>
      </c>
      <c r="BB163" s="170" t="s">
        <v>230</v>
      </c>
      <c r="BC163" s="171" t="s">
        <v>59</v>
      </c>
    </row>
    <row r="164" spans="1:55" ht="24">
      <c r="A164" s="36">
        <v>15060306</v>
      </c>
      <c r="B164" s="37" t="s">
        <v>72</v>
      </c>
      <c r="C164" s="37" t="s">
        <v>50</v>
      </c>
      <c r="D164" s="37" t="s">
        <v>227</v>
      </c>
      <c r="E164" s="37" t="s">
        <v>231</v>
      </c>
      <c r="F164" s="38">
        <v>5280131</v>
      </c>
      <c r="G164" s="38">
        <v>0</v>
      </c>
      <c r="H164" s="38">
        <v>45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1.5</v>
      </c>
      <c r="O164" s="38">
        <v>1.1</v>
      </c>
      <c r="P164" s="40">
        <v>304000</v>
      </c>
      <c r="Q164" s="40">
        <v>331000</v>
      </c>
      <c r="R164" s="40">
        <v>0</v>
      </c>
      <c r="S164" s="40">
        <v>0</v>
      </c>
      <c r="T164" s="40">
        <v>0</v>
      </c>
      <c r="U164" s="40">
        <v>0</v>
      </c>
      <c r="V164" s="40">
        <v>79054</v>
      </c>
      <c r="W164" s="40">
        <v>95000</v>
      </c>
      <c r="X164" s="40">
        <v>39200</v>
      </c>
      <c r="Y164" s="40">
        <v>35000</v>
      </c>
      <c r="Z164" s="40">
        <v>0</v>
      </c>
      <c r="AA164" s="40">
        <v>0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5000</v>
      </c>
      <c r="AI164" s="40">
        <v>5000</v>
      </c>
      <c r="AJ164" s="40">
        <v>440400</v>
      </c>
      <c r="AK164" s="41">
        <v>466000</v>
      </c>
      <c r="AL164" s="23"/>
      <c r="AM164" s="42">
        <v>320000</v>
      </c>
      <c r="AN164" s="43">
        <f t="shared" si="52"/>
        <v>0.9667673716012085</v>
      </c>
      <c r="AO164" s="44">
        <f>-1+AM164/P164</f>
        <v>0.05263157894736836</v>
      </c>
      <c r="AP164" s="27"/>
      <c r="AQ164" s="45">
        <f t="shared" si="59"/>
        <v>360000</v>
      </c>
      <c r="AR164" s="46">
        <f t="shared" si="60"/>
        <v>0.8425901220351361</v>
      </c>
      <c r="AS164" s="35">
        <f t="shared" si="61"/>
        <v>67254</v>
      </c>
      <c r="AT164" s="31">
        <f t="shared" si="62"/>
        <v>0.7725321888412017</v>
      </c>
      <c r="AU164" s="84">
        <f t="shared" si="66"/>
        <v>106000</v>
      </c>
      <c r="AV164" s="50">
        <f t="shared" si="67"/>
        <v>0</v>
      </c>
      <c r="AX164" s="48">
        <f t="shared" si="64"/>
        <v>213333.33333333334</v>
      </c>
      <c r="AY164" s="49">
        <f t="shared" si="64"/>
        <v>290909.0909090909</v>
      </c>
      <c r="BA164" s="157">
        <f t="shared" si="68"/>
        <v>55337.799999999996</v>
      </c>
      <c r="BB164" s="158" t="s">
        <v>230</v>
      </c>
      <c r="BC164" s="159" t="s">
        <v>59</v>
      </c>
    </row>
    <row r="165" spans="1:55" ht="24" hidden="1">
      <c r="A165" s="36">
        <v>15060306</v>
      </c>
      <c r="B165" s="37" t="s">
        <v>72</v>
      </c>
      <c r="C165" s="37" t="s">
        <v>50</v>
      </c>
      <c r="D165" s="37" t="s">
        <v>227</v>
      </c>
      <c r="E165" s="37" t="s">
        <v>232</v>
      </c>
      <c r="F165" s="38">
        <v>8060062</v>
      </c>
      <c r="G165" s="38">
        <v>0</v>
      </c>
      <c r="H165" s="38">
        <v>30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3</v>
      </c>
      <c r="O165" s="38">
        <v>2.5</v>
      </c>
      <c r="P165" s="40">
        <v>0</v>
      </c>
      <c r="Q165" s="40">
        <v>585000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300000</v>
      </c>
      <c r="X165" s="40">
        <v>0</v>
      </c>
      <c r="Y165" s="40">
        <v>25000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1920000</v>
      </c>
      <c r="AG165" s="40">
        <v>0</v>
      </c>
      <c r="AH165" s="40">
        <v>0</v>
      </c>
      <c r="AI165" s="40">
        <v>5000</v>
      </c>
      <c r="AJ165" s="40">
        <v>1920000</v>
      </c>
      <c r="AK165" s="41">
        <v>915000</v>
      </c>
      <c r="AL165" s="23"/>
      <c r="AM165" s="42">
        <v>450000</v>
      </c>
      <c r="AN165" s="43">
        <f t="shared" si="52"/>
        <v>0.7692307692307693</v>
      </c>
      <c r="AO165" s="44"/>
      <c r="AP165" s="27"/>
      <c r="AQ165" s="45">
        <f t="shared" si="59"/>
        <v>480000</v>
      </c>
      <c r="AR165" s="46">
        <f t="shared" si="60"/>
        <v>0.25</v>
      </c>
      <c r="AS165" s="35">
        <f t="shared" si="61"/>
        <v>1440000</v>
      </c>
      <c r="AT165" s="31">
        <f t="shared" si="62"/>
        <v>0.5245901639344263</v>
      </c>
      <c r="AU165" s="84">
        <f t="shared" si="66"/>
        <v>435000</v>
      </c>
      <c r="AV165" s="50">
        <f t="shared" si="67"/>
        <v>1440000</v>
      </c>
      <c r="AX165" s="48">
        <f t="shared" si="64"/>
        <v>150000</v>
      </c>
      <c r="AY165" s="49">
        <f t="shared" si="64"/>
        <v>180000</v>
      </c>
      <c r="BA165" s="157">
        <f t="shared" si="68"/>
        <v>0</v>
      </c>
      <c r="BB165" s="158" t="s">
        <v>230</v>
      </c>
      <c r="BC165" s="159"/>
    </row>
    <row r="166" spans="1:55" ht="36" hidden="1">
      <c r="A166" s="36">
        <v>15060306</v>
      </c>
      <c r="B166" s="37" t="s">
        <v>72</v>
      </c>
      <c r="C166" s="37" t="s">
        <v>50</v>
      </c>
      <c r="D166" s="37" t="s">
        <v>227</v>
      </c>
      <c r="E166" s="37" t="s">
        <v>233</v>
      </c>
      <c r="F166" s="38">
        <v>9042100</v>
      </c>
      <c r="G166" s="38">
        <v>0</v>
      </c>
      <c r="H166" s="38">
        <v>38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3.5</v>
      </c>
      <c r="O166" s="38">
        <v>3</v>
      </c>
      <c r="P166" s="40">
        <v>0</v>
      </c>
      <c r="Q166" s="40">
        <v>585000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300000</v>
      </c>
      <c r="X166" s="40">
        <v>0</v>
      </c>
      <c r="Y166" s="40">
        <v>20000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1920000</v>
      </c>
      <c r="AG166" s="40">
        <v>0</v>
      </c>
      <c r="AH166" s="40">
        <v>0</v>
      </c>
      <c r="AI166" s="40">
        <v>5000</v>
      </c>
      <c r="AJ166" s="40">
        <v>1920000</v>
      </c>
      <c r="AK166" s="41">
        <v>910000</v>
      </c>
      <c r="AL166" s="23"/>
      <c r="AM166" s="42">
        <v>450000</v>
      </c>
      <c r="AN166" s="43">
        <f t="shared" si="52"/>
        <v>0.7692307692307693</v>
      </c>
      <c r="AO166" s="44"/>
      <c r="AP166" s="27"/>
      <c r="AQ166" s="45">
        <f t="shared" si="59"/>
        <v>475000</v>
      </c>
      <c r="AR166" s="46">
        <f t="shared" si="60"/>
        <v>0.24739583333333334</v>
      </c>
      <c r="AS166" s="35">
        <f t="shared" si="61"/>
        <v>1445000</v>
      </c>
      <c r="AT166" s="31">
        <f t="shared" si="62"/>
        <v>0.521978021978022</v>
      </c>
      <c r="AU166" s="84">
        <f t="shared" si="66"/>
        <v>435000</v>
      </c>
      <c r="AV166" s="50">
        <f t="shared" si="67"/>
        <v>1445000</v>
      </c>
      <c r="AX166" s="48">
        <f t="shared" si="64"/>
        <v>128571.42857142857</v>
      </c>
      <c r="AY166" s="49">
        <f t="shared" si="64"/>
        <v>150000</v>
      </c>
      <c r="BA166" s="157">
        <f t="shared" si="68"/>
        <v>0</v>
      </c>
      <c r="BB166" s="158" t="s">
        <v>230</v>
      </c>
      <c r="BC166" s="159"/>
    </row>
    <row r="167" spans="1:55" ht="24.75" thickBot="1">
      <c r="A167" s="36">
        <v>26304856</v>
      </c>
      <c r="B167" s="37" t="s">
        <v>55</v>
      </c>
      <c r="C167" s="37" t="s">
        <v>50</v>
      </c>
      <c r="D167" s="37" t="s">
        <v>227</v>
      </c>
      <c r="E167" s="37" t="s">
        <v>234</v>
      </c>
      <c r="F167" s="38">
        <v>4101835</v>
      </c>
      <c r="G167" s="38">
        <v>0</v>
      </c>
      <c r="H167" s="38">
        <v>65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1.4</v>
      </c>
      <c r="O167" s="38">
        <v>1</v>
      </c>
      <c r="P167" s="40">
        <v>69000</v>
      </c>
      <c r="Q167" s="40">
        <v>318117</v>
      </c>
      <c r="R167" s="40">
        <v>0</v>
      </c>
      <c r="S167" s="40">
        <v>0</v>
      </c>
      <c r="T167" s="40">
        <v>83000</v>
      </c>
      <c r="U167" s="40">
        <v>42000</v>
      </c>
      <c r="V167" s="40">
        <v>35000</v>
      </c>
      <c r="W167" s="40">
        <v>35000</v>
      </c>
      <c r="X167" s="40">
        <v>3000</v>
      </c>
      <c r="Y167" s="40">
        <v>3000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118700</v>
      </c>
      <c r="AI167" s="40">
        <v>56335</v>
      </c>
      <c r="AJ167" s="40">
        <v>308700</v>
      </c>
      <c r="AK167" s="41">
        <v>454452</v>
      </c>
      <c r="AL167" s="23"/>
      <c r="AM167" s="42">
        <v>138000</v>
      </c>
      <c r="AN167" s="43">
        <f t="shared" si="52"/>
        <v>0.4338026575128019</v>
      </c>
      <c r="AO167" s="44">
        <f>-1+AM167/P167</f>
        <v>1</v>
      </c>
      <c r="AP167" s="27"/>
      <c r="AQ167" s="45">
        <f t="shared" si="59"/>
        <v>239335</v>
      </c>
      <c r="AR167" s="46">
        <f t="shared" si="60"/>
        <v>0.7752996436669906</v>
      </c>
      <c r="AS167" s="35">
        <f t="shared" si="61"/>
        <v>69365</v>
      </c>
      <c r="AT167" s="31">
        <f t="shared" si="62"/>
        <v>0.5266452782692121</v>
      </c>
      <c r="AU167" s="84">
        <f t="shared" si="66"/>
        <v>215117</v>
      </c>
      <c r="AV167" s="50">
        <f t="shared" si="67"/>
        <v>34365</v>
      </c>
      <c r="AX167" s="48">
        <f t="shared" si="64"/>
        <v>98571.42857142858</v>
      </c>
      <c r="AY167" s="49">
        <f t="shared" si="64"/>
        <v>138000</v>
      </c>
      <c r="BA167" s="172">
        <f t="shared" si="68"/>
        <v>24500</v>
      </c>
      <c r="BB167" s="173" t="s">
        <v>230</v>
      </c>
      <c r="BC167" s="174" t="s">
        <v>57</v>
      </c>
    </row>
    <row r="168" spans="1:53" ht="24.75" hidden="1" thickBot="1">
      <c r="A168" s="36">
        <v>44990260</v>
      </c>
      <c r="B168" s="37" t="s">
        <v>80</v>
      </c>
      <c r="C168" s="37" t="s">
        <v>50</v>
      </c>
      <c r="D168" s="37" t="s">
        <v>227</v>
      </c>
      <c r="E168" s="37" t="s">
        <v>235</v>
      </c>
      <c r="F168" s="38">
        <v>7849206</v>
      </c>
      <c r="G168" s="38">
        <v>0</v>
      </c>
      <c r="H168" s="38">
        <v>20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4</v>
      </c>
      <c r="O168" s="38">
        <v>3</v>
      </c>
      <c r="P168" s="40">
        <v>282900</v>
      </c>
      <c r="Q168" s="40">
        <v>660000</v>
      </c>
      <c r="R168" s="40">
        <v>0</v>
      </c>
      <c r="S168" s="40">
        <v>0</v>
      </c>
      <c r="T168" s="40">
        <v>0</v>
      </c>
      <c r="U168" s="40">
        <v>0</v>
      </c>
      <c r="V168" s="40">
        <v>172500</v>
      </c>
      <c r="W168" s="40">
        <v>200000</v>
      </c>
      <c r="X168" s="40">
        <v>175000</v>
      </c>
      <c r="Y168" s="40">
        <v>180000</v>
      </c>
      <c r="Z168" s="40">
        <v>0</v>
      </c>
      <c r="AA168" s="40">
        <v>0</v>
      </c>
      <c r="AB168" s="40">
        <v>120000</v>
      </c>
      <c r="AC168" s="40">
        <v>270400</v>
      </c>
      <c r="AD168" s="51"/>
      <c r="AE168" s="40">
        <v>0</v>
      </c>
      <c r="AF168" s="51"/>
      <c r="AG168" s="51"/>
      <c r="AH168" s="40">
        <v>250000</v>
      </c>
      <c r="AI168" s="40">
        <v>364800</v>
      </c>
      <c r="AJ168" s="40">
        <v>1000400</v>
      </c>
      <c r="AK168" s="41">
        <v>1675200</v>
      </c>
      <c r="AL168" s="23"/>
      <c r="AM168" s="42">
        <v>500000</v>
      </c>
      <c r="AN168" s="43">
        <f t="shared" si="52"/>
        <v>0.7575757575757576</v>
      </c>
      <c r="AO168" s="44">
        <f>-1+AM168/P168</f>
        <v>0.7674089784376104</v>
      </c>
      <c r="AP168" s="27"/>
      <c r="AQ168" s="45">
        <f t="shared" si="59"/>
        <v>1315200</v>
      </c>
      <c r="AR168" s="46">
        <f t="shared" si="60"/>
        <v>1.3146741303478608</v>
      </c>
      <c r="AS168" s="35">
        <f t="shared" si="61"/>
        <v>0</v>
      </c>
      <c r="AT168" s="31">
        <f t="shared" si="62"/>
        <v>0.7851002865329513</v>
      </c>
      <c r="AU168" s="84">
        <f t="shared" si="66"/>
        <v>360000</v>
      </c>
      <c r="AV168" s="50">
        <f t="shared" si="67"/>
        <v>0</v>
      </c>
      <c r="AX168" s="48">
        <f t="shared" si="64"/>
        <v>125000</v>
      </c>
      <c r="AY168" s="49">
        <f t="shared" si="64"/>
        <v>166666.66666666666</v>
      </c>
      <c r="BA168" s="163">
        <f t="shared" si="68"/>
        <v>0</v>
      </c>
    </row>
    <row r="169" spans="1:53" ht="60.75" hidden="1" thickBot="1">
      <c r="A169" s="36">
        <v>70659001</v>
      </c>
      <c r="B169" s="37" t="s">
        <v>96</v>
      </c>
      <c r="C169" s="37" t="s">
        <v>50</v>
      </c>
      <c r="D169" s="37" t="s">
        <v>227</v>
      </c>
      <c r="E169" s="37" t="s">
        <v>236</v>
      </c>
      <c r="F169" s="38">
        <v>6874953</v>
      </c>
      <c r="G169" s="38">
        <v>10</v>
      </c>
      <c r="H169" s="38">
        <v>10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2.6</v>
      </c>
      <c r="O169" s="38">
        <v>2.3</v>
      </c>
      <c r="P169" s="40">
        <v>600000</v>
      </c>
      <c r="Q169" s="40">
        <v>775000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40">
        <v>0</v>
      </c>
      <c r="Z169" s="40">
        <v>47000</v>
      </c>
      <c r="AA169" s="40">
        <v>30000</v>
      </c>
      <c r="AB169" s="40">
        <v>660000</v>
      </c>
      <c r="AC169" s="40">
        <v>780000</v>
      </c>
      <c r="AD169" s="40">
        <v>0</v>
      </c>
      <c r="AE169" s="40">
        <v>0</v>
      </c>
      <c r="AF169" s="51"/>
      <c r="AG169" s="51"/>
      <c r="AH169" s="40">
        <v>18000</v>
      </c>
      <c r="AI169" s="40">
        <v>20000</v>
      </c>
      <c r="AJ169" s="40">
        <v>1325000</v>
      </c>
      <c r="AK169" s="41">
        <v>1605000</v>
      </c>
      <c r="AL169" s="23"/>
      <c r="AM169" s="42">
        <v>680000</v>
      </c>
      <c r="AN169" s="43">
        <f t="shared" si="52"/>
        <v>0.8774193548387097</v>
      </c>
      <c r="AO169" s="44">
        <f>-1+AM169/P169</f>
        <v>0.1333333333333333</v>
      </c>
      <c r="AP169" s="27"/>
      <c r="AQ169" s="45">
        <f t="shared" si="59"/>
        <v>1510000</v>
      </c>
      <c r="AR169" s="46">
        <f t="shared" si="60"/>
        <v>1.139622641509434</v>
      </c>
      <c r="AS169" s="35">
        <f t="shared" si="61"/>
        <v>0</v>
      </c>
      <c r="AT169" s="31">
        <f t="shared" si="62"/>
        <v>0.940809968847352</v>
      </c>
      <c r="AU169" s="84">
        <f t="shared" si="66"/>
        <v>95000</v>
      </c>
      <c r="AV169" s="50">
        <f t="shared" si="67"/>
        <v>0</v>
      </c>
      <c r="AX169" s="48">
        <f t="shared" si="64"/>
        <v>261538.46153846153</v>
      </c>
      <c r="AY169" s="49">
        <f t="shared" si="64"/>
        <v>295652.1739130435</v>
      </c>
      <c r="BA169" s="163">
        <f t="shared" si="68"/>
        <v>0</v>
      </c>
    </row>
    <row r="170" spans="1:53" ht="24.75" hidden="1" thickBot="1">
      <c r="A170" s="52">
        <v>70870896</v>
      </c>
      <c r="B170" s="53" t="s">
        <v>123</v>
      </c>
      <c r="C170" s="53" t="s">
        <v>50</v>
      </c>
      <c r="D170" s="53" t="s">
        <v>227</v>
      </c>
      <c r="E170" s="53" t="s">
        <v>237</v>
      </c>
      <c r="F170" s="54">
        <v>6589752</v>
      </c>
      <c r="G170" s="88"/>
      <c r="H170" s="54">
        <v>30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54">
        <v>0.8</v>
      </c>
      <c r="O170" s="54">
        <v>0.5</v>
      </c>
      <c r="P170" s="55">
        <v>0</v>
      </c>
      <c r="Q170" s="55">
        <v>182400</v>
      </c>
      <c r="R170" s="55">
        <v>114600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25000</v>
      </c>
      <c r="Y170" s="55">
        <v>35000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120000</v>
      </c>
      <c r="AG170" s="55">
        <v>121342</v>
      </c>
      <c r="AH170" s="55">
        <v>0</v>
      </c>
      <c r="AI170" s="55">
        <v>0</v>
      </c>
      <c r="AJ170" s="55">
        <v>259600</v>
      </c>
      <c r="AK170" s="56">
        <v>338742</v>
      </c>
      <c r="AL170" s="23"/>
      <c r="AM170" s="57">
        <v>150000</v>
      </c>
      <c r="AN170" s="58">
        <f t="shared" si="52"/>
        <v>0.8223684210526315</v>
      </c>
      <c r="AO170" s="59"/>
      <c r="AP170" s="27"/>
      <c r="AQ170" s="60">
        <f t="shared" si="59"/>
        <v>306342</v>
      </c>
      <c r="AR170" s="61">
        <f t="shared" si="60"/>
        <v>1.1800539291217258</v>
      </c>
      <c r="AS170" s="62">
        <f t="shared" si="61"/>
        <v>0</v>
      </c>
      <c r="AT170" s="63">
        <f t="shared" si="62"/>
        <v>0.9043519846963175</v>
      </c>
      <c r="AU170" s="89">
        <f t="shared" si="66"/>
        <v>32400</v>
      </c>
      <c r="AV170" s="86">
        <f t="shared" si="67"/>
        <v>0</v>
      </c>
      <c r="AX170" s="65">
        <f t="shared" si="64"/>
        <v>187500</v>
      </c>
      <c r="AY170" s="66">
        <f t="shared" si="64"/>
        <v>300000</v>
      </c>
      <c r="BA170" s="163">
        <f t="shared" si="68"/>
        <v>0</v>
      </c>
    </row>
    <row r="171" spans="1:53" ht="12.75" thickBot="1">
      <c r="A171" s="190" t="s">
        <v>64</v>
      </c>
      <c r="B171" s="191"/>
      <c r="C171" s="191"/>
      <c r="D171" s="191"/>
      <c r="E171" s="191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>
        <f>SUM(P162:P170)</f>
        <v>1559900</v>
      </c>
      <c r="Q171" s="70">
        <f aca="true" t="shared" si="69" ref="Q171:AK171">SUM(Q162:Q170)</f>
        <v>3971917</v>
      </c>
      <c r="R171" s="70">
        <f t="shared" si="69"/>
        <v>114600</v>
      </c>
      <c r="S171" s="70">
        <f t="shared" si="69"/>
        <v>0</v>
      </c>
      <c r="T171" s="70">
        <f t="shared" si="69"/>
        <v>83000</v>
      </c>
      <c r="U171" s="70">
        <f t="shared" si="69"/>
        <v>42000</v>
      </c>
      <c r="V171" s="70">
        <f t="shared" si="69"/>
        <v>367274</v>
      </c>
      <c r="W171" s="70">
        <f t="shared" si="69"/>
        <v>1070000</v>
      </c>
      <c r="X171" s="70">
        <f t="shared" si="69"/>
        <v>279700</v>
      </c>
      <c r="Y171" s="70">
        <f t="shared" si="69"/>
        <v>363000</v>
      </c>
      <c r="Z171" s="70">
        <f t="shared" si="69"/>
        <v>47000</v>
      </c>
      <c r="AA171" s="70">
        <f t="shared" si="69"/>
        <v>30000</v>
      </c>
      <c r="AB171" s="70">
        <f t="shared" si="69"/>
        <v>930000</v>
      </c>
      <c r="AC171" s="70">
        <f t="shared" si="69"/>
        <v>1262375</v>
      </c>
      <c r="AD171" s="70">
        <f t="shared" si="69"/>
        <v>0</v>
      </c>
      <c r="AE171" s="70">
        <f t="shared" si="69"/>
        <v>0</v>
      </c>
      <c r="AF171" s="70">
        <f t="shared" si="69"/>
        <v>3960000</v>
      </c>
      <c r="AG171" s="70">
        <f t="shared" si="69"/>
        <v>121342</v>
      </c>
      <c r="AH171" s="70">
        <f t="shared" si="69"/>
        <v>396700</v>
      </c>
      <c r="AI171" s="70">
        <f t="shared" si="69"/>
        <v>461883</v>
      </c>
      <c r="AJ171" s="70">
        <f t="shared" si="69"/>
        <v>7755600</v>
      </c>
      <c r="AK171" s="72">
        <f t="shared" si="69"/>
        <v>7322517</v>
      </c>
      <c r="AL171" s="71"/>
      <c r="AM171" s="118">
        <f>SUM(AM162:AM170)</f>
        <v>3101000</v>
      </c>
      <c r="AN171" s="73">
        <f t="shared" si="52"/>
        <v>0.780731319410753</v>
      </c>
      <c r="AO171" s="119">
        <f>-1+AM171/P171</f>
        <v>0.9879479453811142</v>
      </c>
      <c r="AP171" s="74"/>
      <c r="AQ171" s="75">
        <f t="shared" si="59"/>
        <v>5381600</v>
      </c>
      <c r="AR171" s="90">
        <f t="shared" si="60"/>
        <v>0.6954612289669372</v>
      </c>
      <c r="AS171" s="77">
        <f>SUM(AS162:AS170)</f>
        <v>3165091</v>
      </c>
      <c r="AT171" s="91">
        <f t="shared" si="62"/>
        <v>0.7349385464041941</v>
      </c>
      <c r="AU171" s="92">
        <f>SUM(AU162:AU170)</f>
        <v>1940917</v>
      </c>
      <c r="AV171" s="93">
        <f>SUM(AV162:AV170)</f>
        <v>2982117</v>
      </c>
      <c r="AX171" s="79"/>
      <c r="AY171" s="79"/>
      <c r="BA171" s="177">
        <f>SUM(BA162:BA170)</f>
        <v>136341.8</v>
      </c>
    </row>
    <row r="172" spans="1:51" ht="7.5" customHeight="1" thickBot="1">
      <c r="A172" s="67"/>
      <c r="B172" s="68"/>
      <c r="C172" s="68"/>
      <c r="D172" s="68"/>
      <c r="E172" s="68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80"/>
      <c r="AO172" s="80"/>
      <c r="AP172" s="80"/>
      <c r="AR172" s="27"/>
      <c r="AS172" s="81"/>
      <c r="AT172" s="91"/>
      <c r="AV172" s="81"/>
      <c r="AX172" s="79"/>
      <c r="AY172" s="79"/>
    </row>
    <row r="173" spans="1:55" ht="36.75" hidden="1" thickBot="1">
      <c r="A173" s="18">
        <v>179540</v>
      </c>
      <c r="B173" s="19" t="s">
        <v>238</v>
      </c>
      <c r="C173" s="19" t="s">
        <v>97</v>
      </c>
      <c r="D173" s="19" t="s">
        <v>239</v>
      </c>
      <c r="E173" s="19" t="s">
        <v>240</v>
      </c>
      <c r="F173" s="112"/>
      <c r="G173" s="20">
        <v>7</v>
      </c>
      <c r="H173" s="20">
        <v>10</v>
      </c>
      <c r="I173" s="20">
        <v>0</v>
      </c>
      <c r="J173" s="20">
        <v>0</v>
      </c>
      <c r="K173" s="20">
        <v>10</v>
      </c>
      <c r="L173" s="20">
        <v>0</v>
      </c>
      <c r="M173" s="20">
        <v>0</v>
      </c>
      <c r="N173" s="20">
        <v>4.2</v>
      </c>
      <c r="O173" s="20">
        <v>4.2</v>
      </c>
      <c r="P173" s="21">
        <v>0</v>
      </c>
      <c r="Q173" s="21">
        <v>646000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1207000</v>
      </c>
      <c r="AD173" s="85"/>
      <c r="AE173" s="21">
        <v>382000</v>
      </c>
      <c r="AF173" s="21">
        <v>0</v>
      </c>
      <c r="AG173" s="21">
        <v>0</v>
      </c>
      <c r="AH173" s="21">
        <v>0</v>
      </c>
      <c r="AI173" s="21">
        <v>0</v>
      </c>
      <c r="AJ173" s="21">
        <v>0</v>
      </c>
      <c r="AK173" s="22">
        <v>2235000</v>
      </c>
      <c r="AL173" s="23"/>
      <c r="AM173" s="24">
        <v>633000</v>
      </c>
      <c r="AN173" s="25">
        <f t="shared" si="52"/>
        <v>0.9798761609907121</v>
      </c>
      <c r="AO173" s="26"/>
      <c r="AP173" s="27"/>
      <c r="AQ173" s="28">
        <f t="shared" si="59"/>
        <v>2222000</v>
      </c>
      <c r="AR173" s="29"/>
      <c r="AS173" s="30"/>
      <c r="AT173" s="31">
        <f t="shared" si="62"/>
        <v>0.9941834451901566</v>
      </c>
      <c r="AU173" s="83">
        <f aca="true" t="shared" si="70" ref="AU173:AU180">IF(AQ173&lt;AK173,AK173-AQ173,0)</f>
        <v>13000</v>
      </c>
      <c r="AV173" s="30">
        <f aca="true" t="shared" si="71" ref="AV173:AV180">IF(V173&gt;AS173,0,AS173-V173)</f>
        <v>0</v>
      </c>
      <c r="AX173" s="33">
        <f t="shared" si="64"/>
        <v>150714.2857142857</v>
      </c>
      <c r="AY173" s="34">
        <f t="shared" si="64"/>
        <v>150714.2857142857</v>
      </c>
      <c r="BA173" s="166">
        <f aca="true" t="shared" si="72" ref="BA173:BA180">IF(AQ173&gt;(P173+R173+T173+V173+X173+Z173+AB173+AD173+AF173+AH173),0,IF((V173*0.7)&gt;=(P173+R173+T173+V173+X173+Z173+AB173+AD173+AF173+AH173)-(S173+U173+Y173+AA173+AC173+AE173+AG173+AI173+AM173),(P173+R173+T173+V173+X173+Z173+AB173+AD173+AF173+AH173)-(S173+U173+Y173+AA173+AC173+AE173+AG173+AI173+AM173),V173*0.7))</f>
        <v>0</v>
      </c>
      <c r="BB173" s="167"/>
      <c r="BC173" s="167"/>
    </row>
    <row r="174" spans="1:55" ht="48.75" hidden="1" thickBot="1">
      <c r="A174" s="36">
        <v>511951</v>
      </c>
      <c r="B174" s="37" t="s">
        <v>241</v>
      </c>
      <c r="C174" s="37" t="s">
        <v>97</v>
      </c>
      <c r="D174" s="37" t="s">
        <v>239</v>
      </c>
      <c r="E174" s="37" t="s">
        <v>241</v>
      </c>
      <c r="F174" s="38">
        <v>2767143</v>
      </c>
      <c r="G174" s="38">
        <v>2</v>
      </c>
      <c r="H174" s="38">
        <v>2</v>
      </c>
      <c r="I174" s="38">
        <v>0</v>
      </c>
      <c r="J174" s="38">
        <v>0</v>
      </c>
      <c r="K174" s="38">
        <v>0</v>
      </c>
      <c r="L174" s="38">
        <v>0</v>
      </c>
      <c r="M174" s="38">
        <v>2</v>
      </c>
      <c r="N174" s="38">
        <v>0.7</v>
      </c>
      <c r="O174" s="38">
        <v>0.7</v>
      </c>
      <c r="P174" s="40">
        <v>250000</v>
      </c>
      <c r="Q174" s="40">
        <v>335000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165000</v>
      </c>
      <c r="AC174" s="40">
        <v>200000</v>
      </c>
      <c r="AD174" s="40">
        <v>82500</v>
      </c>
      <c r="AE174" s="40">
        <v>65000</v>
      </c>
      <c r="AF174" s="40">
        <v>0</v>
      </c>
      <c r="AG174" s="40">
        <v>0</v>
      </c>
      <c r="AH174" s="40">
        <v>0</v>
      </c>
      <c r="AI174" s="40">
        <v>0</v>
      </c>
      <c r="AJ174" s="40">
        <v>497500</v>
      </c>
      <c r="AK174" s="41">
        <v>600000</v>
      </c>
      <c r="AL174" s="23"/>
      <c r="AM174" s="42">
        <v>211600</v>
      </c>
      <c r="AN174" s="43">
        <f t="shared" si="52"/>
        <v>0.6316417910447761</v>
      </c>
      <c r="AO174" s="44">
        <f>-1+AM174/P174</f>
        <v>-0.15359999999999996</v>
      </c>
      <c r="AP174" s="27"/>
      <c r="AQ174" s="45">
        <f t="shared" si="59"/>
        <v>476600</v>
      </c>
      <c r="AR174" s="46">
        <f t="shared" si="60"/>
        <v>0.9579899497487437</v>
      </c>
      <c r="AS174" s="35">
        <f t="shared" si="61"/>
        <v>20900</v>
      </c>
      <c r="AT174" s="31">
        <f t="shared" si="62"/>
        <v>0.7943333333333333</v>
      </c>
      <c r="AU174" s="84">
        <f t="shared" si="70"/>
        <v>123400</v>
      </c>
      <c r="AV174" s="50">
        <f t="shared" si="71"/>
        <v>20900</v>
      </c>
      <c r="AX174" s="48">
        <f t="shared" si="64"/>
        <v>302285.7142857143</v>
      </c>
      <c r="AY174" s="49">
        <f t="shared" si="64"/>
        <v>302285.7142857143</v>
      </c>
      <c r="BA174" s="180">
        <f t="shared" si="72"/>
        <v>0</v>
      </c>
      <c r="BB174" s="157"/>
      <c r="BC174" s="157"/>
    </row>
    <row r="175" spans="1:55" ht="48.75" hidden="1" thickBot="1">
      <c r="A175" s="36">
        <v>512117</v>
      </c>
      <c r="B175" s="37" t="s">
        <v>242</v>
      </c>
      <c r="C175" s="37" t="s">
        <v>62</v>
      </c>
      <c r="D175" s="37" t="s">
        <v>239</v>
      </c>
      <c r="E175" s="37" t="s">
        <v>243</v>
      </c>
      <c r="F175" s="38">
        <v>5540727</v>
      </c>
      <c r="G175" s="38">
        <v>5</v>
      </c>
      <c r="H175" s="38">
        <v>5</v>
      </c>
      <c r="I175" s="38">
        <v>1</v>
      </c>
      <c r="J175" s="38">
        <v>1</v>
      </c>
      <c r="K175" s="38">
        <v>0</v>
      </c>
      <c r="L175" s="38">
        <v>0</v>
      </c>
      <c r="M175" s="38">
        <v>3</v>
      </c>
      <c r="N175" s="38">
        <v>4.3</v>
      </c>
      <c r="O175" s="38">
        <v>2.5</v>
      </c>
      <c r="P175" s="40">
        <v>0</v>
      </c>
      <c r="Q175" s="40">
        <v>923850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0">
        <v>292000</v>
      </c>
      <c r="AD175" s="40">
        <v>0</v>
      </c>
      <c r="AE175" s="40">
        <v>91250</v>
      </c>
      <c r="AF175" s="40">
        <v>0</v>
      </c>
      <c r="AG175" s="40">
        <v>0</v>
      </c>
      <c r="AH175" s="40">
        <v>0</v>
      </c>
      <c r="AI175" s="40">
        <v>0</v>
      </c>
      <c r="AJ175" s="40">
        <v>0</v>
      </c>
      <c r="AK175" s="41">
        <v>1307100</v>
      </c>
      <c r="AL175" s="23"/>
      <c r="AM175" s="42">
        <v>540000</v>
      </c>
      <c r="AN175" s="43">
        <f t="shared" si="52"/>
        <v>0.5845104724792985</v>
      </c>
      <c r="AO175" s="44"/>
      <c r="AP175" s="27"/>
      <c r="AQ175" s="45">
        <f t="shared" si="59"/>
        <v>923250</v>
      </c>
      <c r="AR175" s="46" t="e">
        <f t="shared" si="60"/>
        <v>#DIV/0!</v>
      </c>
      <c r="AS175" s="35"/>
      <c r="AT175" s="31">
        <f t="shared" si="62"/>
        <v>0.7063346339224237</v>
      </c>
      <c r="AU175" s="84">
        <f t="shared" si="70"/>
        <v>383850</v>
      </c>
      <c r="AV175" s="50">
        <f t="shared" si="71"/>
        <v>0</v>
      </c>
      <c r="AX175" s="48">
        <f t="shared" si="64"/>
        <v>125581.39534883722</v>
      </c>
      <c r="AY175" s="49">
        <f t="shared" si="64"/>
        <v>216000</v>
      </c>
      <c r="BA175" s="180">
        <f t="shared" si="72"/>
        <v>0</v>
      </c>
      <c r="BB175" s="157"/>
      <c r="BC175" s="157"/>
    </row>
    <row r="176" spans="1:55" ht="48.75" hidden="1" thickBot="1">
      <c r="A176" s="36">
        <v>842001</v>
      </c>
      <c r="B176" s="37" t="s">
        <v>244</v>
      </c>
      <c r="C176" s="37" t="s">
        <v>97</v>
      </c>
      <c r="D176" s="37" t="s">
        <v>239</v>
      </c>
      <c r="E176" s="37" t="s">
        <v>245</v>
      </c>
      <c r="F176" s="38">
        <v>3514445</v>
      </c>
      <c r="G176" s="38">
        <v>20</v>
      </c>
      <c r="H176" s="38">
        <v>85</v>
      </c>
      <c r="I176" s="38">
        <v>25</v>
      </c>
      <c r="J176" s="38">
        <v>25</v>
      </c>
      <c r="K176" s="38">
        <v>10</v>
      </c>
      <c r="L176" s="38">
        <v>10</v>
      </c>
      <c r="M176" s="38">
        <v>15</v>
      </c>
      <c r="N176" s="38">
        <v>12.5</v>
      </c>
      <c r="O176" s="38">
        <v>10</v>
      </c>
      <c r="P176" s="40">
        <v>2555000</v>
      </c>
      <c r="Q176" s="40">
        <v>3927000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400000</v>
      </c>
      <c r="AC176" s="40">
        <v>850000</v>
      </c>
      <c r="AD176" s="40">
        <v>600000</v>
      </c>
      <c r="AE176" s="40">
        <v>780000</v>
      </c>
      <c r="AF176" s="40">
        <v>0</v>
      </c>
      <c r="AG176" s="40">
        <v>0</v>
      </c>
      <c r="AH176" s="40">
        <v>0</v>
      </c>
      <c r="AI176" s="40">
        <v>0</v>
      </c>
      <c r="AJ176" s="40">
        <v>3555000</v>
      </c>
      <c r="AK176" s="41">
        <v>5557000</v>
      </c>
      <c r="AL176" s="23"/>
      <c r="AM176" s="42">
        <v>2116800</v>
      </c>
      <c r="AN176" s="43">
        <f t="shared" si="52"/>
        <v>0.5390374331550802</v>
      </c>
      <c r="AO176" s="44">
        <f aca="true" t="shared" si="73" ref="AO176:AO181">-1+AM176/P176</f>
        <v>-0.17150684931506854</v>
      </c>
      <c r="AP176" s="27"/>
      <c r="AQ176" s="45">
        <f t="shared" si="59"/>
        <v>3746800</v>
      </c>
      <c r="AR176" s="46">
        <f t="shared" si="60"/>
        <v>1.0539521800281293</v>
      </c>
      <c r="AS176" s="35">
        <f t="shared" si="61"/>
        <v>0</v>
      </c>
      <c r="AT176" s="31">
        <f t="shared" si="62"/>
        <v>0.6742486953392118</v>
      </c>
      <c r="AU176" s="84">
        <f t="shared" si="70"/>
        <v>1810200</v>
      </c>
      <c r="AV176" s="50">
        <f t="shared" si="71"/>
        <v>0</v>
      </c>
      <c r="AX176" s="48">
        <f t="shared" si="64"/>
        <v>169344</v>
      </c>
      <c r="AY176" s="49">
        <f t="shared" si="64"/>
        <v>211680</v>
      </c>
      <c r="BA176" s="180">
        <f t="shared" si="72"/>
        <v>0</v>
      </c>
      <c r="BB176" s="157"/>
      <c r="BC176" s="157"/>
    </row>
    <row r="177" spans="1:55" ht="36.75" hidden="1" thickBot="1">
      <c r="A177" s="36">
        <v>25257005</v>
      </c>
      <c r="B177" s="37" t="s">
        <v>246</v>
      </c>
      <c r="C177" s="37" t="s">
        <v>247</v>
      </c>
      <c r="D177" s="37" t="s">
        <v>239</v>
      </c>
      <c r="E177" s="37" t="s">
        <v>248</v>
      </c>
      <c r="F177" s="38">
        <v>9039793</v>
      </c>
      <c r="G177" s="38">
        <v>20</v>
      </c>
      <c r="H177" s="38">
        <v>20</v>
      </c>
      <c r="I177" s="38">
        <v>12</v>
      </c>
      <c r="J177" s="38">
        <v>4</v>
      </c>
      <c r="K177" s="38">
        <v>2</v>
      </c>
      <c r="L177" s="38">
        <v>2</v>
      </c>
      <c r="M177" s="38">
        <v>0</v>
      </c>
      <c r="N177" s="38">
        <v>15</v>
      </c>
      <c r="O177" s="38">
        <v>12</v>
      </c>
      <c r="P177" s="40">
        <v>2062500</v>
      </c>
      <c r="Q177" s="40">
        <v>2737500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1550088</v>
      </c>
      <c r="AC177" s="40">
        <v>3126000</v>
      </c>
      <c r="AD177" s="40">
        <v>250000</v>
      </c>
      <c r="AE177" s="40">
        <v>329311</v>
      </c>
      <c r="AF177" s="40">
        <v>0</v>
      </c>
      <c r="AG177" s="40">
        <v>0</v>
      </c>
      <c r="AH177" s="40">
        <v>0</v>
      </c>
      <c r="AI177" s="40">
        <v>0</v>
      </c>
      <c r="AJ177" s="40">
        <v>3862588</v>
      </c>
      <c r="AK177" s="41">
        <v>6192811</v>
      </c>
      <c r="AL177" s="23"/>
      <c r="AM177" s="42">
        <v>2160000</v>
      </c>
      <c r="AN177" s="43">
        <f t="shared" si="52"/>
        <v>0.7890410958904109</v>
      </c>
      <c r="AO177" s="44">
        <f t="shared" si="73"/>
        <v>0.047272727272727355</v>
      </c>
      <c r="AP177" s="27"/>
      <c r="AQ177" s="45">
        <f t="shared" si="59"/>
        <v>5615311</v>
      </c>
      <c r="AR177" s="46">
        <f t="shared" si="60"/>
        <v>1.4537690791769664</v>
      </c>
      <c r="AS177" s="35">
        <f t="shared" si="61"/>
        <v>0</v>
      </c>
      <c r="AT177" s="31">
        <f t="shared" si="62"/>
        <v>0.9067467100158555</v>
      </c>
      <c r="AU177" s="84">
        <f t="shared" si="70"/>
        <v>577500</v>
      </c>
      <c r="AV177" s="50">
        <f t="shared" si="71"/>
        <v>0</v>
      </c>
      <c r="AX177" s="48">
        <f t="shared" si="64"/>
        <v>144000</v>
      </c>
      <c r="AY177" s="49">
        <f t="shared" si="64"/>
        <v>180000</v>
      </c>
      <c r="BA177" s="180">
        <f t="shared" si="72"/>
        <v>0</v>
      </c>
      <c r="BB177" s="157"/>
      <c r="BC177" s="157"/>
    </row>
    <row r="178" spans="1:55" ht="36.75" hidden="1" thickBot="1">
      <c r="A178" s="36">
        <v>26216701</v>
      </c>
      <c r="B178" s="37" t="s">
        <v>249</v>
      </c>
      <c r="C178" s="37" t="s">
        <v>247</v>
      </c>
      <c r="D178" s="37" t="s">
        <v>239</v>
      </c>
      <c r="E178" s="37" t="s">
        <v>249</v>
      </c>
      <c r="F178" s="38">
        <v>4405366</v>
      </c>
      <c r="G178" s="38">
        <v>20</v>
      </c>
      <c r="H178" s="38">
        <v>20</v>
      </c>
      <c r="I178" s="38">
        <v>0</v>
      </c>
      <c r="J178" s="38">
        <v>0</v>
      </c>
      <c r="K178" s="38">
        <v>0</v>
      </c>
      <c r="L178" s="38">
        <v>0</v>
      </c>
      <c r="M178" s="38">
        <v>20</v>
      </c>
      <c r="N178" s="38">
        <v>15</v>
      </c>
      <c r="O178" s="38">
        <v>5</v>
      </c>
      <c r="P178" s="40">
        <v>1916250</v>
      </c>
      <c r="Q178" s="40">
        <v>4100918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1703400</v>
      </c>
      <c r="AD178" s="40">
        <v>0</v>
      </c>
      <c r="AE178" s="40">
        <v>851700</v>
      </c>
      <c r="AF178" s="40">
        <v>0</v>
      </c>
      <c r="AG178" s="40">
        <v>0</v>
      </c>
      <c r="AH178" s="40">
        <v>0</v>
      </c>
      <c r="AI178" s="40">
        <v>499674</v>
      </c>
      <c r="AJ178" s="40">
        <v>1916250</v>
      </c>
      <c r="AK178" s="41">
        <v>7155692</v>
      </c>
      <c r="AL178" s="23"/>
      <c r="AM178" s="42">
        <v>2160000</v>
      </c>
      <c r="AN178" s="43">
        <f t="shared" si="52"/>
        <v>0.5267113363398146</v>
      </c>
      <c r="AO178" s="44">
        <f t="shared" si="73"/>
        <v>0.12720156555772988</v>
      </c>
      <c r="AP178" s="27"/>
      <c r="AQ178" s="45">
        <f t="shared" si="59"/>
        <v>5214774</v>
      </c>
      <c r="AR178" s="46">
        <f t="shared" si="60"/>
        <v>2.7213432485322895</v>
      </c>
      <c r="AS178" s="35">
        <f t="shared" si="61"/>
        <v>0</v>
      </c>
      <c r="AT178" s="31">
        <f t="shared" si="62"/>
        <v>0.7287588677656892</v>
      </c>
      <c r="AU178" s="84">
        <f t="shared" si="70"/>
        <v>1940918</v>
      </c>
      <c r="AV178" s="50">
        <f t="shared" si="71"/>
        <v>0</v>
      </c>
      <c r="AX178" s="48">
        <f t="shared" si="64"/>
        <v>144000</v>
      </c>
      <c r="AY178" s="49">
        <f t="shared" si="64"/>
        <v>432000</v>
      </c>
      <c r="BA178" s="180">
        <f t="shared" si="72"/>
        <v>0</v>
      </c>
      <c r="BB178" s="157"/>
      <c r="BC178" s="157"/>
    </row>
    <row r="179" spans="1:55" ht="36.75" hidden="1" thickBot="1">
      <c r="A179" s="36">
        <v>26940281</v>
      </c>
      <c r="B179" s="37" t="s">
        <v>250</v>
      </c>
      <c r="C179" s="37" t="s">
        <v>247</v>
      </c>
      <c r="D179" s="37" t="s">
        <v>239</v>
      </c>
      <c r="E179" s="37" t="s">
        <v>248</v>
      </c>
      <c r="F179" s="38">
        <v>2075448</v>
      </c>
      <c r="G179" s="38">
        <v>10</v>
      </c>
      <c r="H179" s="38">
        <v>10</v>
      </c>
      <c r="I179" s="38">
        <v>0</v>
      </c>
      <c r="J179" s="38">
        <v>0</v>
      </c>
      <c r="K179" s="38">
        <v>0</v>
      </c>
      <c r="L179" s="38">
        <v>0</v>
      </c>
      <c r="M179" s="38">
        <v>10</v>
      </c>
      <c r="N179" s="38">
        <v>5</v>
      </c>
      <c r="O179" s="38">
        <v>5</v>
      </c>
      <c r="P179" s="40">
        <v>1012000</v>
      </c>
      <c r="Q179" s="40">
        <v>1723960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40">
        <v>0</v>
      </c>
      <c r="Z179" s="40">
        <v>85000</v>
      </c>
      <c r="AA179" s="40">
        <v>82700</v>
      </c>
      <c r="AB179" s="40">
        <v>405000</v>
      </c>
      <c r="AC179" s="40">
        <v>540000</v>
      </c>
      <c r="AD179" s="40">
        <v>13500</v>
      </c>
      <c r="AE179" s="40">
        <v>18000</v>
      </c>
      <c r="AF179" s="40">
        <v>0</v>
      </c>
      <c r="AG179" s="40">
        <v>0</v>
      </c>
      <c r="AH179" s="40">
        <v>0</v>
      </c>
      <c r="AI179" s="40">
        <v>0</v>
      </c>
      <c r="AJ179" s="40">
        <v>1515500</v>
      </c>
      <c r="AK179" s="41">
        <v>2364660</v>
      </c>
      <c r="AL179" s="23"/>
      <c r="AM179" s="42">
        <v>1080000</v>
      </c>
      <c r="AN179" s="43">
        <f t="shared" si="52"/>
        <v>0.6264646511519989</v>
      </c>
      <c r="AO179" s="44">
        <f t="shared" si="73"/>
        <v>0.06719367588932812</v>
      </c>
      <c r="AP179" s="27"/>
      <c r="AQ179" s="45">
        <f t="shared" si="59"/>
        <v>1720700</v>
      </c>
      <c r="AR179" s="46">
        <f t="shared" si="60"/>
        <v>1.1354008578027053</v>
      </c>
      <c r="AS179" s="35">
        <f t="shared" si="61"/>
        <v>0</v>
      </c>
      <c r="AT179" s="31">
        <f t="shared" si="62"/>
        <v>0.7276733230147252</v>
      </c>
      <c r="AU179" s="84">
        <f t="shared" si="70"/>
        <v>643960</v>
      </c>
      <c r="AV179" s="50">
        <f t="shared" si="71"/>
        <v>0</v>
      </c>
      <c r="AX179" s="48">
        <f t="shared" si="64"/>
        <v>216000</v>
      </c>
      <c r="AY179" s="49">
        <f t="shared" si="64"/>
        <v>216000</v>
      </c>
      <c r="BA179" s="180">
        <f t="shared" si="72"/>
        <v>0</v>
      </c>
      <c r="BB179" s="157"/>
      <c r="BC179" s="157"/>
    </row>
    <row r="180" spans="1:55" ht="48.75" hidden="1" thickBot="1">
      <c r="A180" s="52">
        <v>60419148</v>
      </c>
      <c r="B180" s="53" t="s">
        <v>251</v>
      </c>
      <c r="C180" s="53" t="s">
        <v>62</v>
      </c>
      <c r="D180" s="53" t="s">
        <v>239</v>
      </c>
      <c r="E180" s="53" t="s">
        <v>252</v>
      </c>
      <c r="F180" s="88"/>
      <c r="G180" s="88"/>
      <c r="H180" s="54">
        <v>38</v>
      </c>
      <c r="I180" s="54">
        <v>2</v>
      </c>
      <c r="J180" s="54">
        <v>6</v>
      </c>
      <c r="K180" s="54">
        <v>12</v>
      </c>
      <c r="L180" s="54">
        <v>11</v>
      </c>
      <c r="M180" s="54">
        <v>7</v>
      </c>
      <c r="N180" s="54">
        <v>17.4</v>
      </c>
      <c r="O180" s="54">
        <v>12.8</v>
      </c>
      <c r="P180" s="55">
        <v>608000</v>
      </c>
      <c r="Q180" s="55">
        <v>2907654</v>
      </c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4522000</v>
      </c>
      <c r="AA180" s="55">
        <v>1556346</v>
      </c>
      <c r="AB180" s="55">
        <v>309000</v>
      </c>
      <c r="AC180" s="55">
        <v>300000</v>
      </c>
      <c r="AD180" s="55">
        <v>1400000</v>
      </c>
      <c r="AE180" s="55">
        <v>1400000</v>
      </c>
      <c r="AF180" s="55">
        <v>0</v>
      </c>
      <c r="AG180" s="55">
        <v>0</v>
      </c>
      <c r="AH180" s="55">
        <v>0</v>
      </c>
      <c r="AI180" s="55">
        <v>0</v>
      </c>
      <c r="AJ180" s="55">
        <v>6839000</v>
      </c>
      <c r="AK180" s="56">
        <v>6164000</v>
      </c>
      <c r="AL180" s="23"/>
      <c r="AM180" s="57">
        <v>2295600</v>
      </c>
      <c r="AN180" s="58">
        <f t="shared" si="52"/>
        <v>0.7895024648737435</v>
      </c>
      <c r="AO180" s="59">
        <f t="shared" si="73"/>
        <v>2.775657894736842</v>
      </c>
      <c r="AP180" s="27"/>
      <c r="AQ180" s="60">
        <f t="shared" si="59"/>
        <v>5551946</v>
      </c>
      <c r="AR180" s="61">
        <f t="shared" si="60"/>
        <v>0.8118066968855095</v>
      </c>
      <c r="AS180" s="62">
        <f t="shared" si="61"/>
        <v>1287054</v>
      </c>
      <c r="AT180" s="63">
        <f t="shared" si="62"/>
        <v>0.9007050616482803</v>
      </c>
      <c r="AU180" s="89">
        <f t="shared" si="70"/>
        <v>612054</v>
      </c>
      <c r="AV180" s="86">
        <f t="shared" si="71"/>
        <v>1287054</v>
      </c>
      <c r="AX180" s="65">
        <f t="shared" si="64"/>
        <v>131931.03448275864</v>
      </c>
      <c r="AY180" s="66">
        <f t="shared" si="64"/>
        <v>179343.75</v>
      </c>
      <c r="BA180" s="168">
        <f t="shared" si="72"/>
        <v>0</v>
      </c>
      <c r="BB180" s="172"/>
      <c r="BC180" s="172"/>
    </row>
    <row r="181" spans="1:55" ht="12.75" hidden="1" thickBot="1">
      <c r="A181" s="190" t="s">
        <v>64</v>
      </c>
      <c r="B181" s="191"/>
      <c r="C181" s="191"/>
      <c r="D181" s="191"/>
      <c r="E181" s="191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70">
        <f>SUM(P173:P180)</f>
        <v>8403750</v>
      </c>
      <c r="Q181" s="70">
        <f aca="true" t="shared" si="74" ref="Q181:AK181">SUM(Q173:Q180)</f>
        <v>17301882</v>
      </c>
      <c r="R181" s="70">
        <f t="shared" si="74"/>
        <v>0</v>
      </c>
      <c r="S181" s="70">
        <f t="shared" si="74"/>
        <v>0</v>
      </c>
      <c r="T181" s="70">
        <f t="shared" si="74"/>
        <v>0</v>
      </c>
      <c r="U181" s="70">
        <f t="shared" si="74"/>
        <v>0</v>
      </c>
      <c r="V181" s="70">
        <f t="shared" si="74"/>
        <v>0</v>
      </c>
      <c r="W181" s="70">
        <f t="shared" si="74"/>
        <v>0</v>
      </c>
      <c r="X181" s="70">
        <f t="shared" si="74"/>
        <v>0</v>
      </c>
      <c r="Y181" s="70">
        <f t="shared" si="74"/>
        <v>0</v>
      </c>
      <c r="Z181" s="70">
        <f t="shared" si="74"/>
        <v>4607000</v>
      </c>
      <c r="AA181" s="70">
        <f t="shared" si="74"/>
        <v>1639046</v>
      </c>
      <c r="AB181" s="70">
        <f t="shared" si="74"/>
        <v>2829088</v>
      </c>
      <c r="AC181" s="70">
        <f t="shared" si="74"/>
        <v>8218400</v>
      </c>
      <c r="AD181" s="70">
        <f t="shared" si="74"/>
        <v>2346000</v>
      </c>
      <c r="AE181" s="70">
        <f t="shared" si="74"/>
        <v>3917261</v>
      </c>
      <c r="AF181" s="70">
        <f t="shared" si="74"/>
        <v>0</v>
      </c>
      <c r="AG181" s="70">
        <f t="shared" si="74"/>
        <v>0</v>
      </c>
      <c r="AH181" s="70">
        <f t="shared" si="74"/>
        <v>0</v>
      </c>
      <c r="AI181" s="70">
        <f t="shared" si="74"/>
        <v>499674</v>
      </c>
      <c r="AJ181" s="70">
        <f t="shared" si="74"/>
        <v>18185838</v>
      </c>
      <c r="AK181" s="72">
        <f t="shared" si="74"/>
        <v>31576263</v>
      </c>
      <c r="AL181" s="71"/>
      <c r="AM181" s="72">
        <f>SUM(AM173:AM180)</f>
        <v>11197000</v>
      </c>
      <c r="AN181" s="73">
        <f>AM181/Q181</f>
        <v>0.6471550320363992</v>
      </c>
      <c r="AO181" s="73">
        <f t="shared" si="73"/>
        <v>0.33238137736129714</v>
      </c>
      <c r="AP181" s="74"/>
      <c r="AQ181" s="75">
        <f t="shared" si="59"/>
        <v>25471381</v>
      </c>
      <c r="AR181" s="90">
        <f t="shared" si="60"/>
        <v>1.4006162927438373</v>
      </c>
      <c r="AS181" s="77">
        <f>SUM(AS173:AS180)</f>
        <v>1307954</v>
      </c>
      <c r="AT181" s="91">
        <f t="shared" si="62"/>
        <v>0.8066623019956478</v>
      </c>
      <c r="AU181" s="92">
        <f>SUM(AU173:AU180)</f>
        <v>6104882</v>
      </c>
      <c r="AV181" s="93">
        <f>SUM(AV173:AV180)</f>
        <v>1307954</v>
      </c>
      <c r="AX181" s="79"/>
      <c r="AY181" s="79"/>
      <c r="BA181" s="165">
        <f>SUM(BA173:BA180)</f>
        <v>0</v>
      </c>
      <c r="BB181" s="177"/>
      <c r="BC181" s="177"/>
    </row>
    <row r="182" spans="1:51" ht="7.5" customHeight="1" thickBot="1">
      <c r="A182" s="67"/>
      <c r="B182" s="68"/>
      <c r="C182" s="68"/>
      <c r="D182" s="68"/>
      <c r="E182" s="68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80"/>
      <c r="AO182" s="80"/>
      <c r="AP182" s="80"/>
      <c r="AR182" s="27"/>
      <c r="AS182" s="81"/>
      <c r="AT182" s="91"/>
      <c r="AV182" s="81"/>
      <c r="AX182" s="79"/>
      <c r="AY182" s="79"/>
    </row>
    <row r="183" spans="1:55" ht="24.75" hidden="1" thickBot="1">
      <c r="A183" s="94">
        <v>70870896</v>
      </c>
      <c r="B183" s="95" t="s">
        <v>123</v>
      </c>
      <c r="C183" s="95" t="s">
        <v>50</v>
      </c>
      <c r="D183" s="95" t="s">
        <v>253</v>
      </c>
      <c r="E183" s="95" t="s">
        <v>254</v>
      </c>
      <c r="F183" s="96">
        <v>3849965</v>
      </c>
      <c r="G183" s="114"/>
      <c r="H183" s="96">
        <v>0</v>
      </c>
      <c r="I183" s="96">
        <v>0</v>
      </c>
      <c r="J183" s="96">
        <v>0</v>
      </c>
      <c r="K183" s="96">
        <v>0</v>
      </c>
      <c r="L183" s="96">
        <v>0</v>
      </c>
      <c r="M183" s="96">
        <v>0</v>
      </c>
      <c r="N183" s="96">
        <v>4.8</v>
      </c>
      <c r="O183" s="96">
        <v>4.3</v>
      </c>
      <c r="P183" s="97">
        <v>0</v>
      </c>
      <c r="Q183" s="97">
        <v>1026013</v>
      </c>
      <c r="R183" s="97">
        <v>0</v>
      </c>
      <c r="S183" s="97">
        <v>0</v>
      </c>
      <c r="T183" s="97">
        <v>0</v>
      </c>
      <c r="U183" s="97">
        <v>0</v>
      </c>
      <c r="V183" s="97">
        <v>0</v>
      </c>
      <c r="W183" s="97">
        <v>0</v>
      </c>
      <c r="X183" s="97">
        <v>0</v>
      </c>
      <c r="Y183" s="97">
        <v>70000</v>
      </c>
      <c r="Z183" s="97">
        <v>0</v>
      </c>
      <c r="AA183" s="97">
        <v>0</v>
      </c>
      <c r="AB183" s="97">
        <v>0</v>
      </c>
      <c r="AC183" s="97">
        <v>0</v>
      </c>
      <c r="AD183" s="97">
        <v>0</v>
      </c>
      <c r="AE183" s="97">
        <v>0</v>
      </c>
      <c r="AF183" s="97">
        <v>550000</v>
      </c>
      <c r="AG183" s="97">
        <v>330310</v>
      </c>
      <c r="AH183" s="97">
        <v>0</v>
      </c>
      <c r="AI183" s="97">
        <v>73467</v>
      </c>
      <c r="AJ183" s="97">
        <v>550000</v>
      </c>
      <c r="AK183" s="98">
        <v>1499790</v>
      </c>
      <c r="AL183" s="109"/>
      <c r="AM183" s="120">
        <v>1026000</v>
      </c>
      <c r="AN183" s="100">
        <f t="shared" si="52"/>
        <v>0.9999873295952391</v>
      </c>
      <c r="AO183" s="78"/>
      <c r="AP183" s="27"/>
      <c r="AQ183" s="102">
        <f t="shared" si="59"/>
        <v>1499777</v>
      </c>
      <c r="AR183" s="76">
        <f t="shared" si="60"/>
        <v>2.7268672727272727</v>
      </c>
      <c r="AS183" s="77">
        <f t="shared" si="61"/>
        <v>0</v>
      </c>
      <c r="AT183" s="103">
        <f t="shared" si="62"/>
        <v>0.9999913321198302</v>
      </c>
      <c r="AU183" s="104">
        <f>IF(AQ183&lt;AK183,AK183-AQ183,0)</f>
        <v>13</v>
      </c>
      <c r="AV183" s="77">
        <f aca="true" t="shared" si="75" ref="AV183:AV190">IF(V183&gt;AS183,0,AS183-V183)</f>
        <v>0</v>
      </c>
      <c r="AX183" s="105">
        <f t="shared" si="64"/>
        <v>213750</v>
      </c>
      <c r="AY183" s="106">
        <f t="shared" si="64"/>
        <v>238604.65116279072</v>
      </c>
      <c r="BA183" s="165">
        <f>IF(AQ183&gt;(P183+R183+T183+V183+X183+Z183+AB183+AD183+AF183+AH183),0,IF((V183*0.7)&gt;=(P183+R183+T183+V183+X183+Z183+AB183+AD183+AF183+AH183)-(S183+U183+Y183+AA183+AC183+AE183+AG183+AI183+AM183),(P183+R183+T183+V183+X183+Z183+AB183+AD183+AF183+AH183)-(S183+U183+Y183+AA183+AC183+AE183+AG183+AI183+AM183),V183*0.7))</f>
        <v>0</v>
      </c>
      <c r="BB183" s="165"/>
      <c r="BC183" s="165"/>
    </row>
    <row r="184" spans="1:51" ht="7.5" customHeight="1" thickBot="1">
      <c r="A184" s="115"/>
      <c r="B184" s="115"/>
      <c r="C184" s="115"/>
      <c r="D184" s="115"/>
      <c r="E184" s="115"/>
      <c r="F184" s="69"/>
      <c r="H184" s="69"/>
      <c r="I184" s="69"/>
      <c r="J184" s="69"/>
      <c r="K184" s="69"/>
      <c r="L184" s="69"/>
      <c r="M184" s="69"/>
      <c r="N184" s="69"/>
      <c r="O184" s="69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80"/>
      <c r="AO184" s="80"/>
      <c r="AP184" s="80"/>
      <c r="AR184" s="27"/>
      <c r="AS184" s="81"/>
      <c r="AT184" s="91"/>
      <c r="AV184" s="81"/>
      <c r="AX184" s="79"/>
      <c r="AY184" s="79"/>
    </row>
    <row r="185" spans="1:55" ht="36.75" thickBot="1">
      <c r="A185" s="94">
        <v>65761758</v>
      </c>
      <c r="B185" s="95" t="s">
        <v>255</v>
      </c>
      <c r="C185" s="95" t="s">
        <v>50</v>
      </c>
      <c r="D185" s="95" t="s">
        <v>256</v>
      </c>
      <c r="E185" s="95" t="s">
        <v>257</v>
      </c>
      <c r="F185" s="96">
        <v>1698460</v>
      </c>
      <c r="G185" s="96">
        <v>12</v>
      </c>
      <c r="H185" s="96">
        <v>18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6">
        <v>7</v>
      </c>
      <c r="O185" s="96">
        <v>5.4</v>
      </c>
      <c r="P185" s="97">
        <v>1330000</v>
      </c>
      <c r="Q185" s="97">
        <v>1927000</v>
      </c>
      <c r="R185" s="97">
        <v>447000</v>
      </c>
      <c r="S185" s="97">
        <v>792500</v>
      </c>
      <c r="T185" s="97">
        <v>90000</v>
      </c>
      <c r="U185" s="97">
        <v>100000</v>
      </c>
      <c r="V185" s="97">
        <v>510259</v>
      </c>
      <c r="W185" s="97">
        <v>0</v>
      </c>
      <c r="X185" s="97">
        <v>0</v>
      </c>
      <c r="Y185" s="97">
        <v>0</v>
      </c>
      <c r="Z185" s="97">
        <v>0</v>
      </c>
      <c r="AA185" s="97">
        <v>0</v>
      </c>
      <c r="AB185" s="97">
        <v>0</v>
      </c>
      <c r="AC185" s="97">
        <v>0</v>
      </c>
      <c r="AD185" s="97">
        <v>0</v>
      </c>
      <c r="AE185" s="97">
        <v>0</v>
      </c>
      <c r="AF185" s="97">
        <v>0</v>
      </c>
      <c r="AG185" s="97">
        <v>0</v>
      </c>
      <c r="AH185" s="97">
        <v>1562954</v>
      </c>
      <c r="AI185" s="97">
        <v>1208675</v>
      </c>
      <c r="AJ185" s="97">
        <v>3840213</v>
      </c>
      <c r="AK185" s="98">
        <v>4028175</v>
      </c>
      <c r="AL185" s="109"/>
      <c r="AM185" s="120">
        <v>1330000</v>
      </c>
      <c r="AN185" s="100">
        <f aca="true" t="shared" si="76" ref="AN185:AN196">AM185/Q185</f>
        <v>0.6901920083030617</v>
      </c>
      <c r="AO185" s="78">
        <f>-1+AM185/P185</f>
        <v>0</v>
      </c>
      <c r="AP185" s="27"/>
      <c r="AQ185" s="102">
        <f t="shared" si="59"/>
        <v>3431175</v>
      </c>
      <c r="AR185" s="76">
        <f t="shared" si="60"/>
        <v>0.8708095222263365</v>
      </c>
      <c r="AS185" s="77">
        <f t="shared" si="61"/>
        <v>509038</v>
      </c>
      <c r="AT185" s="103">
        <f t="shared" si="62"/>
        <v>0.8517939265300043</v>
      </c>
      <c r="AU185" s="104">
        <f>IF(AQ185&lt;AK185,AK185-AQ185,0)</f>
        <v>597000</v>
      </c>
      <c r="AV185" s="77">
        <f t="shared" si="75"/>
        <v>0</v>
      </c>
      <c r="AX185" s="105">
        <f t="shared" si="64"/>
        <v>190000</v>
      </c>
      <c r="AY185" s="106">
        <f t="shared" si="64"/>
        <v>246296.2962962963</v>
      </c>
      <c r="BA185" s="165">
        <f>IF(AQ185&gt;(P185+R185+T185+V185+X185+Z185+AB185+AD185+AF185+AH185),0,IF((V185*0.7)&gt;=(P185+R185+T185+V185+X185+Z185+AB185+AD185+AF185+AH185)-(S185+U185+Y185+AA185+AC185+AE185+AG185+AI185+AM185),(P185+R185+T185+V185+X185+Z185+AB185+AD185+AF185+AH185)-(S185+U185+Y185+AA185+AC185+AE185+AG185+AI185+AM185),V185*0.7))</f>
        <v>357181.3</v>
      </c>
      <c r="BB185" s="165" t="s">
        <v>103</v>
      </c>
      <c r="BC185" s="165" t="s">
        <v>59</v>
      </c>
    </row>
    <row r="186" spans="1:51" ht="7.5" customHeight="1" thickBot="1">
      <c r="A186" s="115"/>
      <c r="B186" s="115"/>
      <c r="C186" s="115"/>
      <c r="D186" s="115"/>
      <c r="E186" s="115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80"/>
      <c r="AO186" s="80"/>
      <c r="AP186" s="80"/>
      <c r="AR186" s="27"/>
      <c r="AS186" s="81"/>
      <c r="AT186" s="91"/>
      <c r="AV186" s="81"/>
      <c r="AX186" s="79"/>
      <c r="AY186" s="79"/>
    </row>
    <row r="187" spans="1:55" ht="24.75" thickBot="1">
      <c r="A187" s="94">
        <v>26538377</v>
      </c>
      <c r="B187" s="95" t="s">
        <v>258</v>
      </c>
      <c r="C187" s="95" t="s">
        <v>50</v>
      </c>
      <c r="D187" s="95" t="s">
        <v>259</v>
      </c>
      <c r="E187" s="95" t="s">
        <v>260</v>
      </c>
      <c r="F187" s="114"/>
      <c r="G187" s="96">
        <v>0</v>
      </c>
      <c r="H187" s="96">
        <v>70</v>
      </c>
      <c r="I187" s="96">
        <v>0</v>
      </c>
      <c r="J187" s="96">
        <v>0</v>
      </c>
      <c r="K187" s="96">
        <v>0</v>
      </c>
      <c r="L187" s="96">
        <v>0</v>
      </c>
      <c r="M187" s="96">
        <v>0</v>
      </c>
      <c r="N187" s="96">
        <v>2</v>
      </c>
      <c r="O187" s="96">
        <v>2</v>
      </c>
      <c r="P187" s="97">
        <v>0</v>
      </c>
      <c r="Q187" s="97">
        <v>269912</v>
      </c>
      <c r="R187" s="97">
        <v>57921</v>
      </c>
      <c r="S187" s="97">
        <v>24429</v>
      </c>
      <c r="T187" s="97">
        <v>0</v>
      </c>
      <c r="U187" s="97">
        <v>0</v>
      </c>
      <c r="V187" s="97">
        <v>57921</v>
      </c>
      <c r="W187" s="97">
        <v>59429</v>
      </c>
      <c r="X187" s="97">
        <v>0</v>
      </c>
      <c r="Y187" s="97">
        <v>30000</v>
      </c>
      <c r="Z187" s="97">
        <v>0</v>
      </c>
      <c r="AA187" s="97">
        <v>0</v>
      </c>
      <c r="AB187" s="97">
        <v>0</v>
      </c>
      <c r="AC187" s="97">
        <v>0</v>
      </c>
      <c r="AD187" s="97">
        <v>0</v>
      </c>
      <c r="AE187" s="97">
        <v>0</v>
      </c>
      <c r="AF187" s="97">
        <v>463368</v>
      </c>
      <c r="AG187" s="97">
        <v>195440</v>
      </c>
      <c r="AH187" s="97">
        <v>0</v>
      </c>
      <c r="AI187" s="97">
        <v>0</v>
      </c>
      <c r="AJ187" s="97">
        <v>579210</v>
      </c>
      <c r="AK187" s="98">
        <v>579210</v>
      </c>
      <c r="AL187" s="109"/>
      <c r="AM187" s="120">
        <v>269000</v>
      </c>
      <c r="AN187" s="100">
        <f t="shared" si="76"/>
        <v>0.9966211209579419</v>
      </c>
      <c r="AO187" s="78"/>
      <c r="AP187" s="27"/>
      <c r="AQ187" s="102">
        <f t="shared" si="59"/>
        <v>518869</v>
      </c>
      <c r="AR187" s="76">
        <f t="shared" si="60"/>
        <v>0.8958218953402047</v>
      </c>
      <c r="AS187" s="77">
        <f t="shared" si="61"/>
        <v>60341</v>
      </c>
      <c r="AT187" s="103">
        <f t="shared" si="62"/>
        <v>0.8958218953402047</v>
      </c>
      <c r="AU187" s="104">
        <f>IF(AQ187&lt;AK187,AK187-AQ187,0)</f>
        <v>60341</v>
      </c>
      <c r="AV187" s="77">
        <f t="shared" si="75"/>
        <v>2420</v>
      </c>
      <c r="AX187" s="105">
        <f t="shared" si="64"/>
        <v>134500</v>
      </c>
      <c r="AY187" s="106">
        <f t="shared" si="64"/>
        <v>134500</v>
      </c>
      <c r="BA187" s="165">
        <f>IF(AQ187&gt;(P187+R187+T187+V187+X187+Z187+AB187+AD187+AF187+AH187),0,IF((V187*0.7)&gt;=(P187+R187+T187+V187+X187+Z187+AB187+AD187+AF187+AH187)-(S187+U187+Y187+AA187+AC187+AE187+AG187+AI187+AM187),(P187+R187+T187+V187+X187+Z187+AB187+AD187+AF187+AH187)-(S187+U187+Y187+AA187+AC187+AE187+AG187+AI187+AM187),V187*0.7))</f>
        <v>40544.7</v>
      </c>
      <c r="BB187" s="165" t="s">
        <v>261</v>
      </c>
      <c r="BC187" s="165" t="s">
        <v>318</v>
      </c>
    </row>
    <row r="188" spans="1:51" ht="7.5" customHeight="1" thickBot="1">
      <c r="A188" s="115"/>
      <c r="B188" s="115"/>
      <c r="C188" s="115"/>
      <c r="D188" s="115"/>
      <c r="E188" s="115"/>
      <c r="G188" s="69"/>
      <c r="H188" s="69"/>
      <c r="I188" s="69"/>
      <c r="J188" s="69"/>
      <c r="K188" s="69"/>
      <c r="L188" s="69"/>
      <c r="M188" s="69"/>
      <c r="N188" s="69"/>
      <c r="O188" s="69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80"/>
      <c r="AO188" s="80"/>
      <c r="AP188" s="80"/>
      <c r="AR188" s="27"/>
      <c r="AS188" s="81"/>
      <c r="AT188" s="91"/>
      <c r="AV188" s="81"/>
      <c r="AX188" s="79"/>
      <c r="AY188" s="79"/>
    </row>
    <row r="189" spans="1:55" ht="36" hidden="1">
      <c r="A189" s="18">
        <v>49545957</v>
      </c>
      <c r="B189" s="19" t="s">
        <v>262</v>
      </c>
      <c r="C189" s="19" t="s">
        <v>50</v>
      </c>
      <c r="D189" s="19" t="s">
        <v>263</v>
      </c>
      <c r="E189" s="19" t="s">
        <v>264</v>
      </c>
      <c r="F189" s="20">
        <v>7979879</v>
      </c>
      <c r="G189" s="112"/>
      <c r="H189" s="20">
        <v>150</v>
      </c>
      <c r="I189" s="20">
        <v>45</v>
      </c>
      <c r="J189" s="20">
        <v>32</v>
      </c>
      <c r="K189" s="20">
        <v>24</v>
      </c>
      <c r="L189" s="20">
        <v>2</v>
      </c>
      <c r="M189" s="20">
        <v>47</v>
      </c>
      <c r="N189" s="20">
        <v>8</v>
      </c>
      <c r="O189" s="20">
        <v>7</v>
      </c>
      <c r="P189" s="21">
        <v>1150000</v>
      </c>
      <c r="Q189" s="21">
        <v>250000</v>
      </c>
      <c r="R189" s="21">
        <v>0</v>
      </c>
      <c r="S189" s="21">
        <v>0</v>
      </c>
      <c r="T189" s="21">
        <v>0</v>
      </c>
      <c r="U189" s="21">
        <v>0</v>
      </c>
      <c r="V189" s="85"/>
      <c r="W189" s="21">
        <v>50000</v>
      </c>
      <c r="X189" s="21">
        <v>297000</v>
      </c>
      <c r="Y189" s="21">
        <v>20000</v>
      </c>
      <c r="Z189" s="21">
        <v>287487</v>
      </c>
      <c r="AA189" s="21">
        <v>0</v>
      </c>
      <c r="AB189" s="21">
        <v>310000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350000</v>
      </c>
      <c r="AI189" s="21">
        <v>0</v>
      </c>
      <c r="AJ189" s="21">
        <v>2394487</v>
      </c>
      <c r="AK189" s="22">
        <v>320000</v>
      </c>
      <c r="AL189" s="23"/>
      <c r="AM189" s="24">
        <v>0</v>
      </c>
      <c r="AN189" s="25">
        <f t="shared" si="76"/>
        <v>0</v>
      </c>
      <c r="AO189" s="26">
        <f>-1+AM189/P189</f>
        <v>-1</v>
      </c>
      <c r="AP189" s="27"/>
      <c r="AQ189" s="28">
        <f t="shared" si="59"/>
        <v>20000</v>
      </c>
      <c r="AR189" s="29">
        <f t="shared" si="60"/>
        <v>0.008352519767282095</v>
      </c>
      <c r="AS189" s="30">
        <f t="shared" si="61"/>
        <v>2374487</v>
      </c>
      <c r="AT189" s="31">
        <f t="shared" si="62"/>
        <v>0.0625</v>
      </c>
      <c r="AU189" s="83">
        <f>IF(AQ189&lt;AK189,AK189-AQ189,0)</f>
        <v>300000</v>
      </c>
      <c r="AV189" s="30">
        <f t="shared" si="75"/>
        <v>2374487</v>
      </c>
      <c r="AX189" s="33">
        <f t="shared" si="64"/>
        <v>0</v>
      </c>
      <c r="AY189" s="34">
        <f t="shared" si="64"/>
        <v>0</v>
      </c>
      <c r="BA189" s="166">
        <f>IF(AQ189&gt;(P189+R189+T189+V189+X189+Z189+AB189+AD189+AF189+AH189),0,IF((V189*0.7)&gt;=(P189+R189+T189+V189+X189+Z189+AB189+AD189+AF189+AH189)-(S189+U189+Y189+AA189+AC189+AE189+AG189+AI189+AM189),(P189+R189+T189+V189+X189+Z189+AB189+AD189+AF189+AH189)-(S189+U189+Y189+AA189+AC189+AE189+AG189+AI189+AM189),V189*0.7))</f>
        <v>0</v>
      </c>
      <c r="BB189" s="167"/>
      <c r="BC189" s="167"/>
    </row>
    <row r="190" spans="1:55" ht="36.75" thickBot="1">
      <c r="A190" s="52">
        <v>62797549</v>
      </c>
      <c r="B190" s="53" t="s">
        <v>144</v>
      </c>
      <c r="C190" s="53" t="s">
        <v>50</v>
      </c>
      <c r="D190" s="53" t="s">
        <v>263</v>
      </c>
      <c r="E190" s="53" t="s">
        <v>265</v>
      </c>
      <c r="F190" s="54">
        <v>9959954</v>
      </c>
      <c r="G190" s="88"/>
      <c r="H190" s="54">
        <v>100</v>
      </c>
      <c r="I190" s="54">
        <v>60</v>
      </c>
      <c r="J190" s="54">
        <v>30</v>
      </c>
      <c r="K190" s="54">
        <v>10</v>
      </c>
      <c r="L190" s="54">
        <v>0</v>
      </c>
      <c r="M190" s="54">
        <v>0</v>
      </c>
      <c r="N190" s="54">
        <v>7.1</v>
      </c>
      <c r="O190" s="54">
        <v>5</v>
      </c>
      <c r="P190" s="55">
        <v>1010000</v>
      </c>
      <c r="Q190" s="55">
        <v>1774305</v>
      </c>
      <c r="R190" s="55">
        <v>0</v>
      </c>
      <c r="S190" s="55">
        <v>0</v>
      </c>
      <c r="T190" s="55">
        <v>0</v>
      </c>
      <c r="U190" s="55">
        <v>0</v>
      </c>
      <c r="V190" s="55">
        <v>329375</v>
      </c>
      <c r="W190" s="55">
        <v>260000</v>
      </c>
      <c r="X190" s="55">
        <v>85000</v>
      </c>
      <c r="Y190" s="55">
        <v>50000</v>
      </c>
      <c r="Z190" s="55">
        <v>0</v>
      </c>
      <c r="AA190" s="55">
        <v>0</v>
      </c>
      <c r="AB190" s="55">
        <v>160000</v>
      </c>
      <c r="AC190" s="55">
        <v>175000</v>
      </c>
      <c r="AD190" s="55">
        <v>0</v>
      </c>
      <c r="AE190" s="55">
        <v>0</v>
      </c>
      <c r="AF190" s="55">
        <v>0</v>
      </c>
      <c r="AG190" s="55">
        <v>0</v>
      </c>
      <c r="AH190" s="55">
        <v>287696</v>
      </c>
      <c r="AI190" s="55">
        <v>5695</v>
      </c>
      <c r="AJ190" s="55">
        <v>1790000</v>
      </c>
      <c r="AK190" s="56">
        <v>2265000</v>
      </c>
      <c r="AL190" s="23"/>
      <c r="AM190" s="57">
        <v>1111000</v>
      </c>
      <c r="AN190" s="58">
        <f t="shared" si="76"/>
        <v>0.626160665725453</v>
      </c>
      <c r="AO190" s="59">
        <f>-1+AM190/P190</f>
        <v>0.10000000000000009</v>
      </c>
      <c r="AP190" s="27"/>
      <c r="AQ190" s="60">
        <f t="shared" si="59"/>
        <v>1341695</v>
      </c>
      <c r="AR190" s="121">
        <f t="shared" si="60"/>
        <v>0.7166902323683236</v>
      </c>
      <c r="AS190" s="62">
        <f t="shared" si="61"/>
        <v>530376</v>
      </c>
      <c r="AT190" s="63">
        <f t="shared" si="62"/>
        <v>0.5923598233995585</v>
      </c>
      <c r="AU190" s="89">
        <f>IF(AQ190&lt;AK190,AK190-AQ190,0)</f>
        <v>923305</v>
      </c>
      <c r="AV190" s="86">
        <f t="shared" si="75"/>
        <v>201001</v>
      </c>
      <c r="AX190" s="65">
        <f t="shared" si="64"/>
        <v>156478.87323943662</v>
      </c>
      <c r="AY190" s="66">
        <f t="shared" si="64"/>
        <v>222200</v>
      </c>
      <c r="BA190" s="168">
        <f>IF(AQ190&gt;(P190+R190+T190+V190+X190+Z190+AB190+AD190+AF190+AH190),0,IF((V190*0.7)&gt;=(P190+R190+T190+V190+X190+Z190+AB190+AD190+AF190+AH190)-(S190+U190+Y190+AA190+AC190+AE190+AG190+AI190+AM190),(P190+R190+T190+V190+X190+Z190+AB190+AD190+AF190+AH190)-(S190+U190+Y190+AA190+AC190+AE190+AG190+AI190+AM190),V190*0.7))</f>
        <v>230562.49999999997</v>
      </c>
      <c r="BB190" s="172" t="s">
        <v>266</v>
      </c>
      <c r="BC190" s="172" t="s">
        <v>318</v>
      </c>
    </row>
    <row r="191" spans="1:55" ht="12.75" thickBot="1">
      <c r="A191" s="190" t="s">
        <v>64</v>
      </c>
      <c r="B191" s="191"/>
      <c r="C191" s="191"/>
      <c r="D191" s="191"/>
      <c r="E191" s="191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72">
        <f>SUM(P189:P190)</f>
        <v>2160000</v>
      </c>
      <c r="Q191" s="70">
        <f aca="true" t="shared" si="77" ref="Q191:AK191">SUM(Q189:Q190)</f>
        <v>2024305</v>
      </c>
      <c r="R191" s="70">
        <f t="shared" si="77"/>
        <v>0</v>
      </c>
      <c r="S191" s="70">
        <f t="shared" si="77"/>
        <v>0</v>
      </c>
      <c r="T191" s="70">
        <f t="shared" si="77"/>
        <v>0</v>
      </c>
      <c r="U191" s="70">
        <f t="shared" si="77"/>
        <v>0</v>
      </c>
      <c r="V191" s="70">
        <f t="shared" si="77"/>
        <v>329375</v>
      </c>
      <c r="W191" s="70">
        <f t="shared" si="77"/>
        <v>310000</v>
      </c>
      <c r="X191" s="70">
        <f t="shared" si="77"/>
        <v>382000</v>
      </c>
      <c r="Y191" s="70">
        <f t="shared" si="77"/>
        <v>70000</v>
      </c>
      <c r="Z191" s="70">
        <f t="shared" si="77"/>
        <v>287487</v>
      </c>
      <c r="AA191" s="70">
        <f t="shared" si="77"/>
        <v>0</v>
      </c>
      <c r="AB191" s="70">
        <f t="shared" si="77"/>
        <v>470000</v>
      </c>
      <c r="AC191" s="70">
        <f t="shared" si="77"/>
        <v>175000</v>
      </c>
      <c r="AD191" s="70">
        <f t="shared" si="77"/>
        <v>0</v>
      </c>
      <c r="AE191" s="70">
        <f t="shared" si="77"/>
        <v>0</v>
      </c>
      <c r="AF191" s="70">
        <f t="shared" si="77"/>
        <v>0</v>
      </c>
      <c r="AG191" s="70">
        <f t="shared" si="77"/>
        <v>0</v>
      </c>
      <c r="AH191" s="70">
        <f t="shared" si="77"/>
        <v>637696</v>
      </c>
      <c r="AI191" s="70">
        <f t="shared" si="77"/>
        <v>5695</v>
      </c>
      <c r="AJ191" s="70">
        <f t="shared" si="77"/>
        <v>4184487</v>
      </c>
      <c r="AK191" s="72">
        <f t="shared" si="77"/>
        <v>2585000</v>
      </c>
      <c r="AL191" s="71"/>
      <c r="AM191" s="72">
        <f>SUM(AM189:AM190)</f>
        <v>1111000</v>
      </c>
      <c r="AN191" s="73">
        <f t="shared" si="76"/>
        <v>0.5488303393016368</v>
      </c>
      <c r="AO191" s="73">
        <f>-1+AM191/P191</f>
        <v>-0.48564814814814816</v>
      </c>
      <c r="AP191" s="74"/>
      <c r="AQ191" s="75">
        <f t="shared" si="59"/>
        <v>1361695</v>
      </c>
      <c r="AR191" s="76">
        <f t="shared" si="60"/>
        <v>0.31915539411394384</v>
      </c>
      <c r="AS191" s="77">
        <f>SUM(AS189:AS190)</f>
        <v>2904863</v>
      </c>
      <c r="AT191" s="91">
        <f t="shared" si="62"/>
        <v>0.5267678916827853</v>
      </c>
      <c r="AU191" s="92">
        <f>SUM(AU189:AU190)</f>
        <v>1223305</v>
      </c>
      <c r="AV191" s="93">
        <f>SUM(AV189:AV190)</f>
        <v>2575488</v>
      </c>
      <c r="AX191" s="79"/>
      <c r="AY191" s="79"/>
      <c r="BA191" s="165">
        <f>SUM(BA189:BA190)</f>
        <v>230562.49999999997</v>
      </c>
      <c r="BB191" s="177"/>
      <c r="BC191" s="177"/>
    </row>
    <row r="192" spans="1:51" ht="7.5" customHeight="1" thickBot="1">
      <c r="A192" s="67"/>
      <c r="B192" s="68"/>
      <c r="C192" s="68"/>
      <c r="D192" s="68"/>
      <c r="E192" s="68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80"/>
      <c r="AO192" s="80"/>
      <c r="AP192" s="80"/>
      <c r="AR192" s="27"/>
      <c r="AS192" s="81"/>
      <c r="AT192" s="91"/>
      <c r="AV192" s="81"/>
      <c r="AX192" s="79"/>
      <c r="AY192" s="79"/>
    </row>
    <row r="193" spans="1:55" ht="24.75" thickBot="1">
      <c r="A193" s="18">
        <v>26304856</v>
      </c>
      <c r="B193" s="19" t="s">
        <v>55</v>
      </c>
      <c r="C193" s="19" t="s">
        <v>50</v>
      </c>
      <c r="D193" s="19" t="s">
        <v>267</v>
      </c>
      <c r="E193" s="19" t="s">
        <v>268</v>
      </c>
      <c r="F193" s="20">
        <v>7802232</v>
      </c>
      <c r="G193" s="20">
        <v>0</v>
      </c>
      <c r="H193" s="20">
        <v>9</v>
      </c>
      <c r="I193" s="20">
        <v>3</v>
      </c>
      <c r="J193" s="20">
        <v>3</v>
      </c>
      <c r="K193" s="20">
        <v>3</v>
      </c>
      <c r="L193" s="20">
        <v>0</v>
      </c>
      <c r="M193" s="20">
        <v>0</v>
      </c>
      <c r="N193" s="20">
        <v>0</v>
      </c>
      <c r="O193" s="20">
        <v>0</v>
      </c>
      <c r="P193" s="21">
        <v>5500</v>
      </c>
      <c r="Q193" s="21">
        <v>35350</v>
      </c>
      <c r="R193" s="21">
        <v>0</v>
      </c>
      <c r="S193" s="21">
        <v>0</v>
      </c>
      <c r="T193" s="21">
        <v>0</v>
      </c>
      <c r="U193" s="21">
        <v>0</v>
      </c>
      <c r="V193" s="21">
        <v>3000</v>
      </c>
      <c r="W193" s="21">
        <v>2500</v>
      </c>
      <c r="X193" s="21">
        <v>1000</v>
      </c>
      <c r="Y193" s="21">
        <v>1000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15500</v>
      </c>
      <c r="AI193" s="21">
        <v>11650</v>
      </c>
      <c r="AJ193" s="21">
        <v>25000</v>
      </c>
      <c r="AK193" s="22">
        <v>50500</v>
      </c>
      <c r="AL193" s="23"/>
      <c r="AM193" s="24">
        <v>0</v>
      </c>
      <c r="AN193" s="25">
        <f t="shared" si="76"/>
        <v>0</v>
      </c>
      <c r="AO193" s="26">
        <f>-1+AM193/P193</f>
        <v>-1</v>
      </c>
      <c r="AP193" s="27"/>
      <c r="AQ193" s="28">
        <f t="shared" si="59"/>
        <v>12650</v>
      </c>
      <c r="AR193" s="29">
        <f t="shared" si="60"/>
        <v>0.506</v>
      </c>
      <c r="AS193" s="30">
        <f t="shared" si="61"/>
        <v>12350</v>
      </c>
      <c r="AT193" s="31">
        <f t="shared" si="62"/>
        <v>0.2504950495049505</v>
      </c>
      <c r="AU193" s="83">
        <f>IF(AQ193&lt;AK193,AK193-AQ193,0)</f>
        <v>37850</v>
      </c>
      <c r="AV193" s="30">
        <f>IF(V193&gt;AS193,0,AS193-V193)</f>
        <v>9350</v>
      </c>
      <c r="AX193" s="33"/>
      <c r="AY193" s="34"/>
      <c r="BA193" s="165">
        <f>IF(AQ193&gt;(P193+R193+T193+V193+X193+Z193+AB193+AD193+AF193+AH193),0,IF((V193*0.7)&gt;=(P193+R193+T193+V193+X193+Z193+AB193+AD193+AF193+AH193)-(S193+U193+Y193+AA193+AC193+AE193+AG193+AI193+AM193),(P193+R193+T193+V193+X193+Z193+AB193+AD193+AF193+AH193)-(S193+U193+Y193+AA193+AC193+AE193+AG193+AI193+AM193),V193*0.7))</f>
        <v>2100</v>
      </c>
      <c r="BB193" s="181" t="s">
        <v>168</v>
      </c>
      <c r="BC193" s="182" t="s">
        <v>57</v>
      </c>
    </row>
    <row r="194" spans="1:53" ht="24.75" hidden="1" thickBot="1">
      <c r="A194" s="36">
        <v>66598940</v>
      </c>
      <c r="B194" s="37" t="s">
        <v>269</v>
      </c>
      <c r="C194" s="37" t="s">
        <v>62</v>
      </c>
      <c r="D194" s="37" t="s">
        <v>267</v>
      </c>
      <c r="E194" s="37" t="s">
        <v>270</v>
      </c>
      <c r="F194" s="38">
        <v>4541840</v>
      </c>
      <c r="G194" s="39"/>
      <c r="H194" s="38">
        <v>120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1.6</v>
      </c>
      <c r="O194" s="38">
        <v>0.5</v>
      </c>
      <c r="P194" s="40">
        <v>285000</v>
      </c>
      <c r="Q194" s="40">
        <v>545780</v>
      </c>
      <c r="R194" s="40">
        <v>17000</v>
      </c>
      <c r="S194" s="40">
        <v>0</v>
      </c>
      <c r="T194" s="40">
        <v>0</v>
      </c>
      <c r="U194" s="40">
        <v>0</v>
      </c>
      <c r="V194" s="40">
        <v>80000</v>
      </c>
      <c r="W194" s="40">
        <v>60000</v>
      </c>
      <c r="X194" s="40">
        <v>120000</v>
      </c>
      <c r="Y194" s="40">
        <v>120000</v>
      </c>
      <c r="Z194" s="40">
        <v>0</v>
      </c>
      <c r="AA194" s="40">
        <v>0</v>
      </c>
      <c r="AB194" s="40">
        <v>3250</v>
      </c>
      <c r="AC194" s="40">
        <v>4620</v>
      </c>
      <c r="AD194" s="40">
        <v>0</v>
      </c>
      <c r="AE194" s="40">
        <v>0</v>
      </c>
      <c r="AF194" s="40">
        <v>0</v>
      </c>
      <c r="AG194" s="40">
        <v>0</v>
      </c>
      <c r="AH194" s="40">
        <v>35000</v>
      </c>
      <c r="AI194" s="40">
        <v>45000</v>
      </c>
      <c r="AJ194" s="40">
        <v>460250</v>
      </c>
      <c r="AK194" s="41">
        <v>775400</v>
      </c>
      <c r="AL194" s="23"/>
      <c r="AM194" s="42">
        <v>545000</v>
      </c>
      <c r="AN194" s="43">
        <f t="shared" si="76"/>
        <v>0.998570852724541</v>
      </c>
      <c r="AO194" s="44">
        <f>-1+AM194/P194</f>
        <v>0.9122807017543859</v>
      </c>
      <c r="AP194" s="27"/>
      <c r="AQ194" s="45">
        <f t="shared" si="59"/>
        <v>714620</v>
      </c>
      <c r="AR194" s="46">
        <f t="shared" si="60"/>
        <v>1.3227579824155484</v>
      </c>
      <c r="AS194" s="35">
        <f t="shared" si="61"/>
        <v>0</v>
      </c>
      <c r="AT194" s="31">
        <f t="shared" si="62"/>
        <v>0.9216146505029662</v>
      </c>
      <c r="AU194" s="84">
        <f>IF(AQ194&lt;AK194,AK194-AQ194,0)</f>
        <v>60780</v>
      </c>
      <c r="AV194" s="50">
        <f>IF(V194&gt;AS194,0,AS194-V194)</f>
        <v>0</v>
      </c>
      <c r="AX194" s="48">
        <f t="shared" si="64"/>
        <v>340625</v>
      </c>
      <c r="AY194" s="49">
        <f t="shared" si="64"/>
        <v>1090000</v>
      </c>
      <c r="BA194" s="163">
        <f>IF(AQ194&gt;(P194+R194+T194+V194+X194+Z194+AB194+AD194+AF194+AH194),0,IF((V194*0.7)&gt;=(P194+R194+T194+V194+X194+Z194+AB194+AD194+AF194+AH194)-(S194+U194+Y194+AA194+AC194+AE194+AG194+AI194+AM194),(P194+R194+T194+V194+X194+Z194+AB194+AD194+AF194+AH194)-(S194+U194+Y194+AA194+AC194+AE194+AG194+AI194+AM194),V194*0.7))</f>
        <v>0</v>
      </c>
    </row>
    <row r="195" spans="1:53" ht="48.75" hidden="1" thickBot="1">
      <c r="A195" s="36">
        <v>70955751</v>
      </c>
      <c r="B195" s="37" t="s">
        <v>179</v>
      </c>
      <c r="C195" s="37" t="s">
        <v>50</v>
      </c>
      <c r="D195" s="37" t="s">
        <v>267</v>
      </c>
      <c r="E195" s="37" t="s">
        <v>271</v>
      </c>
      <c r="F195" s="38">
        <v>8880550</v>
      </c>
      <c r="G195" s="39"/>
      <c r="H195" s="38">
        <v>110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1.5</v>
      </c>
      <c r="O195" s="38">
        <v>0.7</v>
      </c>
      <c r="P195" s="40">
        <v>66000</v>
      </c>
      <c r="Q195" s="40">
        <v>498600</v>
      </c>
      <c r="R195" s="40">
        <v>0</v>
      </c>
      <c r="S195" s="40">
        <v>0</v>
      </c>
      <c r="T195" s="40">
        <v>0</v>
      </c>
      <c r="U195" s="40">
        <v>0</v>
      </c>
      <c r="V195" s="40">
        <v>0</v>
      </c>
      <c r="W195" s="40">
        <v>0</v>
      </c>
      <c r="X195" s="40">
        <v>0</v>
      </c>
      <c r="Y195" s="40">
        <v>0</v>
      </c>
      <c r="Z195" s="40">
        <v>133000</v>
      </c>
      <c r="AA195" s="40">
        <v>0</v>
      </c>
      <c r="AB195" s="40">
        <v>0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0</v>
      </c>
      <c r="AJ195" s="40">
        <v>199000</v>
      </c>
      <c r="AK195" s="41">
        <v>498600</v>
      </c>
      <c r="AL195" s="23"/>
      <c r="AM195" s="42">
        <v>498000</v>
      </c>
      <c r="AN195" s="43">
        <f t="shared" si="76"/>
        <v>0.9987966305655837</v>
      </c>
      <c r="AO195" s="44">
        <f>-1+AM195/P195</f>
        <v>6.545454545454546</v>
      </c>
      <c r="AP195" s="27"/>
      <c r="AQ195" s="45">
        <f t="shared" si="59"/>
        <v>498000</v>
      </c>
      <c r="AR195" s="46">
        <f t="shared" si="60"/>
        <v>2.5025125628140703</v>
      </c>
      <c r="AS195" s="35">
        <f t="shared" si="61"/>
        <v>0</v>
      </c>
      <c r="AT195" s="31">
        <f t="shared" si="62"/>
        <v>0.9987966305655837</v>
      </c>
      <c r="AU195" s="84">
        <f>IF(AQ195&lt;AK195,AK195-AQ195,0)</f>
        <v>600</v>
      </c>
      <c r="AV195" s="50">
        <f>IF(V195&gt;AS195,0,AS195-V195)</f>
        <v>0</v>
      </c>
      <c r="AX195" s="48">
        <f t="shared" si="64"/>
        <v>332000</v>
      </c>
      <c r="AY195" s="49">
        <f t="shared" si="64"/>
        <v>711428.5714285715</v>
      </c>
      <c r="BA195" s="163">
        <f>IF(AQ195&gt;(P195+R195+T195+V195+X195+Z195+AB195+AD195+AF195+AH195),0,IF((V195*0.7)&gt;=(P195+R195+T195+V195+X195+Z195+AB195+AD195+AF195+AH195)-(S195+U195+Y195+AA195+AC195+AE195+AG195+AI195+AM195),(P195+R195+T195+V195+X195+Z195+AB195+AD195+AF195+AH195)-(S195+U195+Y195+AA195+AC195+AE195+AG195+AI195+AM195),V195*0.7))</f>
        <v>0</v>
      </c>
    </row>
    <row r="196" spans="1:53" ht="48.75" hidden="1" thickBot="1">
      <c r="A196" s="52">
        <v>70955751</v>
      </c>
      <c r="B196" s="53" t="s">
        <v>179</v>
      </c>
      <c r="C196" s="53" t="s">
        <v>50</v>
      </c>
      <c r="D196" s="53" t="s">
        <v>267</v>
      </c>
      <c r="E196" s="53" t="s">
        <v>272</v>
      </c>
      <c r="F196" s="54">
        <v>7355509</v>
      </c>
      <c r="G196" s="88"/>
      <c r="H196" s="54">
        <v>40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5">
        <v>0</v>
      </c>
      <c r="Q196" s="55">
        <v>20000</v>
      </c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20000</v>
      </c>
      <c r="Y196" s="55">
        <v>6000</v>
      </c>
      <c r="Z196" s="55">
        <v>15000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0</v>
      </c>
      <c r="AI196" s="55">
        <v>0</v>
      </c>
      <c r="AJ196" s="55">
        <v>35000</v>
      </c>
      <c r="AK196" s="56">
        <v>26000</v>
      </c>
      <c r="AL196" s="23"/>
      <c r="AM196" s="57">
        <v>20000</v>
      </c>
      <c r="AN196" s="58">
        <f t="shared" si="76"/>
        <v>1</v>
      </c>
      <c r="AO196" s="59"/>
      <c r="AP196" s="27"/>
      <c r="AQ196" s="60">
        <f t="shared" si="59"/>
        <v>26000</v>
      </c>
      <c r="AR196" s="121">
        <f t="shared" si="60"/>
        <v>0.7428571428571429</v>
      </c>
      <c r="AS196" s="62">
        <f t="shared" si="61"/>
        <v>9000</v>
      </c>
      <c r="AT196" s="63">
        <f t="shared" si="62"/>
        <v>1</v>
      </c>
      <c r="AU196" s="89">
        <f>IF(AQ196&lt;AK196,AK196-AQ196,0)</f>
        <v>0</v>
      </c>
      <c r="AV196" s="86">
        <f>IF(V196&gt;AS196,0,AS196-V196)</f>
        <v>9000</v>
      </c>
      <c r="AX196" s="65"/>
      <c r="AY196" s="66"/>
      <c r="BA196" s="163">
        <f>IF(AQ196&gt;(P196+R196+T196+V196+X196+Z196+AB196+AD196+AF196+AH196),0,IF((V196*0.7)&gt;=(P196+R196+T196+V196+X196+Z196+AB196+AD196+AF196+AH196)-(S196+U196+Y196+AA196+AC196+AE196+AG196+AI196+AM196),(P196+R196+T196+V196+X196+Z196+AB196+AD196+AF196+AH196)-(S196+U196+Y196+AA196+AC196+AE196+AG196+AI196+AM196),V196*0.7))</f>
        <v>0</v>
      </c>
    </row>
    <row r="197" spans="1:53" ht="12.75" thickBot="1">
      <c r="A197" s="190" t="s">
        <v>64</v>
      </c>
      <c r="B197" s="191"/>
      <c r="C197" s="191"/>
      <c r="D197" s="191"/>
      <c r="E197" s="191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118">
        <f>SUM(P193:P196)</f>
        <v>356500</v>
      </c>
      <c r="Q197" s="118">
        <f aca="true" t="shared" si="78" ref="Q197:AK197">SUM(Q193:Q196)</f>
        <v>1099730</v>
      </c>
      <c r="R197" s="118">
        <f t="shared" si="78"/>
        <v>17000</v>
      </c>
      <c r="S197" s="118">
        <f t="shared" si="78"/>
        <v>0</v>
      </c>
      <c r="T197" s="118">
        <f t="shared" si="78"/>
        <v>0</v>
      </c>
      <c r="U197" s="118">
        <f t="shared" si="78"/>
        <v>0</v>
      </c>
      <c r="V197" s="118">
        <f t="shared" si="78"/>
        <v>83000</v>
      </c>
      <c r="W197" s="118">
        <f t="shared" si="78"/>
        <v>62500</v>
      </c>
      <c r="X197" s="118">
        <f t="shared" si="78"/>
        <v>141000</v>
      </c>
      <c r="Y197" s="118">
        <f t="shared" si="78"/>
        <v>127000</v>
      </c>
      <c r="Z197" s="118">
        <f t="shared" si="78"/>
        <v>148000</v>
      </c>
      <c r="AA197" s="118">
        <f t="shared" si="78"/>
        <v>0</v>
      </c>
      <c r="AB197" s="118">
        <f t="shared" si="78"/>
        <v>3250</v>
      </c>
      <c r="AC197" s="118">
        <f t="shared" si="78"/>
        <v>4620</v>
      </c>
      <c r="AD197" s="118">
        <f t="shared" si="78"/>
        <v>0</v>
      </c>
      <c r="AE197" s="118">
        <f t="shared" si="78"/>
        <v>0</v>
      </c>
      <c r="AF197" s="118">
        <f t="shared" si="78"/>
        <v>0</v>
      </c>
      <c r="AG197" s="118">
        <f t="shared" si="78"/>
        <v>0</v>
      </c>
      <c r="AH197" s="118">
        <f t="shared" si="78"/>
        <v>50500</v>
      </c>
      <c r="AI197" s="118">
        <f t="shared" si="78"/>
        <v>56650</v>
      </c>
      <c r="AJ197" s="118">
        <f t="shared" si="78"/>
        <v>719250</v>
      </c>
      <c r="AK197" s="72">
        <f t="shared" si="78"/>
        <v>1350500</v>
      </c>
      <c r="AL197" s="71"/>
      <c r="AM197" s="118">
        <f>SUM(AM193:AM196)</f>
        <v>1063000</v>
      </c>
      <c r="AN197" s="73">
        <f>AM197/Q197</f>
        <v>0.9666008929464505</v>
      </c>
      <c r="AO197" s="119">
        <f>-1+AM197/P197</f>
        <v>1.981767180925666</v>
      </c>
      <c r="AP197" s="74"/>
      <c r="AQ197" s="75">
        <f t="shared" si="59"/>
        <v>1251270</v>
      </c>
      <c r="AR197" s="76">
        <f t="shared" si="60"/>
        <v>1.565555208007507</v>
      </c>
      <c r="AS197" s="77">
        <f>SUM(AS193:AS196)</f>
        <v>21350</v>
      </c>
      <c r="AT197" s="91">
        <f t="shared" si="62"/>
        <v>0.926523509811181</v>
      </c>
      <c r="AU197" s="92">
        <f>SUM(AU193:AU196)</f>
        <v>99230</v>
      </c>
      <c r="AV197" s="93">
        <f>SUM(AV193:AV196)</f>
        <v>18350</v>
      </c>
      <c r="AX197" s="79"/>
      <c r="AY197" s="79"/>
      <c r="BA197" s="177">
        <f>SUM(BA193:BA196)</f>
        <v>2100</v>
      </c>
    </row>
    <row r="198" spans="1:51" ht="7.5" customHeight="1" thickBot="1">
      <c r="A198" s="67"/>
      <c r="B198" s="68"/>
      <c r="C198" s="68"/>
      <c r="D198" s="68"/>
      <c r="E198" s="68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80"/>
      <c r="AO198" s="80"/>
      <c r="AP198" s="80"/>
      <c r="AR198" s="27"/>
      <c r="AS198" s="81"/>
      <c r="AT198" s="91"/>
      <c r="AV198" s="81"/>
      <c r="AX198" s="79"/>
      <c r="AY198" s="79"/>
    </row>
    <row r="199" spans="1:55" ht="24.75" thickBot="1">
      <c r="A199" s="18">
        <v>400858</v>
      </c>
      <c r="B199" s="19" t="s">
        <v>70</v>
      </c>
      <c r="C199" s="19" t="s">
        <v>62</v>
      </c>
      <c r="D199" s="19" t="s">
        <v>273</v>
      </c>
      <c r="E199" s="19" t="s">
        <v>70</v>
      </c>
      <c r="F199" s="20">
        <v>2717289</v>
      </c>
      <c r="G199" s="20">
        <v>28</v>
      </c>
      <c r="H199" s="20">
        <v>28</v>
      </c>
      <c r="I199" s="20">
        <v>9</v>
      </c>
      <c r="J199" s="20">
        <v>10</v>
      </c>
      <c r="K199" s="20">
        <v>5</v>
      </c>
      <c r="L199" s="20">
        <v>4</v>
      </c>
      <c r="M199" s="20">
        <v>0</v>
      </c>
      <c r="N199" s="20">
        <v>23</v>
      </c>
      <c r="O199" s="20">
        <v>17</v>
      </c>
      <c r="P199" s="21">
        <v>2389000</v>
      </c>
      <c r="Q199" s="21">
        <v>2745000</v>
      </c>
      <c r="R199" s="21">
        <v>0</v>
      </c>
      <c r="S199" s="21">
        <v>0</v>
      </c>
      <c r="T199" s="21">
        <v>0</v>
      </c>
      <c r="U199" s="21">
        <v>0</v>
      </c>
      <c r="V199" s="21">
        <v>280000</v>
      </c>
      <c r="W199" s="21">
        <v>0</v>
      </c>
      <c r="X199" s="21">
        <v>0</v>
      </c>
      <c r="Y199" s="21">
        <v>0</v>
      </c>
      <c r="Z199" s="21">
        <v>5962000</v>
      </c>
      <c r="AA199" s="21">
        <v>5639000</v>
      </c>
      <c r="AB199" s="21">
        <v>1345000</v>
      </c>
      <c r="AC199" s="21">
        <v>1755000</v>
      </c>
      <c r="AD199" s="21">
        <v>0</v>
      </c>
      <c r="AE199" s="21">
        <v>0</v>
      </c>
      <c r="AF199" s="21">
        <v>0</v>
      </c>
      <c r="AG199" s="21">
        <v>0</v>
      </c>
      <c r="AH199" s="21">
        <v>89000</v>
      </c>
      <c r="AI199" s="21">
        <v>218000</v>
      </c>
      <c r="AJ199" s="21">
        <v>9785000</v>
      </c>
      <c r="AK199" s="22">
        <v>10357000</v>
      </c>
      <c r="AL199" s="23"/>
      <c r="AM199" s="24">
        <v>2016000</v>
      </c>
      <c r="AN199" s="25">
        <f aca="true" t="shared" si="79" ref="AN199:AN204">AM199/Q199</f>
        <v>0.7344262295081967</v>
      </c>
      <c r="AO199" s="26">
        <f>-1+AM199/P199</f>
        <v>-0.15613227291753873</v>
      </c>
      <c r="AP199" s="27"/>
      <c r="AQ199" s="28">
        <f t="shared" si="59"/>
        <v>9628000</v>
      </c>
      <c r="AR199" s="29">
        <f t="shared" si="60"/>
        <v>0.956582215598609</v>
      </c>
      <c r="AS199" s="30">
        <f t="shared" si="61"/>
        <v>437000</v>
      </c>
      <c r="AT199" s="122">
        <f t="shared" si="62"/>
        <v>0.9296128222458241</v>
      </c>
      <c r="AU199" s="83">
        <f>IF(AQ199&lt;AK199,AK199-AQ199,0)</f>
        <v>729000</v>
      </c>
      <c r="AV199" s="30">
        <f>IF(V199&gt;AS199,0,AS199-V199)</f>
        <v>157000</v>
      </c>
      <c r="AX199" s="33">
        <f t="shared" si="64"/>
        <v>87652.17391304347</v>
      </c>
      <c r="AY199" s="34">
        <f t="shared" si="64"/>
        <v>118588.23529411765</v>
      </c>
      <c r="BA199" s="165">
        <f>IF(AQ199&gt;(P199+R199+T199+V199+X199+Z199+AB199+AD199+AF199+AH199),0,IF((V199*0.7)&gt;=(P199+R199+T199+V199+X199+Z199+AB199+AD199+AF199+AH199)-(S199+U199+Y199+AA199+AC199+AE199+AG199+AI199+AM199),(P199+R199+T199+V199+X199+Z199+AB199+AD199+AF199+AH199)-(S199+U199+Y199+AA199+AC199+AE199+AG199+AI199+AM199),V199*0.7))</f>
        <v>196000</v>
      </c>
      <c r="BB199" s="181" t="s">
        <v>274</v>
      </c>
      <c r="BC199" s="182" t="s">
        <v>63</v>
      </c>
    </row>
    <row r="200" spans="1:53" ht="60.75" hidden="1" thickBot="1">
      <c r="A200" s="52">
        <v>70659001</v>
      </c>
      <c r="B200" s="53" t="s">
        <v>96</v>
      </c>
      <c r="C200" s="111" t="s">
        <v>97</v>
      </c>
      <c r="D200" s="53" t="s">
        <v>273</v>
      </c>
      <c r="E200" s="53" t="s">
        <v>275</v>
      </c>
      <c r="F200" s="54">
        <v>1506477</v>
      </c>
      <c r="G200" s="54">
        <v>16</v>
      </c>
      <c r="H200" s="54">
        <v>16</v>
      </c>
      <c r="I200" s="54">
        <v>6</v>
      </c>
      <c r="J200" s="54">
        <v>5</v>
      </c>
      <c r="K200" s="54">
        <v>2</v>
      </c>
      <c r="L200" s="54">
        <v>0</v>
      </c>
      <c r="M200" s="54">
        <v>3</v>
      </c>
      <c r="N200" s="54">
        <v>10.9</v>
      </c>
      <c r="O200" s="54">
        <v>8.3</v>
      </c>
      <c r="P200" s="55">
        <v>3000000</v>
      </c>
      <c r="Q200" s="55">
        <v>3343000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5">
        <v>0</v>
      </c>
      <c r="Z200" s="55">
        <v>807000</v>
      </c>
      <c r="AA200" s="55">
        <v>80000</v>
      </c>
      <c r="AB200" s="55">
        <v>1040000</v>
      </c>
      <c r="AC200" s="55">
        <v>1375000</v>
      </c>
      <c r="AD200" s="55">
        <v>300000</v>
      </c>
      <c r="AE200" s="55">
        <v>493000</v>
      </c>
      <c r="AF200" s="55">
        <v>0</v>
      </c>
      <c r="AG200" s="55">
        <v>0</v>
      </c>
      <c r="AH200" s="55">
        <v>70000</v>
      </c>
      <c r="AI200" s="55">
        <v>70000</v>
      </c>
      <c r="AJ200" s="55">
        <v>5217000</v>
      </c>
      <c r="AK200" s="56">
        <v>5361000</v>
      </c>
      <c r="AL200" s="23"/>
      <c r="AM200" s="57">
        <v>1128900</v>
      </c>
      <c r="AN200" s="58">
        <f t="shared" si="79"/>
        <v>0.3376906969787616</v>
      </c>
      <c r="AO200" s="59">
        <f>-1+AM200/P200</f>
        <v>-0.6236999999999999</v>
      </c>
      <c r="AP200" s="27"/>
      <c r="AQ200" s="60">
        <f t="shared" si="59"/>
        <v>3146900</v>
      </c>
      <c r="AR200" s="121">
        <f t="shared" si="60"/>
        <v>0.6032010734138393</v>
      </c>
      <c r="AS200" s="62">
        <f t="shared" si="61"/>
        <v>2070100</v>
      </c>
      <c r="AT200" s="63">
        <f t="shared" si="62"/>
        <v>0.5869986942734564</v>
      </c>
      <c r="AU200" s="89">
        <f>IF(AQ200&lt;AK200,AK200-AQ200,0)</f>
        <v>2214100</v>
      </c>
      <c r="AV200" s="86">
        <f>IF(V200&gt;AS200,0,AS200-V200)</f>
        <v>2070100</v>
      </c>
      <c r="AX200" s="65">
        <f t="shared" si="64"/>
        <v>103568.80733944954</v>
      </c>
      <c r="AY200" s="66">
        <f t="shared" si="64"/>
        <v>136012.04819277106</v>
      </c>
      <c r="BA200" s="163">
        <f>IF(AQ200&gt;(P200+R200+T200+V200+X200+Z200+AB200+AD200+AF200+AH200),0,IF((V200*0.7)&gt;=(P200+R200+T200+V200+X200+Z200+AB200+AD200+AF200+AH200)-(S200+U200+Y200+AA200+AC200+AE200+AG200+AI200+AM200),(P200+R200+T200+V200+X200+Z200+AB200+AD200+AF200+AH200)-(S200+U200+Y200+AA200+AC200+AE200+AG200+AI200+AM200),V200*0.7))</f>
        <v>0</v>
      </c>
    </row>
    <row r="201" spans="1:53" ht="12.75" thickBot="1">
      <c r="A201" s="190" t="s">
        <v>64</v>
      </c>
      <c r="B201" s="191"/>
      <c r="C201" s="191"/>
      <c r="D201" s="191"/>
      <c r="E201" s="191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70">
        <f>SUM(P199:P200)</f>
        <v>5389000</v>
      </c>
      <c r="Q201" s="70">
        <f aca="true" t="shared" si="80" ref="Q201:AK201">SUM(Q199:Q200)</f>
        <v>6088000</v>
      </c>
      <c r="R201" s="70">
        <f t="shared" si="80"/>
        <v>0</v>
      </c>
      <c r="S201" s="70">
        <f t="shared" si="80"/>
        <v>0</v>
      </c>
      <c r="T201" s="70">
        <f t="shared" si="80"/>
        <v>0</v>
      </c>
      <c r="U201" s="70">
        <f t="shared" si="80"/>
        <v>0</v>
      </c>
      <c r="V201" s="70">
        <f t="shared" si="80"/>
        <v>280000</v>
      </c>
      <c r="W201" s="70">
        <f t="shared" si="80"/>
        <v>0</v>
      </c>
      <c r="X201" s="70">
        <f t="shared" si="80"/>
        <v>0</v>
      </c>
      <c r="Y201" s="70">
        <f t="shared" si="80"/>
        <v>0</v>
      </c>
      <c r="Z201" s="70">
        <f t="shared" si="80"/>
        <v>6769000</v>
      </c>
      <c r="AA201" s="70">
        <f t="shared" si="80"/>
        <v>5719000</v>
      </c>
      <c r="AB201" s="70">
        <f t="shared" si="80"/>
        <v>2385000</v>
      </c>
      <c r="AC201" s="70">
        <f t="shared" si="80"/>
        <v>3130000</v>
      </c>
      <c r="AD201" s="70">
        <f t="shared" si="80"/>
        <v>300000</v>
      </c>
      <c r="AE201" s="70">
        <f t="shared" si="80"/>
        <v>493000</v>
      </c>
      <c r="AF201" s="70">
        <f t="shared" si="80"/>
        <v>0</v>
      </c>
      <c r="AG201" s="70">
        <f t="shared" si="80"/>
        <v>0</v>
      </c>
      <c r="AH201" s="70">
        <f t="shared" si="80"/>
        <v>159000</v>
      </c>
      <c r="AI201" s="70">
        <f t="shared" si="80"/>
        <v>288000</v>
      </c>
      <c r="AJ201" s="70">
        <f t="shared" si="80"/>
        <v>15002000</v>
      </c>
      <c r="AK201" s="70">
        <f t="shared" si="80"/>
        <v>15718000</v>
      </c>
      <c r="AL201" s="71"/>
      <c r="AM201" s="118">
        <f>SUM(AM199:AM200)</f>
        <v>3144900</v>
      </c>
      <c r="AN201" s="73">
        <f t="shared" si="79"/>
        <v>0.5165735873850197</v>
      </c>
      <c r="AO201" s="119">
        <f>-1+AM201/P201</f>
        <v>-0.41642234180738547</v>
      </c>
      <c r="AP201" s="74"/>
      <c r="AQ201" s="75">
        <f t="shared" si="59"/>
        <v>12774900</v>
      </c>
      <c r="AR201" s="76">
        <f t="shared" si="60"/>
        <v>0.8359442481350609</v>
      </c>
      <c r="AS201" s="77">
        <f>SUM(AS199:AS200)</f>
        <v>2507100</v>
      </c>
      <c r="AT201" s="91">
        <f t="shared" si="62"/>
        <v>0.8127560758366205</v>
      </c>
      <c r="AU201" s="92">
        <f>SUM(AU199:AU200)</f>
        <v>2943100</v>
      </c>
      <c r="AV201" s="93">
        <f>SUM(AV199:AV200)</f>
        <v>2227100</v>
      </c>
      <c r="AX201" s="79"/>
      <c r="AY201" s="79"/>
      <c r="BA201" s="177">
        <f>SUM(BA199:BA200)</f>
        <v>196000</v>
      </c>
    </row>
    <row r="202" spans="1:48" ht="12">
      <c r="A202" s="115"/>
      <c r="B202" s="115"/>
      <c r="C202" s="115"/>
      <c r="D202" s="115"/>
      <c r="E202" s="115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74"/>
      <c r="AO202" s="74"/>
      <c r="AP202" s="74"/>
      <c r="AR202" s="27"/>
      <c r="AS202" s="81"/>
      <c r="AT202" s="27"/>
      <c r="AV202" s="4"/>
    </row>
    <row r="203" spans="40:48" ht="12.75" thickBot="1">
      <c r="AN203" s="74"/>
      <c r="AO203" s="74"/>
      <c r="AP203" s="74"/>
      <c r="AR203" s="27"/>
      <c r="AS203" s="4"/>
      <c r="AT203" s="27"/>
      <c r="AV203" s="4"/>
    </row>
    <row r="204" spans="5:55" ht="29.25" customHeight="1" thickBot="1">
      <c r="E204" s="123" t="s">
        <v>276</v>
      </c>
      <c r="P204" s="124">
        <f>P201+P197+P191+P187+P185+P183+P181+P171+P160+P126+P118+P114+P98+P93+P86+P81+P70+P59+P45+P43+P38+P28+P11+P30</f>
        <v>70409853</v>
      </c>
      <c r="Q204" s="124">
        <f aca="true" t="shared" si="81" ref="Q204:AK204">Q201+Q197+Q191+Q187+Q185+Q183+Q181+Q171+Q160+Q126+Q118+Q114+Q98+Q93+Q86+Q81+Q70+Q59+Q45+Q43+Q38+Q28+Q11+Q30</f>
        <v>118685343</v>
      </c>
      <c r="R204" s="124">
        <f t="shared" si="81"/>
        <v>2965421</v>
      </c>
      <c r="S204" s="124">
        <f t="shared" si="81"/>
        <v>4398829</v>
      </c>
      <c r="T204" s="124">
        <f t="shared" si="81"/>
        <v>4158663</v>
      </c>
      <c r="U204" s="124">
        <f t="shared" si="81"/>
        <v>2726893</v>
      </c>
      <c r="V204" s="124">
        <f t="shared" si="81"/>
        <v>14045603</v>
      </c>
      <c r="W204" s="124">
        <f t="shared" si="81"/>
        <v>13068883</v>
      </c>
      <c r="X204" s="124">
        <f t="shared" si="81"/>
        <v>10271600</v>
      </c>
      <c r="Y204" s="124">
        <f t="shared" si="81"/>
        <v>10597180</v>
      </c>
      <c r="Z204" s="124">
        <f t="shared" si="81"/>
        <v>24874787</v>
      </c>
      <c r="AA204" s="124">
        <f t="shared" si="81"/>
        <v>20047956</v>
      </c>
      <c r="AB204" s="124">
        <f t="shared" si="81"/>
        <v>13680078</v>
      </c>
      <c r="AC204" s="124">
        <f t="shared" si="81"/>
        <v>23703547</v>
      </c>
      <c r="AD204" s="124">
        <f t="shared" si="81"/>
        <v>3294000</v>
      </c>
      <c r="AE204" s="124">
        <f t="shared" si="81"/>
        <v>4699541</v>
      </c>
      <c r="AF204" s="124">
        <f t="shared" si="81"/>
        <v>46703858</v>
      </c>
      <c r="AG204" s="124">
        <f t="shared" si="81"/>
        <v>5046538</v>
      </c>
      <c r="AH204" s="124">
        <f t="shared" si="81"/>
        <v>12672097</v>
      </c>
      <c r="AI204" s="124">
        <f t="shared" si="81"/>
        <v>9105897</v>
      </c>
      <c r="AJ204" s="124">
        <f t="shared" si="81"/>
        <v>199325761</v>
      </c>
      <c r="AK204" s="124">
        <f t="shared" si="81"/>
        <v>211968117</v>
      </c>
      <c r="AM204" s="125">
        <f>AM201+AM197+AM191+AM187+AM185+AM183+AM181+AM171+AM160+AM126+AM118+AM114+AM98+AM93+AM86+AM81+AM70+AM59+AM45+AM43+AM38+AM28+AM11+AM30</f>
        <v>82120200</v>
      </c>
      <c r="AN204" s="126">
        <f t="shared" si="79"/>
        <v>0.6919152603367377</v>
      </c>
      <c r="AO204" s="127">
        <f>-1+AM204/P204</f>
        <v>0.16631687897431058</v>
      </c>
      <c r="AP204" s="128"/>
      <c r="AQ204" s="125">
        <f t="shared" si="59"/>
        <v>162446581</v>
      </c>
      <c r="AR204" s="129">
        <f t="shared" si="60"/>
        <v>0.7999301394414189</v>
      </c>
      <c r="AS204" s="125">
        <f>AS201+AS197+AS191+AS187+AS185+AS183+AS181+AS171+AS160+AS126+AS118+AS114+AS98+AS93+AS86+AS81+AS70+AS59+AS45+AS43+AS38+AS28+AS11+AS30</f>
        <v>63383121</v>
      </c>
      <c r="AT204" s="130">
        <f t="shared" si="62"/>
        <v>0.7663727134963415</v>
      </c>
      <c r="AU204" s="125" t="e">
        <f>AU201+AU197+AU191+AU187+AU185+AU183+AU181+AU171+AU160+AU126+AU118+AU114+AU98+AU93+AU86+#REF!+AU81+AU70+AU59+AU45+AU43+AU38+#REF!+#REF!+AU28+AU11+#REF!+AU30+#REF!</f>
        <v>#REF!</v>
      </c>
      <c r="AV204" s="124">
        <f>AV201+AV197+AV191+AV187+AV185+AV183+AV181+AV171+AV160+AV126+AV118+AV114+AV98+AV93+AV86+AV81+AV70+AV59+AV45+AV43+AV38+AV28+AV11+AV30</f>
        <v>53196482</v>
      </c>
      <c r="BA204" s="183">
        <f>BA201+BA197+BA191+BA187+BA185+BA183+BA181+BA171+BA160+BA126+BA118+BA114+BA98+BA93+BA86+BA81+BA70+BA59+BA45+BA43+BA38+BA28+BA11+BA30</f>
        <v>7539921.6</v>
      </c>
      <c r="BB204" s="184"/>
      <c r="BC204" s="184"/>
    </row>
    <row r="205" ht="13.5" customHeight="1">
      <c r="P205" s="131"/>
    </row>
    <row r="206" spans="2:55" ht="12.75" thickBot="1">
      <c r="B206" s="1" t="s">
        <v>279</v>
      </c>
      <c r="E206" s="2"/>
      <c r="O206" s="3"/>
      <c r="AM206" s="2"/>
      <c r="AP206" s="3"/>
      <c r="AQ206" s="2"/>
      <c r="AR206" s="3"/>
      <c r="AV206" s="2"/>
      <c r="AZ206" s="153"/>
      <c r="BC206" s="2"/>
    </row>
    <row r="207" spans="2:55" ht="12.75" thickBot="1">
      <c r="B207" s="186" t="s">
        <v>280</v>
      </c>
      <c r="C207" s="186"/>
      <c r="D207" s="187">
        <f>BA160</f>
        <v>878635.7000000001</v>
      </c>
      <c r="E207" s="3"/>
      <c r="O207" s="3"/>
      <c r="AM207" s="2"/>
      <c r="AP207" s="3"/>
      <c r="AQ207" s="2"/>
      <c r="AR207" s="3"/>
      <c r="AT207" s="77"/>
      <c r="AV207" s="2"/>
      <c r="AZ207" s="153"/>
      <c r="BC207" s="2"/>
    </row>
    <row r="208" spans="2:55" ht="12">
      <c r="B208" s="1" t="s">
        <v>295</v>
      </c>
      <c r="D208" s="185">
        <f>BA133+BA140</f>
        <v>189212.09999999998</v>
      </c>
      <c r="E208" s="2"/>
      <c r="O208" s="3"/>
      <c r="AM208" s="2"/>
      <c r="AP208" s="3"/>
      <c r="AQ208" s="2"/>
      <c r="AR208" s="3"/>
      <c r="AT208" s="4"/>
      <c r="AV208" s="2"/>
      <c r="AZ208" s="153"/>
      <c r="BC208" s="2"/>
    </row>
    <row r="209" spans="2:55" ht="12">
      <c r="B209" s="1" t="s">
        <v>296</v>
      </c>
      <c r="D209" s="185">
        <f>BA129+BA130+BA131+BA134+BA135+BA136+BA137+BA138+BA141+BA144+BA147</f>
        <v>637496.6</v>
      </c>
      <c r="E209" s="2"/>
      <c r="O209" s="3"/>
      <c r="AM209" s="2"/>
      <c r="AP209" s="3"/>
      <c r="AQ209" s="2"/>
      <c r="AR209" s="3"/>
      <c r="AT209" s="4"/>
      <c r="AV209" s="2"/>
      <c r="AZ209" s="153"/>
      <c r="BC209" s="2"/>
    </row>
    <row r="210" spans="2:55" ht="12">
      <c r="B210" s="1" t="s">
        <v>297</v>
      </c>
      <c r="D210" s="185">
        <f>BA142</f>
        <v>51927</v>
      </c>
      <c r="E210" s="2"/>
      <c r="O210" s="3"/>
      <c r="AM210" s="2"/>
      <c r="AP210" s="3"/>
      <c r="AQ210" s="2"/>
      <c r="AR210" s="3"/>
      <c r="AT210" s="4"/>
      <c r="AV210" s="2"/>
      <c r="AZ210" s="153"/>
      <c r="BC210" s="2"/>
    </row>
    <row r="211" spans="2:55" ht="12">
      <c r="B211" s="186" t="s">
        <v>281</v>
      </c>
      <c r="C211" s="186"/>
      <c r="D211" s="187">
        <f>BA171</f>
        <v>136341.8</v>
      </c>
      <c r="E211" s="2"/>
      <c r="O211" s="3"/>
      <c r="AM211" s="2"/>
      <c r="AP211" s="3"/>
      <c r="AQ211" s="2"/>
      <c r="AR211" s="3"/>
      <c r="AV211" s="2"/>
      <c r="AZ211" s="153"/>
      <c r="BC211" s="2"/>
    </row>
    <row r="212" spans="2:55" ht="12">
      <c r="B212" s="1" t="s">
        <v>298</v>
      </c>
      <c r="D212" s="185">
        <f>BA163+BA164</f>
        <v>111841.79999999999</v>
      </c>
      <c r="E212" s="2"/>
      <c r="O212" s="3"/>
      <c r="AM212" s="2"/>
      <c r="AP212" s="3"/>
      <c r="AQ212" s="2"/>
      <c r="AR212" s="3"/>
      <c r="AV212" s="2"/>
      <c r="AZ212" s="153"/>
      <c r="BC212" s="2"/>
    </row>
    <row r="213" spans="2:55" ht="12">
      <c r="B213" s="1" t="s">
        <v>299</v>
      </c>
      <c r="D213" s="185">
        <f>BA167</f>
        <v>24500</v>
      </c>
      <c r="E213" s="2"/>
      <c r="O213" s="3"/>
      <c r="AM213" s="2"/>
      <c r="AP213" s="3"/>
      <c r="AQ213" s="2"/>
      <c r="AR213" s="3"/>
      <c r="AV213" s="2"/>
      <c r="AZ213" s="153"/>
      <c r="BC213" s="2"/>
    </row>
    <row r="214" spans="2:55" ht="12">
      <c r="B214" s="186" t="s">
        <v>282</v>
      </c>
      <c r="C214" s="186"/>
      <c r="D214" s="187">
        <f>BA81</f>
        <v>628693.1</v>
      </c>
      <c r="E214" s="3"/>
      <c r="O214" s="3"/>
      <c r="AM214" s="2"/>
      <c r="AP214" s="3"/>
      <c r="AQ214" s="2"/>
      <c r="AR214" s="3"/>
      <c r="AV214" s="2"/>
      <c r="AZ214" s="153"/>
      <c r="BC214" s="2"/>
    </row>
    <row r="215" spans="2:55" ht="12">
      <c r="B215" s="1" t="s">
        <v>300</v>
      </c>
      <c r="D215" s="185">
        <f>BA73</f>
        <v>67274.9</v>
      </c>
      <c r="E215" s="2"/>
      <c r="O215" s="3"/>
      <c r="AM215" s="2"/>
      <c r="AP215" s="3"/>
      <c r="AQ215" s="2"/>
      <c r="AR215" s="3"/>
      <c r="AV215" s="2"/>
      <c r="AZ215" s="153"/>
      <c r="BC215" s="2"/>
    </row>
    <row r="216" spans="2:55" ht="12">
      <c r="B216" s="1" t="s">
        <v>301</v>
      </c>
      <c r="D216" s="185">
        <f>BA75+BA77+BA80</f>
        <v>367338.3</v>
      </c>
      <c r="E216" s="2"/>
      <c r="O216" s="3"/>
      <c r="AM216" s="2"/>
      <c r="AP216" s="3"/>
      <c r="AQ216" s="2"/>
      <c r="AR216" s="3"/>
      <c r="AV216" s="2"/>
      <c r="AZ216" s="153"/>
      <c r="BC216" s="2"/>
    </row>
    <row r="217" spans="2:55" ht="12">
      <c r="B217" s="1" t="s">
        <v>302</v>
      </c>
      <c r="D217" s="185">
        <f>BA74+BA76</f>
        <v>194079.89999999997</v>
      </c>
      <c r="E217" s="2"/>
      <c r="O217" s="3"/>
      <c r="AM217" s="2"/>
      <c r="AP217" s="3"/>
      <c r="AQ217" s="2"/>
      <c r="AR217" s="3"/>
      <c r="AV217" s="2"/>
      <c r="AZ217" s="153"/>
      <c r="BC217" s="2"/>
    </row>
    <row r="218" spans="2:55" ht="12">
      <c r="B218" s="186" t="s">
        <v>283</v>
      </c>
      <c r="C218" s="186"/>
      <c r="D218" s="187">
        <f>BA191</f>
        <v>230562.49999999997</v>
      </c>
      <c r="E218" s="2"/>
      <c r="O218" s="3"/>
      <c r="AM218" s="2"/>
      <c r="AP218" s="3"/>
      <c r="AQ218" s="2"/>
      <c r="AR218" s="3"/>
      <c r="AV218" s="2"/>
      <c r="AZ218" s="153"/>
      <c r="BC218" s="2"/>
    </row>
    <row r="219" spans="2:55" ht="12">
      <c r="B219" s="1" t="s">
        <v>319</v>
      </c>
      <c r="C219" s="186"/>
      <c r="D219" s="185">
        <v>230563</v>
      </c>
      <c r="E219" s="2"/>
      <c r="O219" s="3"/>
      <c r="AM219" s="2"/>
      <c r="AP219" s="3"/>
      <c r="AQ219" s="2"/>
      <c r="AR219" s="3"/>
      <c r="AV219" s="2"/>
      <c r="AZ219" s="153"/>
      <c r="BC219" s="2"/>
    </row>
    <row r="220" spans="2:55" ht="12">
      <c r="B220" s="186" t="s">
        <v>284</v>
      </c>
      <c r="C220" s="186"/>
      <c r="D220" s="187">
        <f>BA86</f>
        <v>27304.9</v>
      </c>
      <c r="E220" s="2"/>
      <c r="O220" s="3"/>
      <c r="AM220" s="2"/>
      <c r="AP220" s="3"/>
      <c r="AQ220" s="2"/>
      <c r="AR220" s="3"/>
      <c r="AV220" s="2"/>
      <c r="AZ220" s="153"/>
      <c r="BC220" s="2"/>
    </row>
    <row r="221" spans="2:55" ht="12">
      <c r="B221" s="1" t="s">
        <v>303</v>
      </c>
      <c r="C221" s="186"/>
      <c r="D221" s="185">
        <v>27305</v>
      </c>
      <c r="E221" s="2"/>
      <c r="O221" s="3"/>
      <c r="AM221" s="2"/>
      <c r="AP221" s="3"/>
      <c r="AQ221" s="2"/>
      <c r="AR221" s="3"/>
      <c r="AV221" s="2"/>
      <c r="AZ221" s="153"/>
      <c r="BC221" s="2"/>
    </row>
    <row r="222" spans="2:55" ht="12">
      <c r="B222" s="186" t="s">
        <v>285</v>
      </c>
      <c r="C222" s="186"/>
      <c r="D222" s="187">
        <f>BA38</f>
        <v>150420.9</v>
      </c>
      <c r="E222" s="2"/>
      <c r="O222" s="3"/>
      <c r="AM222" s="2"/>
      <c r="AP222" s="3"/>
      <c r="AQ222" s="2"/>
      <c r="AR222" s="3"/>
      <c r="AV222" s="2"/>
      <c r="AZ222" s="153"/>
      <c r="BC222" s="2"/>
    </row>
    <row r="223" spans="2:55" ht="12">
      <c r="B223" s="1" t="s">
        <v>304</v>
      </c>
      <c r="D223" s="185">
        <f>BA32+BA33+BA35</f>
        <v>150420.9</v>
      </c>
      <c r="E223" s="2"/>
      <c r="O223" s="3"/>
      <c r="AM223" s="2"/>
      <c r="AP223" s="3"/>
      <c r="AQ223" s="2"/>
      <c r="AR223" s="3"/>
      <c r="AV223" s="2"/>
      <c r="AZ223" s="153"/>
      <c r="BC223" s="2"/>
    </row>
    <row r="224" spans="2:55" ht="12">
      <c r="B224" s="186" t="s">
        <v>286</v>
      </c>
      <c r="C224" s="186"/>
      <c r="D224" s="187">
        <f>BA201</f>
        <v>196000</v>
      </c>
      <c r="E224" s="2"/>
      <c r="O224" s="3"/>
      <c r="AM224" s="2"/>
      <c r="AP224" s="3"/>
      <c r="AQ224" s="2"/>
      <c r="AR224" s="3"/>
      <c r="AV224" s="2"/>
      <c r="AZ224" s="153"/>
      <c r="BC224" s="2"/>
    </row>
    <row r="225" spans="2:55" ht="12">
      <c r="B225" s="1" t="s">
        <v>305</v>
      </c>
      <c r="D225" s="185">
        <f>BA199</f>
        <v>196000</v>
      </c>
      <c r="E225" s="2"/>
      <c r="O225" s="3"/>
      <c r="AM225" s="2"/>
      <c r="AP225" s="3"/>
      <c r="AQ225" s="2"/>
      <c r="AR225" s="3"/>
      <c r="AV225" s="2"/>
      <c r="AZ225" s="153"/>
      <c r="BC225" s="2"/>
    </row>
    <row r="226" spans="2:55" ht="12">
      <c r="B226" s="186" t="s">
        <v>287</v>
      </c>
      <c r="C226" s="186"/>
      <c r="D226" s="187">
        <f>BA28+BA11</f>
        <v>1874497.0999999999</v>
      </c>
      <c r="E226" s="3"/>
      <c r="O226" s="3"/>
      <c r="AM226" s="2"/>
      <c r="AP226" s="3"/>
      <c r="AQ226" s="2"/>
      <c r="AR226" s="3"/>
      <c r="AV226" s="2"/>
      <c r="AZ226" s="153"/>
      <c r="BC226" s="2"/>
    </row>
    <row r="227" spans="2:55" ht="12">
      <c r="B227" s="1" t="s">
        <v>306</v>
      </c>
      <c r="D227" s="185">
        <v>29400</v>
      </c>
      <c r="E227" s="2"/>
      <c r="O227" s="3"/>
      <c r="AM227" s="2"/>
      <c r="AP227" s="3"/>
      <c r="AQ227" s="2"/>
      <c r="AR227" s="3"/>
      <c r="AV227" s="2"/>
      <c r="AZ227" s="153"/>
      <c r="BC227" s="2"/>
    </row>
    <row r="228" spans="2:55" ht="12">
      <c r="B228" s="1" t="s">
        <v>307</v>
      </c>
      <c r="D228" s="185">
        <f>BA8+BA9+BA17+BA25</f>
        <v>734754.3</v>
      </c>
      <c r="E228" s="2"/>
      <c r="O228" s="3"/>
      <c r="AM228" s="2"/>
      <c r="AP228" s="3"/>
      <c r="AQ228" s="2"/>
      <c r="AR228" s="3"/>
      <c r="AV228" s="2"/>
      <c r="AZ228" s="153"/>
      <c r="BC228" s="2"/>
    </row>
    <row r="229" spans="2:55" ht="12">
      <c r="B229" s="1" t="s">
        <v>308</v>
      </c>
      <c r="D229" s="185">
        <f>BA6+BA22+BA23+BA24</f>
        <v>984342.7999999999</v>
      </c>
      <c r="E229" s="2"/>
      <c r="O229" s="3"/>
      <c r="AM229" s="2"/>
      <c r="AP229" s="3"/>
      <c r="AQ229" s="2"/>
      <c r="AR229" s="3"/>
      <c r="AV229" s="2"/>
      <c r="AZ229" s="153"/>
      <c r="BC229" s="2"/>
    </row>
    <row r="230" spans="2:55" ht="12">
      <c r="B230" s="1" t="s">
        <v>326</v>
      </c>
      <c r="D230" s="185">
        <v>126000</v>
      </c>
      <c r="E230" s="3"/>
      <c r="O230" s="3"/>
      <c r="AM230" s="2"/>
      <c r="AP230" s="3"/>
      <c r="AQ230" s="2"/>
      <c r="AR230" s="3"/>
      <c r="AV230" s="2"/>
      <c r="AZ230" s="153"/>
      <c r="BC230" s="2"/>
    </row>
    <row r="231" spans="2:55" ht="12">
      <c r="B231" s="186" t="s">
        <v>288</v>
      </c>
      <c r="C231" s="186"/>
      <c r="D231" s="187">
        <f>BA70</f>
        <v>42010</v>
      </c>
      <c r="E231" s="2"/>
      <c r="O231" s="3"/>
      <c r="AM231" s="2"/>
      <c r="AP231" s="3"/>
      <c r="AQ231" s="2"/>
      <c r="AR231" s="3"/>
      <c r="AV231" s="2"/>
      <c r="AZ231" s="153"/>
      <c r="BC231" s="2"/>
    </row>
    <row r="232" spans="2:55" ht="12">
      <c r="B232" s="1" t="s">
        <v>309</v>
      </c>
      <c r="D232" s="185">
        <f>BA63</f>
        <v>42010</v>
      </c>
      <c r="E232" s="2"/>
      <c r="O232" s="3"/>
      <c r="AM232" s="2"/>
      <c r="AP232" s="3"/>
      <c r="AQ232" s="2"/>
      <c r="AR232" s="3"/>
      <c r="AV232" s="2"/>
      <c r="AZ232" s="153"/>
      <c r="BC232" s="2"/>
    </row>
    <row r="233" spans="2:55" ht="12">
      <c r="B233" s="186" t="s">
        <v>289</v>
      </c>
      <c r="C233" s="186"/>
      <c r="D233" s="187">
        <f>BA118+BA93</f>
        <v>99094.3</v>
      </c>
      <c r="E233" s="2"/>
      <c r="O233" s="3"/>
      <c r="AM233" s="2"/>
      <c r="AP233" s="3"/>
      <c r="AQ233" s="2"/>
      <c r="AR233" s="3"/>
      <c r="AV233" s="2"/>
      <c r="AZ233" s="153"/>
      <c r="BC233" s="2"/>
    </row>
    <row r="234" spans="2:55" ht="12">
      <c r="B234" s="1" t="s">
        <v>310</v>
      </c>
      <c r="D234" s="185">
        <f>BA116+BA117</f>
        <v>43994.3</v>
      </c>
      <c r="E234" s="2"/>
      <c r="O234" s="3"/>
      <c r="AM234" s="2"/>
      <c r="AP234" s="3"/>
      <c r="AQ234" s="2"/>
      <c r="AR234" s="3"/>
      <c r="AV234" s="2"/>
      <c r="AZ234" s="153"/>
      <c r="BC234" s="2"/>
    </row>
    <row r="235" spans="2:55" ht="12">
      <c r="B235" s="1" t="s">
        <v>311</v>
      </c>
      <c r="D235" s="185">
        <f>BA89</f>
        <v>55100</v>
      </c>
      <c r="E235" s="2"/>
      <c r="O235" s="3"/>
      <c r="AM235" s="2"/>
      <c r="AP235" s="3"/>
      <c r="AQ235" s="2"/>
      <c r="AR235" s="3"/>
      <c r="AV235" s="2"/>
      <c r="AZ235" s="153"/>
      <c r="BC235" s="2"/>
    </row>
    <row r="236" spans="2:55" ht="12">
      <c r="B236" s="186" t="s">
        <v>290</v>
      </c>
      <c r="C236" s="186"/>
      <c r="D236" s="187">
        <f>BA59</f>
        <v>1638641.8999999997</v>
      </c>
      <c r="E236" s="3"/>
      <c r="O236" s="3"/>
      <c r="AM236" s="2"/>
      <c r="AP236" s="3"/>
      <c r="AQ236" s="2"/>
      <c r="AR236" s="3"/>
      <c r="AV236" s="2"/>
      <c r="AZ236" s="153"/>
      <c r="BC236" s="2"/>
    </row>
    <row r="237" spans="2:55" ht="12">
      <c r="B237" s="1" t="s">
        <v>312</v>
      </c>
      <c r="D237" s="185">
        <f>BA56</f>
        <v>153749.4</v>
      </c>
      <c r="E237" s="2"/>
      <c r="O237" s="3"/>
      <c r="AM237" s="2"/>
      <c r="AP237" s="3"/>
      <c r="AQ237" s="2"/>
      <c r="AR237" s="3"/>
      <c r="AV237" s="2"/>
      <c r="AZ237" s="153"/>
      <c r="BC237" s="2"/>
    </row>
    <row r="238" spans="2:55" ht="12">
      <c r="B238" s="1" t="s">
        <v>313</v>
      </c>
      <c r="D238" s="185">
        <f>BA50+BA51+BA52+BA53+BA54+BA55+BA57</f>
        <v>1484892.4999999998</v>
      </c>
      <c r="E238" s="2"/>
      <c r="O238" s="3"/>
      <c r="AM238" s="2"/>
      <c r="AP238" s="3"/>
      <c r="AQ238" s="2"/>
      <c r="AR238" s="3"/>
      <c r="AV238" s="2"/>
      <c r="AZ238" s="153"/>
      <c r="BC238" s="2"/>
    </row>
    <row r="239" spans="2:55" ht="12">
      <c r="B239" s="186" t="s">
        <v>291</v>
      </c>
      <c r="C239" s="186"/>
      <c r="D239" s="187">
        <f>BA185+BA98+BA43</f>
        <v>1130898.3</v>
      </c>
      <c r="E239" s="3"/>
      <c r="O239" s="3"/>
      <c r="AM239" s="2"/>
      <c r="AP239" s="3"/>
      <c r="AQ239" s="2"/>
      <c r="AR239" s="3"/>
      <c r="AV239" s="2"/>
      <c r="AZ239" s="153"/>
      <c r="BC239" s="2"/>
    </row>
    <row r="240" spans="2:55" ht="12">
      <c r="B240" s="1" t="s">
        <v>314</v>
      </c>
      <c r="D240" s="185">
        <f>BA95+BA96+BA97+BA185</f>
        <v>618458.3</v>
      </c>
      <c r="E240" s="2"/>
      <c r="O240" s="3"/>
      <c r="AM240" s="2"/>
      <c r="AP240" s="3"/>
      <c r="AQ240" s="2"/>
      <c r="AR240" s="3"/>
      <c r="AV240" s="2"/>
      <c r="AZ240" s="153"/>
      <c r="BC240" s="2"/>
    </row>
    <row r="241" spans="2:55" ht="12">
      <c r="B241" s="1" t="s">
        <v>315</v>
      </c>
      <c r="D241" s="185">
        <f>BA41+BA42</f>
        <v>512440</v>
      </c>
      <c r="E241" s="2"/>
      <c r="O241" s="3"/>
      <c r="AM241" s="2"/>
      <c r="AP241" s="3"/>
      <c r="AQ241" s="2"/>
      <c r="AR241" s="3"/>
      <c r="AV241" s="2"/>
      <c r="AZ241" s="153"/>
      <c r="BC241" s="2"/>
    </row>
    <row r="242" spans="2:55" ht="12">
      <c r="B242" s="186" t="s">
        <v>292</v>
      </c>
      <c r="C242" s="186"/>
      <c r="D242" s="187">
        <f>BA126</f>
        <v>40010</v>
      </c>
      <c r="E242" s="2"/>
      <c r="O242" s="3"/>
      <c r="AM242" s="2"/>
      <c r="AP242" s="3"/>
      <c r="AQ242" s="2"/>
      <c r="AR242" s="3"/>
      <c r="AV242" s="2"/>
      <c r="AZ242" s="153"/>
      <c r="BC242" s="2"/>
    </row>
    <row r="243" spans="2:55" ht="12">
      <c r="B243" s="1" t="s">
        <v>316</v>
      </c>
      <c r="D243" s="185">
        <f>BA123</f>
        <v>24500</v>
      </c>
      <c r="E243" s="2"/>
      <c r="O243" s="3"/>
      <c r="AM243" s="2"/>
      <c r="AP243" s="3"/>
      <c r="AQ243" s="2"/>
      <c r="AR243" s="3"/>
      <c r="AV243" s="2"/>
      <c r="AZ243" s="153"/>
      <c r="BC243" s="2"/>
    </row>
    <row r="244" spans="2:55" ht="12">
      <c r="B244" s="1" t="s">
        <v>317</v>
      </c>
      <c r="D244" s="185">
        <f>BA121</f>
        <v>15510</v>
      </c>
      <c r="E244" s="2"/>
      <c r="O244" s="3"/>
      <c r="AM244" s="2"/>
      <c r="AP244" s="3"/>
      <c r="AQ244" s="2"/>
      <c r="AR244" s="3"/>
      <c r="AV244" s="2"/>
      <c r="AZ244" s="153"/>
      <c r="BC244" s="2"/>
    </row>
    <row r="245" spans="2:55" ht="12">
      <c r="B245" s="186" t="s">
        <v>293</v>
      </c>
      <c r="C245" s="186"/>
      <c r="D245" s="187">
        <f>BA187</f>
        <v>40544.7</v>
      </c>
      <c r="E245" s="2"/>
      <c r="O245" s="3"/>
      <c r="AM245" s="2"/>
      <c r="AP245" s="3"/>
      <c r="AQ245" s="2"/>
      <c r="AR245" s="3"/>
      <c r="AV245" s="2"/>
      <c r="AZ245" s="153"/>
      <c r="BC245" s="2"/>
    </row>
    <row r="246" spans="2:55" ht="12">
      <c r="B246" s="1" t="s">
        <v>320</v>
      </c>
      <c r="D246" s="185">
        <f>BA187</f>
        <v>40544.7</v>
      </c>
      <c r="E246" s="2"/>
      <c r="O246" s="3"/>
      <c r="AM246" s="2"/>
      <c r="AP246" s="3"/>
      <c r="AQ246" s="2"/>
      <c r="AR246" s="3"/>
      <c r="AV246" s="2"/>
      <c r="AZ246" s="153"/>
      <c r="BC246" s="2"/>
    </row>
    <row r="247" spans="2:55" ht="12">
      <c r="B247" s="186" t="s">
        <v>294</v>
      </c>
      <c r="C247" s="186"/>
      <c r="D247" s="187">
        <f>BA193+BA114</f>
        <v>426266.4</v>
      </c>
      <c r="E247" s="3"/>
      <c r="O247" s="3"/>
      <c r="AM247" s="2"/>
      <c r="AP247" s="3"/>
      <c r="AQ247" s="2"/>
      <c r="AR247" s="3"/>
      <c r="AV247" s="2"/>
      <c r="AZ247" s="153"/>
      <c r="BC247" s="2"/>
    </row>
    <row r="248" spans="2:5" ht="12">
      <c r="B248" s="1" t="s">
        <v>321</v>
      </c>
      <c r="D248" s="185">
        <f>BA104+BA105+BA193</f>
        <v>64820</v>
      </c>
      <c r="E248" s="185"/>
    </row>
    <row r="249" spans="2:4" ht="12">
      <c r="B249" s="1" t="s">
        <v>322</v>
      </c>
      <c r="D249" s="185">
        <f>BA101+BA102+BA103+BA112</f>
        <v>202240</v>
      </c>
    </row>
    <row r="250" spans="2:4" ht="12">
      <c r="B250" s="1" t="s">
        <v>323</v>
      </c>
      <c r="D250" s="185">
        <f>BA109+BA110</f>
        <v>159206.4</v>
      </c>
    </row>
    <row r="251" spans="2:4" ht="12">
      <c r="B251" s="186" t="s">
        <v>64</v>
      </c>
      <c r="C251" s="186"/>
      <c r="D251" s="187">
        <f>D247+D245+D242+D239+D236+D233+D231+D226+D224+D222+D220+D218+D214+D211+D207</f>
        <v>7539921.6</v>
      </c>
    </row>
  </sheetData>
  <mergeCells count="21">
    <mergeCell ref="A3:B3"/>
    <mergeCell ref="A181:E181"/>
    <mergeCell ref="A191:E191"/>
    <mergeCell ref="A197:E197"/>
    <mergeCell ref="A86:E86"/>
    <mergeCell ref="A93:E93"/>
    <mergeCell ref="A98:E98"/>
    <mergeCell ref="A114:E114"/>
    <mergeCell ref="A43:E43"/>
    <mergeCell ref="A59:E59"/>
    <mergeCell ref="A201:E201"/>
    <mergeCell ref="A118:E118"/>
    <mergeCell ref="A126:E126"/>
    <mergeCell ref="A160:E160"/>
    <mergeCell ref="A171:E171"/>
    <mergeCell ref="A70:E70"/>
    <mergeCell ref="A81:E81"/>
    <mergeCell ref="BB5:BC5"/>
    <mergeCell ref="A11:E11"/>
    <mergeCell ref="A28:E28"/>
    <mergeCell ref="A38:E38"/>
  </mergeCells>
  <printOptions/>
  <pageMargins left="0.75" right="0.75" top="1" bottom="1" header="0.4921259845" footer="0.49212598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chrastova</cp:lastModifiedBy>
  <cp:lastPrinted>2008-01-24T13:44:38Z</cp:lastPrinted>
  <dcterms:created xsi:type="dcterms:W3CDTF">2008-01-23T12:57:27Z</dcterms:created>
  <dcterms:modified xsi:type="dcterms:W3CDTF">2008-02-04T09:07:09Z</dcterms:modified>
  <cp:category/>
  <cp:version/>
  <cp:contentType/>
  <cp:contentStatus/>
</cp:coreProperties>
</file>