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Dcentrum" sheetId="1" r:id="rId1"/>
    <sheet name="DDomov" sheetId="2" r:id="rId2"/>
  </sheets>
  <definedNames>
    <definedName name="_xlnm.Print_Area" localSheetId="0">'Dcentrum'!$A$1:$N$108</definedName>
    <definedName name="_xlnm.Print_Area" localSheetId="1">'DDomov'!$A$1:$N$97</definedName>
  </definedNames>
  <calcPr fullCalcOnLoad="1"/>
</workbook>
</file>

<file path=xl/sharedStrings.xml><?xml version="1.0" encoding="utf-8"?>
<sst xmlns="http://schemas.openxmlformats.org/spreadsheetml/2006/main" count="200" uniqueCount="85">
  <si>
    <t>ostatní</t>
  </si>
  <si>
    <t>tržby od ZP</t>
  </si>
  <si>
    <t>prov dotace</t>
  </si>
  <si>
    <t>celkem</t>
  </si>
  <si>
    <t>lékaři</t>
  </si>
  <si>
    <t>SZP</t>
  </si>
  <si>
    <t>THP</t>
  </si>
  <si>
    <t>dělníci</t>
  </si>
  <si>
    <t>mzdy celkem</t>
  </si>
  <si>
    <t>výnosy celkem</t>
  </si>
  <si>
    <t>celkové náklady</t>
  </si>
  <si>
    <t>náklady na energii</t>
  </si>
  <si>
    <t>náklady na služby</t>
  </si>
  <si>
    <t>osobní náklady</t>
  </si>
  <si>
    <t xml:space="preserve">ostatní náklady </t>
  </si>
  <si>
    <t xml:space="preserve">    z toho odpisy</t>
  </si>
  <si>
    <t xml:space="preserve">Hospodářský výsledek </t>
  </si>
  <si>
    <t xml:space="preserve">   z toho mzdy</t>
  </si>
  <si>
    <t xml:space="preserve">   z toho OON</t>
  </si>
  <si>
    <t xml:space="preserve">   z toho platy</t>
  </si>
  <si>
    <t>průměrný přepočtený počet</t>
  </si>
  <si>
    <t>průměrný plat zaměstnanců</t>
  </si>
  <si>
    <t>Běžný účet celkem</t>
  </si>
  <si>
    <t>z toho: fond odměn</t>
  </si>
  <si>
    <t xml:space="preserve">          rezervní fond</t>
  </si>
  <si>
    <t xml:space="preserve">          investiční fond</t>
  </si>
  <si>
    <t>Běžný účet FKSP</t>
  </si>
  <si>
    <t xml:space="preserve">          provozní prostř.</t>
  </si>
  <si>
    <t>-</t>
  </si>
  <si>
    <t>Celkem</t>
  </si>
  <si>
    <t>Rozbor mzdových nákladů v Kč</t>
  </si>
  <si>
    <t>Hospodaření v tis. Kč</t>
  </si>
  <si>
    <t>Fondy v tis. Kč</t>
  </si>
  <si>
    <t>Stav k 1.1.2002</t>
  </si>
  <si>
    <t>Čerpání</t>
  </si>
  <si>
    <t>Stav k 31.12.2002</t>
  </si>
  <si>
    <t>Účetní stav 2002</t>
  </si>
  <si>
    <t>Zůstatek účtu k 31.12.2002</t>
  </si>
  <si>
    <t>Tvorba</t>
  </si>
  <si>
    <t>Zůstatek účtu k 31.12.2003</t>
  </si>
  <si>
    <t>Účetní stav 2003</t>
  </si>
  <si>
    <t>Stav k 1.1.2003</t>
  </si>
  <si>
    <t>Stav k 31.12.2003</t>
  </si>
  <si>
    <t xml:space="preserve">   z toho opravy</t>
  </si>
  <si>
    <t>deficit 2002</t>
  </si>
  <si>
    <t>deficit 2003</t>
  </si>
  <si>
    <t>Rozdíl mezi stavem b.účtu a účetním stavem</t>
  </si>
  <si>
    <t>náklady na materiál</t>
  </si>
  <si>
    <t>do 30 dnů</t>
  </si>
  <si>
    <t>31-90</t>
  </si>
  <si>
    <t>91-180</t>
  </si>
  <si>
    <t>181-360</t>
  </si>
  <si>
    <t>nad 360</t>
  </si>
  <si>
    <t>K datu</t>
  </si>
  <si>
    <t>Pohledávky po lhůtě splatnosti</t>
  </si>
  <si>
    <t>Závazky po lhůtě splatnosti</t>
  </si>
  <si>
    <t>Rozdíl 2002/2001</t>
  </si>
  <si>
    <t>Rozdíl 2003/2002</t>
  </si>
  <si>
    <t>Podíl spotřeby mat. a energie</t>
  </si>
  <si>
    <t>Podíl dotací na výnosech</t>
  </si>
  <si>
    <t>Podíl odpisů na celkových nákladech</t>
  </si>
  <si>
    <t>Míra soběstačnosti</t>
  </si>
  <si>
    <t>Přehled ukazatelů</t>
  </si>
  <si>
    <t>Podíl osobních nákladů na celkových nákladech</t>
  </si>
  <si>
    <t>Ztráta minulých let</t>
  </si>
  <si>
    <t>tržby z prodeje služeb</t>
  </si>
  <si>
    <t>Poměr osobních nákladů a výnosů</t>
  </si>
  <si>
    <t>Dětské centrum Jihlava, příspěvková organizace</t>
  </si>
  <si>
    <t>Dětský domov Kamenice nad Lipou, příspěvková organizace</t>
  </si>
  <si>
    <t>Rozdíl 2004/2003</t>
  </si>
  <si>
    <t>Rozdíl 2005/2004</t>
  </si>
  <si>
    <t>Psycholog</t>
  </si>
  <si>
    <t>soc.+dietní</t>
  </si>
  <si>
    <t>THP + ředitel</t>
  </si>
  <si>
    <t>Rozdíl 2006/2005</t>
  </si>
  <si>
    <t>Vseob. Sestry</t>
  </si>
  <si>
    <t>Jiní odb. prac. nelék</t>
  </si>
  <si>
    <t>Zdrav. prac. odb. zpus.</t>
  </si>
  <si>
    <t>zdrav.prac. Nelék. Odb. dohled</t>
  </si>
  <si>
    <t>Zdrav. prac. nelékaři s odb. a special. způsobilostí</t>
  </si>
  <si>
    <t>Zdrav. prac. nelék. pod odb. dohledem</t>
  </si>
  <si>
    <t>Jiní odb. prac. nelékaři s odb. způsobilostí</t>
  </si>
  <si>
    <t>Dělníci a provoz</t>
  </si>
  <si>
    <t>zdrav. prac. specializace</t>
  </si>
  <si>
    <t>Ost. odborní. Pracovníci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</si>
</sst>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.25"/>
      <name val="Arial CE"/>
      <family val="0"/>
    </font>
    <font>
      <sz val="8.5"/>
      <name val="Arial CE"/>
      <family val="0"/>
    </font>
    <font>
      <sz val="4.25"/>
      <name val="Arial CE"/>
      <family val="2"/>
    </font>
    <font>
      <b/>
      <sz val="5.25"/>
      <name val="Arial CE"/>
      <family val="2"/>
    </font>
    <font>
      <b/>
      <sz val="10.5"/>
      <name val="Arial CE"/>
      <family val="0"/>
    </font>
    <font>
      <sz val="8.75"/>
      <name val="Arial CE"/>
      <family val="0"/>
    </font>
    <font>
      <b/>
      <sz val="5.5"/>
      <name val="Arial CE"/>
      <family val="2"/>
    </font>
    <font>
      <sz val="12"/>
      <name val="Arial CE"/>
      <family val="0"/>
    </font>
    <font>
      <sz val="11.5"/>
      <name val="Arial CE"/>
      <family val="0"/>
    </font>
    <font>
      <b/>
      <sz val="7.75"/>
      <name val="Arial CE"/>
      <family val="2"/>
    </font>
    <font>
      <b/>
      <sz val="10.75"/>
      <name val="Arial CE"/>
      <family val="0"/>
    </font>
    <font>
      <sz val="11"/>
      <name val="Arial CE"/>
      <family val="0"/>
    </font>
    <font>
      <b/>
      <sz val="7.5"/>
      <name val="Arial CE"/>
      <family val="2"/>
    </font>
    <font>
      <b/>
      <sz val="6.7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 quotePrefix="1">
      <alignment horizontal="center"/>
    </xf>
    <xf numFmtId="3" fontId="2" fillId="0" borderId="12" xfId="0" applyNumberFormat="1" applyFont="1" applyBorder="1" applyAlignment="1" quotePrefix="1">
      <alignment horizontal="center"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5" xfId="0" applyNumberFormat="1" applyFont="1" applyBorder="1" applyAlignment="1" quotePrefix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 quotePrefix="1">
      <alignment horizontal="center"/>
    </xf>
    <xf numFmtId="3" fontId="2" fillId="0" borderId="30" xfId="0" applyNumberFormat="1" applyFont="1" applyBorder="1" applyAlignment="1" quotePrefix="1">
      <alignment horizontal="center"/>
    </xf>
    <xf numFmtId="3" fontId="2" fillId="0" borderId="31" xfId="0" applyNumberFormat="1" applyFont="1" applyBorder="1" applyAlignment="1">
      <alignment/>
    </xf>
    <xf numFmtId="3" fontId="2" fillId="0" borderId="26" xfId="0" applyNumberFormat="1" applyFont="1" applyBorder="1" applyAlignment="1" quotePrefix="1">
      <alignment horizontal="center"/>
    </xf>
    <xf numFmtId="3" fontId="3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3" fontId="2" fillId="0" borderId="33" xfId="0" applyNumberFormat="1" applyFont="1" applyBorder="1" applyAlignment="1" quotePrefix="1">
      <alignment horizontal="center"/>
    </xf>
    <xf numFmtId="3" fontId="2" fillId="0" borderId="25" xfId="0" applyNumberFormat="1" applyFont="1" applyBorder="1" applyAlignment="1" quotePrefix="1">
      <alignment horizontal="center"/>
    </xf>
    <xf numFmtId="0" fontId="4" fillId="2" borderId="34" xfId="0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4" fontId="4" fillId="0" borderId="17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vertical="center"/>
    </xf>
    <xf numFmtId="3" fontId="3" fillId="2" borderId="38" xfId="0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0" fontId="4" fillId="0" borderId="3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vertical="center"/>
    </xf>
    <xf numFmtId="10" fontId="4" fillId="0" borderId="20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10" fontId="4" fillId="0" borderId="16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2" borderId="36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3" fontId="2" fillId="0" borderId="34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2" borderId="36" xfId="0" applyFont="1" applyFill="1" applyBorder="1" applyAlignment="1">
      <alignment horizontal="center" vertical="center"/>
    </xf>
    <xf numFmtId="14" fontId="4" fillId="0" borderId="45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46" xfId="0" applyNumberFormat="1" applyFont="1" applyFill="1" applyBorder="1" applyAlignment="1">
      <alignment vertical="center" wrapText="1"/>
    </xf>
    <xf numFmtId="3" fontId="4" fillId="3" borderId="47" xfId="0" applyNumberFormat="1" applyFont="1" applyFill="1" applyBorder="1" applyAlignment="1">
      <alignment vertical="center"/>
    </xf>
    <xf numFmtId="3" fontId="4" fillId="3" borderId="48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26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3" fontId="5" fillId="2" borderId="38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50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3" fontId="4" fillId="3" borderId="5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horizontal="center" vertical="center" wrapText="1"/>
    </xf>
    <xf numFmtId="3" fontId="4" fillId="3" borderId="46" xfId="0" applyNumberFormat="1" applyFont="1" applyFill="1" applyBorder="1" applyAlignment="1">
      <alignment vertical="center"/>
    </xf>
    <xf numFmtId="4" fontId="4" fillId="3" borderId="26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8" xfId="0" applyBorder="1" applyAlignment="1">
      <alignment/>
    </xf>
    <xf numFmtId="0" fontId="7" fillId="2" borderId="59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Náklady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9"/>
          <c:w val="0.97575"/>
          <c:h val="0.94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Dcentrum!$B$2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/>
            </c:strRef>
          </c:cat>
          <c:val>
            <c:numRef>
              <c:f>(Dcentrum!$B$3:$B$5,Dcentrum!$B$7,Dcentrum!$B$11,Dcentrum!$B$13)</c:f>
              <c:numCache/>
            </c:numRef>
          </c:val>
        </c:ser>
        <c:ser>
          <c:idx val="2"/>
          <c:order val="1"/>
          <c:tx>
            <c:strRef>
              <c:f>Dcentrum!$C$2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/>
            </c:strRef>
          </c:cat>
          <c:val>
            <c:numRef>
              <c:f>(Dcentrum!$C$3:$C$5,Dcentrum!$C$7,Dcentrum!$C$11,Dcentrum!$C$13)</c:f>
              <c:numCache/>
            </c:numRef>
          </c:val>
        </c:ser>
        <c:ser>
          <c:idx val="0"/>
          <c:order val="2"/>
          <c:tx>
            <c:strRef>
              <c:f>Dcentrum!$D$2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/>
            </c:strRef>
          </c:cat>
          <c:val>
            <c:numRef>
              <c:f>(Dcentrum!$D$3:$D$5,Dcentrum!$D$7,Dcentrum!$D$11,Dcentrum!$D$13)</c:f>
              <c:numCache/>
            </c:numRef>
          </c:val>
        </c:ser>
        <c:ser>
          <c:idx val="1"/>
          <c:order val="3"/>
          <c:tx>
            <c:strRef>
              <c:f>Dcentrum!$E$2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/>
            </c:strRef>
          </c:cat>
          <c:val>
            <c:numRef>
              <c:f>(Dcentrum!$E$3:$E$5,Dcentrum!$E$7,Dcentrum!$E$11,Dcentrum!$E$13)</c:f>
              <c:numCache/>
            </c:numRef>
          </c:val>
        </c:ser>
        <c:ser>
          <c:idx val="3"/>
          <c:order val="4"/>
          <c:tx>
            <c:strRef>
              <c:f>Dcentrum!$F$2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(Dcentrum!$F$3,Dcentrum!$F$4,Dcentrum!$F$5,Dcentrum!$F$7,Dcentrum!$F$11,Dcentrum!$F$12)</c:f>
              <c:numCache/>
            </c:numRef>
          </c:val>
        </c:ser>
        <c:ser>
          <c:idx val="5"/>
          <c:order val="5"/>
          <c:tx>
            <c:strRef>
              <c:f>Dcentrum!$G$2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(Dcentrum!$G$3:$G$5,Dcentrum!$G$7,Dcentrum!$G$11,Dcentrum!$G$13)</c:f>
              <c:numCache/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4455"/>
        <c:crosses val="autoZero"/>
        <c:auto val="1"/>
        <c:lblOffset val="100"/>
        <c:noMultiLvlLbl val="0"/>
      </c:catAx>
      <c:valAx>
        <c:axId val="65814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225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Výnosy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8125"/>
          <c:w val="0.9525"/>
          <c:h val="0.91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Dcentrum!$B$2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/>
            </c:strRef>
          </c:cat>
          <c:val>
            <c:numRef>
              <c:f>Dcentrum!$B$15:$B$17</c:f>
              <c:numCache/>
            </c:numRef>
          </c:val>
        </c:ser>
        <c:ser>
          <c:idx val="4"/>
          <c:order val="1"/>
          <c:tx>
            <c:strRef>
              <c:f>Dcentrum!$C$2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/>
            </c:strRef>
          </c:cat>
          <c:val>
            <c:numRef>
              <c:f>Dcentrum!$C$15:$C$17</c:f>
              <c:numCache/>
            </c:numRef>
          </c:val>
        </c:ser>
        <c:ser>
          <c:idx val="0"/>
          <c:order val="2"/>
          <c:tx>
            <c:strRef>
              <c:f>Dcentrum!$D$2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/>
            </c:strRef>
          </c:cat>
          <c:val>
            <c:numRef>
              <c:f>Dcentrum!$D$15:$D$17</c:f>
              <c:numCache/>
            </c:numRef>
          </c:val>
        </c:ser>
        <c:ser>
          <c:idx val="1"/>
          <c:order val="3"/>
          <c:tx>
            <c:strRef>
              <c:f>Dcentrum!$E$2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/>
            </c:strRef>
          </c:cat>
          <c:val>
            <c:numRef>
              <c:f>Dcentrum!$E$15:$E$17</c:f>
              <c:numCache/>
            </c:numRef>
          </c:val>
        </c:ser>
        <c:ser>
          <c:idx val="2"/>
          <c:order val="4"/>
          <c:tx>
            <c:strRef>
              <c:f>Dcentrum!$F$2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Dcentrum!$F$15:$F$17</c:f>
              <c:numCache/>
            </c:numRef>
          </c:val>
        </c:ser>
        <c:ser>
          <c:idx val="5"/>
          <c:order val="5"/>
          <c:tx>
            <c:strRef>
              <c:f>Dcentrum!$G$2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Dcentrum!$G$15:$G$17</c:f>
              <c:numCache/>
            </c:numRef>
          </c:val>
        </c:ser>
        <c:axId val="55459184"/>
        <c:axId val="29370609"/>
      </c:bar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0609"/>
        <c:crosses val="autoZero"/>
        <c:auto val="1"/>
        <c:lblOffset val="100"/>
        <c:noMultiLvlLbl val="0"/>
      </c:catAx>
      <c:valAx>
        <c:axId val="29370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4591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Přehled ukazatelů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Dcentrum!$D$80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Dcentrum!$A$81:$C$86</c:f>
              <c:multiLvlStrCache/>
            </c:multiLvlStrRef>
          </c:cat>
          <c:val>
            <c:numRef>
              <c:f>Dcentrum!$D$81:$D$86</c:f>
              <c:numCache/>
            </c:numRef>
          </c:val>
        </c:ser>
        <c:ser>
          <c:idx val="1"/>
          <c:order val="1"/>
          <c:tx>
            <c:strRef>
              <c:f>Dcentrum!$E$80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Dcentrum!$A$81:$C$86</c:f>
              <c:multiLvlStrCache/>
            </c:multiLvlStrRef>
          </c:cat>
          <c:val>
            <c:numRef>
              <c:f>Dcentrum!$E$81:$E$86</c:f>
              <c:numCache/>
            </c:numRef>
          </c:val>
        </c:ser>
        <c:ser>
          <c:idx val="2"/>
          <c:order val="2"/>
          <c:tx>
            <c:strRef>
              <c:f>Dcentrum!$F$80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Dcentrum!$A$81:$C$86</c:f>
              <c:multiLvlStrCache/>
            </c:multiLvlStrRef>
          </c:cat>
          <c:val>
            <c:numRef>
              <c:f>Dcentrum!$F$81:$F$86</c:f>
              <c:numCache/>
            </c:numRef>
          </c:val>
        </c:ser>
        <c:ser>
          <c:idx val="3"/>
          <c:order val="3"/>
          <c:tx>
            <c:strRef>
              <c:f>Dcentrum!$G$80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Dcentrum!$G$81:$G$86</c:f>
              <c:numCache/>
            </c:numRef>
          </c:val>
        </c:ser>
        <c:ser>
          <c:idx val="4"/>
          <c:order val="4"/>
          <c:tx>
            <c:strRef>
              <c:f>Dcentrum!$H$80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Dcentrum!$H$81:$H$86</c:f>
              <c:numCache/>
            </c:numRef>
          </c:val>
        </c:ser>
        <c:ser>
          <c:idx val="5"/>
          <c:order val="5"/>
          <c:tx>
            <c:strRef>
              <c:f>Dcentrum!$I$80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Dcentrum!$I$81:$I$86</c:f>
              <c:numCache/>
            </c:numRef>
          </c:val>
        </c:ser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09099"/>
        <c:crosses val="autoZero"/>
        <c:auto val="1"/>
        <c:lblOffset val="100"/>
        <c:noMultiLvlLbl val="0"/>
      </c:catAx>
      <c:valAx>
        <c:axId val="30209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008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Náklady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3"/>
          <c:w val="0.97575"/>
          <c:h val="0.94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DDomov!$B$2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/>
            </c:strRef>
          </c:cat>
          <c:val>
            <c:numRef>
              <c:f>(DDomov!$B$3:$B$5,DDomov!$B$7,DDomov!$B$11,DDomov!$B$13)</c:f>
              <c:numCache/>
            </c:numRef>
          </c:val>
        </c:ser>
        <c:ser>
          <c:idx val="2"/>
          <c:order val="1"/>
          <c:tx>
            <c:strRef>
              <c:f>DDomov!$C$2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/>
            </c:strRef>
          </c:cat>
          <c:val>
            <c:numRef>
              <c:f>(DDomov!$C$3:$C$5,DDomov!$C$7,DDomov!$C$11,DDomov!$C$13)</c:f>
              <c:numCache/>
            </c:numRef>
          </c:val>
        </c:ser>
        <c:ser>
          <c:idx val="0"/>
          <c:order val="2"/>
          <c:tx>
            <c:strRef>
              <c:f>DDomov!$D$2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/>
            </c:strRef>
          </c:cat>
          <c:val>
            <c:numRef>
              <c:f>(DDomov!$D$3:$D$5,DDomov!$D$7,DDomov!$D$11,DDomov!$D$13)</c:f>
              <c:numCache/>
            </c:numRef>
          </c:val>
        </c:ser>
        <c:ser>
          <c:idx val="1"/>
          <c:order val="3"/>
          <c:tx>
            <c:strRef>
              <c:f>DDomov!$E$2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/>
            </c:strRef>
          </c:cat>
          <c:val>
            <c:numRef>
              <c:f>(DDomov!$E$3:$E$5,DDomov!$E$7,DDomov!$E$11,DDomov!$E$13)</c:f>
              <c:numCache/>
            </c:numRef>
          </c:val>
        </c:ser>
        <c:ser>
          <c:idx val="3"/>
          <c:order val="4"/>
          <c:tx>
            <c:strRef>
              <c:f>DDomov!$F$2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(DDomov!$F$3,DDomov!$F$4,DDomov!$F$5,DDomov!$F$7,DDomov!$F$11,DDomov!$F$13)</c:f>
              <c:numCache/>
            </c:numRef>
          </c:val>
        </c:ser>
        <c:ser>
          <c:idx val="5"/>
          <c:order val="5"/>
          <c:tx>
            <c:strRef>
              <c:f>DDomov!$G$2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(DDomov!$G$3:$G$5,DDomov!$G$7,DDomov!$G$11,DDomov!$G$13)</c:f>
              <c:numCache/>
            </c:numRef>
          </c:val>
        </c:ser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017925"/>
        <c:crosses val="autoZero"/>
        <c:auto val="1"/>
        <c:lblOffset val="100"/>
        <c:noMultiLvlLbl val="0"/>
      </c:catAx>
      <c:valAx>
        <c:axId val="31017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464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Výnosy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72"/>
          <c:w val="0.9535"/>
          <c:h val="0.9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DDomov!$B$2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/>
            </c:strRef>
          </c:cat>
          <c:val>
            <c:numRef>
              <c:f>DDomov!$B$14:$B$17</c:f>
              <c:numCache/>
            </c:numRef>
          </c:val>
        </c:ser>
        <c:ser>
          <c:idx val="4"/>
          <c:order val="1"/>
          <c:tx>
            <c:strRef>
              <c:f>DDomov!$C$2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/>
            </c:strRef>
          </c:cat>
          <c:val>
            <c:numRef>
              <c:f>DDomov!$C$14:$C$17</c:f>
              <c:numCache/>
            </c:numRef>
          </c:val>
        </c:ser>
        <c:ser>
          <c:idx val="0"/>
          <c:order val="2"/>
          <c:tx>
            <c:strRef>
              <c:f>DDomov!$D$2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/>
            </c:strRef>
          </c:cat>
          <c:val>
            <c:numRef>
              <c:f>DDomov!$D$14:$D$17</c:f>
              <c:numCache/>
            </c:numRef>
          </c:val>
        </c:ser>
        <c:ser>
          <c:idx val="1"/>
          <c:order val="3"/>
          <c:tx>
            <c:strRef>
              <c:f>DDomov!$E$2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DDomov!$E$14:$E$17</c:f>
              <c:numCache/>
            </c:numRef>
          </c:val>
        </c:ser>
        <c:ser>
          <c:idx val="2"/>
          <c:order val="4"/>
          <c:tx>
            <c:strRef>
              <c:f>DDomov!$F$2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DDomov!$F$14:$F$17</c:f>
              <c:numCache/>
            </c:numRef>
          </c:val>
        </c:ser>
        <c:ser>
          <c:idx val="5"/>
          <c:order val="5"/>
          <c:tx>
            <c:strRef>
              <c:f>DDomov!$G$2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DDomov!$G$14:$G$17</c:f>
              <c:numCache/>
            </c:numRef>
          </c:val>
        </c:ser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3967"/>
        <c:crosses val="autoZero"/>
        <c:auto val="1"/>
        <c:lblOffset val="100"/>
        <c:noMultiLvlLbl val="0"/>
      </c:catAx>
      <c:valAx>
        <c:axId val="29423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7258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Přehled ukazatelů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1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DDomov!$D$69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DDomov!$A$70:$C$75</c:f>
              <c:multiLvlStrCache/>
            </c:multiLvlStrRef>
          </c:cat>
          <c:val>
            <c:numRef>
              <c:f>DDomov!$D$70:$D$75</c:f>
              <c:numCache/>
            </c:numRef>
          </c:val>
        </c:ser>
        <c:ser>
          <c:idx val="1"/>
          <c:order val="1"/>
          <c:tx>
            <c:strRef>
              <c:f>DDomov!$E$69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DDomov!$A$70:$C$75</c:f>
              <c:multiLvlStrCache/>
            </c:multiLvlStrRef>
          </c:cat>
          <c:val>
            <c:numRef>
              <c:f>DDomov!$E$70:$E$75</c:f>
              <c:numCache/>
            </c:numRef>
          </c:val>
        </c:ser>
        <c:ser>
          <c:idx val="2"/>
          <c:order val="2"/>
          <c:tx>
            <c:strRef>
              <c:f>DDomov!$F$69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DDomov!$A$70:$C$75</c:f>
              <c:multiLvlStrCache/>
            </c:multiLvlStrRef>
          </c:cat>
          <c:val>
            <c:numRef>
              <c:f>DDomov!$F$70:$F$75</c:f>
              <c:numCache/>
            </c:numRef>
          </c:val>
        </c:ser>
        <c:ser>
          <c:idx val="3"/>
          <c:order val="3"/>
          <c:tx>
            <c:strRef>
              <c:f>DDomov!$G$69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DDomov!$G$70:$G$75</c:f>
              <c:numCache/>
            </c:numRef>
          </c:val>
        </c:ser>
        <c:ser>
          <c:idx val="4"/>
          <c:order val="4"/>
          <c:tx>
            <c:strRef>
              <c:f>DDomov!$H$69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DDomov!$H$70:$H$75</c:f>
              <c:numCache/>
            </c:numRef>
          </c:val>
        </c:ser>
        <c:ser>
          <c:idx val="5"/>
          <c:order val="5"/>
          <c:tx>
            <c:strRef>
              <c:f>DDomov!$I$69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DDomov!$I$70:$I$75</c:f>
              <c:numCache/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1097"/>
        <c:crosses val="autoZero"/>
        <c:auto val="1"/>
        <c:lblOffset val="100"/>
        <c:noMultiLvlLbl val="0"/>
      </c:catAx>
      <c:valAx>
        <c:axId val="3453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4891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295275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3962400"/>
        <a:ext cx="4619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20</xdr:row>
      <xdr:rowOff>0</xdr:rowOff>
    </xdr:from>
    <xdr:to>
      <xdr:col>13</xdr:col>
      <xdr:colOff>523875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4629150" y="3962400"/>
        <a:ext cx="46672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47625</xdr:rowOff>
    </xdr:from>
    <xdr:to>
      <xdr:col>12</xdr:col>
      <xdr:colOff>676275</xdr:colOff>
      <xdr:row>107</xdr:row>
      <xdr:rowOff>104775</xdr:rowOff>
    </xdr:to>
    <xdr:graphicFrame>
      <xdr:nvGraphicFramePr>
        <xdr:cNvPr id="3" name="Chart 5"/>
        <xdr:cNvGraphicFramePr/>
      </xdr:nvGraphicFramePr>
      <xdr:xfrm>
        <a:off x="0" y="16297275"/>
        <a:ext cx="87630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85725</xdr:rowOff>
    </xdr:from>
    <xdr:to>
      <xdr:col>6</xdr:col>
      <xdr:colOff>400050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9525" y="4038600"/>
        <a:ext cx="4648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20</xdr:row>
      <xdr:rowOff>76200</xdr:rowOff>
    </xdr:from>
    <xdr:to>
      <xdr:col>13</xdr:col>
      <xdr:colOff>581025</xdr:colOff>
      <xdr:row>35</xdr:row>
      <xdr:rowOff>171450</xdr:rowOff>
    </xdr:to>
    <xdr:graphicFrame>
      <xdr:nvGraphicFramePr>
        <xdr:cNvPr id="2" name="Chart 2"/>
        <xdr:cNvGraphicFramePr/>
      </xdr:nvGraphicFramePr>
      <xdr:xfrm>
        <a:off x="4667250" y="4029075"/>
        <a:ext cx="48006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152400</xdr:rowOff>
    </xdr:from>
    <xdr:to>
      <xdr:col>13</xdr:col>
      <xdr:colOff>0</xdr:colOff>
      <xdr:row>95</xdr:row>
      <xdr:rowOff>95250</xdr:rowOff>
    </xdr:to>
    <xdr:graphicFrame>
      <xdr:nvGraphicFramePr>
        <xdr:cNvPr id="3" name="Chart 5"/>
        <xdr:cNvGraphicFramePr/>
      </xdr:nvGraphicFramePr>
      <xdr:xfrm>
        <a:off x="0" y="17240250"/>
        <a:ext cx="88868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view="pageBreakPreview" zoomScale="60" workbookViewId="0" topLeftCell="A1">
      <selection activeCell="M2" sqref="M2"/>
    </sheetView>
  </sheetViews>
  <sheetFormatPr defaultColWidth="9.00390625" defaultRowHeight="12.75"/>
  <cols>
    <col min="1" max="1" width="15.00390625" style="4" customWidth="1"/>
    <col min="2" max="2" width="9.625" style="4" customWidth="1"/>
    <col min="3" max="3" width="8.75390625" style="4" customWidth="1"/>
    <col min="4" max="4" width="7.125" style="4" customWidth="1"/>
    <col min="5" max="7" width="8.125" style="4" customWidth="1"/>
    <col min="8" max="8" width="8.25390625" style="4" customWidth="1"/>
    <col min="9" max="9" width="8.00390625" style="4" customWidth="1"/>
    <col min="10" max="10" width="8.125" style="4" customWidth="1"/>
    <col min="11" max="11" width="8.25390625" style="4" customWidth="1"/>
    <col min="12" max="12" width="8.625" style="4" customWidth="1"/>
    <col min="14" max="14" width="6.875" style="0" customWidth="1"/>
  </cols>
  <sheetData>
    <row r="1" spans="1:12" ht="15.75" customHeight="1" thickBot="1">
      <c r="A1" s="25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41" s="2" customFormat="1" ht="29.25" customHeight="1">
      <c r="A2" s="47" t="s">
        <v>31</v>
      </c>
      <c r="B2" s="18">
        <v>2001</v>
      </c>
      <c r="C2" s="18">
        <v>2002</v>
      </c>
      <c r="D2" s="62">
        <v>2003</v>
      </c>
      <c r="E2" s="18">
        <v>2004</v>
      </c>
      <c r="F2" s="62">
        <v>2005</v>
      </c>
      <c r="G2" s="62">
        <v>2006</v>
      </c>
      <c r="H2" s="75" t="s">
        <v>56</v>
      </c>
      <c r="I2" s="101" t="s">
        <v>57</v>
      </c>
      <c r="J2" s="101" t="s">
        <v>69</v>
      </c>
      <c r="K2" s="101" t="s">
        <v>70</v>
      </c>
      <c r="L2" s="78" t="s">
        <v>70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" customFormat="1" ht="14.25" customHeight="1">
      <c r="A3" s="19" t="s">
        <v>47</v>
      </c>
      <c r="B3" s="9">
        <v>1413</v>
      </c>
      <c r="C3" s="9">
        <v>1517</v>
      </c>
      <c r="D3" s="63">
        <v>1332</v>
      </c>
      <c r="E3" s="9">
        <v>1516</v>
      </c>
      <c r="F3" s="63">
        <v>1305</v>
      </c>
      <c r="G3" s="63">
        <v>1426</v>
      </c>
      <c r="H3" s="76">
        <f aca="true" t="shared" si="0" ref="H3:H18">+C3-B3</f>
        <v>104</v>
      </c>
      <c r="I3" s="63">
        <f aca="true" t="shared" si="1" ref="I3:I18">+D3-C3</f>
        <v>-185</v>
      </c>
      <c r="J3" s="63">
        <f aca="true" t="shared" si="2" ref="J3:J18">+E3-D3</f>
        <v>184</v>
      </c>
      <c r="K3" s="63">
        <f aca="true" t="shared" si="3" ref="K3:K18">+F3-E3</f>
        <v>-211</v>
      </c>
      <c r="L3" s="20">
        <f aca="true" t="shared" si="4" ref="L3:L18">+G3-F3</f>
        <v>121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14.25" customHeight="1">
      <c r="A4" s="19" t="s">
        <v>11</v>
      </c>
      <c r="B4" s="9">
        <v>443</v>
      </c>
      <c r="C4" s="9">
        <v>441</v>
      </c>
      <c r="D4" s="63">
        <v>412</v>
      </c>
      <c r="E4" s="9">
        <v>390</v>
      </c>
      <c r="F4" s="63">
        <v>392</v>
      </c>
      <c r="G4" s="63">
        <v>514</v>
      </c>
      <c r="H4" s="76">
        <f t="shared" si="0"/>
        <v>-2</v>
      </c>
      <c r="I4" s="63">
        <f t="shared" si="1"/>
        <v>-29</v>
      </c>
      <c r="J4" s="63">
        <f t="shared" si="2"/>
        <v>-22</v>
      </c>
      <c r="K4" s="63">
        <f t="shared" si="3"/>
        <v>2</v>
      </c>
      <c r="L4" s="20">
        <f t="shared" si="4"/>
        <v>122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" customFormat="1" ht="14.25" customHeight="1">
      <c r="A5" s="19" t="s">
        <v>12</v>
      </c>
      <c r="B5" s="9">
        <v>822</v>
      </c>
      <c r="C5" s="9">
        <v>865</v>
      </c>
      <c r="D5" s="63">
        <v>786</v>
      </c>
      <c r="E5" s="9">
        <v>686</v>
      </c>
      <c r="F5" s="63">
        <v>725</v>
      </c>
      <c r="G5" s="63">
        <v>601</v>
      </c>
      <c r="H5" s="76">
        <f t="shared" si="0"/>
        <v>43</v>
      </c>
      <c r="I5" s="63">
        <f t="shared" si="1"/>
        <v>-79</v>
      </c>
      <c r="J5" s="63">
        <f t="shared" si="2"/>
        <v>-100</v>
      </c>
      <c r="K5" s="63">
        <f t="shared" si="3"/>
        <v>39</v>
      </c>
      <c r="L5" s="20">
        <f t="shared" si="4"/>
        <v>-124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" customFormat="1" ht="14.25" customHeight="1">
      <c r="A6" s="19" t="s">
        <v>43</v>
      </c>
      <c r="B6" s="9">
        <v>285</v>
      </c>
      <c r="C6" s="9">
        <v>352</v>
      </c>
      <c r="D6" s="63">
        <v>284</v>
      </c>
      <c r="E6" s="9">
        <v>144</v>
      </c>
      <c r="F6" s="63">
        <v>178</v>
      </c>
      <c r="G6" s="63">
        <v>54</v>
      </c>
      <c r="H6" s="76">
        <f t="shared" si="0"/>
        <v>67</v>
      </c>
      <c r="I6" s="63">
        <f t="shared" si="1"/>
        <v>-68</v>
      </c>
      <c r="J6" s="63">
        <f t="shared" si="2"/>
        <v>-140</v>
      </c>
      <c r="K6" s="63">
        <f t="shared" si="3"/>
        <v>34</v>
      </c>
      <c r="L6" s="20">
        <f t="shared" si="4"/>
        <v>-124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" customFormat="1" ht="14.25" customHeight="1">
      <c r="A7" s="19" t="s">
        <v>13</v>
      </c>
      <c r="B7" s="9">
        <v>7302</v>
      </c>
      <c r="C7" s="9">
        <v>8368</v>
      </c>
      <c r="D7" s="63">
        <v>9004</v>
      </c>
      <c r="E7" s="9">
        <v>9639</v>
      </c>
      <c r="F7" s="63">
        <v>10177</v>
      </c>
      <c r="G7" s="63">
        <v>11980</v>
      </c>
      <c r="H7" s="76">
        <f t="shared" si="0"/>
        <v>1066</v>
      </c>
      <c r="I7" s="63">
        <f t="shared" si="1"/>
        <v>636</v>
      </c>
      <c r="J7" s="63">
        <f t="shared" si="2"/>
        <v>635</v>
      </c>
      <c r="K7" s="63">
        <f t="shared" si="3"/>
        <v>538</v>
      </c>
      <c r="L7" s="20">
        <f t="shared" si="4"/>
        <v>1803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" customFormat="1" ht="14.25" customHeight="1">
      <c r="A8" s="19" t="s">
        <v>17</v>
      </c>
      <c r="B8" s="9">
        <v>5326</v>
      </c>
      <c r="C8" s="9">
        <v>6107</v>
      </c>
      <c r="D8" s="63">
        <v>6568</v>
      </c>
      <c r="E8" s="9">
        <v>7030</v>
      </c>
      <c r="F8" s="63">
        <v>7414</v>
      </c>
      <c r="G8" s="63">
        <v>8724</v>
      </c>
      <c r="H8" s="76">
        <f t="shared" si="0"/>
        <v>781</v>
      </c>
      <c r="I8" s="63">
        <f t="shared" si="1"/>
        <v>461</v>
      </c>
      <c r="J8" s="63">
        <f t="shared" si="2"/>
        <v>462</v>
      </c>
      <c r="K8" s="63">
        <f t="shared" si="3"/>
        <v>384</v>
      </c>
      <c r="L8" s="20">
        <f t="shared" si="4"/>
        <v>1310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" customFormat="1" ht="14.25" customHeight="1">
      <c r="A9" s="19" t="s">
        <v>19</v>
      </c>
      <c r="B9" s="9">
        <v>5310</v>
      </c>
      <c r="C9" s="9">
        <v>6079</v>
      </c>
      <c r="D9" s="63">
        <v>6550</v>
      </c>
      <c r="E9" s="9">
        <v>7005</v>
      </c>
      <c r="F9" s="63">
        <v>7400</v>
      </c>
      <c r="G9" s="63">
        <v>8704</v>
      </c>
      <c r="H9" s="76">
        <f t="shared" si="0"/>
        <v>769</v>
      </c>
      <c r="I9" s="63">
        <f t="shared" si="1"/>
        <v>471</v>
      </c>
      <c r="J9" s="63">
        <f t="shared" si="2"/>
        <v>455</v>
      </c>
      <c r="K9" s="63">
        <f t="shared" si="3"/>
        <v>395</v>
      </c>
      <c r="L9" s="20">
        <f t="shared" si="4"/>
        <v>1304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" customFormat="1" ht="14.25" customHeight="1">
      <c r="A10" s="19" t="s">
        <v>18</v>
      </c>
      <c r="B10" s="9">
        <v>16</v>
      </c>
      <c r="C10" s="9">
        <v>28</v>
      </c>
      <c r="D10" s="63">
        <v>18</v>
      </c>
      <c r="E10" s="9">
        <v>25</v>
      </c>
      <c r="F10" s="63">
        <v>14</v>
      </c>
      <c r="G10" s="63">
        <v>20</v>
      </c>
      <c r="H10" s="76">
        <f t="shared" si="0"/>
        <v>12</v>
      </c>
      <c r="I10" s="63">
        <f t="shared" si="1"/>
        <v>-10</v>
      </c>
      <c r="J10" s="63">
        <f t="shared" si="2"/>
        <v>7</v>
      </c>
      <c r="K10" s="63">
        <f t="shared" si="3"/>
        <v>-11</v>
      </c>
      <c r="L10" s="20">
        <f t="shared" si="4"/>
        <v>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" customFormat="1" ht="14.25" customHeight="1">
      <c r="A11" s="19" t="s">
        <v>14</v>
      </c>
      <c r="B11" s="9">
        <f>81+316</f>
        <v>397</v>
      </c>
      <c r="C11" s="9">
        <f>101+251</f>
        <v>352</v>
      </c>
      <c r="D11" s="63">
        <f>2+73+164</f>
        <v>239</v>
      </c>
      <c r="E11" s="9">
        <f>+E13-E3-E4-E5-E7</f>
        <v>251</v>
      </c>
      <c r="F11" s="63">
        <f>12842-F3-F4-F5-F7</f>
        <v>243</v>
      </c>
      <c r="G11" s="63">
        <f>14806-14521</f>
        <v>285</v>
      </c>
      <c r="H11" s="76">
        <f t="shared" si="0"/>
        <v>-45</v>
      </c>
      <c r="I11" s="63">
        <f t="shared" si="1"/>
        <v>-113</v>
      </c>
      <c r="J11" s="63">
        <f t="shared" si="2"/>
        <v>12</v>
      </c>
      <c r="K11" s="63">
        <f t="shared" si="3"/>
        <v>-8</v>
      </c>
      <c r="L11" s="20">
        <f t="shared" si="4"/>
        <v>42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" customFormat="1" ht="14.25" customHeight="1" thickBot="1">
      <c r="A12" s="21" t="s">
        <v>15</v>
      </c>
      <c r="B12" s="10">
        <v>316</v>
      </c>
      <c r="C12" s="10">
        <v>251</v>
      </c>
      <c r="D12" s="64"/>
      <c r="E12" s="10">
        <v>147</v>
      </c>
      <c r="F12" s="64">
        <v>173</v>
      </c>
      <c r="G12" s="64">
        <v>195</v>
      </c>
      <c r="H12" s="76">
        <f t="shared" si="0"/>
        <v>-65</v>
      </c>
      <c r="I12" s="63">
        <f t="shared" si="1"/>
        <v>-251</v>
      </c>
      <c r="J12" s="63">
        <f t="shared" si="2"/>
        <v>147</v>
      </c>
      <c r="K12" s="63">
        <f t="shared" si="3"/>
        <v>26</v>
      </c>
      <c r="L12" s="20">
        <f t="shared" si="4"/>
        <v>22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" customFormat="1" ht="14.25" customHeight="1" thickBot="1">
      <c r="A13" s="6" t="s">
        <v>10</v>
      </c>
      <c r="B13" s="7">
        <f>SUM(B3,B4:B5,B7,B11)</f>
        <v>10377</v>
      </c>
      <c r="C13" s="7">
        <f>SUM(C3,C4:C5,C7,C11)</f>
        <v>11543</v>
      </c>
      <c r="D13" s="65">
        <f>SUM(D3,D4:D5,D7,D11)</f>
        <v>11773</v>
      </c>
      <c r="E13" s="7">
        <v>12482</v>
      </c>
      <c r="F13" s="65">
        <f>+F3+F4+F5+F7+F11</f>
        <v>12842</v>
      </c>
      <c r="G13" s="65">
        <f>+G3+G4+G5+G7+G11</f>
        <v>14806</v>
      </c>
      <c r="H13" s="77">
        <f t="shared" si="0"/>
        <v>1166</v>
      </c>
      <c r="I13" s="65">
        <f t="shared" si="1"/>
        <v>230</v>
      </c>
      <c r="J13" s="65">
        <f t="shared" si="2"/>
        <v>709</v>
      </c>
      <c r="K13" s="65">
        <f t="shared" si="3"/>
        <v>360</v>
      </c>
      <c r="L13" s="8">
        <f t="shared" si="4"/>
        <v>1964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" customFormat="1" ht="14.25" customHeight="1">
      <c r="A14" s="22" t="s">
        <v>1</v>
      </c>
      <c r="B14" s="11">
        <v>0</v>
      </c>
      <c r="C14" s="11">
        <v>0</v>
      </c>
      <c r="D14" s="66">
        <v>0</v>
      </c>
      <c r="E14" s="11">
        <v>0</v>
      </c>
      <c r="F14" s="66">
        <v>0</v>
      </c>
      <c r="G14" s="66">
        <v>0</v>
      </c>
      <c r="H14" s="97">
        <f t="shared" si="0"/>
        <v>0</v>
      </c>
      <c r="I14" s="102">
        <f t="shared" si="1"/>
        <v>0</v>
      </c>
      <c r="J14" s="102">
        <f t="shared" si="2"/>
        <v>0</v>
      </c>
      <c r="K14" s="102">
        <f t="shared" si="3"/>
        <v>0</v>
      </c>
      <c r="L14" s="99">
        <f t="shared" si="4"/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" customFormat="1" ht="14.25" customHeight="1">
      <c r="A15" s="19" t="s">
        <v>2</v>
      </c>
      <c r="B15" s="9">
        <v>9961</v>
      </c>
      <c r="C15" s="9">
        <v>10747</v>
      </c>
      <c r="D15" s="63">
        <v>11425</v>
      </c>
      <c r="E15" s="9">
        <v>11929</v>
      </c>
      <c r="F15" s="63">
        <v>12230</v>
      </c>
      <c r="G15" s="63">
        <v>14234</v>
      </c>
      <c r="H15" s="97">
        <f t="shared" si="0"/>
        <v>786</v>
      </c>
      <c r="I15" s="66">
        <f t="shared" si="1"/>
        <v>678</v>
      </c>
      <c r="J15" s="66">
        <f t="shared" si="2"/>
        <v>504</v>
      </c>
      <c r="K15" s="66">
        <f t="shared" si="3"/>
        <v>301</v>
      </c>
      <c r="L15" s="23">
        <f t="shared" si="4"/>
        <v>2004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" customFormat="1" ht="14.25" customHeight="1" thickBot="1">
      <c r="A16" s="21" t="s">
        <v>0</v>
      </c>
      <c r="B16" s="10">
        <v>441</v>
      </c>
      <c r="C16" s="10">
        <v>796</v>
      </c>
      <c r="D16" s="64">
        <v>472</v>
      </c>
      <c r="E16" s="10">
        <v>553</v>
      </c>
      <c r="F16" s="64">
        <f>12842-F15</f>
        <v>612</v>
      </c>
      <c r="G16" s="64">
        <v>703</v>
      </c>
      <c r="H16" s="97">
        <f t="shared" si="0"/>
        <v>355</v>
      </c>
      <c r="I16" s="66">
        <f t="shared" si="1"/>
        <v>-324</v>
      </c>
      <c r="J16" s="66">
        <f t="shared" si="2"/>
        <v>81</v>
      </c>
      <c r="K16" s="66">
        <f t="shared" si="3"/>
        <v>59</v>
      </c>
      <c r="L16" s="23">
        <f t="shared" si="4"/>
        <v>91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" customFormat="1" ht="14.25" customHeight="1" thickBot="1">
      <c r="A17" s="15" t="s">
        <v>9</v>
      </c>
      <c r="B17" s="16">
        <f>SUM(B14:B16)</f>
        <v>10402</v>
      </c>
      <c r="C17" s="16">
        <f>SUM(C14:C16)</f>
        <v>11543</v>
      </c>
      <c r="D17" s="67">
        <f>SUM(D14:D16)</f>
        <v>11897</v>
      </c>
      <c r="E17" s="16">
        <v>12482</v>
      </c>
      <c r="F17" s="67">
        <f>SUM(F14:F16)</f>
        <v>12842</v>
      </c>
      <c r="G17" s="67">
        <f>SUM(G14:G16)</f>
        <v>14937</v>
      </c>
      <c r="H17" s="98">
        <f t="shared" si="0"/>
        <v>1141</v>
      </c>
      <c r="I17" s="67">
        <f t="shared" si="1"/>
        <v>354</v>
      </c>
      <c r="J17" s="67">
        <f t="shared" si="2"/>
        <v>585</v>
      </c>
      <c r="K17" s="67">
        <f t="shared" si="3"/>
        <v>360</v>
      </c>
      <c r="L17" s="17">
        <f t="shared" si="4"/>
        <v>2095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" customFormat="1" ht="19.5" customHeight="1" thickBot="1">
      <c r="A18" s="12" t="s">
        <v>16</v>
      </c>
      <c r="B18" s="13">
        <f aca="true" t="shared" si="5" ref="B18:G18">+B17-B13</f>
        <v>25</v>
      </c>
      <c r="C18" s="13">
        <f t="shared" si="5"/>
        <v>0</v>
      </c>
      <c r="D18" s="68">
        <f t="shared" si="5"/>
        <v>124</v>
      </c>
      <c r="E18" s="13">
        <f t="shared" si="5"/>
        <v>0</v>
      </c>
      <c r="F18" s="68">
        <f t="shared" si="5"/>
        <v>0</v>
      </c>
      <c r="G18" s="68">
        <f t="shared" si="5"/>
        <v>131</v>
      </c>
      <c r="H18" s="69">
        <f t="shared" si="0"/>
        <v>-25</v>
      </c>
      <c r="I18" s="68">
        <f t="shared" si="1"/>
        <v>124</v>
      </c>
      <c r="J18" s="68">
        <f t="shared" si="2"/>
        <v>-124</v>
      </c>
      <c r="K18" s="68">
        <f t="shared" si="3"/>
        <v>0</v>
      </c>
      <c r="L18" s="14">
        <f t="shared" si="4"/>
        <v>131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12" ht="16.5" customHeight="1" thickBot="1">
      <c r="A19" s="12" t="s">
        <v>64</v>
      </c>
      <c r="B19" s="13">
        <v>0</v>
      </c>
      <c r="C19" s="13">
        <v>0</v>
      </c>
      <c r="D19" s="68">
        <v>0</v>
      </c>
      <c r="E19" s="13">
        <v>0</v>
      </c>
      <c r="F19" s="68">
        <v>0</v>
      </c>
      <c r="G19" s="68"/>
      <c r="H19" s="69"/>
      <c r="I19" s="68"/>
      <c r="J19" s="68"/>
      <c r="K19" s="68"/>
      <c r="L19" s="14"/>
    </row>
    <row r="20" spans="25:44" s="2" customFormat="1" ht="17.25" customHeight="1"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2" customFormat="1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2" customFormat="1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" customFormat="1" ht="1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2" customFormat="1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2" customFormat="1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2" customFormat="1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2" customFormat="1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" customFormat="1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" customFormat="1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" customFormat="1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2" customFormat="1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2" customFormat="1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2" customFormat="1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2" customFormat="1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2:12" ht="22.5" customHeight="1">
      <c r="B36"/>
      <c r="C36"/>
      <c r="D36"/>
      <c r="E36"/>
      <c r="F36"/>
      <c r="G36"/>
      <c r="H36"/>
      <c r="I36"/>
      <c r="J36"/>
      <c r="K36"/>
      <c r="L36"/>
    </row>
    <row r="37" spans="2:44" s="24" customFormat="1" ht="12.75" customHeight="1" thickBot="1">
      <c r="B37" s="46"/>
      <c r="C37" s="46"/>
      <c r="D37" s="46"/>
      <c r="E37" s="46"/>
      <c r="F37" s="46"/>
      <c r="H37" s="46"/>
      <c r="I37" s="46"/>
      <c r="J37" s="46"/>
      <c r="K37" s="46"/>
      <c r="L37" s="46"/>
      <c r="M37" s="46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12" ht="12.75" customHeight="1" thickBot="1">
      <c r="A38" s="161" t="s">
        <v>30</v>
      </c>
      <c r="B38" s="158">
        <v>2004</v>
      </c>
      <c r="C38" s="159"/>
      <c r="D38" s="159"/>
      <c r="E38" s="159"/>
      <c r="F38" s="159"/>
      <c r="G38" s="159"/>
      <c r="H38" s="160"/>
      <c r="I38"/>
      <c r="J38"/>
      <c r="K38"/>
      <c r="L38"/>
    </row>
    <row r="39" spans="1:8" ht="15.75" customHeight="1" thickBot="1">
      <c r="A39" s="162"/>
      <c r="B39" s="125" t="s">
        <v>4</v>
      </c>
      <c r="C39" s="27" t="s">
        <v>71</v>
      </c>
      <c r="D39" s="27" t="s">
        <v>72</v>
      </c>
      <c r="E39" s="100" t="s">
        <v>5</v>
      </c>
      <c r="F39" s="27" t="s">
        <v>73</v>
      </c>
      <c r="G39" s="100" t="s">
        <v>7</v>
      </c>
      <c r="H39" s="126" t="s">
        <v>3</v>
      </c>
    </row>
    <row r="40" spans="1:8" ht="25.5" customHeight="1" thickBot="1">
      <c r="A40" s="113" t="s">
        <v>8</v>
      </c>
      <c r="B40" s="127"/>
      <c r="C40" s="114">
        <v>94034</v>
      </c>
      <c r="D40" s="114">
        <v>358810</v>
      </c>
      <c r="E40" s="115">
        <v>4672171</v>
      </c>
      <c r="F40" s="114">
        <v>884895</v>
      </c>
      <c r="G40" s="115">
        <v>995954</v>
      </c>
      <c r="H40" s="116">
        <f>SUM(B40:G40)</f>
        <v>7005864</v>
      </c>
    </row>
    <row r="41" spans="1:8" ht="25.5" customHeight="1" thickBot="1" thickTop="1">
      <c r="A41" s="117" t="s">
        <v>20</v>
      </c>
      <c r="B41" s="128"/>
      <c r="C41" s="118">
        <v>0.4</v>
      </c>
      <c r="D41" s="118">
        <v>1.92</v>
      </c>
      <c r="E41" s="119">
        <v>26.01</v>
      </c>
      <c r="F41" s="118">
        <v>3.25</v>
      </c>
      <c r="G41" s="119">
        <v>8</v>
      </c>
      <c r="H41" s="120">
        <f>SUM(B41:G41)</f>
        <v>39.58</v>
      </c>
    </row>
    <row r="42" spans="1:8" ht="25.5" customHeight="1" thickBot="1">
      <c r="A42" s="121" t="s">
        <v>21</v>
      </c>
      <c r="B42" s="129"/>
      <c r="C42" s="122">
        <f aca="true" t="shared" si="6" ref="C42:H42">+C40/C41/12</f>
        <v>19590.416666666668</v>
      </c>
      <c r="D42" s="122">
        <f t="shared" si="6"/>
        <v>15573.350694444445</v>
      </c>
      <c r="E42" s="122">
        <f t="shared" si="6"/>
        <v>14969.149686018196</v>
      </c>
      <c r="F42" s="122">
        <f t="shared" si="6"/>
        <v>22689.615384615387</v>
      </c>
      <c r="G42" s="123">
        <f t="shared" si="6"/>
        <v>10374.520833333334</v>
      </c>
      <c r="H42" s="124">
        <f t="shared" si="6"/>
        <v>14750.429509853462</v>
      </c>
    </row>
    <row r="43" spans="1:8" ht="5.25" customHeight="1" thickBot="1">
      <c r="A43"/>
      <c r="B43" s="2"/>
      <c r="C43" s="2"/>
      <c r="D43" s="2"/>
      <c r="E43" s="2"/>
      <c r="F43" s="2"/>
      <c r="G43" s="2"/>
      <c r="H43" s="2"/>
    </row>
    <row r="44" spans="1:8" ht="15.75" customHeight="1" thickBot="1">
      <c r="A44" s="161" t="s">
        <v>30</v>
      </c>
      <c r="B44" s="158">
        <v>2005</v>
      </c>
      <c r="C44" s="159"/>
      <c r="D44" s="159"/>
      <c r="E44" s="159"/>
      <c r="F44" s="159"/>
      <c r="G44" s="159"/>
      <c r="H44" s="160"/>
    </row>
    <row r="45" spans="1:8" ht="39" customHeight="1" thickBot="1">
      <c r="A45" s="162"/>
      <c r="B45" s="135" t="s">
        <v>75</v>
      </c>
      <c r="C45" s="134" t="s">
        <v>77</v>
      </c>
      <c r="D45" s="134" t="s">
        <v>83</v>
      </c>
      <c r="E45" s="134" t="s">
        <v>84</v>
      </c>
      <c r="F45" s="134" t="s">
        <v>73</v>
      </c>
      <c r="G45" s="135" t="s">
        <v>82</v>
      </c>
      <c r="H45" s="136" t="s">
        <v>3</v>
      </c>
    </row>
    <row r="46" spans="1:8" ht="15.75" customHeight="1" thickBot="1">
      <c r="A46" s="113" t="s">
        <v>8</v>
      </c>
      <c r="B46" s="115">
        <v>4823172</v>
      </c>
      <c r="C46" s="114">
        <v>210264</v>
      </c>
      <c r="D46" s="114">
        <v>357502</v>
      </c>
      <c r="E46" s="114">
        <v>133894</v>
      </c>
      <c r="F46" s="114">
        <v>884961</v>
      </c>
      <c r="G46" s="115">
        <v>990207</v>
      </c>
      <c r="H46" s="116">
        <f>SUM(B46:G46)</f>
        <v>7400000</v>
      </c>
    </row>
    <row r="47" spans="1:8" ht="24" customHeight="1" thickBot="1" thickTop="1">
      <c r="A47" s="117" t="s">
        <v>20</v>
      </c>
      <c r="B47" s="119">
        <v>23.91</v>
      </c>
      <c r="C47" s="118">
        <v>1</v>
      </c>
      <c r="D47" s="118">
        <v>2</v>
      </c>
      <c r="E47" s="118">
        <v>0.5</v>
      </c>
      <c r="F47" s="118">
        <v>3.25</v>
      </c>
      <c r="G47" s="119">
        <v>8</v>
      </c>
      <c r="H47" s="120">
        <f>+E47+D47+B47+F47+G47</f>
        <v>37.66</v>
      </c>
    </row>
    <row r="48" spans="1:8" ht="24" customHeight="1" thickBot="1">
      <c r="A48" s="121" t="s">
        <v>21</v>
      </c>
      <c r="B48" s="122">
        <f>+B46/B47/12</f>
        <v>16810.163111668757</v>
      </c>
      <c r="C48" s="122">
        <f aca="true" t="shared" si="7" ref="C48:H48">+C46/C47/12</f>
        <v>17522</v>
      </c>
      <c r="D48" s="122">
        <f t="shared" si="7"/>
        <v>14895.916666666666</v>
      </c>
      <c r="E48" s="122">
        <f>+E46/E47/12</f>
        <v>22315.666666666668</v>
      </c>
      <c r="F48" s="122">
        <f t="shared" si="7"/>
        <v>22691.30769230769</v>
      </c>
      <c r="G48" s="123">
        <f t="shared" si="7"/>
        <v>10314.65625</v>
      </c>
      <c r="H48" s="124">
        <f t="shared" si="7"/>
        <v>16374.579571605595</v>
      </c>
    </row>
    <row r="49" spans="1:8" ht="15.75" customHeight="1" thickBot="1">
      <c r="A49"/>
      <c r="B49" s="2"/>
      <c r="C49" s="2"/>
      <c r="D49" s="2"/>
      <c r="E49" s="2"/>
      <c r="F49" s="2"/>
      <c r="G49" s="2"/>
      <c r="H49" s="2"/>
    </row>
    <row r="50" spans="1:8" ht="15.75" customHeight="1" thickBot="1">
      <c r="A50" s="161" t="s">
        <v>30</v>
      </c>
      <c r="B50" s="158">
        <v>2006</v>
      </c>
      <c r="C50" s="159"/>
      <c r="D50" s="159"/>
      <c r="E50" s="159"/>
      <c r="F50" s="159"/>
      <c r="G50" s="159"/>
      <c r="H50" s="160"/>
    </row>
    <row r="51" spans="1:8" ht="33" customHeight="1" thickBot="1">
      <c r="A51" s="162"/>
      <c r="B51" s="135" t="s">
        <v>75</v>
      </c>
      <c r="C51" s="134" t="s">
        <v>77</v>
      </c>
      <c r="D51" s="134" t="s">
        <v>83</v>
      </c>
      <c r="E51" s="134" t="s">
        <v>84</v>
      </c>
      <c r="F51" s="134" t="s">
        <v>73</v>
      </c>
      <c r="G51" s="135" t="s">
        <v>82</v>
      </c>
      <c r="H51" s="126" t="s">
        <v>3</v>
      </c>
    </row>
    <row r="52" spans="1:8" ht="15.75" customHeight="1" thickBot="1">
      <c r="A52" s="113" t="s">
        <v>8</v>
      </c>
      <c r="B52" s="127">
        <v>5794419</v>
      </c>
      <c r="C52" s="114">
        <v>250024</v>
      </c>
      <c r="D52" s="114">
        <v>420441</v>
      </c>
      <c r="E52" s="115">
        <v>152729</v>
      </c>
      <c r="F52" s="114">
        <v>972471</v>
      </c>
      <c r="G52" s="115">
        <v>1113916</v>
      </c>
      <c r="H52" s="116">
        <f>SUM(B52:G52)</f>
        <v>8704000</v>
      </c>
    </row>
    <row r="53" spans="1:8" ht="23.25" customHeight="1" thickBot="1" thickTop="1">
      <c r="A53" s="117" t="s">
        <v>20</v>
      </c>
      <c r="B53" s="128">
        <v>24.25</v>
      </c>
      <c r="C53" s="118">
        <v>1</v>
      </c>
      <c r="D53" s="118">
        <v>2</v>
      </c>
      <c r="E53" s="119">
        <v>0.5</v>
      </c>
      <c r="F53" s="118">
        <v>3.34</v>
      </c>
      <c r="G53" s="119">
        <v>8</v>
      </c>
      <c r="H53" s="120">
        <f>SUM(B53:G53)</f>
        <v>39.09</v>
      </c>
    </row>
    <row r="54" spans="1:8" ht="27" customHeight="1" thickBot="1">
      <c r="A54" s="121" t="s">
        <v>21</v>
      </c>
      <c r="B54" s="122">
        <f aca="true" t="shared" si="8" ref="B54:H54">+B52/B53/12</f>
        <v>19912.092783505155</v>
      </c>
      <c r="C54" s="122">
        <f t="shared" si="8"/>
        <v>20835.333333333332</v>
      </c>
      <c r="D54" s="122">
        <f t="shared" si="8"/>
        <v>17518.375</v>
      </c>
      <c r="E54" s="122">
        <f t="shared" si="8"/>
        <v>25454.833333333332</v>
      </c>
      <c r="F54" s="122">
        <f t="shared" si="8"/>
        <v>24263.248502994014</v>
      </c>
      <c r="G54" s="123">
        <f t="shared" si="8"/>
        <v>11603.291666666666</v>
      </c>
      <c r="H54" s="124">
        <f t="shared" si="8"/>
        <v>18555.470282254624</v>
      </c>
    </row>
    <row r="55" ht="15" customHeight="1">
      <c r="A55" s="59"/>
    </row>
    <row r="56" spans="1:13" ht="24.75" customHeight="1" hidden="1">
      <c r="A56" s="165" t="s">
        <v>32</v>
      </c>
      <c r="B56" s="153" t="s">
        <v>37</v>
      </c>
      <c r="C56" s="155" t="s">
        <v>36</v>
      </c>
      <c r="D56" s="156"/>
      <c r="E56" s="156"/>
      <c r="F56" s="157"/>
      <c r="G56" s="153" t="s">
        <v>39</v>
      </c>
      <c r="H56" s="155" t="s">
        <v>40</v>
      </c>
      <c r="I56" s="156"/>
      <c r="J56" s="156"/>
      <c r="K56" s="157"/>
      <c r="L56" s="172" t="s">
        <v>46</v>
      </c>
      <c r="M56" s="173"/>
    </row>
    <row r="57" spans="1:44" s="45" customFormat="1" ht="21.75" customHeight="1" hidden="1" thickBot="1">
      <c r="A57" s="166"/>
      <c r="B57" s="154"/>
      <c r="C57" s="53" t="s">
        <v>33</v>
      </c>
      <c r="D57" s="48" t="s">
        <v>38</v>
      </c>
      <c r="E57" s="48" t="s">
        <v>34</v>
      </c>
      <c r="F57" s="52" t="s">
        <v>35</v>
      </c>
      <c r="G57" s="154"/>
      <c r="H57" s="53" t="s">
        <v>41</v>
      </c>
      <c r="I57" s="48" t="s">
        <v>38</v>
      </c>
      <c r="J57" s="48" t="s">
        <v>34</v>
      </c>
      <c r="K57" s="52" t="s">
        <v>42</v>
      </c>
      <c r="L57" s="43" t="s">
        <v>44</v>
      </c>
      <c r="M57" s="44" t="s">
        <v>45</v>
      </c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13" ht="15" customHeight="1" hidden="1">
      <c r="A58" s="37" t="s">
        <v>22</v>
      </c>
      <c r="B58" s="49">
        <v>791.05</v>
      </c>
      <c r="C58" s="54" t="s">
        <v>28</v>
      </c>
      <c r="D58" s="28" t="s">
        <v>28</v>
      </c>
      <c r="E58" s="28" t="s">
        <v>28</v>
      </c>
      <c r="F58" s="38" t="s">
        <v>28</v>
      </c>
      <c r="G58" s="56">
        <v>1061.57</v>
      </c>
      <c r="H58" s="54" t="s">
        <v>28</v>
      </c>
      <c r="I58" s="28" t="s">
        <v>28</v>
      </c>
      <c r="J58" s="28" t="s">
        <v>28</v>
      </c>
      <c r="K58" s="38" t="s">
        <v>28</v>
      </c>
      <c r="L58" s="61" t="s">
        <v>28</v>
      </c>
      <c r="M58" s="60" t="s">
        <v>28</v>
      </c>
    </row>
    <row r="59" spans="1:13" ht="15" customHeight="1" hidden="1">
      <c r="A59" s="32" t="s">
        <v>23</v>
      </c>
      <c r="B59" s="50">
        <v>0</v>
      </c>
      <c r="C59" s="39">
        <v>68</v>
      </c>
      <c r="D59" s="36">
        <v>19</v>
      </c>
      <c r="E59" s="36">
        <v>0</v>
      </c>
      <c r="F59" s="30">
        <f>+C59+D59-E59</f>
        <v>87</v>
      </c>
      <c r="G59" s="34">
        <v>0</v>
      </c>
      <c r="H59" s="39">
        <v>87</v>
      </c>
      <c r="I59" s="36">
        <v>0</v>
      </c>
      <c r="J59" s="36">
        <v>0</v>
      </c>
      <c r="K59" s="30">
        <v>87</v>
      </c>
      <c r="L59" s="39">
        <f>+B59-F59</f>
        <v>-87</v>
      </c>
      <c r="M59" s="40">
        <f>+G59-K59</f>
        <v>-87</v>
      </c>
    </row>
    <row r="60" spans="1:13" ht="15" customHeight="1" hidden="1">
      <c r="A60" s="32" t="s">
        <v>24</v>
      </c>
      <c r="B60" s="50">
        <v>0</v>
      </c>
      <c r="C60" s="39">
        <v>352</v>
      </c>
      <c r="D60" s="36">
        <v>192</v>
      </c>
      <c r="E60" s="36">
        <v>353</v>
      </c>
      <c r="F60" s="30">
        <v>191</v>
      </c>
      <c r="G60" s="34">
        <v>0</v>
      </c>
      <c r="H60" s="39">
        <v>191</v>
      </c>
      <c r="I60" s="36">
        <v>120</v>
      </c>
      <c r="J60" s="36">
        <v>120</v>
      </c>
      <c r="K60" s="30">
        <v>191</v>
      </c>
      <c r="L60" s="39">
        <f>+B60-F60</f>
        <v>-191</v>
      </c>
      <c r="M60" s="40">
        <f>+G60-K60</f>
        <v>-191</v>
      </c>
    </row>
    <row r="61" spans="1:13" ht="15" customHeight="1" hidden="1" thickBot="1">
      <c r="A61" s="32" t="s">
        <v>25</v>
      </c>
      <c r="B61" s="50">
        <v>0</v>
      </c>
      <c r="C61" s="39">
        <v>903</v>
      </c>
      <c r="D61" s="36">
        <v>256</v>
      </c>
      <c r="E61" s="36">
        <v>957</v>
      </c>
      <c r="F61" s="30">
        <v>202</v>
      </c>
      <c r="G61" s="34">
        <v>0</v>
      </c>
      <c r="H61" s="39">
        <v>202</v>
      </c>
      <c r="I61" s="36">
        <v>164</v>
      </c>
      <c r="J61" s="36">
        <v>31</v>
      </c>
      <c r="K61" s="30">
        <v>335</v>
      </c>
      <c r="L61" s="39">
        <f>+B61-F61</f>
        <v>-202</v>
      </c>
      <c r="M61" s="40">
        <f>+G61-K61</f>
        <v>-335</v>
      </c>
    </row>
    <row r="62" spans="1:13" ht="15" customHeight="1" hidden="1" thickBot="1">
      <c r="A62" s="32" t="s">
        <v>27</v>
      </c>
      <c r="B62" s="50">
        <v>791.05</v>
      </c>
      <c r="C62" s="54" t="s">
        <v>28</v>
      </c>
      <c r="D62" s="28" t="s">
        <v>28</v>
      </c>
      <c r="E62" s="28" t="s">
        <v>28</v>
      </c>
      <c r="F62" s="29" t="s">
        <v>28</v>
      </c>
      <c r="G62" s="34">
        <v>1061.57</v>
      </c>
      <c r="H62" s="57" t="s">
        <v>28</v>
      </c>
      <c r="I62" s="28" t="s">
        <v>28</v>
      </c>
      <c r="J62" s="55" t="s">
        <v>28</v>
      </c>
      <c r="K62" s="29" t="s">
        <v>28</v>
      </c>
      <c r="L62" s="61" t="s">
        <v>28</v>
      </c>
      <c r="M62" s="38" t="s">
        <v>28</v>
      </c>
    </row>
    <row r="63" spans="1:13" ht="15" customHeight="1" hidden="1" thickBot="1">
      <c r="A63" s="33" t="s">
        <v>26</v>
      </c>
      <c r="B63" s="51">
        <v>108.95</v>
      </c>
      <c r="C63" s="41">
        <v>135</v>
      </c>
      <c r="D63" s="58">
        <v>122</v>
      </c>
      <c r="E63" s="58">
        <v>83</v>
      </c>
      <c r="F63" s="31">
        <v>174</v>
      </c>
      <c r="G63" s="35">
        <v>224.87</v>
      </c>
      <c r="H63" s="41">
        <v>174</v>
      </c>
      <c r="I63" s="58">
        <v>131</v>
      </c>
      <c r="J63" s="58">
        <v>71</v>
      </c>
      <c r="K63" s="31">
        <v>234</v>
      </c>
      <c r="L63" s="41">
        <f>+B63-F63</f>
        <v>-65.05</v>
      </c>
      <c r="M63" s="42">
        <f>+G63-K63</f>
        <v>-9.129999999999995</v>
      </c>
    </row>
    <row r="64" ht="5.25" customHeight="1" hidden="1"/>
    <row r="65" ht="5.25" customHeight="1" hidden="1"/>
    <row r="66" ht="5.25" customHeight="1" hidden="1"/>
    <row r="67" ht="5.25" customHeight="1" hidden="1"/>
    <row r="68" ht="5.25" customHeight="1" hidden="1"/>
    <row r="69" ht="13.5" thickBot="1"/>
    <row r="70" spans="1:44" s="1" customFormat="1" ht="18" customHeight="1">
      <c r="A70" s="167" t="s">
        <v>53</v>
      </c>
      <c r="B70" s="169" t="s">
        <v>54</v>
      </c>
      <c r="C70" s="170"/>
      <c r="D70" s="170"/>
      <c r="E70" s="170"/>
      <c r="F70" s="170"/>
      <c r="G70" s="171"/>
      <c r="H70" s="169" t="s">
        <v>55</v>
      </c>
      <c r="I70" s="170"/>
      <c r="J70" s="170"/>
      <c r="K70" s="170"/>
      <c r="L70" s="170"/>
      <c r="M70" s="17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5" customFormat="1" ht="14.25" customHeight="1" thickBot="1">
      <c r="A71" s="168"/>
      <c r="B71" s="84" t="s">
        <v>48</v>
      </c>
      <c r="C71" s="85" t="s">
        <v>49</v>
      </c>
      <c r="D71" s="85" t="s">
        <v>50</v>
      </c>
      <c r="E71" s="85" t="s">
        <v>51</v>
      </c>
      <c r="F71" s="86" t="s">
        <v>52</v>
      </c>
      <c r="G71" s="87" t="s">
        <v>3</v>
      </c>
      <c r="H71" s="88" t="s">
        <v>48</v>
      </c>
      <c r="I71" s="85" t="s">
        <v>49</v>
      </c>
      <c r="J71" s="85" t="s">
        <v>50</v>
      </c>
      <c r="K71" s="85" t="s">
        <v>51</v>
      </c>
      <c r="L71" s="86" t="s">
        <v>52</v>
      </c>
      <c r="M71" s="87" t="s">
        <v>29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4.5" customHeight="1" hidden="1">
      <c r="A72" s="79">
        <v>36891</v>
      </c>
      <c r="B72" s="80"/>
      <c r="C72" s="81"/>
      <c r="D72" s="81"/>
      <c r="E72" s="81"/>
      <c r="F72" s="82"/>
      <c r="G72" s="83">
        <f aca="true" t="shared" si="9" ref="G72:G78">SUM(B72:F72)</f>
        <v>0</v>
      </c>
      <c r="H72" s="81"/>
      <c r="I72" s="81"/>
      <c r="J72" s="81"/>
      <c r="K72" s="81"/>
      <c r="L72" s="82"/>
      <c r="M72" s="83">
        <f aca="true" t="shared" si="10" ref="M72:M78">SUM(H72:L72)</f>
        <v>0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14.25" customHeight="1">
      <c r="A73" s="70">
        <v>37256</v>
      </c>
      <c r="B73" s="71">
        <v>0</v>
      </c>
      <c r="C73" s="72">
        <v>0</v>
      </c>
      <c r="D73" s="72">
        <v>0</v>
      </c>
      <c r="E73" s="72">
        <v>0</v>
      </c>
      <c r="F73" s="73">
        <v>0</v>
      </c>
      <c r="G73" s="74">
        <f t="shared" si="9"/>
        <v>0</v>
      </c>
      <c r="H73" s="72">
        <v>0</v>
      </c>
      <c r="I73" s="72">
        <v>0</v>
      </c>
      <c r="J73" s="72">
        <v>0</v>
      </c>
      <c r="K73" s="72">
        <v>0</v>
      </c>
      <c r="L73" s="73">
        <v>0</v>
      </c>
      <c r="M73" s="74">
        <f t="shared" si="10"/>
        <v>0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" customFormat="1" ht="14.25" customHeight="1">
      <c r="A74" s="70">
        <v>37621</v>
      </c>
      <c r="B74" s="71">
        <v>0</v>
      </c>
      <c r="C74" s="72">
        <v>0</v>
      </c>
      <c r="D74" s="72">
        <v>0</v>
      </c>
      <c r="E74" s="72">
        <v>0</v>
      </c>
      <c r="F74" s="73">
        <v>0</v>
      </c>
      <c r="G74" s="74">
        <f t="shared" si="9"/>
        <v>0</v>
      </c>
      <c r="H74" s="72">
        <v>0</v>
      </c>
      <c r="I74" s="72">
        <v>0</v>
      </c>
      <c r="J74" s="72">
        <v>0</v>
      </c>
      <c r="K74" s="72">
        <v>0</v>
      </c>
      <c r="L74" s="73">
        <v>0</v>
      </c>
      <c r="M74" s="74">
        <f t="shared" si="10"/>
        <v>0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1" customFormat="1" ht="14.25" customHeight="1">
      <c r="A75" s="70">
        <v>37986</v>
      </c>
      <c r="B75" s="71">
        <v>0</v>
      </c>
      <c r="C75" s="72">
        <v>0</v>
      </c>
      <c r="D75" s="72">
        <v>0</v>
      </c>
      <c r="E75" s="72">
        <v>0</v>
      </c>
      <c r="F75" s="73">
        <v>0</v>
      </c>
      <c r="G75" s="74">
        <f t="shared" si="9"/>
        <v>0</v>
      </c>
      <c r="H75" s="72">
        <v>0</v>
      </c>
      <c r="I75" s="72">
        <v>0</v>
      </c>
      <c r="J75" s="72">
        <v>0</v>
      </c>
      <c r="K75" s="72">
        <v>0</v>
      </c>
      <c r="L75" s="73">
        <v>0</v>
      </c>
      <c r="M75" s="74">
        <f t="shared" si="10"/>
        <v>0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1" customFormat="1" ht="14.25" customHeight="1">
      <c r="A76" s="70">
        <v>38352</v>
      </c>
      <c r="B76" s="71">
        <v>0</v>
      </c>
      <c r="C76" s="72">
        <v>0</v>
      </c>
      <c r="D76" s="72">
        <v>0</v>
      </c>
      <c r="E76" s="72">
        <v>0</v>
      </c>
      <c r="F76" s="73">
        <v>423</v>
      </c>
      <c r="G76" s="74">
        <f t="shared" si="9"/>
        <v>423</v>
      </c>
      <c r="H76" s="72">
        <v>0</v>
      </c>
      <c r="I76" s="72">
        <v>0</v>
      </c>
      <c r="J76" s="72">
        <v>0</v>
      </c>
      <c r="K76" s="72">
        <v>0</v>
      </c>
      <c r="L76" s="73">
        <v>0</v>
      </c>
      <c r="M76" s="74">
        <f t="shared" si="10"/>
        <v>0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1" customFormat="1" ht="14.25" customHeight="1">
      <c r="A77" s="70">
        <v>38717</v>
      </c>
      <c r="B77" s="72">
        <v>0</v>
      </c>
      <c r="C77" s="72">
        <v>0</v>
      </c>
      <c r="D77" s="72">
        <v>0</v>
      </c>
      <c r="E77" s="72">
        <v>0</v>
      </c>
      <c r="F77" s="73">
        <v>414.49</v>
      </c>
      <c r="G77" s="74">
        <f t="shared" si="9"/>
        <v>414.49</v>
      </c>
      <c r="H77" s="72">
        <v>0</v>
      </c>
      <c r="I77" s="72">
        <v>0</v>
      </c>
      <c r="J77" s="72">
        <v>0</v>
      </c>
      <c r="K77" s="72">
        <v>0</v>
      </c>
      <c r="L77" s="73">
        <v>0</v>
      </c>
      <c r="M77" s="74">
        <f t="shared" si="10"/>
        <v>0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1" customFormat="1" ht="14.25" customHeight="1" thickBot="1">
      <c r="A78" s="106">
        <v>39082</v>
      </c>
      <c r="B78" s="107">
        <v>0</v>
      </c>
      <c r="C78" s="107">
        <v>0</v>
      </c>
      <c r="D78" s="107">
        <v>0</v>
      </c>
      <c r="E78" s="107">
        <v>0</v>
      </c>
      <c r="F78" s="108">
        <v>397</v>
      </c>
      <c r="G78" s="109">
        <f t="shared" si="9"/>
        <v>397</v>
      </c>
      <c r="H78" s="107">
        <v>0</v>
      </c>
      <c r="I78" s="107">
        <v>0</v>
      </c>
      <c r="J78" s="107">
        <v>0</v>
      </c>
      <c r="K78" s="107">
        <v>0</v>
      </c>
      <c r="L78" s="108">
        <v>0</v>
      </c>
      <c r="M78" s="109">
        <f t="shared" si="10"/>
        <v>0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ht="16.5" thickBot="1">
      <c r="A79" s="59"/>
    </row>
    <row r="80" spans="1:12" ht="24" customHeight="1" thickBot="1">
      <c r="A80" s="163" t="s">
        <v>62</v>
      </c>
      <c r="B80" s="164"/>
      <c r="C80" s="164"/>
      <c r="D80" s="90">
        <v>2001</v>
      </c>
      <c r="E80" s="90">
        <v>2002</v>
      </c>
      <c r="F80" s="105">
        <v>2003</v>
      </c>
      <c r="G80" s="105">
        <v>2004</v>
      </c>
      <c r="H80" s="105">
        <v>2005</v>
      </c>
      <c r="I80" s="91">
        <v>2006</v>
      </c>
      <c r="J80"/>
      <c r="K80"/>
      <c r="L80"/>
    </row>
    <row r="81" spans="1:44" s="3" customFormat="1" ht="24.75" customHeight="1">
      <c r="A81" s="149" t="s">
        <v>63</v>
      </c>
      <c r="B81" s="150"/>
      <c r="C81" s="150"/>
      <c r="D81" s="89">
        <f aca="true" t="shared" si="11" ref="D81:I81">+(B7)/B13</f>
        <v>0.7036715813819023</v>
      </c>
      <c r="E81" s="89">
        <f t="shared" si="11"/>
        <v>0.7249415230009529</v>
      </c>
      <c r="F81" s="89">
        <f t="shared" si="11"/>
        <v>0.7648008154251252</v>
      </c>
      <c r="G81" s="89">
        <f t="shared" si="11"/>
        <v>0.7722320141003044</v>
      </c>
      <c r="H81" s="89">
        <f t="shared" si="11"/>
        <v>0.7924778071951409</v>
      </c>
      <c r="I81" s="96">
        <f t="shared" si="11"/>
        <v>0.8091314332027556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3" customFormat="1" ht="24.75" customHeight="1">
      <c r="A82" s="151" t="s">
        <v>58</v>
      </c>
      <c r="B82" s="152"/>
      <c r="C82" s="152"/>
      <c r="D82" s="89">
        <f aca="true" t="shared" si="12" ref="D82:I82">+(B4+B3)/B13</f>
        <v>0.17885708779030549</v>
      </c>
      <c r="E82" s="89">
        <f t="shared" si="12"/>
        <v>0.16962661353201075</v>
      </c>
      <c r="F82" s="89">
        <f t="shared" si="12"/>
        <v>0.1481355644270789</v>
      </c>
      <c r="G82" s="89">
        <f t="shared" si="12"/>
        <v>0.15269988783848742</v>
      </c>
      <c r="H82" s="89">
        <f t="shared" si="12"/>
        <v>0.13214452577480143</v>
      </c>
      <c r="I82" s="96">
        <f t="shared" si="12"/>
        <v>0.13102796163717412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3" customFormat="1" ht="24.75" customHeight="1">
      <c r="A83" s="151" t="s">
        <v>60</v>
      </c>
      <c r="B83" s="152"/>
      <c r="C83" s="152"/>
      <c r="D83" s="92">
        <f aca="true" t="shared" si="13" ref="D83:I83">+B12/B13</f>
        <v>0.030451961067745975</v>
      </c>
      <c r="E83" s="92">
        <f t="shared" si="13"/>
        <v>0.021744780386381356</v>
      </c>
      <c r="F83" s="92">
        <f t="shared" si="13"/>
        <v>0</v>
      </c>
      <c r="G83" s="92">
        <f t="shared" si="13"/>
        <v>0.011776958820701811</v>
      </c>
      <c r="H83" s="92">
        <f t="shared" si="13"/>
        <v>0.013471421896900794</v>
      </c>
      <c r="I83" s="94">
        <f t="shared" si="13"/>
        <v>0.013170336350128327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" customFormat="1" ht="24.75" customHeight="1" thickBot="1">
      <c r="A84" s="147" t="s">
        <v>59</v>
      </c>
      <c r="B84" s="148"/>
      <c r="C84" s="148"/>
      <c r="D84" s="93">
        <f aca="true" t="shared" si="14" ref="D84:I84">+B15/B17</f>
        <v>0.9576043068640646</v>
      </c>
      <c r="E84" s="93">
        <f t="shared" si="14"/>
        <v>0.9310404574200815</v>
      </c>
      <c r="F84" s="93">
        <f t="shared" si="14"/>
        <v>0.9603261326384803</v>
      </c>
      <c r="G84" s="93">
        <f t="shared" si="14"/>
        <v>0.9556962025316456</v>
      </c>
      <c r="H84" s="93">
        <f t="shared" si="14"/>
        <v>0.9523438716710793</v>
      </c>
      <c r="I84" s="95">
        <f t="shared" si="14"/>
        <v>0.9529356631184307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" customFormat="1" ht="24.75" customHeight="1">
      <c r="A85" s="151" t="s">
        <v>61</v>
      </c>
      <c r="B85" s="152"/>
      <c r="C85" s="152"/>
      <c r="D85" s="92">
        <f aca="true" t="shared" si="15" ref="D85:I85">+(B17-B15)/(B13-B6)</f>
        <v>0.043697978596908445</v>
      </c>
      <c r="E85" s="92">
        <f t="shared" si="15"/>
        <v>0.07112858547046734</v>
      </c>
      <c r="F85" s="92">
        <f t="shared" si="15"/>
        <v>0.04108277482809644</v>
      </c>
      <c r="G85" s="92">
        <f t="shared" si="15"/>
        <v>0.04482087858648079</v>
      </c>
      <c r="H85" s="92">
        <f t="shared" si="15"/>
        <v>0.04832596336070752</v>
      </c>
      <c r="I85" s="94">
        <f t="shared" si="15"/>
        <v>0.04765455531453362</v>
      </c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" customFormat="1" ht="24.75" customHeight="1" thickBot="1">
      <c r="A86" s="147" t="s">
        <v>66</v>
      </c>
      <c r="B86" s="148"/>
      <c r="C86" s="148"/>
      <c r="D86" s="93">
        <f aca="true" t="shared" si="16" ref="D86:I86">+B7/B17</f>
        <v>0.7019803883868487</v>
      </c>
      <c r="E86" s="93">
        <f t="shared" si="16"/>
        <v>0.7249415230009529</v>
      </c>
      <c r="F86" s="93">
        <f t="shared" si="16"/>
        <v>0.7568294528032277</v>
      </c>
      <c r="G86" s="93">
        <f t="shared" si="16"/>
        <v>0.7722320141003044</v>
      </c>
      <c r="H86" s="93">
        <f t="shared" si="16"/>
        <v>0.7924778071951409</v>
      </c>
      <c r="I86" s="95">
        <f t="shared" si="16"/>
        <v>0.8020352145678517</v>
      </c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</sheetData>
  <mergeCells count="22">
    <mergeCell ref="A38:A39"/>
    <mergeCell ref="B38:H38"/>
    <mergeCell ref="A80:C80"/>
    <mergeCell ref="A56:A57"/>
    <mergeCell ref="A44:A45"/>
    <mergeCell ref="A50:A51"/>
    <mergeCell ref="A70:A71"/>
    <mergeCell ref="B70:G70"/>
    <mergeCell ref="H70:M70"/>
    <mergeCell ref="L56:M56"/>
    <mergeCell ref="B56:B57"/>
    <mergeCell ref="C56:F56"/>
    <mergeCell ref="B44:H44"/>
    <mergeCell ref="B50:H50"/>
    <mergeCell ref="G56:G57"/>
    <mergeCell ref="H56:K56"/>
    <mergeCell ref="A86:C86"/>
    <mergeCell ref="A81:C81"/>
    <mergeCell ref="A82:C82"/>
    <mergeCell ref="A83:C83"/>
    <mergeCell ref="A84:C84"/>
    <mergeCell ref="A85:C85"/>
  </mergeCells>
  <printOptions horizontalCentered="1"/>
  <pageMargins left="0.1968503937007874" right="0.2755905511811024" top="0.6299212598425197" bottom="0.15748031496062992" header="0.2362204724409449" footer="0.1968503937007874"/>
  <pageSetup fitToHeight="0" horizontalDpi="600" verticalDpi="600" orientation="portrait" paperSize="9" scale="83" r:id="rId2"/>
  <headerFooter alignWithMargins="0">
    <oddHeader>&amp;LSocio-ekonomická analýza
listopad 2007&amp;RPříloha č. 2</oddHeader>
    <oddFooter>&amp;C&amp;6Dětské centrum Jihlava &amp;P/&amp;N</oddFooter>
  </headerFooter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60" workbookViewId="0" topLeftCell="A56">
      <selection activeCell="M2" sqref="M2"/>
    </sheetView>
  </sheetViews>
  <sheetFormatPr defaultColWidth="9.00390625" defaultRowHeight="12.75"/>
  <cols>
    <col min="1" max="1" width="15.625" style="4" customWidth="1"/>
    <col min="2" max="2" width="8.125" style="4" customWidth="1"/>
    <col min="3" max="3" width="8.75390625" style="4" customWidth="1"/>
    <col min="4" max="4" width="7.125" style="4" customWidth="1"/>
    <col min="5" max="6" width="8.125" style="4" customWidth="1"/>
    <col min="7" max="9" width="8.375" style="4" customWidth="1"/>
    <col min="10" max="10" width="8.625" style="4" customWidth="1"/>
    <col min="11" max="11" width="8.25390625" style="4" bestFit="1" customWidth="1"/>
    <col min="12" max="12" width="8.875" style="4" customWidth="1"/>
    <col min="13" max="13" width="9.875" style="0" customWidth="1"/>
    <col min="14" max="14" width="8.00390625" style="0" customWidth="1"/>
    <col min="15" max="15" width="9.125" style="0" hidden="1" customWidth="1"/>
  </cols>
  <sheetData>
    <row r="1" spans="1:12" ht="15.75" customHeight="1" thickBot="1">
      <c r="A1" s="25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9.25" customHeight="1">
      <c r="A2" s="47" t="s">
        <v>31</v>
      </c>
      <c r="B2" s="18">
        <v>2001</v>
      </c>
      <c r="C2" s="18">
        <v>2002</v>
      </c>
      <c r="D2" s="62">
        <v>2003</v>
      </c>
      <c r="E2" s="18">
        <v>2004</v>
      </c>
      <c r="F2" s="62">
        <v>2005</v>
      </c>
      <c r="G2" s="62">
        <v>2006</v>
      </c>
      <c r="H2" s="75" t="s">
        <v>56</v>
      </c>
      <c r="I2" s="101" t="s">
        <v>57</v>
      </c>
      <c r="J2" s="130" t="s">
        <v>69</v>
      </c>
      <c r="K2" s="137" t="s">
        <v>70</v>
      </c>
      <c r="L2" s="78" t="s">
        <v>74</v>
      </c>
    </row>
    <row r="3" spans="1:12" s="1" customFormat="1" ht="14.25" customHeight="1">
      <c r="A3" s="19" t="s">
        <v>47</v>
      </c>
      <c r="B3" s="9">
        <v>781.95</v>
      </c>
      <c r="C3" s="9">
        <v>965</v>
      </c>
      <c r="D3" s="63">
        <v>897</v>
      </c>
      <c r="E3" s="9">
        <v>1111</v>
      </c>
      <c r="F3" s="63">
        <v>1245</v>
      </c>
      <c r="G3" s="63">
        <v>1254</v>
      </c>
      <c r="H3" s="76">
        <f>+C3-B3</f>
        <v>183.04999999999995</v>
      </c>
      <c r="I3" s="63">
        <f>+D3-C3</f>
        <v>-68</v>
      </c>
      <c r="J3" s="9">
        <f>+E3-D3</f>
        <v>214</v>
      </c>
      <c r="K3" s="138">
        <f>+F3-E3</f>
        <v>134</v>
      </c>
      <c r="L3" s="20">
        <f>+G3-F3</f>
        <v>9</v>
      </c>
    </row>
    <row r="4" spans="1:12" s="1" customFormat="1" ht="14.25" customHeight="1">
      <c r="A4" s="19" t="s">
        <v>11</v>
      </c>
      <c r="B4" s="9">
        <v>414.886</v>
      </c>
      <c r="C4" s="9">
        <v>325</v>
      </c>
      <c r="D4" s="63">
        <v>391</v>
      </c>
      <c r="E4" s="9">
        <v>333</v>
      </c>
      <c r="F4" s="63">
        <v>320</v>
      </c>
      <c r="G4" s="63">
        <v>428</v>
      </c>
      <c r="H4" s="76">
        <f aca="true" t="shared" si="0" ref="H4:H18">+C4-B4</f>
        <v>-89.88600000000002</v>
      </c>
      <c r="I4" s="63">
        <f aca="true" t="shared" si="1" ref="I4:I18">+D4-C4</f>
        <v>66</v>
      </c>
      <c r="J4" s="9">
        <f aca="true" t="shared" si="2" ref="J4:J18">+E4-D4</f>
        <v>-58</v>
      </c>
      <c r="K4" s="138">
        <f aca="true" t="shared" si="3" ref="K4:K18">+F4-E4</f>
        <v>-13</v>
      </c>
      <c r="L4" s="20">
        <f aca="true" t="shared" si="4" ref="L4:L18">+G4-F4</f>
        <v>108</v>
      </c>
    </row>
    <row r="5" spans="1:12" s="1" customFormat="1" ht="14.25" customHeight="1">
      <c r="A5" s="19" t="s">
        <v>12</v>
      </c>
      <c r="B5" s="9">
        <f>254.535+6.097+166.467</f>
        <v>427.09900000000005</v>
      </c>
      <c r="C5" s="9">
        <v>385</v>
      </c>
      <c r="D5" s="63">
        <v>401</v>
      </c>
      <c r="E5" s="9">
        <v>449</v>
      </c>
      <c r="F5" s="63">
        <v>382</v>
      </c>
      <c r="G5" s="63">
        <v>530</v>
      </c>
      <c r="H5" s="76">
        <f t="shared" si="0"/>
        <v>-42.099000000000046</v>
      </c>
      <c r="I5" s="63">
        <f t="shared" si="1"/>
        <v>16</v>
      </c>
      <c r="J5" s="9">
        <f t="shared" si="2"/>
        <v>48</v>
      </c>
      <c r="K5" s="138">
        <f t="shared" si="3"/>
        <v>-67</v>
      </c>
      <c r="L5" s="20">
        <f t="shared" si="4"/>
        <v>148</v>
      </c>
    </row>
    <row r="6" spans="1:12" s="1" customFormat="1" ht="14.25" customHeight="1">
      <c r="A6" s="19" t="s">
        <v>43</v>
      </c>
      <c r="B6" s="9">
        <v>254.535</v>
      </c>
      <c r="C6" s="9">
        <v>244</v>
      </c>
      <c r="D6" s="63">
        <v>186</v>
      </c>
      <c r="E6" s="9">
        <v>283</v>
      </c>
      <c r="F6" s="63">
        <v>178</v>
      </c>
      <c r="G6" s="63">
        <v>268</v>
      </c>
      <c r="H6" s="76">
        <f t="shared" si="0"/>
        <v>-10.534999999999997</v>
      </c>
      <c r="I6" s="63">
        <f t="shared" si="1"/>
        <v>-58</v>
      </c>
      <c r="J6" s="9">
        <f t="shared" si="2"/>
        <v>97</v>
      </c>
      <c r="K6" s="138">
        <f t="shared" si="3"/>
        <v>-105</v>
      </c>
      <c r="L6" s="20">
        <f t="shared" si="4"/>
        <v>90</v>
      </c>
    </row>
    <row r="7" spans="1:12" s="1" customFormat="1" ht="14.25" customHeight="1">
      <c r="A7" s="19" t="s">
        <v>13</v>
      </c>
      <c r="B7" s="9">
        <f>3277.956+1132.331+9.832+65.548</f>
        <v>4485.667</v>
      </c>
      <c r="C7" s="9">
        <v>5128</v>
      </c>
      <c r="D7" s="63">
        <v>5878</v>
      </c>
      <c r="E7" s="9">
        <v>6294</v>
      </c>
      <c r="F7" s="63">
        <v>6569</v>
      </c>
      <c r="G7" s="63">
        <v>7228</v>
      </c>
      <c r="H7" s="76">
        <f t="shared" si="0"/>
        <v>642.3329999999996</v>
      </c>
      <c r="I7" s="63">
        <f t="shared" si="1"/>
        <v>750</v>
      </c>
      <c r="J7" s="9">
        <f t="shared" si="2"/>
        <v>416</v>
      </c>
      <c r="K7" s="138">
        <f t="shared" si="3"/>
        <v>275</v>
      </c>
      <c r="L7" s="20">
        <f t="shared" si="4"/>
        <v>659</v>
      </c>
    </row>
    <row r="8" spans="1:12" s="1" customFormat="1" ht="14.25" customHeight="1">
      <c r="A8" s="19" t="s">
        <v>17</v>
      </c>
      <c r="B8" s="9">
        <v>3277.956</v>
      </c>
      <c r="C8" s="9">
        <v>3758</v>
      </c>
      <c r="D8" s="63">
        <v>4299</v>
      </c>
      <c r="E8" s="9">
        <v>4600</v>
      </c>
      <c r="F8" s="63">
        <v>4795</v>
      </c>
      <c r="G8" s="63">
        <v>5276</v>
      </c>
      <c r="H8" s="76">
        <f t="shared" si="0"/>
        <v>480.04399999999987</v>
      </c>
      <c r="I8" s="63">
        <f t="shared" si="1"/>
        <v>541</v>
      </c>
      <c r="J8" s="9">
        <f t="shared" si="2"/>
        <v>301</v>
      </c>
      <c r="K8" s="138">
        <f t="shared" si="3"/>
        <v>195</v>
      </c>
      <c r="L8" s="20">
        <f t="shared" si="4"/>
        <v>481</v>
      </c>
    </row>
    <row r="9" spans="1:12" s="1" customFormat="1" ht="14.25" customHeight="1">
      <c r="A9" s="19" t="s">
        <v>19</v>
      </c>
      <c r="B9" s="9">
        <v>3328</v>
      </c>
      <c r="C9" s="9">
        <v>3735</v>
      </c>
      <c r="D9" s="63">
        <v>4278</v>
      </c>
      <c r="E9" s="9">
        <v>4579</v>
      </c>
      <c r="F9" s="63">
        <v>4777</v>
      </c>
      <c r="G9" s="63">
        <v>5254</v>
      </c>
      <c r="H9" s="76">
        <f t="shared" si="0"/>
        <v>407</v>
      </c>
      <c r="I9" s="63">
        <f t="shared" si="1"/>
        <v>543</v>
      </c>
      <c r="J9" s="9">
        <f t="shared" si="2"/>
        <v>301</v>
      </c>
      <c r="K9" s="138">
        <f t="shared" si="3"/>
        <v>198</v>
      </c>
      <c r="L9" s="20">
        <f t="shared" si="4"/>
        <v>477</v>
      </c>
    </row>
    <row r="10" spans="1:12" s="1" customFormat="1" ht="14.25" customHeight="1">
      <c r="A10" s="19" t="s">
        <v>18</v>
      </c>
      <c r="B10" s="9"/>
      <c r="C10" s="9">
        <v>23</v>
      </c>
      <c r="D10" s="63">
        <v>21</v>
      </c>
      <c r="E10" s="9">
        <v>21</v>
      </c>
      <c r="F10" s="63">
        <v>18</v>
      </c>
      <c r="G10" s="63">
        <v>22</v>
      </c>
      <c r="H10" s="76">
        <f t="shared" si="0"/>
        <v>23</v>
      </c>
      <c r="I10" s="63">
        <f t="shared" si="1"/>
        <v>-2</v>
      </c>
      <c r="J10" s="9">
        <f t="shared" si="2"/>
        <v>0</v>
      </c>
      <c r="K10" s="138">
        <f t="shared" si="3"/>
        <v>-3</v>
      </c>
      <c r="L10" s="20">
        <f t="shared" si="4"/>
        <v>4</v>
      </c>
    </row>
    <row r="11" spans="1:12" s="1" customFormat="1" ht="14.25" customHeight="1">
      <c r="A11" s="19" t="s">
        <v>14</v>
      </c>
      <c r="B11" s="9">
        <f>7.544+27.59+144.672+6.258</f>
        <v>186.064</v>
      </c>
      <c r="C11" s="9">
        <f>43+90+8</f>
        <v>141</v>
      </c>
      <c r="D11" s="63">
        <f>51+47+12</f>
        <v>110</v>
      </c>
      <c r="E11" s="9">
        <f>+E13-E3-E4-E5-E7</f>
        <v>139</v>
      </c>
      <c r="F11" s="63">
        <f>8672-F3-F4-F5-F7</f>
        <v>156</v>
      </c>
      <c r="G11" s="63">
        <v>213</v>
      </c>
      <c r="H11" s="76">
        <f t="shared" si="0"/>
        <v>-45.06399999999999</v>
      </c>
      <c r="I11" s="63">
        <f t="shared" si="1"/>
        <v>-31</v>
      </c>
      <c r="J11" s="9">
        <f t="shared" si="2"/>
        <v>29</v>
      </c>
      <c r="K11" s="138">
        <f t="shared" si="3"/>
        <v>17</v>
      </c>
      <c r="L11" s="20">
        <f t="shared" si="4"/>
        <v>57</v>
      </c>
    </row>
    <row r="12" spans="1:12" s="1" customFormat="1" ht="14.25" customHeight="1" thickBot="1">
      <c r="A12" s="21" t="s">
        <v>15</v>
      </c>
      <c r="B12" s="10">
        <v>144.672</v>
      </c>
      <c r="C12" s="10">
        <v>90</v>
      </c>
      <c r="D12" s="64">
        <v>47</v>
      </c>
      <c r="E12" s="10">
        <v>67</v>
      </c>
      <c r="F12" s="64">
        <v>84</v>
      </c>
      <c r="G12" s="64">
        <v>128</v>
      </c>
      <c r="H12" s="76">
        <f t="shared" si="0"/>
        <v>-54.672</v>
      </c>
      <c r="I12" s="63">
        <f t="shared" si="1"/>
        <v>-43</v>
      </c>
      <c r="J12" s="9">
        <f t="shared" si="2"/>
        <v>20</v>
      </c>
      <c r="K12" s="138">
        <f t="shared" si="3"/>
        <v>17</v>
      </c>
      <c r="L12" s="20">
        <f t="shared" si="4"/>
        <v>44</v>
      </c>
    </row>
    <row r="13" spans="1:12" s="1" customFormat="1" ht="14.25" customHeight="1" thickBot="1">
      <c r="A13" s="6" t="s">
        <v>10</v>
      </c>
      <c r="B13" s="7">
        <f>SUM(B3,B4:B5,B7,B11)</f>
        <v>6295.666000000001</v>
      </c>
      <c r="C13" s="7">
        <f>SUM(C3,C4:C5,C7,C11)</f>
        <v>6944</v>
      </c>
      <c r="D13" s="65">
        <f>SUM(D3,D4:D5,D7,D11)</f>
        <v>7677</v>
      </c>
      <c r="E13" s="7">
        <v>8326</v>
      </c>
      <c r="F13" s="65">
        <f>+F3+F4+F5+F7+F11</f>
        <v>8672</v>
      </c>
      <c r="G13" s="65">
        <f>+G3+G4+G5+G7+G11</f>
        <v>9653</v>
      </c>
      <c r="H13" s="77">
        <f t="shared" si="0"/>
        <v>648.3339999999989</v>
      </c>
      <c r="I13" s="65">
        <f t="shared" si="1"/>
        <v>733</v>
      </c>
      <c r="J13" s="7">
        <f t="shared" si="2"/>
        <v>649</v>
      </c>
      <c r="K13" s="139">
        <f t="shared" si="3"/>
        <v>346</v>
      </c>
      <c r="L13" s="8">
        <f t="shared" si="4"/>
        <v>981</v>
      </c>
    </row>
    <row r="14" spans="1:12" s="1" customFormat="1" ht="14.25" customHeight="1">
      <c r="A14" s="22" t="s">
        <v>65</v>
      </c>
      <c r="B14" s="11">
        <v>328.862</v>
      </c>
      <c r="C14" s="11">
        <v>401</v>
      </c>
      <c r="D14" s="66">
        <v>293</v>
      </c>
      <c r="E14" s="11">
        <v>311</v>
      </c>
      <c r="F14" s="66">
        <v>311</v>
      </c>
      <c r="G14" s="66">
        <v>312</v>
      </c>
      <c r="H14" s="97">
        <f t="shared" si="0"/>
        <v>72.13799999999998</v>
      </c>
      <c r="I14" s="102">
        <f t="shared" si="1"/>
        <v>-108</v>
      </c>
      <c r="J14" s="131">
        <f t="shared" si="2"/>
        <v>18</v>
      </c>
      <c r="K14" s="140">
        <f t="shared" si="3"/>
        <v>0</v>
      </c>
      <c r="L14" s="99">
        <f t="shared" si="4"/>
        <v>1</v>
      </c>
    </row>
    <row r="15" spans="1:12" s="1" customFormat="1" ht="14.25" customHeight="1">
      <c r="A15" s="19" t="s">
        <v>2</v>
      </c>
      <c r="B15" s="9">
        <v>6004</v>
      </c>
      <c r="C15" s="9">
        <v>6447</v>
      </c>
      <c r="D15" s="63">
        <v>7313</v>
      </c>
      <c r="E15" s="9">
        <v>8000</v>
      </c>
      <c r="F15" s="63">
        <v>8240</v>
      </c>
      <c r="G15" s="63">
        <v>9108</v>
      </c>
      <c r="H15" s="97">
        <f t="shared" si="0"/>
        <v>443</v>
      </c>
      <c r="I15" s="66">
        <f t="shared" si="1"/>
        <v>866</v>
      </c>
      <c r="J15" s="11">
        <f t="shared" si="2"/>
        <v>687</v>
      </c>
      <c r="K15" s="141">
        <f t="shared" si="3"/>
        <v>240</v>
      </c>
      <c r="L15" s="23">
        <f t="shared" si="4"/>
        <v>868</v>
      </c>
    </row>
    <row r="16" spans="1:12" s="1" customFormat="1" ht="14.25" customHeight="1" thickBot="1">
      <c r="A16" s="21" t="s">
        <v>0</v>
      </c>
      <c r="B16" s="10">
        <f>49.849+7.8</f>
        <v>57.648999999999994</v>
      </c>
      <c r="C16" s="10">
        <v>98</v>
      </c>
      <c r="D16" s="64">
        <v>123</v>
      </c>
      <c r="E16" s="10">
        <f>+E17-E15-E14</f>
        <v>76</v>
      </c>
      <c r="F16" s="64">
        <f>8672-F14-F15</f>
        <v>121</v>
      </c>
      <c r="G16" s="64">
        <v>379.6</v>
      </c>
      <c r="H16" s="97">
        <f t="shared" si="0"/>
        <v>40.351000000000006</v>
      </c>
      <c r="I16" s="66">
        <f t="shared" si="1"/>
        <v>25</v>
      </c>
      <c r="J16" s="11">
        <f t="shared" si="2"/>
        <v>-47</v>
      </c>
      <c r="K16" s="141">
        <f t="shared" si="3"/>
        <v>45</v>
      </c>
      <c r="L16" s="23">
        <f t="shared" si="4"/>
        <v>258.6</v>
      </c>
    </row>
    <row r="17" spans="1:12" s="1" customFormat="1" ht="14.25" customHeight="1" thickBot="1">
      <c r="A17" s="15" t="s">
        <v>9</v>
      </c>
      <c r="B17" s="16">
        <f>SUM(B14:B16)</f>
        <v>6390.511</v>
      </c>
      <c r="C17" s="16">
        <f>SUM(C14:C16)</f>
        <v>6946</v>
      </c>
      <c r="D17" s="67">
        <f>SUM(D14:D16)</f>
        <v>7729</v>
      </c>
      <c r="E17" s="16">
        <v>8387</v>
      </c>
      <c r="F17" s="67">
        <f>+F14+F15+F16</f>
        <v>8672</v>
      </c>
      <c r="G17" s="67">
        <v>9799</v>
      </c>
      <c r="H17" s="98">
        <f t="shared" si="0"/>
        <v>555.4889999999996</v>
      </c>
      <c r="I17" s="67">
        <f t="shared" si="1"/>
        <v>783</v>
      </c>
      <c r="J17" s="16">
        <f t="shared" si="2"/>
        <v>658</v>
      </c>
      <c r="K17" s="142">
        <f t="shared" si="3"/>
        <v>285</v>
      </c>
      <c r="L17" s="17">
        <f t="shared" si="4"/>
        <v>1127</v>
      </c>
    </row>
    <row r="18" spans="1:12" s="1" customFormat="1" ht="19.5" customHeight="1" thickBot="1">
      <c r="A18" s="12" t="s">
        <v>16</v>
      </c>
      <c r="B18" s="13">
        <f aca="true" t="shared" si="5" ref="B18:G18">+B17-B13</f>
        <v>94.84499999999935</v>
      </c>
      <c r="C18" s="13">
        <f t="shared" si="5"/>
        <v>2</v>
      </c>
      <c r="D18" s="68">
        <f t="shared" si="5"/>
        <v>52</v>
      </c>
      <c r="E18" s="13">
        <f t="shared" si="5"/>
        <v>61</v>
      </c>
      <c r="F18" s="68">
        <f t="shared" si="5"/>
        <v>0</v>
      </c>
      <c r="G18" s="68">
        <f t="shared" si="5"/>
        <v>146</v>
      </c>
      <c r="H18" s="69">
        <f t="shared" si="0"/>
        <v>-92.84499999999935</v>
      </c>
      <c r="I18" s="68">
        <f t="shared" si="1"/>
        <v>50</v>
      </c>
      <c r="J18" s="13">
        <f t="shared" si="2"/>
        <v>9</v>
      </c>
      <c r="K18" s="143">
        <f t="shared" si="3"/>
        <v>-61</v>
      </c>
      <c r="L18" s="14">
        <f t="shared" si="4"/>
        <v>146</v>
      </c>
    </row>
    <row r="19" spans="1:12" ht="16.5" customHeight="1" thickBot="1">
      <c r="A19" s="12" t="s">
        <v>64</v>
      </c>
      <c r="B19" s="13">
        <v>0</v>
      </c>
      <c r="C19" s="13">
        <v>0</v>
      </c>
      <c r="D19" s="68">
        <v>0</v>
      </c>
      <c r="E19" s="13">
        <v>0</v>
      </c>
      <c r="F19" s="68">
        <v>0</v>
      </c>
      <c r="G19" s="68">
        <v>0</v>
      </c>
      <c r="H19" s="69"/>
      <c r="I19" s="68"/>
      <c r="J19" s="13"/>
      <c r="K19" s="143"/>
      <c r="L19" s="14"/>
    </row>
    <row r="20" spans="1:12" ht="16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3" s="2" customFormat="1" ht="17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s="2" customFormat="1" ht="17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s="2" customFormat="1" ht="17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s="2" customFormat="1" ht="17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s="2" customFormat="1" ht="17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s="2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s="2" customFormat="1" ht="17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s="2" customFormat="1" ht="17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3" s="2" customFormat="1" ht="17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s="2" customFormat="1" ht="17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s="2" customFormat="1" ht="17.2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s="2" customFormat="1" ht="17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s="2" customFormat="1" ht="17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s="2" customFormat="1" ht="17.2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s="2" customFormat="1" ht="17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s="2" customFormat="1" ht="17.2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s="2" customFormat="1" ht="17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2" ht="14.2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.75" customHeight="1">
      <c r="A39"/>
      <c r="B39"/>
      <c r="C39"/>
      <c r="D39"/>
      <c r="E39"/>
      <c r="F39"/>
      <c r="G39"/>
      <c r="H39"/>
      <c r="I39"/>
      <c r="J39"/>
      <c r="K39"/>
      <c r="L39"/>
    </row>
    <row r="40" ht="14.25" customHeight="1" thickBot="1"/>
    <row r="41" spans="1:8" ht="14.25" customHeight="1" thickBot="1">
      <c r="A41" s="161" t="s">
        <v>30</v>
      </c>
      <c r="B41" s="158">
        <v>2004</v>
      </c>
      <c r="C41" s="159"/>
      <c r="D41" s="159"/>
      <c r="E41" s="159"/>
      <c r="F41" s="159"/>
      <c r="G41" s="159"/>
      <c r="H41" s="160"/>
    </row>
    <row r="42" spans="1:8" ht="36" customHeight="1" thickBot="1">
      <c r="A42" s="174"/>
      <c r="B42" s="144" t="s">
        <v>75</v>
      </c>
      <c r="C42" s="134" t="s">
        <v>76</v>
      </c>
      <c r="D42" s="134" t="s">
        <v>77</v>
      </c>
      <c r="E42" s="135" t="s">
        <v>78</v>
      </c>
      <c r="F42" s="27" t="s">
        <v>6</v>
      </c>
      <c r="G42" s="100" t="s">
        <v>7</v>
      </c>
      <c r="H42" s="126" t="s">
        <v>3</v>
      </c>
    </row>
    <row r="43" spans="1:8" ht="24" customHeight="1" thickBot="1">
      <c r="A43" s="113" t="s">
        <v>8</v>
      </c>
      <c r="B43" s="145">
        <v>2766838</v>
      </c>
      <c r="C43" s="114">
        <v>54582</v>
      </c>
      <c r="D43" s="114">
        <v>56410</v>
      </c>
      <c r="E43" s="114">
        <v>135911</v>
      </c>
      <c r="F43" s="114">
        <v>664886</v>
      </c>
      <c r="G43" s="115">
        <v>900087</v>
      </c>
      <c r="H43" s="116">
        <f>SUM(B43:G43)</f>
        <v>4578714</v>
      </c>
    </row>
    <row r="44" spans="1:8" ht="24" customHeight="1" thickBot="1" thickTop="1">
      <c r="A44" s="117" t="s">
        <v>20</v>
      </c>
      <c r="B44" s="146">
        <v>13.05</v>
      </c>
      <c r="C44" s="132">
        <v>0.2</v>
      </c>
      <c r="D44" s="132">
        <v>0.33</v>
      </c>
      <c r="E44" s="132">
        <v>1.02</v>
      </c>
      <c r="F44" s="132">
        <v>2.67</v>
      </c>
      <c r="G44" s="133">
        <v>6.93</v>
      </c>
      <c r="H44" s="120">
        <f>SUM(B44:G44)</f>
        <v>24.2</v>
      </c>
    </row>
    <row r="45" spans="1:8" ht="24" customHeight="1" thickBot="1">
      <c r="A45" s="121" t="s">
        <v>21</v>
      </c>
      <c r="B45" s="129">
        <f aca="true" t="shared" si="6" ref="B45:H45">+B43/B44/12</f>
        <v>17668.186462324393</v>
      </c>
      <c r="C45" s="122">
        <f t="shared" si="6"/>
        <v>22742.5</v>
      </c>
      <c r="D45" s="122">
        <f t="shared" si="6"/>
        <v>14244.949494949493</v>
      </c>
      <c r="E45" s="122">
        <f t="shared" si="6"/>
        <v>11103.839869281046</v>
      </c>
      <c r="F45" s="122">
        <f t="shared" si="6"/>
        <v>20751.74781523096</v>
      </c>
      <c r="G45" s="123">
        <f t="shared" si="6"/>
        <v>10823.556998556998</v>
      </c>
      <c r="H45" s="124">
        <f t="shared" si="6"/>
        <v>15766.921487603306</v>
      </c>
    </row>
    <row r="46" spans="1:8" ht="14.25" customHeight="1" thickBot="1">
      <c r="A46"/>
      <c r="B46" s="2"/>
      <c r="C46" s="2"/>
      <c r="D46" s="2"/>
      <c r="E46" s="2"/>
      <c r="F46" s="2"/>
      <c r="G46" s="2"/>
      <c r="H46" s="2"/>
    </row>
    <row r="47" spans="1:8" ht="14.25" customHeight="1" thickBot="1">
      <c r="A47" s="161" t="s">
        <v>30</v>
      </c>
      <c r="B47" s="158">
        <v>2005</v>
      </c>
      <c r="C47" s="159"/>
      <c r="D47" s="159"/>
      <c r="E47" s="159"/>
      <c r="F47" s="159"/>
      <c r="G47" s="159"/>
      <c r="H47" s="160"/>
    </row>
    <row r="48" spans="1:8" ht="34.5" customHeight="1" thickBot="1">
      <c r="A48" s="162"/>
      <c r="B48" s="135" t="s">
        <v>75</v>
      </c>
      <c r="C48" s="134" t="s">
        <v>79</v>
      </c>
      <c r="D48" s="134" t="s">
        <v>80</v>
      </c>
      <c r="E48" s="134" t="s">
        <v>81</v>
      </c>
      <c r="F48" s="134" t="s">
        <v>6</v>
      </c>
      <c r="G48" s="135" t="s">
        <v>82</v>
      </c>
      <c r="H48" s="136" t="s">
        <v>3</v>
      </c>
    </row>
    <row r="49" spans="1:8" ht="24" customHeight="1" thickBot="1">
      <c r="A49" s="113" t="s">
        <v>8</v>
      </c>
      <c r="B49" s="115">
        <f>2380514</f>
        <v>2380514</v>
      </c>
      <c r="C49" s="114">
        <v>36045</v>
      </c>
      <c r="D49" s="114">
        <v>756138</v>
      </c>
      <c r="E49" s="114">
        <v>186596</v>
      </c>
      <c r="F49" s="114">
        <v>578070</v>
      </c>
      <c r="G49" s="115">
        <v>839637</v>
      </c>
      <c r="H49" s="116">
        <f>SUM(B49:G49)</f>
        <v>4777000</v>
      </c>
    </row>
    <row r="50" spans="1:8" ht="24" customHeight="1" thickBot="1" thickTop="1">
      <c r="A50" s="117" t="s">
        <v>20</v>
      </c>
      <c r="B50" s="119">
        <v>10.93</v>
      </c>
      <c r="C50" s="118">
        <v>0.2</v>
      </c>
      <c r="D50" s="118">
        <v>5.15</v>
      </c>
      <c r="E50" s="118">
        <v>1</v>
      </c>
      <c r="F50" s="118">
        <v>2</v>
      </c>
      <c r="G50" s="119">
        <v>6.99</v>
      </c>
      <c r="H50" s="120">
        <f>+E50+D50+B50+F50+G50</f>
        <v>26.07</v>
      </c>
    </row>
    <row r="51" spans="1:8" ht="24" customHeight="1" thickBot="1">
      <c r="A51" s="121" t="s">
        <v>21</v>
      </c>
      <c r="B51" s="123">
        <f>+B49/B50/12</f>
        <v>18149.695028972248</v>
      </c>
      <c r="C51" s="122">
        <f>+C49/12/C50</f>
        <v>15018.75</v>
      </c>
      <c r="D51" s="122">
        <f>+D49/D50/12</f>
        <v>12235.242718446601</v>
      </c>
      <c r="E51" s="122">
        <f>+E49/E50/12</f>
        <v>15549.666666666666</v>
      </c>
      <c r="F51" s="122">
        <f>+F49/F50/12</f>
        <v>24086.25</v>
      </c>
      <c r="G51" s="123">
        <f>+G49/G50/12</f>
        <v>10009.978540772532</v>
      </c>
      <c r="H51" s="124">
        <f>+H49/H50/12</f>
        <v>15269.786472318117</v>
      </c>
    </row>
    <row r="52" spans="1:12" ht="6.75" customHeight="1" thickBot="1">
      <c r="A52"/>
      <c r="B52" s="2"/>
      <c r="C52" s="2"/>
      <c r="D52" s="2"/>
      <c r="E52" s="2"/>
      <c r="F52" s="2"/>
      <c r="G52" s="2"/>
      <c r="H52" s="2"/>
      <c r="I52"/>
      <c r="J52"/>
      <c r="K52"/>
      <c r="L52"/>
    </row>
    <row r="53" spans="1:12" ht="10.5" customHeight="1" thickBot="1">
      <c r="A53" s="161" t="s">
        <v>30</v>
      </c>
      <c r="B53" s="158">
        <v>2006</v>
      </c>
      <c r="C53" s="159"/>
      <c r="D53" s="159"/>
      <c r="E53" s="159"/>
      <c r="F53" s="159"/>
      <c r="G53" s="159"/>
      <c r="H53" s="160"/>
      <c r="I53"/>
      <c r="J53"/>
      <c r="K53"/>
      <c r="L53"/>
    </row>
    <row r="54" spans="1:12" ht="33" customHeight="1" thickBot="1">
      <c r="A54" s="162"/>
      <c r="B54" s="135" t="s">
        <v>75</v>
      </c>
      <c r="C54" s="134" t="s">
        <v>79</v>
      </c>
      <c r="D54" s="134" t="s">
        <v>80</v>
      </c>
      <c r="E54" s="134" t="s">
        <v>81</v>
      </c>
      <c r="F54" s="134" t="s">
        <v>6</v>
      </c>
      <c r="G54" s="135" t="s">
        <v>82</v>
      </c>
      <c r="H54" s="126" t="s">
        <v>3</v>
      </c>
      <c r="I54"/>
      <c r="J54"/>
      <c r="K54"/>
      <c r="L54"/>
    </row>
    <row r="55" spans="1:12" ht="33" customHeight="1" thickBot="1">
      <c r="A55" s="113" t="s">
        <v>8</v>
      </c>
      <c r="B55" s="127">
        <v>2810452</v>
      </c>
      <c r="C55" s="114">
        <v>55998</v>
      </c>
      <c r="D55" s="114">
        <v>673195</v>
      </c>
      <c r="E55" s="115">
        <v>196184</v>
      </c>
      <c r="F55" s="114">
        <v>652768</v>
      </c>
      <c r="G55" s="115">
        <v>865278</v>
      </c>
      <c r="H55" s="116">
        <f>SUM(B55:G55)</f>
        <v>5253875</v>
      </c>
      <c r="I55"/>
      <c r="J55"/>
      <c r="K55"/>
      <c r="L55"/>
    </row>
    <row r="56" spans="1:12" ht="24" customHeight="1" thickBot="1" thickTop="1">
      <c r="A56" s="117" t="s">
        <v>20</v>
      </c>
      <c r="B56" s="128">
        <v>11.29</v>
      </c>
      <c r="C56" s="118">
        <v>0.2</v>
      </c>
      <c r="D56" s="118">
        <v>4</v>
      </c>
      <c r="E56" s="119">
        <v>1</v>
      </c>
      <c r="F56" s="118">
        <v>2</v>
      </c>
      <c r="G56" s="119">
        <v>7.39</v>
      </c>
      <c r="H56" s="120">
        <f>SUM(B56:G56)</f>
        <v>25.88</v>
      </c>
      <c r="I56"/>
      <c r="J56"/>
      <c r="K56"/>
      <c r="L56"/>
    </row>
    <row r="57" spans="1:12" ht="24" customHeight="1" thickBot="1">
      <c r="A57" s="121" t="s">
        <v>21</v>
      </c>
      <c r="B57" s="122">
        <f aca="true" t="shared" si="7" ref="B57:H57">+B55/B56/12</f>
        <v>20744.405078240332</v>
      </c>
      <c r="C57" s="122">
        <f t="shared" si="7"/>
        <v>23332.5</v>
      </c>
      <c r="D57" s="122">
        <f>+D55/D56/12</f>
        <v>14024.895833333334</v>
      </c>
      <c r="E57" s="122">
        <f t="shared" si="7"/>
        <v>16348.666666666666</v>
      </c>
      <c r="F57" s="122">
        <f t="shared" si="7"/>
        <v>27198.666666666668</v>
      </c>
      <c r="G57" s="123">
        <f t="shared" si="7"/>
        <v>9757.307171853858</v>
      </c>
      <c r="H57" s="124">
        <f t="shared" si="7"/>
        <v>16917.423364245235</v>
      </c>
      <c r="I57"/>
      <c r="J57"/>
      <c r="K57"/>
      <c r="L57"/>
    </row>
    <row r="58" ht="13.5" thickBot="1"/>
    <row r="59" spans="1:13" s="1" customFormat="1" ht="18" customHeight="1">
      <c r="A59" s="167" t="s">
        <v>53</v>
      </c>
      <c r="B59" s="169" t="s">
        <v>54</v>
      </c>
      <c r="C59" s="170"/>
      <c r="D59" s="170"/>
      <c r="E59" s="170"/>
      <c r="F59" s="170"/>
      <c r="G59" s="171"/>
      <c r="H59" s="169" t="s">
        <v>55</v>
      </c>
      <c r="I59" s="170"/>
      <c r="J59" s="170"/>
      <c r="K59" s="170"/>
      <c r="L59" s="170"/>
      <c r="M59" s="171"/>
    </row>
    <row r="60" spans="1:13" s="5" customFormat="1" ht="14.25" customHeight="1" thickBot="1">
      <c r="A60" s="168"/>
      <c r="B60" s="84" t="s">
        <v>48</v>
      </c>
      <c r="C60" s="85" t="s">
        <v>49</v>
      </c>
      <c r="D60" s="85" t="s">
        <v>50</v>
      </c>
      <c r="E60" s="85" t="s">
        <v>51</v>
      </c>
      <c r="F60" s="86" t="s">
        <v>52</v>
      </c>
      <c r="G60" s="87" t="s">
        <v>3</v>
      </c>
      <c r="H60" s="88" t="s">
        <v>48</v>
      </c>
      <c r="I60" s="85" t="s">
        <v>49</v>
      </c>
      <c r="J60" s="85" t="s">
        <v>50</v>
      </c>
      <c r="K60" s="85" t="s">
        <v>51</v>
      </c>
      <c r="L60" s="86" t="s">
        <v>52</v>
      </c>
      <c r="M60" s="87" t="s">
        <v>29</v>
      </c>
    </row>
    <row r="61" spans="1:13" s="1" customFormat="1" ht="4.5" customHeight="1" hidden="1">
      <c r="A61" s="79">
        <v>36891</v>
      </c>
      <c r="B61" s="80"/>
      <c r="C61" s="81"/>
      <c r="D61" s="81"/>
      <c r="E61" s="81"/>
      <c r="F61" s="82"/>
      <c r="G61" s="83">
        <f aca="true" t="shared" si="8" ref="G61:G66">SUM(B61:F61)</f>
        <v>0</v>
      </c>
      <c r="H61" s="81"/>
      <c r="I61" s="81"/>
      <c r="J61" s="81"/>
      <c r="K61" s="81"/>
      <c r="L61" s="82"/>
      <c r="M61" s="83">
        <f aca="true" t="shared" si="9" ref="M61:M66">SUM(H61:L61)</f>
        <v>0</v>
      </c>
    </row>
    <row r="62" spans="1:13" s="1" customFormat="1" ht="14.25" customHeight="1">
      <c r="A62" s="70">
        <v>37256</v>
      </c>
      <c r="B62" s="71">
        <v>0</v>
      </c>
      <c r="C62" s="72">
        <v>0</v>
      </c>
      <c r="D62" s="72">
        <v>0</v>
      </c>
      <c r="E62" s="72">
        <v>0</v>
      </c>
      <c r="F62" s="73">
        <v>0</v>
      </c>
      <c r="G62" s="74">
        <f t="shared" si="8"/>
        <v>0</v>
      </c>
      <c r="H62" s="72">
        <v>0</v>
      </c>
      <c r="I62" s="72">
        <v>0</v>
      </c>
      <c r="J62" s="72">
        <v>0</v>
      </c>
      <c r="K62" s="72">
        <v>0</v>
      </c>
      <c r="L62" s="73">
        <v>0</v>
      </c>
      <c r="M62" s="74">
        <f t="shared" si="9"/>
        <v>0</v>
      </c>
    </row>
    <row r="63" spans="1:13" s="1" customFormat="1" ht="14.25" customHeight="1">
      <c r="A63" s="70">
        <v>37621</v>
      </c>
      <c r="B63" s="71">
        <v>0</v>
      </c>
      <c r="C63" s="72">
        <v>0</v>
      </c>
      <c r="D63" s="72">
        <v>0</v>
      </c>
      <c r="E63" s="72">
        <v>0</v>
      </c>
      <c r="F63" s="73">
        <v>0</v>
      </c>
      <c r="G63" s="74">
        <f t="shared" si="8"/>
        <v>0</v>
      </c>
      <c r="H63" s="72">
        <v>0</v>
      </c>
      <c r="I63" s="72">
        <v>0</v>
      </c>
      <c r="J63" s="72">
        <v>0</v>
      </c>
      <c r="K63" s="72">
        <v>0</v>
      </c>
      <c r="L63" s="73">
        <v>0</v>
      </c>
      <c r="M63" s="74">
        <f t="shared" si="9"/>
        <v>0</v>
      </c>
    </row>
    <row r="64" spans="1:13" s="1" customFormat="1" ht="14.25" customHeight="1">
      <c r="A64" s="70">
        <v>37986</v>
      </c>
      <c r="B64" s="71">
        <v>0</v>
      </c>
      <c r="C64" s="72">
        <v>0</v>
      </c>
      <c r="D64" s="72">
        <v>0</v>
      </c>
      <c r="E64" s="72">
        <v>0</v>
      </c>
      <c r="F64" s="73">
        <v>0</v>
      </c>
      <c r="G64" s="74">
        <f t="shared" si="8"/>
        <v>0</v>
      </c>
      <c r="H64" s="72">
        <v>0</v>
      </c>
      <c r="I64" s="72">
        <v>0</v>
      </c>
      <c r="J64" s="72">
        <v>0</v>
      </c>
      <c r="K64" s="72">
        <v>0</v>
      </c>
      <c r="L64" s="73">
        <v>0</v>
      </c>
      <c r="M64" s="74">
        <f t="shared" si="9"/>
        <v>0</v>
      </c>
    </row>
    <row r="65" spans="1:13" s="1" customFormat="1" ht="14.25" customHeight="1">
      <c r="A65" s="70">
        <v>38352</v>
      </c>
      <c r="B65" s="71">
        <v>0</v>
      </c>
      <c r="C65" s="72">
        <v>1</v>
      </c>
      <c r="D65" s="72">
        <v>1</v>
      </c>
      <c r="E65" s="72">
        <v>1</v>
      </c>
      <c r="F65" s="73">
        <v>28</v>
      </c>
      <c r="G65" s="74">
        <f t="shared" si="8"/>
        <v>31</v>
      </c>
      <c r="H65" s="72">
        <v>0</v>
      </c>
      <c r="I65" s="72">
        <v>0</v>
      </c>
      <c r="J65" s="72">
        <v>0</v>
      </c>
      <c r="K65" s="72">
        <v>0</v>
      </c>
      <c r="L65" s="73">
        <v>0</v>
      </c>
      <c r="M65" s="74">
        <f t="shared" si="9"/>
        <v>0</v>
      </c>
    </row>
    <row r="66" spans="1:13" s="1" customFormat="1" ht="14.25" customHeight="1">
      <c r="A66" s="70">
        <v>38717</v>
      </c>
      <c r="B66" s="72">
        <v>0</v>
      </c>
      <c r="C66" s="72">
        <v>0</v>
      </c>
      <c r="D66" s="72">
        <v>0</v>
      </c>
      <c r="E66" s="72">
        <v>0</v>
      </c>
      <c r="F66" s="73">
        <v>0</v>
      </c>
      <c r="G66" s="74">
        <f t="shared" si="8"/>
        <v>0</v>
      </c>
      <c r="H66" s="72">
        <v>0</v>
      </c>
      <c r="I66" s="72">
        <v>0</v>
      </c>
      <c r="J66" s="72">
        <v>0</v>
      </c>
      <c r="K66" s="72">
        <v>0</v>
      </c>
      <c r="L66" s="73">
        <v>0</v>
      </c>
      <c r="M66" s="74">
        <f t="shared" si="9"/>
        <v>0</v>
      </c>
    </row>
    <row r="67" spans="1:13" s="1" customFormat="1" ht="14.25" customHeight="1" thickBot="1">
      <c r="A67" s="106">
        <v>39082</v>
      </c>
      <c r="B67" s="110">
        <v>0</v>
      </c>
      <c r="C67" s="110">
        <v>0</v>
      </c>
      <c r="D67" s="110">
        <v>0</v>
      </c>
      <c r="E67" s="110">
        <v>0</v>
      </c>
      <c r="F67" s="111">
        <v>0</v>
      </c>
      <c r="G67" s="112">
        <f>SUM(B67:F67)</f>
        <v>0</v>
      </c>
      <c r="H67" s="110">
        <v>0</v>
      </c>
      <c r="I67" s="110">
        <v>0</v>
      </c>
      <c r="J67" s="110">
        <v>0</v>
      </c>
      <c r="K67" s="110">
        <v>0</v>
      </c>
      <c r="L67" s="111">
        <v>0</v>
      </c>
      <c r="M67" s="112">
        <f>SUM(H67:L67)</f>
        <v>0</v>
      </c>
    </row>
    <row r="68" ht="16.5" thickBot="1">
      <c r="A68" s="59"/>
    </row>
    <row r="69" spans="1:12" ht="24" customHeight="1" thickBot="1">
      <c r="A69" s="163" t="s">
        <v>62</v>
      </c>
      <c r="B69" s="164"/>
      <c r="C69" s="164"/>
      <c r="D69" s="90">
        <v>2001</v>
      </c>
      <c r="E69" s="90">
        <v>2002</v>
      </c>
      <c r="F69" s="105">
        <v>2003</v>
      </c>
      <c r="G69" s="105">
        <v>2004</v>
      </c>
      <c r="H69" s="105">
        <v>2005</v>
      </c>
      <c r="I69" s="91">
        <v>2006</v>
      </c>
      <c r="J69"/>
      <c r="K69"/>
      <c r="L69"/>
    </row>
    <row r="70" spans="1:9" s="3" customFormat="1" ht="24.75" customHeight="1">
      <c r="A70" s="149" t="s">
        <v>63</v>
      </c>
      <c r="B70" s="150"/>
      <c r="C70" s="150"/>
      <c r="D70" s="89">
        <f aca="true" t="shared" si="10" ref="D70:I70">+(B7)/B13</f>
        <v>0.7125007902261651</v>
      </c>
      <c r="E70" s="89">
        <f t="shared" si="10"/>
        <v>0.738479262672811</v>
      </c>
      <c r="F70" s="89">
        <f t="shared" si="10"/>
        <v>0.7656636707047023</v>
      </c>
      <c r="G70" s="89">
        <f t="shared" si="10"/>
        <v>0.7559452318039875</v>
      </c>
      <c r="H70" s="89">
        <f t="shared" si="10"/>
        <v>0.7574953874538746</v>
      </c>
      <c r="I70" s="96">
        <f t="shared" si="10"/>
        <v>0.7487827618356987</v>
      </c>
    </row>
    <row r="71" spans="1:9" s="3" customFormat="1" ht="24.75" customHeight="1">
      <c r="A71" s="151" t="s">
        <v>58</v>
      </c>
      <c r="B71" s="152"/>
      <c r="C71" s="152"/>
      <c r="D71" s="89">
        <f aca="true" t="shared" si="11" ref="D71:I71">+(B4+B3)/B13</f>
        <v>0.1901047482506219</v>
      </c>
      <c r="E71" s="89">
        <f t="shared" si="11"/>
        <v>0.18577188940092165</v>
      </c>
      <c r="F71" s="89">
        <f t="shared" si="11"/>
        <v>0.1677738700013026</v>
      </c>
      <c r="G71" s="89">
        <f t="shared" si="11"/>
        <v>0.17343262070622148</v>
      </c>
      <c r="H71" s="89">
        <f t="shared" si="11"/>
        <v>0.18046586715867158</v>
      </c>
      <c r="I71" s="96">
        <f t="shared" si="11"/>
        <v>0.17424634828550709</v>
      </c>
    </row>
    <row r="72" spans="1:9" s="3" customFormat="1" ht="24.75" customHeight="1">
      <c r="A72" s="151" t="s">
        <v>60</v>
      </c>
      <c r="B72" s="152"/>
      <c r="C72" s="152"/>
      <c r="D72" s="92">
        <f aca="true" t="shared" si="12" ref="D72:I72">+B12/B13</f>
        <v>0.022979618041999047</v>
      </c>
      <c r="E72" s="92">
        <f t="shared" si="12"/>
        <v>0.012960829493087557</v>
      </c>
      <c r="F72" s="92">
        <f t="shared" si="12"/>
        <v>0.00612218314445747</v>
      </c>
      <c r="G72" s="92">
        <f t="shared" si="12"/>
        <v>0.00804708143165986</v>
      </c>
      <c r="H72" s="92">
        <f t="shared" si="12"/>
        <v>0.009686346863468635</v>
      </c>
      <c r="I72" s="94">
        <f t="shared" si="12"/>
        <v>0.013260126385579612</v>
      </c>
    </row>
    <row r="73" spans="1:9" s="1" customFormat="1" ht="24.75" customHeight="1" thickBot="1">
      <c r="A73" s="147" t="s">
        <v>59</v>
      </c>
      <c r="B73" s="148"/>
      <c r="C73" s="148"/>
      <c r="D73" s="93">
        <f aca="true" t="shared" si="13" ref="D73:I73">+B15/B17</f>
        <v>0.9395179822083085</v>
      </c>
      <c r="E73" s="93">
        <f t="shared" si="13"/>
        <v>0.9281600921393608</v>
      </c>
      <c r="F73" s="93">
        <f t="shared" si="13"/>
        <v>0.9461767369646785</v>
      </c>
      <c r="G73" s="93">
        <f t="shared" si="13"/>
        <v>0.9538571598903064</v>
      </c>
      <c r="H73" s="93">
        <f t="shared" si="13"/>
        <v>0.9501845018450185</v>
      </c>
      <c r="I73" s="95">
        <f t="shared" si="13"/>
        <v>0.9294826002653332</v>
      </c>
    </row>
    <row r="74" spans="1:9" s="1" customFormat="1" ht="24.75" customHeight="1">
      <c r="A74" s="151" t="s">
        <v>61</v>
      </c>
      <c r="B74" s="152"/>
      <c r="C74" s="152"/>
      <c r="D74" s="92">
        <f aca="true" t="shared" si="14" ref="D74:I74">+(B17-B15)/(B13-B6)</f>
        <v>0.06397990707369205</v>
      </c>
      <c r="E74" s="92">
        <f t="shared" si="14"/>
        <v>0.0744776119402985</v>
      </c>
      <c r="F74" s="92">
        <f t="shared" si="14"/>
        <v>0.05553330663462822</v>
      </c>
      <c r="G74" s="92">
        <f t="shared" si="14"/>
        <v>0.048116374487131665</v>
      </c>
      <c r="H74" s="92">
        <f t="shared" si="14"/>
        <v>0.05085943018601366</v>
      </c>
      <c r="I74" s="94">
        <f t="shared" si="14"/>
        <v>0.07362812999467234</v>
      </c>
    </row>
    <row r="75" spans="1:9" s="1" customFormat="1" ht="24.75" customHeight="1" thickBot="1">
      <c r="A75" s="147" t="s">
        <v>66</v>
      </c>
      <c r="B75" s="148"/>
      <c r="C75" s="148"/>
      <c r="D75" s="93">
        <f aca="true" t="shared" si="15" ref="D75:I75">+B7/B17</f>
        <v>0.701926183993737</v>
      </c>
      <c r="E75" s="93">
        <f t="shared" si="15"/>
        <v>0.7382666282752663</v>
      </c>
      <c r="F75" s="93">
        <f t="shared" si="15"/>
        <v>0.7605123560615862</v>
      </c>
      <c r="G75" s="93">
        <f t="shared" si="15"/>
        <v>0.7504471205436986</v>
      </c>
      <c r="H75" s="93">
        <f t="shared" si="15"/>
        <v>0.7574953874538746</v>
      </c>
      <c r="I75" s="95">
        <f t="shared" si="15"/>
        <v>0.7376262883967751</v>
      </c>
    </row>
  </sheetData>
  <mergeCells count="16">
    <mergeCell ref="A69:C69"/>
    <mergeCell ref="A74:C74"/>
    <mergeCell ref="A59:A60"/>
    <mergeCell ref="A75:C75"/>
    <mergeCell ref="A70:C70"/>
    <mergeCell ref="A71:C71"/>
    <mergeCell ref="A72:C72"/>
    <mergeCell ref="A73:C73"/>
    <mergeCell ref="B59:G59"/>
    <mergeCell ref="H59:M59"/>
    <mergeCell ref="A41:A42"/>
    <mergeCell ref="B41:H41"/>
    <mergeCell ref="A53:A54"/>
    <mergeCell ref="B53:H53"/>
    <mergeCell ref="A47:A48"/>
    <mergeCell ref="B47:H47"/>
  </mergeCells>
  <printOptions horizontalCentered="1"/>
  <pageMargins left="0.1968503937007874" right="0.2755905511811024" top="0.6299212598425197" bottom="0.15748031496062992" header="0.2362204724409449" footer="0.1968503937007874"/>
  <pageSetup horizontalDpi="600" verticalDpi="600" orientation="portrait" paperSize="9" scale="83" r:id="rId2"/>
  <headerFooter alignWithMargins="0">
    <oddHeader>&amp;LSocio-ekonomická analýza
listopad 2007&amp;RPříloha č. 2</oddHeader>
    <oddFooter>&amp;C&amp;6Dětské centrum Jihlava &amp;P/&amp;N</oddFooter>
  </headerFooter>
  <rowBreaks count="1" manualBreakCount="1">
    <brk id="39" max="13" man="1"/>
  </rowBreaks>
  <colBreaks count="1" manualBreakCount="1">
    <brk id="14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hosek</cp:lastModifiedBy>
  <cp:lastPrinted>2007-05-23T09:57:22Z</cp:lastPrinted>
  <dcterms:created xsi:type="dcterms:W3CDTF">2004-03-06T19:11:58Z</dcterms:created>
  <dcterms:modified xsi:type="dcterms:W3CDTF">2007-11-29T10:49:02Z</dcterms:modified>
  <cp:category/>
  <cp:version/>
  <cp:contentType/>
  <cp:contentStatus/>
</cp:coreProperties>
</file>