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 " sheetId="10" r:id="rId10"/>
    <sheet name="Čerpání EU_pujcka" sheetId="11" r:id="rId11"/>
    <sheet name="UŽITÍ" sheetId="12" r:id="rId12"/>
    <sheet name="KI" sheetId="13" r:id="rId13"/>
    <sheet name="EIB" sheetId="14" r:id="rId14"/>
  </sheets>
  <externalReferences>
    <externalReference r:id="rId17"/>
  </externalReferences>
  <definedNames>
    <definedName name="_xlnm.Print_Area" localSheetId="9">'Čerpání EU '!$A$1:$N$48</definedName>
    <definedName name="_xlnm.Print_Area" localSheetId="3">'čerpání KÚ'!$A$1:$F$93</definedName>
    <definedName name="_xlnm.Print_Area" localSheetId="4">'čerpání zastupitelstva'!$A$1:$F$89</definedName>
    <definedName name="_xlnm.Print_Area" localSheetId="13">'EIB'!$A$1:$E$29</definedName>
    <definedName name="_xlnm.Print_Area" localSheetId="8">'Fond strateg.rez.'!$A$1:$F$89</definedName>
    <definedName name="_xlnm.Print_Area" localSheetId="7">'FOND VYS GP'!$A$1:$G$119</definedName>
    <definedName name="_xlnm.Print_Area" localSheetId="6">'FOND VYSOČINY'!$A$1:$E$31</definedName>
    <definedName name="_xlnm.Print_Area" localSheetId="12">'KI'!$A$1:$D$58</definedName>
    <definedName name="_xlnm.Print_Area" localSheetId="0">'PLNĚNÍ PŘÍJMŮ'!$A$1:$E$98</definedName>
    <definedName name="_xlnm.Print_Area" localSheetId="5">'SOCIÁLNÍ FOND'!$A$1:$E$46</definedName>
    <definedName name="_xlnm.Print_Area" localSheetId="11">'UŽITÍ'!$A$1:$E$120</definedName>
    <definedName name="_xlnm.Print_Area" localSheetId="2">'VÝDAJE - kapitoly'!$A$1:$G$534</definedName>
  </definedNames>
  <calcPr fullCalcOnLoad="1"/>
</workbook>
</file>

<file path=xl/sharedStrings.xml><?xml version="1.0" encoding="utf-8"?>
<sst xmlns="http://schemas.openxmlformats.org/spreadsheetml/2006/main" count="2001" uniqueCount="1008">
  <si>
    <t>Budování rozvojového partnerství za účelem posílení kapacity při plánování a real.programů v kraji Vysočina II.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</si>
  <si>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</si>
  <si>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</si>
  <si>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</si>
  <si>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</si>
  <si>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</si>
  <si>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rekonstrukce*</t>
  </si>
  <si>
    <t>II/360 Štěpánovice - Vacenovice*</t>
  </si>
  <si>
    <t>II/602 hr. kraje - Pelhřimov, 1. stavba*</t>
  </si>
  <si>
    <t>II/405 Příseka - Brtnice*</t>
  </si>
  <si>
    <t>II/128 Pacov - Lukavec, 1. stavba*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</si>
  <si>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</si>
  <si>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</si>
  <si>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</si>
  <si>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</si>
  <si>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</si>
  <si>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</si>
  <si>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1-8 2007</t>
  </si>
  <si>
    <t>Skutečné výdaje za trvání projektu 2005 - 2006</t>
  </si>
  <si>
    <t>skutečné výdaje                1-8 2007</t>
  </si>
  <si>
    <t>Přijatá půjčka ze SFDI 2006</t>
  </si>
  <si>
    <t>Přijatá půjčka ze SFDI                     1-8 2007              (dle smlouvy)</t>
  </si>
  <si>
    <t>Čerpání půjčky   1-8 2007</t>
  </si>
  <si>
    <t>Skutečné příjmy za trvání projetku    2005 - 2006</t>
  </si>
  <si>
    <t xml:space="preserve"> 2005 (dotace+isp-rofin+úroky) </t>
  </si>
  <si>
    <t>Přijaté dotace 2006</t>
  </si>
  <si>
    <t>Přijaté dotace     1-8 2007</t>
  </si>
  <si>
    <t>Rekonstrukce silnice II /405 v úseku Jihlava - Třebíč, úsek č. 1 Jihlava - Příseka, km 0,000 - 4,276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</si>
  <si>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</si>
  <si>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</si>
  <si>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</si>
  <si>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</si>
  <si>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</si>
  <si>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</si>
  <si>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</si>
  <si>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</si>
  <si>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</si>
  <si>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</si>
  <si>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</si>
  <si>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</si>
  <si>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</si>
  <si>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</si>
  <si>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</si>
  <si>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</si>
  <si>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</si>
  <si>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</si>
  <si>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 xml:space="preserve">Kofinancování individuálních projektů v opatření 4.2.2 SROP </t>
  </si>
  <si>
    <t>Zlatá lyže, s.r.o. - na krytí ztráty v důsledku neuspořádání akce</t>
  </si>
  <si>
    <t>Dotace NNO z oblasti sociálních služeb na realizaci investic</t>
  </si>
  <si>
    <t>Dotace obcím na pasporty místních komunikací</t>
  </si>
  <si>
    <t>1800</t>
  </si>
  <si>
    <t>5100</t>
  </si>
  <si>
    <t>1000</t>
  </si>
  <si>
    <t>Studie proveditelnosti sítě mikroregionu Horácko</t>
  </si>
  <si>
    <t>Na tisk brožury "Vysočina v dopravě"</t>
  </si>
  <si>
    <t>SŠS Třebíč - obnova systému pro dodávku teplé užitkové vody</t>
  </si>
  <si>
    <t>Dary vítězům ankety Sportovec Vysočiny 2006</t>
  </si>
  <si>
    <t>Vlastní podíl kraje na projekt "3D - úprava přechodů pro chodce"</t>
  </si>
  <si>
    <t>Na zajištění konzultačních a poradenských služeb ve zdravotnictví</t>
  </si>
  <si>
    <t>DM a ŠJ Jihlava - na pořízení vybavení kuchyně a jídelny</t>
  </si>
  <si>
    <t>Finanční dar vítězi Novinářské křepelky</t>
  </si>
  <si>
    <t>Konfederace politkých vězňů Jihlava - finanční dar</t>
  </si>
  <si>
    <t xml:space="preserve">Radek Jaroš - fin.dar za horolezecké úspěchy a prezentaci Vysočiny </t>
  </si>
  <si>
    <t>Fin.dary ČSCH na činnost a výstavy drob.zvířectva pořádané v roce 2007</t>
  </si>
  <si>
    <t>GY Jihlava na projekt "Hornická města Jihlava - Kutná Hora - Příbram"</t>
  </si>
  <si>
    <t xml:space="preserve">Stálé zastoupení kraje Vysočina v Bruselu </t>
  </si>
  <si>
    <t>Na pokrytí zvýšených nákladů na účast kraje Vysočina na Hrách III. letní Olympiády dětí a mládeže ČR</t>
  </si>
  <si>
    <t>Na konzultační, poradenské a právní služby ve zdravotnictví</t>
  </si>
  <si>
    <t>Finanční dar pro Centrum Vysočiny o.p.s. - soutěž Mladý web Vysočiny</t>
  </si>
  <si>
    <t>Muzeum Vysočiny JI -na vybud.expozice gotických soch + bezp.vitriny</t>
  </si>
  <si>
    <t>Dotace na zpracování projektové dokumentace do GS</t>
  </si>
  <si>
    <t>Fin. dar obci Police na zajištění přepr. žáků ze ZŠ Bítov do ZŠ Police</t>
  </si>
  <si>
    <t xml:space="preserve">b) Zastupitelstvem kraje pouze schválený příslib financování : </t>
  </si>
  <si>
    <t>Vytváření kooperačních sítí zahr.škol v ČR a Rakousku (SOŠ, SOU a OÚ Třešť) - bezúročná půjčka z FSR (2007-2008)</t>
  </si>
  <si>
    <t>Školení a informační kampaň - Strukturální fondy EU rok 2007-20013</t>
  </si>
  <si>
    <t xml:space="preserve">Příspěvky na provoz zřizovaným příspěvkovýn organizacím kraje a 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</si>
  <si>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</si>
  <si>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</si>
  <si>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</si>
  <si>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</si>
  <si>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</si>
  <si>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</si>
  <si>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</si>
  <si>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</si>
  <si>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Obec Věžná - dotace na povodňové škody</t>
  </si>
  <si>
    <t>Ostatní nedaňové příjmy  - provize ze smluv na penzijní připojištění</t>
  </si>
  <si>
    <t>236 77</t>
  </si>
  <si>
    <t>236 65</t>
  </si>
  <si>
    <t>236 86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</si>
  <si>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</si>
  <si>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</si>
  <si>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</si>
  <si>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</si>
  <si>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</si>
  <si>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</si>
  <si>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</si>
  <si>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</si>
  <si>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</si>
  <si>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</si>
  <si>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</si>
  <si>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</si>
  <si>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</si>
  <si>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</si>
  <si>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>ZHODNOCENÍ  KI</t>
  </si>
  <si>
    <t xml:space="preserve">10) ČERPÁNÍ REZERVY, NEROZDĚLENÝCH POLOŽEK V OBDOBÍ </t>
  </si>
  <si>
    <t xml:space="preserve">12) Přijetí 2. části tranše úvěru od EIB na financování souvislých </t>
  </si>
  <si>
    <t>Úroky</t>
  </si>
  <si>
    <t>Ostatní odvody příspěvkových organizací               (pol.2123)</t>
  </si>
  <si>
    <t xml:space="preserve">Snížení rozpočtu na kapitole Nemovitý majetek - příloha M4 z důvodu zařazení akcí do spolufinancování EU </t>
  </si>
  <si>
    <t>Nákup ostatních služeb</t>
  </si>
  <si>
    <t>Převod z roku 2006 (rezerva)</t>
  </si>
  <si>
    <t>Veletrhy investičních příležitostí a cestovního ruchu, dotace na turistická infocentra</t>
  </si>
  <si>
    <t>ÚVĚR od EIB a krajský podíl - souvislé opravy silnic II. a III. třídy - neinvestiční příspěvky SÚS</t>
  </si>
  <si>
    <t>První stpeň základních škol</t>
  </si>
  <si>
    <t>Ostatní záležitosti kultury</t>
  </si>
  <si>
    <t>Přijaté sankční platby                                               (pol.2210)</t>
  </si>
  <si>
    <t xml:space="preserve">    se období 2007 - 2013 :</t>
  </si>
  <si>
    <t>Část 9 připravila : H Sošková</t>
  </si>
  <si>
    <t>Sídlo kraje - budova 23, 26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</si>
  <si>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</si>
  <si>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</si>
  <si>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</si>
  <si>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</si>
  <si>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</si>
  <si>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</si>
  <si>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</si>
  <si>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</si>
  <si>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</si>
  <si>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</si>
  <si>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</si>
  <si>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</si>
  <si>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</si>
  <si>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</si>
  <si>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</si>
  <si>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t>Zaplacené sankce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</si>
  <si>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</si>
  <si>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</si>
  <si>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</si>
  <si>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</si>
  <si>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</si>
  <si>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</si>
  <si>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počet stran : 32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</si>
  <si>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</si>
  <si>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FINANCOVÁNÍ (+)* převod z FSR a přijetí 2. tranše úvěru od EIB</t>
  </si>
  <si>
    <t>Vrácené finanční prostředky od ČS, KB</t>
  </si>
  <si>
    <t>Zdroje (Kč):</t>
  </si>
  <si>
    <t>Běžné účty KB, Volskbank</t>
  </si>
  <si>
    <t>Zdroje celkem</t>
  </si>
  <si>
    <t xml:space="preserve">                                  Část 11 připravil : T. Vonka  </t>
  </si>
  <si>
    <t>Rekonstrukce silnice II/405 v úseku Jihlava - Třebíč, II. etapa, úsek číslo 1 Jihlava - Příseka km 0,000 - 4,276</t>
  </si>
  <si>
    <t>Adaptabilní školy - počáteční vzdělávání</t>
  </si>
  <si>
    <t>Zkvalitnění systému informování turistů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</si>
  <si>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</si>
  <si>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</si>
  <si>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</si>
  <si>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</si>
  <si>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</si>
  <si>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</si>
  <si>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</si>
  <si>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</si>
  <si>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</si>
  <si>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</si>
  <si>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</si>
  <si>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</si>
  <si>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</si>
  <si>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</si>
  <si>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</si>
  <si>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</si>
  <si>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</si>
  <si>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 xml:space="preserve">   Nemovitý majetek (příloha M4 Investice v dopravě) do Fondu strategických rezerv na financování projektů EU na zvláštních účtech</t>
  </si>
  <si>
    <t>X. Národní krojový ples - Žďár nad Sázavou</t>
  </si>
  <si>
    <t>52 126 993</t>
  </si>
  <si>
    <t>KSÚS Vysočiny - na akci "II/411 Dešov - havárie opěrné zdi"</t>
  </si>
  <si>
    <t>Platba od EPMY dle Dohody o spolupráci na mez.projektu Peardrop</t>
  </si>
  <si>
    <t>Na pořízení videokonfer.jednotky a vybavení videokonfer.místnosti</t>
  </si>
  <si>
    <t>Biskupství královéhradecké - publikace Varhany královéhradec.diecéze</t>
  </si>
  <si>
    <t>Na úhradu výdajů spoj. se stálým zastoupením kraje Vysočina v Bruselu</t>
  </si>
  <si>
    <t>ŘSD Praha - na zříz.připoj.dálničních odd.Policie ČR k videoserveru ŘSD</t>
  </si>
  <si>
    <t>Fire Edit, spol.s.r.o. Praha - na krytí nákl. s pořádáním akce Pyro Car´ 07</t>
  </si>
  <si>
    <t>ÚSP Křižanov - na akci "Sport. hry pro sport. s těžkým stup. postižení"</t>
  </si>
  <si>
    <t>Společenstvo cukrářů ČR - fin.dar na pořízení "Řádu sv.Ambrože 1. třídy"</t>
  </si>
  <si>
    <t>RK-27-2007-38, př. 1</t>
  </si>
  <si>
    <t>Český svaz chovatelů, okres.org. Havl.Brod, Jihlava a Žďár n.S - fin.dary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</si>
  <si>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</si>
  <si>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</si>
  <si>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</si>
  <si>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</si>
  <si>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</si>
  <si>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</si>
  <si>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roku 2007 (dle schválených zásad)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</si>
  <si>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</si>
  <si>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</si>
  <si>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</si>
  <si>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</si>
  <si>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</si>
  <si>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</si>
  <si>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</si>
  <si>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</si>
  <si>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</si>
  <si>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</si>
  <si>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</si>
  <si>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</si>
  <si>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</si>
  <si>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</si>
  <si>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</si>
  <si>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</si>
  <si>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</si>
  <si>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</si>
  <si>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</si>
  <si>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</si>
  <si>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</si>
  <si>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</si>
  <si>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</si>
  <si>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</si>
  <si>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</si>
  <si>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</si>
  <si>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</si>
  <si>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</si>
  <si>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</si>
  <si>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 2005</t>
  </si>
  <si>
    <t>Modernizace ubytovac.zaříz.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</si>
  <si>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</si>
  <si>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</si>
  <si>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</si>
  <si>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</si>
  <si>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</si>
  <si>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</si>
  <si>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</si>
  <si>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</si>
  <si>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</si>
  <si>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</si>
  <si>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</si>
  <si>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</si>
  <si>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</si>
  <si>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</si>
  <si>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</si>
  <si>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Energetické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</si>
  <si>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</si>
  <si>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</si>
  <si>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</si>
  <si>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</si>
  <si>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</si>
  <si>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</si>
  <si>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</si>
  <si>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</si>
  <si>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</si>
  <si>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</si>
  <si>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</si>
  <si>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odpadu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</si>
  <si>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</si>
  <si>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</si>
  <si>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</si>
  <si>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</si>
  <si>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</si>
  <si>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</si>
  <si>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</si>
  <si>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</si>
  <si>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</si>
  <si>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</si>
  <si>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</si>
  <si>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</si>
  <si>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</si>
  <si>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</si>
  <si>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</si>
  <si>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</si>
  <si>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</si>
  <si>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</si>
  <si>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</si>
  <si>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</si>
  <si>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Energetické využívání obnov.zdrojů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</si>
  <si>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</si>
  <si>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</si>
  <si>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</si>
  <si>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</si>
  <si>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</si>
  <si>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</si>
  <si>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</si>
  <si>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</si>
  <si>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</si>
  <si>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</si>
  <si>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</si>
  <si>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</si>
  <si>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</si>
  <si>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</si>
  <si>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</si>
  <si>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</si>
  <si>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</si>
  <si>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</si>
  <si>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</si>
  <si>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</si>
  <si>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</si>
  <si>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</si>
  <si>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</si>
  <si>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 - 2007</t>
  </si>
  <si>
    <t>Rozvoj vesnice 2007</t>
  </si>
  <si>
    <t>KSÚS Vysočina - "II/411 Dešov - havárie opěrné zdi"</t>
  </si>
  <si>
    <t>Rozvoj malých podnikatelů ve vybr. regionech 2007 - II., nerozděl.</t>
  </si>
  <si>
    <t>Bioodpady 2007</t>
  </si>
  <si>
    <t>Prevence kriminality 2007, nerozd.</t>
  </si>
  <si>
    <t>Edice Vysočiny V., nerozděleno</t>
  </si>
  <si>
    <t>Dobrovolnictví 2007, nerozděleno</t>
  </si>
  <si>
    <t xml:space="preserve">CELKEM </t>
  </si>
  <si>
    <t>PŘÍJMY DLE GRANTOVÝCH PROGRAMŮ  A ÚROKY</t>
  </si>
  <si>
    <t xml:space="preserve"> Program číslo</t>
  </si>
  <si>
    <t>Příjmy v roce 2007 z let min.</t>
  </si>
  <si>
    <t>Vítejte u nás</t>
  </si>
  <si>
    <t>Protidrog.prevence a léčba 2004-05</t>
  </si>
  <si>
    <t>Cizí jazyky-brána k nov. pozn. 2004-II</t>
  </si>
  <si>
    <t>Ostatní příjmy-EKO-KOM</t>
  </si>
  <si>
    <t>Příjem z FSR-výsledek hosp. r. 2006</t>
  </si>
  <si>
    <t>Příjmy z rozpočtu kraje</t>
  </si>
  <si>
    <t>ÚROKY</t>
  </si>
  <si>
    <t>CELKEM PŘÍJMY</t>
  </si>
  <si>
    <t>Výdaje - přílohy KR1</t>
  </si>
  <si>
    <t>Propagace turistické nabídky - včetně tvorby propagačních materiálů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</si>
  <si>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</si>
  <si>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</si>
  <si>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</si>
  <si>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</si>
  <si>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</si>
  <si>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</si>
  <si>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</si>
  <si>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</si>
  <si>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Stroje, přístroje a zařízení</t>
  </si>
  <si>
    <t>Severojižní propojení kraje Vysočina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</si>
  <si>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</si>
  <si>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</si>
  <si>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</si>
  <si>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</si>
  <si>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</si>
  <si>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</si>
  <si>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</si>
  <si>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</si>
  <si>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</si>
  <si>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</si>
  <si>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</si>
  <si>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</si>
  <si>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</si>
  <si>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</si>
  <si>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</si>
  <si>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</si>
  <si>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</si>
  <si>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</si>
  <si>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</si>
  <si>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</si>
  <si>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</si>
  <si>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</si>
  <si>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</si>
  <si>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</si>
  <si>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</si>
  <si>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</si>
  <si>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</si>
  <si>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</si>
  <si>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</si>
  <si>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</si>
  <si>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</si>
  <si>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</si>
  <si>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</si>
  <si>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</si>
  <si>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</si>
  <si>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</si>
  <si>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</si>
  <si>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</si>
  <si>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</si>
  <si>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</si>
  <si>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</si>
  <si>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</si>
  <si>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</si>
  <si>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</si>
  <si>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</si>
  <si>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</si>
  <si>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</si>
  <si>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</si>
  <si>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</si>
  <si>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</si>
  <si>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</si>
  <si>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</si>
  <si>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</si>
  <si>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</si>
  <si>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</si>
  <si>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</si>
  <si>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</si>
  <si>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</si>
  <si>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</si>
  <si>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</si>
  <si>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</si>
  <si>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</si>
  <si>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</si>
  <si>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</si>
  <si>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</si>
  <si>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</si>
  <si>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</si>
  <si>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</si>
  <si>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</si>
  <si>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</si>
  <si>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</si>
  <si>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</si>
  <si>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* údaje jsou orientační; převod z FSR schválen v celkové výši 700 mil. na 22 akcí dle usnesení 0124/02/2007/ZK</t>
  </si>
  <si>
    <t>Ostatní ústavní péče</t>
  </si>
  <si>
    <t>Zdravotnická záchranná služba</t>
  </si>
  <si>
    <t>Další vzdělávání pracovníků ve zdravotnictví - osvětové akce</t>
  </si>
  <si>
    <t xml:space="preserve">Náměšť nad Oslavou - anketa Zlatá jeřabina </t>
  </si>
  <si>
    <t xml:space="preserve">Anketa Zlatá jeřabina </t>
  </si>
  <si>
    <t>Projekty romské komunity</t>
  </si>
  <si>
    <t>Podpora výuky méně vyuč. cizích jazyků</t>
  </si>
  <si>
    <t>Daň z přijmu práv. osob za kraj rok 2006</t>
  </si>
  <si>
    <t>Dotace vlastníkům kulturních památek</t>
  </si>
  <si>
    <t>Zachování a obnova kulturních památek - UNESCO</t>
  </si>
  <si>
    <t>Činnost muzeí a galerií</t>
  </si>
  <si>
    <t>Dotace obcím z daňových příjmů kraje</t>
  </si>
  <si>
    <t>3231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</si>
  <si>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</si>
  <si>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</si>
  <si>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</si>
  <si>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</si>
  <si>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</si>
  <si>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Sdružení hasičů ČMS - KSHKV - na prapor, vč. žerdě a stojanu</t>
  </si>
  <si>
    <t>Dotace obcím na ochr.obec. nemov.majetku - zdrojové krytí</t>
  </si>
  <si>
    <t>Daň z přijmu právnických osob za kraje</t>
  </si>
  <si>
    <t>Oblastní charita Havl.Brod - dotace pro Petrklíč v Ledči nad Sázavou na chod či vybavení centra speciálními pomůckami</t>
  </si>
  <si>
    <t>KSÚS Vysočiny -  "II/357 Bystřice nad P. - havárie opěrné zdi"</t>
  </si>
  <si>
    <t>Na poskyt.dotací na podporu a propagaci principů Agendy 21</t>
  </si>
  <si>
    <t>Svazek obcí Horácko - cesty k lod.zast.na Dalešické přehradě</t>
  </si>
  <si>
    <t>Město Pelhřimov - na "Dostavbu kuželny v Pelhřimově"</t>
  </si>
  <si>
    <t>FC Vysočina, a.s. Jihlava -projekt Kraj. centra talent. mládeže</t>
  </si>
  <si>
    <t>Nemocnice Jihlava -  na přístroj. vybavení kardiolog. pracoviště</t>
  </si>
  <si>
    <t>Zrušení usnesení RK č.0790/19/2007/RK které bylo realizováno RO č.165/2007</t>
  </si>
  <si>
    <t>Jupiter club, s.r.o. Velké Meziříčí - na Evropský festival filozofie</t>
  </si>
  <si>
    <t>Na úhradu podkladového materiálu pro jednání o využití letiště Henčov</t>
  </si>
  <si>
    <t>DD pro seniory Mitrov - na obnovu funkčnosti elektr.napájení objektu DD</t>
  </si>
  <si>
    <t>Pro přípravu budoucích osvojitelů, pěstounů a poradní sbor</t>
  </si>
  <si>
    <t>Bit cz training, s.r.o. Praha - na akvitiy Ulice  v rámci Týdne vzdělávání…</t>
  </si>
  <si>
    <t>Denní stacionář pro děti a mládež Petrklíč - na chod či vybavení centra</t>
  </si>
  <si>
    <t>Činnosti knihovnické- Krajská knihovna JI</t>
  </si>
  <si>
    <t>Činnost ve zdravotnictví</t>
  </si>
  <si>
    <t>Technická zhodnocení a opravy ve zdravot.</t>
  </si>
  <si>
    <t>Vratky nevyčerpaných přísp. z grant. programů</t>
  </si>
  <si>
    <t>Neinvestiční přijaté dotace od mezinár. institicí       (pol.4152)</t>
  </si>
  <si>
    <t>Splátky půjčených prostředků od PO</t>
  </si>
  <si>
    <t>Příjmy z prodeje krátk.a drobného dlouhod. majetku</t>
  </si>
  <si>
    <t>Občanské sdružení JEJDA…Jihlava - dotace na CVVZ</t>
  </si>
  <si>
    <t>Gymnázium Pacov - na zvýš.nákl.na věcnou režii u školního stravování</t>
  </si>
  <si>
    <t>Gymnázium Bystřice nad Pernštejnem - na neplat.rozvázání PP a DoN</t>
  </si>
  <si>
    <t>Fin.dar T.Pejchalovi jako projev uznání a poděk. za reprezent.Vysočiny</t>
  </si>
  <si>
    <t>Na výrobu a dodání informačních cedulí umisťovaných u reko silnic</t>
  </si>
  <si>
    <t>Nemocnice Pelhřimov - na realizaci plánu rozvoje a modernizace IT</t>
  </si>
  <si>
    <t>Na zprac.projekt. žádosti a studií proveditelnosti projektů prostř.zvl.účtů</t>
  </si>
  <si>
    <t>Radonového programu ČR v kraji Vysočina - rozpočtová opatření budou prováděna vždy po ukončení I. a II. pololetí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</si>
  <si>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</si>
  <si>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</si>
  <si>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</si>
  <si>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</si>
  <si>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</si>
  <si>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</si>
  <si>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</si>
  <si>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</si>
  <si>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</si>
  <si>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</si>
  <si>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 xml:space="preserve">Členský příspěvek kraje Asociaci krajů </t>
  </si>
  <si>
    <t>Dotace obcím na podporu převodu zřizovatelských kompetencí</t>
  </si>
  <si>
    <t>Prostředky na podporu kulturních akcí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</si>
  <si>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</si>
  <si>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</si>
  <si>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</si>
  <si>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 xml:space="preserve">Schválený příslib financování na projekty EU celkem : </t>
  </si>
  <si>
    <t xml:space="preserve">Schválený příslib financování na projekty EU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</si>
  <si>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</si>
  <si>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</si>
  <si>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</si>
  <si>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</si>
  <si>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</si>
  <si>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</si>
  <si>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</si>
  <si>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</si>
  <si>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</si>
  <si>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</si>
  <si>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</si>
  <si>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</si>
  <si>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</si>
  <si>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</si>
  <si>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</si>
  <si>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</si>
  <si>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Dar Obci Police - přeprava žáků ZŠ (Bítov)</t>
  </si>
  <si>
    <t>Studie proveditelnosti projektu integrace krizového a operačního řízení v kraji Vysočina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</si>
  <si>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</si>
  <si>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</si>
  <si>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</si>
  <si>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</si>
  <si>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</si>
  <si>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</si>
  <si>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</si>
  <si>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 xml:space="preserve">a) Zastupitelstvem schválené a dosud nerealizované převody aktivních projektů EU na zvláštní účty týkající  </t>
  </si>
  <si>
    <t>Dosud nerealizované převody aktivních projektů EU :</t>
  </si>
  <si>
    <t>Schválené dosud neotevřené účty projektů EU :</t>
  </si>
  <si>
    <t>Činnosti knihovnické (reg. funkce knihoven)</t>
  </si>
  <si>
    <t xml:space="preserve">*Ochrana druhů stanovišť </t>
  </si>
  <si>
    <t>Rekonstrukce silnice II/150 Pavlíkov - Vilémovice</t>
  </si>
  <si>
    <t>Rekonstrukce mostu ev. č. 152 - 018 v Jaroměřicích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</si>
  <si>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</si>
  <si>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</si>
  <si>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</si>
  <si>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</si>
  <si>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Rekonstrukce silnice II/405 v úseku Jihlava - Třebíč, II. etapa, úsek číslo 1 Jihlava - Příseka km 0,000 - 4,276 - závazek k profinancování projektu</t>
  </si>
  <si>
    <t>Centrum maternofetální medicíny - Nemocnice Jihlava - příslib poskytnutí návratných finančních prostředků</t>
  </si>
  <si>
    <t>v Kč</t>
  </si>
  <si>
    <t>Ředitelství silnic a dálnic ČR na zřízení připojení dálničních oddělení PČR na území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</si>
  <si>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</si>
  <si>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</si>
  <si>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</si>
  <si>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</si>
  <si>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</si>
  <si>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b) Čerpání aktivních projektů EU spolufinancovaných z půjčky SFDI k 31. 8. 2007 (v tis. Kč)</t>
  </si>
  <si>
    <t>9 a) Čerpání aktivních projektů EU k 31. 8. 2007 (v tis. Kč)</t>
  </si>
  <si>
    <t>Disponibilní zdroje FV k  31.  8.  2007</t>
  </si>
  <si>
    <t>Disponibilní zdroje SF k  31. 8.  2007</t>
  </si>
  <si>
    <t>Kulturní dědictví Vysočiny - spolufinancování ve výši 15 % z celkových oprávněných výdajů projektu</t>
  </si>
  <si>
    <t>Převod na projekty kofinancované EU</t>
  </si>
  <si>
    <t>HOSPODAŘENÍ BEZ DOTACE NA PŘÍMÉ NÁKLADY VE ŠKOLSTVÍ (tis.Kč)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</si>
  <si>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</si>
  <si>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</si>
  <si>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</si>
  <si>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</si>
  <si>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</si>
  <si>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</si>
  <si>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</si>
  <si>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</si>
  <si>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</si>
  <si>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</si>
  <si>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</si>
  <si>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</si>
  <si>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</si>
  <si>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236 63</t>
  </si>
  <si>
    <t>236 64</t>
  </si>
  <si>
    <t>236 67</t>
  </si>
  <si>
    <t>236 51</t>
  </si>
  <si>
    <t>236 73</t>
  </si>
  <si>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</si>
  <si>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</si>
  <si>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</si>
  <si>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</si>
  <si>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</si>
  <si>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</si>
  <si>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</si>
  <si>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</si>
  <si>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</si>
  <si>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</si>
  <si>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</si>
  <si>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</si>
  <si>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</si>
  <si>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</si>
  <si>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</si>
  <si>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</si>
  <si>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</si>
  <si>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</si>
  <si>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</si>
  <si>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</si>
  <si>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</si>
  <si>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</si>
  <si>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</si>
  <si>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</si>
  <si>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</si>
  <si>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</si>
  <si>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Speciální předškolní zařízení</t>
  </si>
  <si>
    <t>Speciální základní školy</t>
  </si>
  <si>
    <t>Gymnázia</t>
  </si>
  <si>
    <t>Střední odborné školy</t>
  </si>
  <si>
    <t>II/602 Jihlava - Velké Meziříčí, rekonstrukce</t>
  </si>
  <si>
    <t>Léky a zdravotnický materiál</t>
  </si>
  <si>
    <t>III/03810 Havlíčkův Brod - Bělohradská ulice</t>
  </si>
  <si>
    <t>Dotace Regionální radě regionu soudržnosti Jihovýchod</t>
  </si>
  <si>
    <t>Část 7 připravila : R. Tesařová</t>
  </si>
  <si>
    <t>Příprava budoucích osvojitelů, pěstounů a poradních sborů</t>
  </si>
  <si>
    <t>Město Pelhřimov - dotace na dostavbu kuželny v Pelhřimově</t>
  </si>
  <si>
    <t>Dotace TJ Jiskra Havl. Brod na "Výstavbu softbalového areálu.."</t>
  </si>
  <si>
    <t>Na dotace na obnovu kulturních památek - zdrojové krytí</t>
  </si>
  <si>
    <t>3000</t>
  </si>
  <si>
    <t>4000</t>
  </si>
  <si>
    <t>Studie proveditelnosti projektu Integrace kriz.a oper.řízení</t>
  </si>
  <si>
    <t>Expertní posudky k výstavbě Krajské knihovny Vysočiny v Havl.Brodě</t>
  </si>
  <si>
    <t>Foibos, a.s.- dotace na přípravu publikaci Slavné vily v kraji Vysočina</t>
  </si>
  <si>
    <t xml:space="preserve">Basketbalový klub Jihlava - na projekt Krajského centra mládeže </t>
  </si>
  <si>
    <t>Na zajištění realizace partnerských vztahů kraje Vysočina</t>
  </si>
  <si>
    <t>SUPŠ JI-Helenín - výměnný pobyt studentů a pedag.pracovníků z Francie</t>
  </si>
  <si>
    <t>SUPŠ JI-Helenín - na zvýšené náklady na dodávanou tepelnou energii</t>
  </si>
  <si>
    <t>Na fin.zakázky "Elektron.nástroj pro zadávání a evidenci veřej. zakázek"</t>
  </si>
  <si>
    <t>Na uspořádání konference "Kraje a péče o kulturní dědictví"</t>
  </si>
  <si>
    <t>Muzeum Vysočiny TR - na film.dokument o životním díle prof.Lesného</t>
  </si>
  <si>
    <t>Na prezent. kraje  v rámci Dne otevřených dveří Výboru regionů v Bruselu</t>
  </si>
  <si>
    <t>ZZS kraje Vysočina - na vybavení pro nové stanoviště ZZS v Pelhřimově</t>
  </si>
  <si>
    <t>Dětské centrum Jihlava - na krytí změn s uplatněním nového ZP</t>
  </si>
  <si>
    <t>Ostatní výdaje na regionální rozvoj - investiční výdaje</t>
  </si>
  <si>
    <t>Ostatní výdaje na regionální rozvoj - běžné výdaje</t>
  </si>
  <si>
    <t>Podpora a propagace místní Agendy 21</t>
  </si>
  <si>
    <t>Svazek obcí Horácko - cesty k lodím na Dalešické přehradě</t>
  </si>
  <si>
    <t>Letiště Henčov - podkladový materiál pro jeho využití</t>
  </si>
  <si>
    <t>Dětský domov Kamenice n L. - na krytí změn s uplatněním nového ZP</t>
  </si>
  <si>
    <t>90,40</t>
  </si>
  <si>
    <t>Nemocnice HB - na správu nepotřebných budov areálu nemocnice</t>
  </si>
  <si>
    <t>Odvod z IF KSÚS Vysočina v souvislosti s realizací akcí 2006 a 2007</t>
  </si>
  <si>
    <t>Na převoz klientů Protialkoholní záchytné stanice do jiných zařízení</t>
  </si>
  <si>
    <t>Dar Martině Sáblíkové za vynikající sport.úspěchy a reprez. Vysočiny</t>
  </si>
  <si>
    <r>
      <t xml:space="preserve">   půjčky od společnosti Agora a poskytnutím půjčky na poslední etapu realizace komunitního plánování), částka </t>
    </r>
    <r>
      <rPr>
        <b/>
        <sz val="8"/>
        <rFont val="Arial CE"/>
        <family val="2"/>
      </rPr>
      <t>17.000 tis</t>
    </r>
    <r>
      <rPr>
        <sz val="8"/>
        <rFont val="Arial CE"/>
        <family val="2"/>
      </rPr>
      <t>. Kč převod z kapitoly</t>
    </r>
  </si>
  <si>
    <t>Ostat. neinv. dot. ze SR - přímé výdaje ve školství  (pol.4116)</t>
  </si>
  <si>
    <t>Bezúročné půjčky pro krajskou příspěvkovou organizaci SOŠ, SOU a OÚ Třešť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</si>
  <si>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</si>
  <si>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</si>
  <si>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</si>
  <si>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</si>
  <si>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</si>
  <si>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>Basketbalový klub Jihlava - dotace na projekt Krajské centrum mládeže v basket.</t>
  </si>
  <si>
    <t>Konference "Kraje a péče o kulturní dědictví"</t>
  </si>
  <si>
    <t>Expertní posudek - Krajská knihovna HB</t>
  </si>
  <si>
    <t>Realizace partnerských vztahů kraje Vysočina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</si>
  <si>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</si>
  <si>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</si>
  <si>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</si>
  <si>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</si>
  <si>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</si>
  <si>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</si>
  <si>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236 97</t>
  </si>
  <si>
    <t>236 98</t>
  </si>
  <si>
    <t xml:space="preserve">Převod finančních prostředků z rozpočtu kraje na úroky z úvěru  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</si>
  <si>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</si>
  <si>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</si>
  <si>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</si>
  <si>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</si>
  <si>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</si>
  <si>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</si>
  <si>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</si>
  <si>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</si>
  <si>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</si>
  <si>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</si>
  <si>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</si>
  <si>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</si>
  <si>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</si>
  <si>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</si>
  <si>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</si>
  <si>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</si>
  <si>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</si>
  <si>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</si>
  <si>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</si>
  <si>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</si>
  <si>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</si>
  <si>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</si>
  <si>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</si>
  <si>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</si>
  <si>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</si>
  <si>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</si>
  <si>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</si>
  <si>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</si>
  <si>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</si>
  <si>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</si>
  <si>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</si>
  <si>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</si>
  <si>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</si>
  <si>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</si>
  <si>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</si>
  <si>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</si>
  <si>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</si>
  <si>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</si>
  <si>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</si>
  <si>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</si>
  <si>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</si>
  <si>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</si>
  <si>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</si>
  <si>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</si>
  <si>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</si>
  <si>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</si>
  <si>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</si>
  <si>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</si>
  <si>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</si>
  <si>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</si>
  <si>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</si>
  <si>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</si>
  <si>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</si>
  <si>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</si>
  <si>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</si>
  <si>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</si>
  <si>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</si>
  <si>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</si>
  <si>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</si>
  <si>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</si>
  <si>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</si>
  <si>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</si>
  <si>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</si>
  <si>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</si>
  <si>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</si>
  <si>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</si>
  <si>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</si>
  <si>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</si>
  <si>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</si>
  <si>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</si>
  <si>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</si>
  <si>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</si>
  <si>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</si>
  <si>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</si>
  <si>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</si>
  <si>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</si>
  <si>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</si>
  <si>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</si>
  <si>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</si>
  <si>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</si>
  <si>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</si>
  <si>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</si>
  <si>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</si>
  <si>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</si>
  <si>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</si>
  <si>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</si>
  <si>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</si>
  <si>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</si>
  <si>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</si>
  <si>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</si>
  <si>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</si>
  <si>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</si>
  <si>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</si>
  <si>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</si>
  <si>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</si>
  <si>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</si>
  <si>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</si>
  <si>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</si>
  <si>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</si>
  <si>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</si>
  <si>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</si>
  <si>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</si>
  <si>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</si>
  <si>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</si>
  <si>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</si>
  <si>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</si>
  <si>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</si>
  <si>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</si>
  <si>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</si>
  <si>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</si>
  <si>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</si>
  <si>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</si>
  <si>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</si>
  <si>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</si>
  <si>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</si>
  <si>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</si>
  <si>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</si>
  <si>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</si>
  <si>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</si>
  <si>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</si>
  <si>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</si>
  <si>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</si>
  <si>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</si>
  <si>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</si>
  <si>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</si>
  <si>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</si>
  <si>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</si>
  <si>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</si>
  <si>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</si>
  <si>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</si>
  <si>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-68 910 545</t>
  </si>
  <si>
    <t>sesk. 51</t>
  </si>
  <si>
    <t>Neinvestiční nákupy a výdaje související</t>
  </si>
  <si>
    <t>Daň z přidané hodnoty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</si>
  <si>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</si>
  <si>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</si>
  <si>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</si>
  <si>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</si>
  <si>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</si>
  <si>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</si>
  <si>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</si>
  <si>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</si>
  <si>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</si>
  <si>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</si>
  <si>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</si>
  <si>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</si>
  <si>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</si>
  <si>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</si>
  <si>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</si>
  <si>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</si>
  <si>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</si>
  <si>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</si>
  <si>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</si>
  <si>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</si>
  <si>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Poplatky peněžnímu ústavu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</si>
  <si>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</si>
  <si>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</si>
  <si>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</si>
  <si>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</si>
  <si>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</si>
  <si>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</si>
  <si>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</si>
  <si>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</si>
  <si>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</si>
  <si>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</si>
  <si>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</si>
  <si>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Přijaté dotace ze SR - souhrnný dotační vztah         (pol.4112)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</si>
  <si>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</si>
  <si>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</si>
  <si>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</si>
  <si>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</si>
  <si>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 II.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</si>
  <si>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</si>
  <si>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</si>
  <si>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1) PLNĚNÍ PŘÍJMŮ A VÝDAJŮ ROZPOČTU KRAJE V OBDOBÍ 1 - 8/2007</t>
  </si>
  <si>
    <t>Disponibilní zdroje FSR k  31. 8. 2007</t>
  </si>
  <si>
    <r>
      <t xml:space="preserve">2) VÝVOJ DAŇOVÝCH PŘÍJMŮ V OBDOBÍ  1. 1. - 31. 8. 2007 </t>
    </r>
    <r>
      <rPr>
        <b/>
        <sz val="12"/>
        <rFont val="Arial CE"/>
        <family val="2"/>
      </rPr>
      <t xml:space="preserve"> (v tis. Kč) </t>
    </r>
  </si>
  <si>
    <t>3) ČERPÁNÍ VÝDAJŮ ROZPOČTU PODLE KAPITOL V OBDOBÍ 1 - 8/2007</t>
  </si>
  <si>
    <t>4) ČERPÁNÍ VÝDAJŮ NA KAPITOLE KRAJSKÝ ÚŘAD V 1 - 8/2007</t>
  </si>
  <si>
    <t>5) ČERPÁNÍ VÝDAJŮ NA KAPITOLE ZASTUPITELSTVO V 1 - 8/2007</t>
  </si>
  <si>
    <r>
      <t xml:space="preserve">6) SOCIÁLNÍ FOND V OBDOBÍ 1 - 8/2007    </t>
    </r>
    <r>
      <rPr>
        <b/>
        <sz val="10"/>
        <rFont val="Arial CE"/>
        <family val="2"/>
      </rPr>
      <t>(Kč)</t>
    </r>
  </si>
  <si>
    <r>
      <t xml:space="preserve">7 a) FOND VYSOČINY V OBDOBÍ 1 - 8/2007    </t>
    </r>
    <r>
      <rPr>
        <b/>
        <sz val="10"/>
        <rFont val="Arial CE"/>
        <family val="2"/>
      </rPr>
      <t>(Kč)</t>
    </r>
  </si>
  <si>
    <t>b) ČERPÁNÍ  FONDU VYSOČINY DLE GRANTOVÝCH PROGRAMŮ           (Kč)     1 - 8/2007</t>
  </si>
  <si>
    <r>
      <t xml:space="preserve">8) FOND STRATEGICKÝCH REZERV V OBDOBÍ 1 - 8/2007   </t>
    </r>
    <r>
      <rPr>
        <b/>
        <sz val="10"/>
        <rFont val="Arial CE"/>
        <family val="2"/>
      </rPr>
      <t>(Kč)</t>
    </r>
  </si>
  <si>
    <t>Disponibilní zdroje FSR k  31.  8.  2007</t>
  </si>
  <si>
    <t xml:space="preserve">      1 - 8/2007</t>
  </si>
  <si>
    <t>11)  Zpráva o stavu portfolia v období 1 - 8/2007 (Key Investments)</t>
  </si>
  <si>
    <t xml:space="preserve">      oprav silnic II. a III. třídy v rámci silniční sítě kraje 1 - 8/2007</t>
  </si>
  <si>
    <t>Zůstatek na úvěrovém účtu k 31. 8. 2007</t>
  </si>
  <si>
    <t>Nákup materiálu j.n (do 3000 Kč)</t>
  </si>
  <si>
    <t>Voda</t>
  </si>
  <si>
    <t>Teplo</t>
  </si>
  <si>
    <t>Příjmy z prodeje akcií</t>
  </si>
  <si>
    <t>Neinvestiční přijaté transfery od obcí                       (pol.4121)</t>
  </si>
  <si>
    <r>
      <t xml:space="preserve">  (zapojení části přebytku hospodaření kraje Vysočina za rok 2006 do rozpočtu  kraje Vysočina na rok 2007), částka </t>
    </r>
    <r>
      <rPr>
        <b/>
        <sz val="8"/>
        <rFont val="Arial CE"/>
        <family val="2"/>
      </rPr>
      <t>770 tis.</t>
    </r>
    <r>
      <rPr>
        <sz val="8"/>
        <rFont val="Arial CE"/>
        <family val="2"/>
      </rPr>
      <t xml:space="preserve"> Kč převod z FSR</t>
    </r>
  </si>
  <si>
    <t xml:space="preserve">  do rozpočtu kraje - kapitola Školství na poskytnutí půjčky SOŠ a SOU Třešť na "Vytváření kooperačních sítí zahradnických škol v České </t>
  </si>
  <si>
    <t xml:space="preserve">  republice a Rakousku"</t>
  </si>
  <si>
    <t>Elektrická energie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</si>
  <si>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</si>
  <si>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</si>
  <si>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</si>
  <si>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</si>
  <si>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</si>
  <si>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</si>
  <si>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</si>
  <si>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</si>
  <si>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</si>
  <si>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</si>
  <si>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</si>
  <si>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</si>
  <si>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</si>
  <si>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</si>
  <si>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</si>
  <si>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</si>
  <si>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</si>
  <si>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</si>
  <si>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</si>
  <si>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</si>
  <si>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</si>
  <si>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</si>
  <si>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</si>
  <si>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</si>
  <si>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</si>
  <si>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</si>
  <si>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</si>
  <si>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</si>
  <si>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</si>
  <si>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</si>
  <si>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</si>
  <si>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</si>
  <si>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</si>
  <si>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</si>
  <si>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</si>
  <si>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</si>
  <si>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</si>
  <si>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</si>
  <si>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</si>
  <si>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</si>
  <si>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</si>
  <si>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</si>
  <si>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</si>
  <si>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</si>
  <si>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Státní příspěvek zřizovatelům pro děti vyžadující okamžitou pomoc</t>
  </si>
  <si>
    <t xml:space="preserve">Převod do rozpočtu kraje dle schváleného rozpočtu na rok 2007 - Sídlo kraje budova D </t>
  </si>
  <si>
    <t>Dotace pro děti vyžadující okamžitou pomoc</t>
  </si>
  <si>
    <t>Převod do rozpočtu kraje schváleno orgány kraje - SOŠ, SOU a OÚ Třešť(bezúročná půjčka 2007-2008)</t>
  </si>
  <si>
    <t>******</t>
  </si>
  <si>
    <t>Kapitola školství, mládeže a sportu</t>
  </si>
  <si>
    <t>KAPITOLA ŠKOLSTVÍ, MLÁDEŽE A SPORTU</t>
  </si>
  <si>
    <t>Splátky půjčených prostředků od o.s. Agora</t>
  </si>
  <si>
    <t>Dotace REGIONÁLNÍ RADĚ REGIONU SOUDRŽNOSTI JIHOVÝCHOD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</si>
  <si>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</si>
  <si>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</si>
  <si>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</si>
  <si>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</si>
  <si>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</si>
  <si>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</si>
  <si>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</si>
  <si>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</si>
  <si>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</si>
  <si>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</si>
  <si>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</si>
  <si>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</si>
  <si>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</si>
  <si>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</si>
  <si>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</si>
  <si>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</si>
  <si>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</si>
  <si>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</si>
  <si>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</si>
  <si>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</si>
  <si>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</si>
  <si>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</si>
  <si>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</si>
  <si>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</si>
  <si>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</si>
  <si>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>Celkem třída 3 - kapitálové příjmy</t>
  </si>
  <si>
    <t>,</t>
  </si>
  <si>
    <t>Neinvestiční transfery nefin. podnikatelský subj. PO</t>
  </si>
  <si>
    <t xml:space="preserve">Dary obyvatelstvu </t>
  </si>
  <si>
    <t>*Protiradonová opatření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</si>
  <si>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</si>
  <si>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</si>
  <si>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</si>
  <si>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</si>
  <si>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</si>
  <si>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</si>
  <si>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</si>
  <si>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</si>
  <si>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</si>
  <si>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</si>
  <si>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</si>
  <si>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</si>
  <si>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</si>
  <si>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</si>
  <si>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</si>
  <si>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</si>
  <si>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</si>
  <si>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</si>
  <si>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</si>
  <si>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</si>
  <si>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</si>
  <si>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</si>
  <si>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</si>
  <si>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</si>
  <si>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</si>
  <si>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</si>
  <si>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</si>
  <si>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</si>
  <si>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</si>
  <si>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</si>
  <si>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</si>
  <si>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</si>
  <si>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</si>
  <si>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</si>
  <si>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</si>
  <si>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</si>
  <si>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Daň z příjmů FO ze závislé činnosti</t>
  </si>
  <si>
    <t>Daň z příjmů FO ze SVČ</t>
  </si>
  <si>
    <t>Daň z příjmů FO zvláštní sazbou</t>
  </si>
  <si>
    <t>Daň z příjmů PO</t>
  </si>
  <si>
    <t>sesk. 54</t>
  </si>
  <si>
    <t xml:space="preserve">Náhrady mezd v době nemoci </t>
  </si>
  <si>
    <t>Neinvestiční transfery obyvatelstvu</t>
  </si>
  <si>
    <t>Neinvestiční transfery občanským sdružením</t>
  </si>
  <si>
    <t>Příjem EKO-KOM  - Systém sběru a třídění odpadu 2007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</si>
  <si>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</si>
  <si>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</si>
  <si>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</si>
  <si>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</si>
  <si>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</si>
  <si>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</si>
  <si>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</si>
  <si>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</si>
  <si>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</si>
  <si>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</si>
  <si>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</si>
  <si>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</si>
  <si>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</si>
  <si>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</si>
  <si>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</si>
  <si>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</si>
  <si>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2005 - 2006 </t>
  </si>
  <si>
    <t>Zbývá převést z FSR</t>
  </si>
  <si>
    <t>Převod z FSR    1-8 2007</t>
  </si>
  <si>
    <t>Skutečné výdaje za trvání projektu            2005 - 2006</t>
  </si>
  <si>
    <t xml:space="preserve">Skutečné výdaje 1-8 2007 </t>
  </si>
  <si>
    <t>Skutečné příjmy za trvání projektu 2005 - 2006</t>
  </si>
  <si>
    <t xml:space="preserve">Dotace 1-8 2007 </t>
  </si>
  <si>
    <t>236 60</t>
  </si>
  <si>
    <t>Technická asistence SROP: Ostatní výdaje technické pomoci SROP</t>
  </si>
  <si>
    <t>Technická asistence SROP: Aktivity spojené s řízením SROP</t>
  </si>
  <si>
    <t xml:space="preserve">Podpora drobných podnikatelů v ekonomicky slabých regionech kraje Vysočina 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</si>
  <si>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</si>
  <si>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</si>
  <si>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</si>
  <si>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</si>
  <si>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</si>
  <si>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</si>
  <si>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</si>
  <si>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</si>
  <si>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</si>
  <si>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</si>
  <si>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</si>
  <si>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</si>
  <si>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</si>
  <si>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</si>
  <si>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</si>
  <si>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</si>
  <si>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</si>
  <si>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</si>
  <si>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236 87</t>
  </si>
  <si>
    <t>Administrace GS 3.3 OPRLZ</t>
  </si>
  <si>
    <t>236 88</t>
  </si>
  <si>
    <t>INTERREG IIIA CZ - AT</t>
  </si>
  <si>
    <t>236 91</t>
  </si>
  <si>
    <t>Administrace GS 3.2 SROP</t>
  </si>
  <si>
    <t>Legese</t>
  </si>
  <si>
    <t xml:space="preserve">Půjčky na projekty EU (příjmy = splátky půjčených fin. prostředků) </t>
  </si>
  <si>
    <t>Budování rozvojového partnerství za účelem posílení kapacity při plánování a realizaci programů v kraji Vysočina</t>
  </si>
  <si>
    <t xml:space="preserve">Podpora malých a středních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</si>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</sst>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7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b/>
      <i/>
      <sz val="14"/>
      <name val="Arial CE"/>
      <family val="2"/>
    </font>
    <font>
      <sz val="14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2" fillId="4" borderId="3" xfId="0" applyNumberFormat="1" applyFont="1" applyFill="1" applyBorder="1" applyAlignment="1">
      <alignment horizontal="right" vertic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2" fillId="0" borderId="1" xfId="0" applyFont="1" applyBorder="1" applyAlignment="1">
      <alignment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12" xfId="0" applyBorder="1" applyAlignment="1">
      <alignment horizontal="center"/>
    </xf>
    <xf numFmtId="1" fontId="2" fillId="4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right"/>
    </xf>
    <xf numFmtId="165" fontId="2" fillId="0" borderId="14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92" fontId="2" fillId="0" borderId="1" xfId="0" applyNumberFormat="1" applyFont="1" applyBorder="1" applyAlignment="1">
      <alignment horizontal="right"/>
    </xf>
    <xf numFmtId="165" fontId="33" fillId="0" borderId="14" xfId="0" applyNumberFormat="1" applyFont="1" applyBorder="1" applyAlignment="1">
      <alignment/>
    </xf>
    <xf numFmtId="165" fontId="0" fillId="4" borderId="3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top" wrapText="1"/>
    </xf>
    <xf numFmtId="192" fontId="0" fillId="0" borderId="1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2" fillId="0" borderId="16" xfId="0" applyNumberFormat="1" applyFont="1" applyBorder="1" applyAlignment="1">
      <alignment/>
    </xf>
    <xf numFmtId="3" fontId="0" fillId="0" borderId="1" xfId="0" applyNumberForma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/>
    </xf>
    <xf numFmtId="165" fontId="0" fillId="0" borderId="16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1" fontId="0" fillId="4" borderId="1" xfId="0" applyNumberFormat="1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center"/>
    </xf>
    <xf numFmtId="3" fontId="0" fillId="4" borderId="7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68" fillId="2" borderId="17" xfId="0" applyFont="1" applyFill="1" applyBorder="1" applyAlignment="1">
      <alignment horizontal="center" vertical="center" wrapText="1"/>
    </xf>
    <xf numFmtId="0" fontId="68" fillId="2" borderId="18" xfId="0" applyFont="1" applyFill="1" applyBorder="1" applyAlignment="1">
      <alignment horizontal="center" vertical="center"/>
    </xf>
    <xf numFmtId="3" fontId="68" fillId="2" borderId="18" xfId="0" applyNumberFormat="1" applyFont="1" applyFill="1" applyBorder="1" applyAlignment="1">
      <alignment horizontal="center" vertical="center" wrapText="1"/>
    </xf>
    <xf numFmtId="3" fontId="68" fillId="2" borderId="19" xfId="0" applyNumberFormat="1" applyFont="1" applyFill="1" applyBorder="1" applyAlignment="1">
      <alignment horizontal="center" vertical="center" wrapText="1"/>
    </xf>
    <xf numFmtId="0" fontId="68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68" fillId="0" borderId="10" xfId="0" applyNumberFormat="1" applyFont="1" applyBorder="1" applyAlignment="1">
      <alignment horizontal="right"/>
    </xf>
    <xf numFmtId="3" fontId="68" fillId="0" borderId="1" xfId="0" applyNumberFormat="1" applyFont="1" applyBorder="1" applyAlignment="1">
      <alignment/>
    </xf>
    <xf numFmtId="3" fontId="68" fillId="0" borderId="10" xfId="0" applyNumberFormat="1" applyFont="1" applyBorder="1" applyAlignment="1">
      <alignment/>
    </xf>
    <xf numFmtId="3" fontId="68" fillId="0" borderId="14" xfId="0" applyNumberFormat="1" applyFont="1" applyBorder="1" applyAlignment="1">
      <alignment/>
    </xf>
    <xf numFmtId="0" fontId="6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68" fillId="0" borderId="21" xfId="0" applyNumberFormat="1" applyFont="1" applyBorder="1" applyAlignment="1">
      <alignment horizontal="right"/>
    </xf>
    <xf numFmtId="0" fontId="68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left"/>
    </xf>
    <xf numFmtId="3" fontId="69" fillId="0" borderId="1" xfId="0" applyNumberFormat="1" applyFont="1" applyBorder="1" applyAlignment="1">
      <alignment horizontal="right" vertical="top" wrapText="1"/>
    </xf>
    <xf numFmtId="0" fontId="68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68" fillId="0" borderId="1" xfId="0" applyFont="1" applyBorder="1" applyAlignment="1">
      <alignment horizontal="left"/>
    </xf>
    <xf numFmtId="0" fontId="68" fillId="0" borderId="1" xfId="0" applyFont="1" applyFill="1" applyBorder="1" applyAlignment="1">
      <alignment horizontal="left"/>
    </xf>
    <xf numFmtId="3" fontId="69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68" fillId="0" borderId="4" xfId="0" applyFont="1" applyFill="1" applyBorder="1" applyAlignment="1">
      <alignment horizontal="left"/>
    </xf>
    <xf numFmtId="3" fontId="69" fillId="0" borderId="4" xfId="0" applyNumberFormat="1" applyFont="1" applyFill="1" applyBorder="1" applyAlignment="1">
      <alignment horizontal="right" vertical="top" wrapText="1"/>
    </xf>
    <xf numFmtId="3" fontId="68" fillId="0" borderId="4" xfId="0" applyNumberFormat="1" applyFont="1" applyBorder="1" applyAlignment="1">
      <alignment/>
    </xf>
    <xf numFmtId="3" fontId="68" fillId="0" borderId="21" xfId="0" applyNumberFormat="1" applyFont="1" applyBorder="1" applyAlignment="1">
      <alignment/>
    </xf>
    <xf numFmtId="0" fontId="7" fillId="0" borderId="4" xfId="0" applyFont="1" applyFill="1" applyBorder="1" applyAlignment="1">
      <alignment horizontal="left"/>
    </xf>
    <xf numFmtId="4" fontId="68" fillId="0" borderId="4" xfId="0" applyNumberFormat="1" applyFont="1" applyBorder="1" applyAlignment="1">
      <alignment/>
    </xf>
    <xf numFmtId="4" fontId="68" fillId="0" borderId="21" xfId="0" applyNumberFormat="1" applyFont="1" applyBorder="1" applyAlignment="1">
      <alignment/>
    </xf>
    <xf numFmtId="3" fontId="68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68" fillId="0" borderId="20" xfId="0" applyFont="1" applyFill="1" applyBorder="1" applyAlignment="1">
      <alignment horizontal="center"/>
    </xf>
    <xf numFmtId="0" fontId="68" fillId="0" borderId="1" xfId="0" applyFont="1" applyFill="1" applyBorder="1" applyAlignment="1">
      <alignment/>
    </xf>
    <xf numFmtId="3" fontId="68" fillId="0" borderId="1" xfId="0" applyNumberFormat="1" applyFont="1" applyFill="1" applyBorder="1" applyAlignment="1">
      <alignment/>
    </xf>
    <xf numFmtId="0" fontId="6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3" fontId="40" fillId="0" borderId="23" xfId="0" applyNumberFormat="1" applyFont="1" applyFill="1" applyBorder="1" applyAlignment="1">
      <alignment horizontal="right"/>
    </xf>
    <xf numFmtId="3" fontId="40" fillId="0" borderId="24" xfId="0" applyNumberFormat="1" applyFont="1" applyFill="1" applyBorder="1" applyAlignment="1">
      <alignment horizontal="right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3" fontId="68" fillId="0" borderId="0" xfId="0" applyNumberFormat="1" applyFont="1" applyBorder="1" applyAlignment="1">
      <alignment/>
    </xf>
    <xf numFmtId="0" fontId="40" fillId="0" borderId="20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0" fontId="68" fillId="0" borderId="10" xfId="0" applyFont="1" applyBorder="1" applyAlignment="1">
      <alignment/>
    </xf>
    <xf numFmtId="3" fontId="68" fillId="0" borderId="1" xfId="0" applyNumberFormat="1" applyFont="1" applyBorder="1" applyAlignment="1">
      <alignment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68" fillId="0" borderId="23" xfId="0" applyNumberFormat="1" applyFont="1" applyBorder="1" applyAlignment="1">
      <alignment/>
    </xf>
    <xf numFmtId="3" fontId="68" fillId="0" borderId="26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3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horizontal="right" wrapText="1"/>
    </xf>
    <xf numFmtId="0" fontId="0" fillId="8" borderId="1" xfId="0" applyFill="1" applyBorder="1" applyAlignment="1">
      <alignment horizontal="right"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2" fillId="7" borderId="3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3" fontId="0" fillId="7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3" fontId="4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0" fontId="0" fillId="0" borderId="3" xfId="0" applyFill="1" applyBorder="1" applyAlignment="1">
      <alignment horizontal="left"/>
    </xf>
    <xf numFmtId="49" fontId="0" fillId="0" borderId="4" xfId="0" applyNumberFormat="1" applyFill="1" applyBorder="1" applyAlignment="1">
      <alignment horizontal="center" vertical="top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left" vertical="top"/>
    </xf>
    <xf numFmtId="49" fontId="0" fillId="4" borderId="2" xfId="0" applyNumberForma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8" fillId="2" borderId="27" xfId="0" applyFont="1" applyFill="1" applyBorder="1" applyAlignment="1">
      <alignment horizontal="left"/>
    </xf>
    <xf numFmtId="0" fontId="68" fillId="2" borderId="11" xfId="0" applyFont="1" applyFill="1" applyBorder="1" applyAlignment="1">
      <alignment horizontal="left"/>
    </xf>
    <xf numFmtId="0" fontId="68" fillId="2" borderId="28" xfId="0" applyFont="1" applyFill="1" applyBorder="1" applyAlignment="1">
      <alignment horizontal="left"/>
    </xf>
    <xf numFmtId="0" fontId="68" fillId="9" borderId="27" xfId="0" applyFont="1" applyFill="1" applyBorder="1" applyAlignment="1">
      <alignment/>
    </xf>
    <xf numFmtId="0" fontId="68" fillId="9" borderId="11" xfId="0" applyFont="1" applyFill="1" applyBorder="1" applyAlignment="1">
      <alignment/>
    </xf>
    <xf numFmtId="0" fontId="68" fillId="9" borderId="28" xfId="0" applyFont="1" applyFill="1" applyBorder="1" applyAlignment="1">
      <alignment/>
    </xf>
    <xf numFmtId="0" fontId="40" fillId="10" borderId="29" xfId="0" applyFont="1" applyFill="1" applyBorder="1" applyAlignment="1">
      <alignment horizontal="left"/>
    </xf>
    <xf numFmtId="0" fontId="40" fillId="10" borderId="23" xfId="0" applyFont="1" applyFill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40" fillId="0" borderId="29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4" borderId="10" xfId="0" applyFont="1" applyFill="1" applyBorder="1" applyAlignment="1">
      <alignment vertical="center" wrapText="1" shrinkToFit="1"/>
    </xf>
    <xf numFmtId="0" fontId="0" fillId="0" borderId="3" xfId="0" applyFont="1" applyBorder="1" applyAlignment="1">
      <alignment/>
    </xf>
    <xf numFmtId="0" fontId="6" fillId="4" borderId="10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92" fontId="0" fillId="0" borderId="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2" fillId="7" borderId="4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66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vertical="center" wrapText="1"/>
    </xf>
    <xf numFmtId="3" fontId="2" fillId="7" borderId="7" xfId="0" applyNumberFormat="1" applyFont="1" applyFill="1" applyBorder="1" applyAlignment="1">
      <alignment vertical="center" wrapText="1"/>
    </xf>
    <xf numFmtId="3" fontId="0" fillId="7" borderId="4" xfId="0" applyNumberFormat="1" applyFont="1" applyFill="1" applyBorder="1" applyAlignment="1">
      <alignment vertical="center"/>
    </xf>
    <xf numFmtId="3" fontId="0" fillId="7" borderId="7" xfId="0" applyNumberFormat="1" applyFont="1" applyFill="1" applyBorder="1" applyAlignment="1">
      <alignment vertical="center"/>
    </xf>
    <xf numFmtId="3" fontId="0" fillId="7" borderId="4" xfId="0" applyNumberFormat="1" applyFill="1" applyBorder="1" applyAlignment="1">
      <alignment vertical="center"/>
    </xf>
    <xf numFmtId="3" fontId="0" fillId="7" borderId="7" xfId="0" applyNumberForma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vertical="center"/>
    </xf>
    <xf numFmtId="0" fontId="67" fillId="0" borderId="0" xfId="0" applyFont="1" applyAlignment="1">
      <alignment/>
    </xf>
    <xf numFmtId="0" fontId="0" fillId="2" borderId="3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9929329"/>
        <c:axId val="23819642"/>
      </c:barChart>
      <c:catAx>
        <c:axId val="39929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819642"/>
        <c:crosses val="autoZero"/>
        <c:auto val="1"/>
        <c:lblOffset val="100"/>
        <c:noMultiLvlLbl val="0"/>
      </c:catAx>
      <c:valAx>
        <c:axId val="23819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29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40060909"/>
        <c:axId val="25003862"/>
      </c:lineChart>
      <c:catAx>
        <c:axId val="400609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5003862"/>
        <c:crosses val="autoZero"/>
        <c:auto val="1"/>
        <c:lblOffset val="100"/>
        <c:noMultiLvlLbl val="0"/>
      </c:catAx>
      <c:valAx>
        <c:axId val="25003862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0060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23708167"/>
        <c:axId val="12046912"/>
      </c:lineChart>
      <c:catAx>
        <c:axId val="237081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2046912"/>
        <c:crosses val="autoZero"/>
        <c:auto val="1"/>
        <c:lblOffset val="100"/>
        <c:noMultiLvlLbl val="0"/>
      </c:catAx>
      <c:valAx>
        <c:axId val="12046912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70816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41313345"/>
        <c:axId val="36275786"/>
      </c:lineChart>
      <c:catAx>
        <c:axId val="413133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6275786"/>
        <c:crosses val="autoZero"/>
        <c:auto val="1"/>
        <c:lblOffset val="100"/>
        <c:noMultiLvlLbl val="0"/>
      </c:catAx>
      <c:valAx>
        <c:axId val="36275786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131334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3050187"/>
        <c:axId val="50342820"/>
      </c:barChart>
      <c:catAx>
        <c:axId val="13050187"/>
        <c:scaling>
          <c:orientation val="minMax"/>
        </c:scaling>
        <c:axPos val="b"/>
        <c:delete val="1"/>
        <c:majorTickMark val="out"/>
        <c:minorTickMark val="none"/>
        <c:tickLblPos val="nextTo"/>
        <c:crossAx val="50342820"/>
        <c:crossesAt val="0"/>
        <c:auto val="1"/>
        <c:lblOffset val="100"/>
        <c:noMultiLvlLbl val="0"/>
      </c:catAx>
      <c:valAx>
        <c:axId val="5034282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5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32197"/>
        <c:axId val="51236590"/>
      </c:lineChart>
      <c:catAx>
        <c:axId val="50432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236590"/>
        <c:crosses val="autoZero"/>
        <c:auto val="1"/>
        <c:lblOffset val="100"/>
        <c:noMultiLvlLbl val="0"/>
      </c:catAx>
      <c:valAx>
        <c:axId val="51236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432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58476127"/>
        <c:axId val="56523096"/>
      </c:barChart>
      <c:catAx>
        <c:axId val="5847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523096"/>
        <c:crosses val="autoZero"/>
        <c:auto val="1"/>
        <c:lblOffset val="100"/>
        <c:noMultiLvlLbl val="0"/>
      </c:catAx>
      <c:valAx>
        <c:axId val="56523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6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38945817"/>
        <c:axId val="14968034"/>
      </c:barChart>
      <c:catAx>
        <c:axId val="38945817"/>
        <c:scaling>
          <c:orientation val="minMax"/>
        </c:scaling>
        <c:axPos val="b"/>
        <c:delete val="1"/>
        <c:majorTickMark val="out"/>
        <c:minorTickMark val="none"/>
        <c:tickLblPos val="nextTo"/>
        <c:crossAx val="14968034"/>
        <c:crossesAt val="0"/>
        <c:auto val="1"/>
        <c:lblOffset val="100"/>
        <c:noMultiLvlLbl val="0"/>
      </c:catAx>
      <c:valAx>
        <c:axId val="149680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4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494579"/>
        <c:axId val="4451212"/>
      </c:lineChart>
      <c:catAx>
        <c:axId val="49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51212"/>
        <c:crosses val="autoZero"/>
        <c:auto val="1"/>
        <c:lblOffset val="100"/>
        <c:noMultiLvlLbl val="0"/>
      </c:catAx>
      <c:valAx>
        <c:axId val="4451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KÚ'!$A$60:$A$63</c:f>
              <c:strCache/>
            </c:strRef>
          </c:cat>
          <c:val>
            <c:numRef>
              <c:f>'čerpání KÚ'!$E$60:$E$63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152400</xdr:rowOff>
    </xdr:from>
    <xdr:to>
      <xdr:col>7</xdr:col>
      <xdr:colOff>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1791950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305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09550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09550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1724025</xdr:colOff>
      <xdr:row>55</xdr:row>
      <xdr:rowOff>152400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9550"/>
          <a:ext cx="6810375" cy="889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17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53.87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625" style="0" customWidth="1"/>
    <col min="6" max="6" width="21.125" style="0" hidden="1" customWidth="1"/>
    <col min="8" max="9" width="0" style="0" hidden="1" customWidth="1"/>
  </cols>
  <sheetData>
    <row r="1" spans="4:5" ht="15">
      <c r="D1" s="456" t="s">
        <v>181</v>
      </c>
      <c r="E1" s="456"/>
    </row>
    <row r="2" spans="4:5" ht="15">
      <c r="D2" s="456" t="s">
        <v>141</v>
      </c>
      <c r="E2" s="456"/>
    </row>
    <row r="3" spans="4:7" ht="12" customHeight="1">
      <c r="D3" s="730"/>
      <c r="E3" s="730"/>
      <c r="F3" s="731"/>
      <c r="G3" s="731"/>
    </row>
    <row r="4" spans="1:9" ht="18">
      <c r="A4" s="732" t="s">
        <v>796</v>
      </c>
      <c r="B4" s="732"/>
      <c r="C4" s="732"/>
      <c r="D4" s="732"/>
      <c r="E4" s="732"/>
      <c r="I4" t="s">
        <v>719</v>
      </c>
    </row>
    <row r="5" ht="12" customHeight="1"/>
    <row r="6" ht="12.75">
      <c r="A6" s="64" t="s">
        <v>693</v>
      </c>
    </row>
    <row r="7" spans="1:5" ht="25.5" customHeight="1">
      <c r="A7" s="21"/>
      <c r="B7" s="50" t="s">
        <v>696</v>
      </c>
      <c r="C7" s="59" t="s">
        <v>697</v>
      </c>
      <c r="D7" s="5" t="s">
        <v>549</v>
      </c>
      <c r="E7" s="51" t="s">
        <v>698</v>
      </c>
    </row>
    <row r="8" spans="1:9" ht="12.75">
      <c r="A8" s="23" t="s">
        <v>923</v>
      </c>
      <c r="B8" s="372">
        <v>7161577</v>
      </c>
      <c r="C8" s="591">
        <f>C98</f>
        <v>7448465</v>
      </c>
      <c r="D8" s="346">
        <f>D98</f>
        <v>5595783</v>
      </c>
      <c r="E8" s="369">
        <f aca="true" t="shared" si="0" ref="E8:E13">+D8/C8*100</f>
        <v>75.12666032531536</v>
      </c>
      <c r="I8" s="15"/>
    </row>
    <row r="9" spans="1:7" ht="12.75">
      <c r="A9" s="23" t="s">
        <v>143</v>
      </c>
      <c r="B9" s="346">
        <v>387280</v>
      </c>
      <c r="C9" s="346">
        <v>412943</v>
      </c>
      <c r="D9" s="346">
        <v>376793</v>
      </c>
      <c r="E9" s="369">
        <f t="shared" si="0"/>
        <v>91.24576515402852</v>
      </c>
      <c r="G9" s="250"/>
    </row>
    <row r="10" spans="1:7" s="2" customFormat="1" ht="12.75">
      <c r="A10" s="113" t="s">
        <v>921</v>
      </c>
      <c r="B10" s="347">
        <f>SUM(B8:B9)</f>
        <v>7548857</v>
      </c>
      <c r="C10" s="347">
        <f>SUM(C8:C9)</f>
        <v>7861408</v>
      </c>
      <c r="D10" s="347">
        <f>SUM(D8:D9)</f>
        <v>5972576</v>
      </c>
      <c r="E10" s="126">
        <f t="shared" si="0"/>
        <v>75.97336253251325</v>
      </c>
      <c r="G10" s="303"/>
    </row>
    <row r="11" spans="1:5" ht="12.75">
      <c r="A11" s="23" t="s">
        <v>922</v>
      </c>
      <c r="B11" s="346">
        <v>7546237</v>
      </c>
      <c r="C11" s="332">
        <v>7841788</v>
      </c>
      <c r="D11" s="371">
        <v>5315920</v>
      </c>
      <c r="E11" s="369">
        <f t="shared" si="0"/>
        <v>67.78964185208781</v>
      </c>
    </row>
    <row r="12" spans="1:5" ht="12.75">
      <c r="A12" s="23" t="s">
        <v>328</v>
      </c>
      <c r="B12" s="224">
        <v>2620</v>
      </c>
      <c r="C12" s="332">
        <v>19620</v>
      </c>
      <c r="D12" s="346">
        <v>17000</v>
      </c>
      <c r="E12" s="62">
        <f t="shared" si="0"/>
        <v>86.64627930682977</v>
      </c>
    </row>
    <row r="13" spans="1:5" ht="12.75">
      <c r="A13" s="113" t="s">
        <v>887</v>
      </c>
      <c r="B13" s="114">
        <f>SUM(B11:B12)</f>
        <v>7548857</v>
      </c>
      <c r="C13" s="114">
        <f>SUM(C11:C12)</f>
        <v>7861408</v>
      </c>
      <c r="D13" s="114">
        <f>SUM(D11:D12)</f>
        <v>5332920</v>
      </c>
      <c r="E13" s="240">
        <f t="shared" si="0"/>
        <v>67.83670304352604</v>
      </c>
    </row>
    <row r="14" spans="1:5" s="2" customFormat="1" ht="12.75">
      <c r="A14" s="34" t="s">
        <v>929</v>
      </c>
      <c r="B14" s="28">
        <f>B10-B13</f>
        <v>0</v>
      </c>
      <c r="C14" s="28">
        <f>C10-C13</f>
        <v>0</v>
      </c>
      <c r="D14" s="28">
        <f>D10-D13</f>
        <v>639656</v>
      </c>
      <c r="E14" s="319">
        <v>0</v>
      </c>
    </row>
    <row r="15" spans="1:5" s="2" customFormat="1" ht="12.75">
      <c r="A15" s="316"/>
      <c r="B15" s="480"/>
      <c r="C15" s="480"/>
      <c r="D15" s="480"/>
      <c r="E15" s="38"/>
    </row>
    <row r="16" spans="1:7" s="2" customFormat="1" ht="12.75">
      <c r="A16" s="134" t="s">
        <v>316</v>
      </c>
      <c r="B16" s="211"/>
      <c r="C16" s="54"/>
      <c r="D16" s="54"/>
      <c r="E16" s="38"/>
      <c r="G16" s="566"/>
    </row>
    <row r="17" spans="1:5" s="2" customFormat="1" ht="12.75">
      <c r="A17" s="134" t="s">
        <v>102</v>
      </c>
      <c r="B17" s="54"/>
      <c r="C17" s="54"/>
      <c r="D17" s="54"/>
      <c r="E17" s="38"/>
    </row>
    <row r="18" spans="1:5" s="2" customFormat="1" ht="12.75">
      <c r="A18" s="134" t="s">
        <v>101</v>
      </c>
      <c r="B18" s="54"/>
      <c r="C18" s="54"/>
      <c r="D18" s="54"/>
      <c r="E18" s="38"/>
    </row>
    <row r="19" spans="1:5" s="2" customFormat="1" ht="12.75">
      <c r="A19" s="116" t="s">
        <v>816</v>
      </c>
      <c r="B19" s="54"/>
      <c r="C19" s="54"/>
      <c r="D19" s="54"/>
      <c r="E19" s="38"/>
    </row>
    <row r="20" spans="1:5" s="2" customFormat="1" ht="12.75" customHeight="1">
      <c r="A20" s="116" t="s">
        <v>817</v>
      </c>
      <c r="B20" s="54"/>
      <c r="C20" s="54"/>
      <c r="D20" s="54"/>
      <c r="E20" s="38"/>
    </row>
    <row r="21" spans="1:10" s="2" customFormat="1" ht="12.75" customHeight="1">
      <c r="A21" s="116" t="s">
        <v>818</v>
      </c>
      <c r="B21" s="54"/>
      <c r="C21" s="54"/>
      <c r="D21" s="54"/>
      <c r="E21" s="38"/>
      <c r="J21" s="2" t="s">
        <v>719</v>
      </c>
    </row>
    <row r="22" spans="1:5" s="2" customFormat="1" ht="12.75" customHeight="1">
      <c r="A22" s="116"/>
      <c r="B22" s="54"/>
      <c r="C22" s="54"/>
      <c r="D22" s="54"/>
      <c r="E22" s="38"/>
    </row>
    <row r="23" spans="1:5" ht="12.75" customHeight="1">
      <c r="A23" s="337" t="s">
        <v>83</v>
      </c>
      <c r="B23" s="121"/>
      <c r="C23" s="338"/>
      <c r="D23" s="338"/>
      <c r="E23" s="336"/>
    </row>
    <row r="24" spans="1:5" ht="12.75" customHeight="1">
      <c r="A24" s="337" t="s">
        <v>601</v>
      </c>
      <c r="B24" s="121"/>
      <c r="C24" s="338"/>
      <c r="D24" s="338"/>
      <c r="E24" s="336"/>
    </row>
    <row r="25" spans="1:5" ht="12.75" customHeight="1">
      <c r="A25" s="116" t="s">
        <v>169</v>
      </c>
      <c r="B25" s="121"/>
      <c r="C25" s="338"/>
      <c r="D25" s="338"/>
      <c r="E25" s="336"/>
    </row>
    <row r="26" spans="1:5" ht="12.75" customHeight="1">
      <c r="A26" s="337"/>
      <c r="B26" s="121"/>
      <c r="C26" s="338"/>
      <c r="D26" s="338"/>
      <c r="E26" s="336"/>
    </row>
    <row r="27" spans="1:5" ht="12.75" customHeight="1">
      <c r="A27" s="337"/>
      <c r="B27" s="121"/>
      <c r="C27" s="338"/>
      <c r="D27" s="338"/>
      <c r="E27" s="336"/>
    </row>
    <row r="28" spans="1:10" ht="12.75">
      <c r="A28" s="64" t="s">
        <v>517</v>
      </c>
      <c r="B28" s="339"/>
      <c r="C28" s="340"/>
      <c r="D28" s="340"/>
      <c r="E28" s="341"/>
      <c r="G28" s="125"/>
      <c r="J28" s="2"/>
    </row>
    <row r="29" spans="1:10" ht="21.75" customHeight="1">
      <c r="A29" s="21"/>
      <c r="B29" s="474" t="s">
        <v>696</v>
      </c>
      <c r="C29" s="475" t="s">
        <v>697</v>
      </c>
      <c r="D29" s="476" t="s">
        <v>549</v>
      </c>
      <c r="E29" s="477" t="s">
        <v>698</v>
      </c>
      <c r="G29" s="125"/>
      <c r="J29" s="2"/>
    </row>
    <row r="30" spans="1:9" ht="12.75">
      <c r="A30" s="23" t="s">
        <v>923</v>
      </c>
      <c r="B30" s="372">
        <v>3581863</v>
      </c>
      <c r="C30" s="372">
        <v>3716849</v>
      </c>
      <c r="D30" s="346">
        <v>2796366</v>
      </c>
      <c r="E30" s="369">
        <f aca="true" t="shared" si="1" ref="E30:E35">+D30/C30*100</f>
        <v>75.23485619135994</v>
      </c>
      <c r="I30" s="15"/>
    </row>
    <row r="31" spans="1:7" ht="12.75">
      <c r="A31" s="23" t="s">
        <v>329</v>
      </c>
      <c r="B31" s="346">
        <v>387280</v>
      </c>
      <c r="C31" s="346">
        <v>412943</v>
      </c>
      <c r="D31" s="346">
        <v>376793</v>
      </c>
      <c r="E31" s="369">
        <f t="shared" si="1"/>
        <v>91.24576515402852</v>
      </c>
      <c r="G31" s="250"/>
    </row>
    <row r="32" spans="1:10" s="2" customFormat="1" ht="12.75">
      <c r="A32" s="113" t="s">
        <v>921</v>
      </c>
      <c r="B32" s="347">
        <f>SUM(B30:B31)</f>
        <v>3969143</v>
      </c>
      <c r="C32" s="347">
        <f>SUM(C30:C31)</f>
        <v>4129792</v>
      </c>
      <c r="D32" s="347">
        <f>SUM(D30:D31)</f>
        <v>3173159</v>
      </c>
      <c r="E32" s="492">
        <f t="shared" si="1"/>
        <v>76.83580674280932</v>
      </c>
      <c r="G32" s="303"/>
      <c r="J32" s="702">
        <v>17158</v>
      </c>
    </row>
    <row r="33" spans="1:5" ht="12.75">
      <c r="A33" s="23" t="s">
        <v>922</v>
      </c>
      <c r="B33" s="346">
        <v>3966523</v>
      </c>
      <c r="C33" s="346">
        <v>4110172</v>
      </c>
      <c r="D33" s="346">
        <v>2533661</v>
      </c>
      <c r="E33" s="369">
        <f t="shared" si="1"/>
        <v>61.64367330612927</v>
      </c>
    </row>
    <row r="34" spans="1:5" ht="12.75">
      <c r="A34" s="23" t="s">
        <v>328</v>
      </c>
      <c r="B34" s="224">
        <v>2620</v>
      </c>
      <c r="C34" s="332">
        <v>19620</v>
      </c>
      <c r="D34" s="346">
        <v>17000</v>
      </c>
      <c r="E34" s="62">
        <f t="shared" si="1"/>
        <v>86.64627930682977</v>
      </c>
    </row>
    <row r="35" spans="1:5" ht="12.75">
      <c r="A35" s="113" t="s">
        <v>887</v>
      </c>
      <c r="B35" s="312">
        <f>SUM(B33:B34)</f>
        <v>3969143</v>
      </c>
      <c r="C35" s="312">
        <f>SUM(C33:C34)</f>
        <v>4129792</v>
      </c>
      <c r="D35" s="312">
        <f>SUM(D33:D34)</f>
        <v>2550661</v>
      </c>
      <c r="E35" s="473">
        <f t="shared" si="1"/>
        <v>61.762456801698484</v>
      </c>
    </row>
    <row r="36" spans="1:5" s="2" customFormat="1" ht="12.75">
      <c r="A36" s="34" t="s">
        <v>929</v>
      </c>
      <c r="B36" s="28">
        <f>B32-B35</f>
        <v>0</v>
      </c>
      <c r="C36" s="28">
        <f>C32-C35</f>
        <v>0</v>
      </c>
      <c r="D36" s="28">
        <f>D32-D35</f>
        <v>622498</v>
      </c>
      <c r="E36" s="319">
        <v>0</v>
      </c>
    </row>
    <row r="37" spans="1:4" ht="12.75" customHeight="1">
      <c r="A37" s="64"/>
      <c r="B37" s="29"/>
      <c r="C37" s="83"/>
      <c r="D37" s="29"/>
    </row>
    <row r="38" spans="1:4" ht="12.75">
      <c r="A38" s="64" t="s">
        <v>674</v>
      </c>
      <c r="B38" s="29"/>
      <c r="C38" s="83"/>
      <c r="D38" s="29"/>
    </row>
    <row r="39" spans="1:7" ht="26.25" customHeight="1">
      <c r="A39" s="5" t="s">
        <v>547</v>
      </c>
      <c r="B39" s="50" t="s">
        <v>696</v>
      </c>
      <c r="C39" s="59" t="s">
        <v>697</v>
      </c>
      <c r="D39" s="5" t="s">
        <v>549</v>
      </c>
      <c r="E39" s="51" t="s">
        <v>698</v>
      </c>
      <c r="F39" t="s">
        <v>834</v>
      </c>
      <c r="G39" s="337"/>
    </row>
    <row r="40" spans="1:5" ht="12.75">
      <c r="A40" s="100" t="s">
        <v>939</v>
      </c>
      <c r="B40" s="330">
        <v>752940</v>
      </c>
      <c r="C40" s="330">
        <v>752940</v>
      </c>
      <c r="D40" s="605">
        <v>524311</v>
      </c>
      <c r="E40" s="369">
        <f aca="true" t="shared" si="2" ref="E40:E72">+D40/C40*100</f>
        <v>69.63516349244296</v>
      </c>
    </row>
    <row r="41" spans="1:5" ht="12.75">
      <c r="A41" s="99" t="s">
        <v>940</v>
      </c>
      <c r="B41" s="330">
        <v>69720</v>
      </c>
      <c r="C41" s="330">
        <v>69720</v>
      </c>
      <c r="D41" s="605">
        <v>43523</v>
      </c>
      <c r="E41" s="369">
        <f t="shared" si="2"/>
        <v>62.42541594951233</v>
      </c>
    </row>
    <row r="42" spans="1:5" ht="12.75">
      <c r="A42" s="99" t="s">
        <v>941</v>
      </c>
      <c r="B42" s="330">
        <v>41830</v>
      </c>
      <c r="C42" s="330">
        <v>41830</v>
      </c>
      <c r="D42" s="605">
        <v>35977</v>
      </c>
      <c r="E42" s="369">
        <f t="shared" si="2"/>
        <v>86.00765001195315</v>
      </c>
    </row>
    <row r="43" spans="1:5" ht="12.75">
      <c r="A43" s="99" t="s">
        <v>942</v>
      </c>
      <c r="B43" s="330">
        <v>948150</v>
      </c>
      <c r="C43" s="330">
        <v>948150</v>
      </c>
      <c r="D43" s="605">
        <v>729925</v>
      </c>
      <c r="E43" s="369">
        <f t="shared" si="2"/>
        <v>76.98412698412699</v>
      </c>
    </row>
    <row r="44" spans="1:5" ht="12.75">
      <c r="A44" s="99" t="s">
        <v>755</v>
      </c>
      <c r="B44" s="330">
        <v>1399399</v>
      </c>
      <c r="C44" s="330">
        <v>1399399</v>
      </c>
      <c r="D44" s="605">
        <v>1074359</v>
      </c>
      <c r="E44" s="369">
        <f t="shared" si="2"/>
        <v>76.77288607466491</v>
      </c>
    </row>
    <row r="45" spans="1:5" ht="12.75">
      <c r="A45" s="99" t="s">
        <v>418</v>
      </c>
      <c r="B45" s="330">
        <v>0</v>
      </c>
      <c r="C45" s="330">
        <v>0</v>
      </c>
      <c r="D45" s="605">
        <v>54048</v>
      </c>
      <c r="E45" s="369" t="s">
        <v>883</v>
      </c>
    </row>
    <row r="46" spans="1:6" ht="12.75">
      <c r="A46" s="241" t="s">
        <v>550</v>
      </c>
      <c r="B46" s="330">
        <v>1200</v>
      </c>
      <c r="C46" s="330">
        <v>1200</v>
      </c>
      <c r="D46" s="605">
        <v>1357</v>
      </c>
      <c r="E46" s="369">
        <f t="shared" si="2"/>
        <v>113.08333333333334</v>
      </c>
      <c r="F46" t="s">
        <v>831</v>
      </c>
    </row>
    <row r="47" spans="1:5" ht="12.75">
      <c r="A47" s="241" t="s">
        <v>935</v>
      </c>
      <c r="B47" s="330">
        <v>0</v>
      </c>
      <c r="C47" s="330">
        <v>0</v>
      </c>
      <c r="D47" s="605">
        <v>2</v>
      </c>
      <c r="E47" s="369" t="s">
        <v>883</v>
      </c>
    </row>
    <row r="48" spans="1:5" ht="12.75">
      <c r="A48" s="241" t="s">
        <v>936</v>
      </c>
      <c r="B48" s="330">
        <v>0</v>
      </c>
      <c r="C48" s="330">
        <v>0</v>
      </c>
      <c r="D48" s="605">
        <v>16</v>
      </c>
      <c r="E48" s="369" t="s">
        <v>883</v>
      </c>
    </row>
    <row r="49" spans="1:5" ht="12.75">
      <c r="A49" s="241" t="s">
        <v>937</v>
      </c>
      <c r="B49" s="330">
        <v>0</v>
      </c>
      <c r="C49" s="330">
        <v>0</v>
      </c>
      <c r="D49" s="605">
        <v>25</v>
      </c>
      <c r="E49" s="369" t="s">
        <v>883</v>
      </c>
    </row>
    <row r="50" spans="1:5" ht="12.75">
      <c r="A50" s="241" t="s">
        <v>938</v>
      </c>
      <c r="B50" s="330">
        <v>0</v>
      </c>
      <c r="C50" s="330">
        <v>0</v>
      </c>
      <c r="D50" s="605">
        <v>10</v>
      </c>
      <c r="E50" s="369" t="s">
        <v>883</v>
      </c>
    </row>
    <row r="51" spans="1:5" ht="12.75">
      <c r="A51" s="113" t="s">
        <v>894</v>
      </c>
      <c r="B51" s="114">
        <f>SUM(B40:B50)</f>
        <v>3213239</v>
      </c>
      <c r="C51" s="114">
        <f>SUM(C40:C50)</f>
        <v>3213239</v>
      </c>
      <c r="D51" s="312">
        <f>SUM(D40:D50)</f>
        <v>2463553</v>
      </c>
      <c r="E51" s="240">
        <f t="shared" si="2"/>
        <v>76.66883789223273</v>
      </c>
    </row>
    <row r="52" spans="1:11" ht="13.5" customHeight="1">
      <c r="A52" s="113"/>
      <c r="B52" s="114"/>
      <c r="C52" s="114"/>
      <c r="D52" s="312"/>
      <c r="E52" s="369"/>
      <c r="K52" t="s">
        <v>719</v>
      </c>
    </row>
    <row r="53" spans="1:7" ht="12.75">
      <c r="A53" s="34" t="s">
        <v>888</v>
      </c>
      <c r="B53" s="28">
        <v>650</v>
      </c>
      <c r="C53" s="332">
        <v>3782</v>
      </c>
      <c r="D53" s="332">
        <v>3564</v>
      </c>
      <c r="E53" s="369">
        <f t="shared" si="2"/>
        <v>94.23585404547859</v>
      </c>
      <c r="G53" s="275"/>
    </row>
    <row r="54" spans="1:7" ht="12.75">
      <c r="A54" s="34" t="s">
        <v>933</v>
      </c>
      <c r="B54" s="28">
        <v>400</v>
      </c>
      <c r="C54" s="332">
        <v>400</v>
      </c>
      <c r="D54" s="332">
        <v>273</v>
      </c>
      <c r="E54" s="369">
        <f t="shared" si="2"/>
        <v>68.25</v>
      </c>
      <c r="G54" s="275"/>
    </row>
    <row r="55" spans="1:5" ht="12.75">
      <c r="A55" s="34" t="s">
        <v>882</v>
      </c>
      <c r="B55" s="28">
        <v>4000</v>
      </c>
      <c r="C55" s="332">
        <v>4000</v>
      </c>
      <c r="D55" s="332">
        <v>15566</v>
      </c>
      <c r="E55" s="32" t="s">
        <v>883</v>
      </c>
    </row>
    <row r="56" spans="1:6" ht="12.75" customHeight="1">
      <c r="A56" s="23" t="s">
        <v>551</v>
      </c>
      <c r="B56" s="28">
        <v>43230</v>
      </c>
      <c r="C56" s="332">
        <v>50663</v>
      </c>
      <c r="D56" s="332">
        <v>21930</v>
      </c>
      <c r="E56" s="32">
        <f t="shared" si="2"/>
        <v>43.28602727828987</v>
      </c>
      <c r="F56" t="s">
        <v>832</v>
      </c>
    </row>
    <row r="57" spans="1:7" ht="13.5" customHeight="1">
      <c r="A57" s="23" t="s">
        <v>321</v>
      </c>
      <c r="B57" s="28">
        <v>38300</v>
      </c>
      <c r="C57" s="332">
        <v>38956</v>
      </c>
      <c r="D57" s="332">
        <v>9833</v>
      </c>
      <c r="E57" s="32">
        <f t="shared" si="2"/>
        <v>25.241297874525102</v>
      </c>
      <c r="G57" s="275"/>
    </row>
    <row r="58" spans="1:7" ht="12" customHeight="1">
      <c r="A58" s="23" t="s">
        <v>320</v>
      </c>
      <c r="B58" s="28">
        <v>141700</v>
      </c>
      <c r="C58" s="332">
        <v>141714</v>
      </c>
      <c r="D58" s="247">
        <v>67686</v>
      </c>
      <c r="E58" s="32">
        <f t="shared" si="2"/>
        <v>47.76239468224735</v>
      </c>
      <c r="G58" s="275"/>
    </row>
    <row r="59" spans="1:9" ht="12.75">
      <c r="A59" s="23" t="s">
        <v>319</v>
      </c>
      <c r="B59" s="28">
        <v>13000</v>
      </c>
      <c r="C59" s="332">
        <v>13000</v>
      </c>
      <c r="D59" s="247">
        <v>8827</v>
      </c>
      <c r="E59" s="32">
        <f t="shared" si="2"/>
        <v>67.9</v>
      </c>
      <c r="H59">
        <v>2143</v>
      </c>
      <c r="I59">
        <v>2</v>
      </c>
    </row>
    <row r="60" spans="1:5" ht="12.75">
      <c r="A60" s="23" t="s">
        <v>871</v>
      </c>
      <c r="B60" s="28">
        <v>4039</v>
      </c>
      <c r="C60" s="332">
        <v>4039</v>
      </c>
      <c r="D60" s="332">
        <v>1433</v>
      </c>
      <c r="E60" s="32">
        <f t="shared" si="2"/>
        <v>35.479078979945534</v>
      </c>
    </row>
    <row r="61" spans="1:9" ht="12.75">
      <c r="A61" s="23" t="s">
        <v>346</v>
      </c>
      <c r="B61" s="28">
        <v>1500</v>
      </c>
      <c r="C61" s="332">
        <v>1530</v>
      </c>
      <c r="D61" s="332">
        <v>66</v>
      </c>
      <c r="E61" s="32">
        <f t="shared" si="2"/>
        <v>4.313725490196078</v>
      </c>
      <c r="H61">
        <v>2329</v>
      </c>
      <c r="I61">
        <v>1022</v>
      </c>
    </row>
    <row r="62" spans="1:5" ht="12.75">
      <c r="A62" s="23" t="s">
        <v>348</v>
      </c>
      <c r="B62" s="28">
        <v>0</v>
      </c>
      <c r="C62" s="332">
        <v>0</v>
      </c>
      <c r="D62" s="332">
        <f>D85</f>
        <v>15710</v>
      </c>
      <c r="E62" s="374" t="s">
        <v>883</v>
      </c>
    </row>
    <row r="63" spans="1:5" ht="12.75">
      <c r="A63" s="113" t="s">
        <v>895</v>
      </c>
      <c r="B63" s="114">
        <f>SUM(B53:B62)</f>
        <v>246819</v>
      </c>
      <c r="C63" s="312">
        <f>SUM(C53:C62)</f>
        <v>258084</v>
      </c>
      <c r="D63" s="312">
        <f>SUM(D53:D62)</f>
        <v>144888</v>
      </c>
      <c r="E63" s="373">
        <f t="shared" si="2"/>
        <v>56.139861440461246</v>
      </c>
    </row>
    <row r="64" spans="1:11" ht="12" customHeight="1">
      <c r="A64" s="113"/>
      <c r="B64" s="114"/>
      <c r="C64" s="312"/>
      <c r="D64" s="312"/>
      <c r="E64" s="126"/>
      <c r="J64" s="125"/>
      <c r="K64" s="125"/>
    </row>
    <row r="65" spans="1:10" ht="12.75">
      <c r="A65" s="370" t="s">
        <v>347</v>
      </c>
      <c r="B65" s="371">
        <v>0</v>
      </c>
      <c r="C65" s="372">
        <v>4077</v>
      </c>
      <c r="D65" s="372">
        <v>5563</v>
      </c>
      <c r="E65" s="32">
        <f t="shared" si="2"/>
        <v>136.4483688987</v>
      </c>
      <c r="J65" s="125"/>
    </row>
    <row r="66" spans="1:5" ht="12.75">
      <c r="A66" s="23" t="s">
        <v>788</v>
      </c>
      <c r="B66" s="28">
        <v>72705</v>
      </c>
      <c r="C66" s="332">
        <v>72705</v>
      </c>
      <c r="D66" s="346">
        <v>48471</v>
      </c>
      <c r="E66" s="32">
        <f t="shared" si="2"/>
        <v>66.66804208788942</v>
      </c>
    </row>
    <row r="67" spans="1:5" ht="12.75">
      <c r="A67" s="34" t="s">
        <v>602</v>
      </c>
      <c r="B67" s="28">
        <v>3579714</v>
      </c>
      <c r="C67" s="332">
        <v>3731616</v>
      </c>
      <c r="D67" s="346">
        <v>2799417</v>
      </c>
      <c r="E67" s="32">
        <f t="shared" si="2"/>
        <v>75.01889261917624</v>
      </c>
    </row>
    <row r="68" spans="1:5" ht="12.75">
      <c r="A68" s="34" t="s">
        <v>340</v>
      </c>
      <c r="B68" s="28">
        <v>0</v>
      </c>
      <c r="C68" s="332">
        <v>113328</v>
      </c>
      <c r="D68" s="346">
        <v>117296</v>
      </c>
      <c r="E68" s="32">
        <f t="shared" si="2"/>
        <v>103.50134123958775</v>
      </c>
    </row>
    <row r="69" spans="1:5" ht="12.75">
      <c r="A69" s="34" t="s">
        <v>815</v>
      </c>
      <c r="B69" s="28">
        <v>0</v>
      </c>
      <c r="C69" s="332">
        <v>6000</v>
      </c>
      <c r="D69" s="346">
        <v>4000</v>
      </c>
      <c r="E69" s="32">
        <f t="shared" si="2"/>
        <v>66.66666666666666</v>
      </c>
    </row>
    <row r="70" spans="1:5" ht="12.75">
      <c r="A70" s="34" t="s">
        <v>437</v>
      </c>
      <c r="B70" s="28">
        <v>1500</v>
      </c>
      <c r="C70" s="28">
        <v>1816</v>
      </c>
      <c r="D70" s="346">
        <v>1080</v>
      </c>
      <c r="E70" s="32">
        <f t="shared" si="2"/>
        <v>59.471365638766514</v>
      </c>
    </row>
    <row r="71" spans="1:5" ht="25.5">
      <c r="A71" s="243" t="s">
        <v>897</v>
      </c>
      <c r="B71" s="242">
        <f>SUM(B65:B70)</f>
        <v>3653919</v>
      </c>
      <c r="C71" s="242">
        <f>SUM(C65:C70)</f>
        <v>3929542</v>
      </c>
      <c r="D71" s="347">
        <f>SUM(D65:D70)</f>
        <v>2975827</v>
      </c>
      <c r="E71" s="32">
        <f t="shared" si="2"/>
        <v>75.72961429092754</v>
      </c>
    </row>
    <row r="72" spans="1:5" ht="12.75">
      <c r="A72" s="3" t="s">
        <v>552</v>
      </c>
      <c r="B72" s="9">
        <f>B51+B63+B71</f>
        <v>7113977</v>
      </c>
      <c r="C72" s="9">
        <f>C51+C63+C71</f>
        <v>7400865</v>
      </c>
      <c r="D72" s="9">
        <f>D51+D63+D71</f>
        <v>5584268</v>
      </c>
      <c r="E72" s="27">
        <f t="shared" si="2"/>
        <v>75.454261089751</v>
      </c>
    </row>
    <row r="73" spans="1:5" s="29" customFormat="1" ht="14.25">
      <c r="A73" s="251"/>
      <c r="B73" s="252"/>
      <c r="C73" s="252"/>
      <c r="D73" s="326"/>
      <c r="E73" s="253"/>
    </row>
    <row r="74" spans="1:5" s="29" customFormat="1" ht="12.75">
      <c r="A74" s="259" t="s">
        <v>344</v>
      </c>
      <c r="B74" s="18"/>
      <c r="C74" s="18"/>
      <c r="D74" s="260"/>
      <c r="E74" s="261"/>
    </row>
    <row r="75" spans="1:5" s="29" customFormat="1" ht="12.75">
      <c r="A75" s="259"/>
      <c r="B75" s="18"/>
      <c r="C75" s="18"/>
      <c r="D75" s="260"/>
      <c r="E75" s="261"/>
    </row>
    <row r="76" spans="1:5" s="29" customFormat="1" ht="12.75">
      <c r="A76" s="23" t="s">
        <v>107</v>
      </c>
      <c r="B76" s="28">
        <v>0</v>
      </c>
      <c r="C76" s="28">
        <v>0</v>
      </c>
      <c r="D76" s="247">
        <v>41</v>
      </c>
      <c r="E76" s="32" t="s">
        <v>883</v>
      </c>
    </row>
    <row r="77" spans="1:5" s="29" customFormat="1" ht="12.75">
      <c r="A77" s="23" t="s">
        <v>115</v>
      </c>
      <c r="B77" s="28">
        <v>0</v>
      </c>
      <c r="C77" s="28">
        <v>0</v>
      </c>
      <c r="D77" s="247">
        <v>796</v>
      </c>
      <c r="E77" s="32" t="s">
        <v>883</v>
      </c>
    </row>
    <row r="78" spans="1:5" s="29" customFormat="1" ht="12.75">
      <c r="A78" s="23" t="s">
        <v>508</v>
      </c>
      <c r="B78" s="28">
        <v>0</v>
      </c>
      <c r="C78" s="28">
        <v>0</v>
      </c>
      <c r="D78" s="247">
        <v>103</v>
      </c>
      <c r="E78" s="32" t="s">
        <v>883</v>
      </c>
    </row>
    <row r="79" spans="1:5" s="29" customFormat="1" ht="12.75">
      <c r="A79" s="317" t="s">
        <v>339</v>
      </c>
      <c r="B79" s="28">
        <v>0</v>
      </c>
      <c r="C79" s="28">
        <v>0</v>
      </c>
      <c r="D79" s="247">
        <v>1050</v>
      </c>
      <c r="E79" s="32" t="s">
        <v>883</v>
      </c>
    </row>
    <row r="80" spans="1:7" s="29" customFormat="1" ht="12.75">
      <c r="A80" s="23" t="s">
        <v>349</v>
      </c>
      <c r="B80" s="28">
        <v>0</v>
      </c>
      <c r="C80" s="28">
        <v>0</v>
      </c>
      <c r="D80" s="247">
        <v>23</v>
      </c>
      <c r="E80" s="369" t="s">
        <v>883</v>
      </c>
      <c r="G80" s="125"/>
    </row>
    <row r="81" spans="1:7" s="29" customFormat="1" ht="12.75">
      <c r="A81" s="23" t="s">
        <v>814</v>
      </c>
      <c r="B81" s="28">
        <v>0</v>
      </c>
      <c r="C81" s="28">
        <v>0</v>
      </c>
      <c r="D81" s="247">
        <v>173</v>
      </c>
      <c r="E81" s="369" t="s">
        <v>883</v>
      </c>
      <c r="G81" s="125"/>
    </row>
    <row r="82" spans="1:7" s="29" customFormat="1" ht="12.75">
      <c r="A82" s="23" t="s">
        <v>438</v>
      </c>
      <c r="B82" s="28">
        <v>0</v>
      </c>
      <c r="C82" s="28">
        <v>0</v>
      </c>
      <c r="D82" s="247">
        <v>5884</v>
      </c>
      <c r="E82" s="369" t="s">
        <v>883</v>
      </c>
      <c r="G82" s="125"/>
    </row>
    <row r="83" spans="1:7" s="29" customFormat="1" ht="12.75">
      <c r="A83" s="23" t="s">
        <v>346</v>
      </c>
      <c r="B83" s="28">
        <v>0</v>
      </c>
      <c r="C83" s="28">
        <v>0</v>
      </c>
      <c r="D83" s="247">
        <v>6268</v>
      </c>
      <c r="E83" s="369" t="s">
        <v>883</v>
      </c>
      <c r="G83" s="125"/>
    </row>
    <row r="84" spans="1:7" s="29" customFormat="1" ht="12.75">
      <c r="A84" s="23" t="s">
        <v>439</v>
      </c>
      <c r="B84" s="28">
        <v>0</v>
      </c>
      <c r="C84" s="28">
        <v>0</v>
      </c>
      <c r="D84" s="247">
        <v>1372</v>
      </c>
      <c r="E84" s="369" t="s">
        <v>883</v>
      </c>
      <c r="G84" s="125"/>
    </row>
    <row r="85" spans="1:5" s="29" customFormat="1" ht="12.75">
      <c r="A85" s="3" t="s">
        <v>345</v>
      </c>
      <c r="B85" s="9">
        <v>0</v>
      </c>
      <c r="C85" s="9">
        <f>SUM(C76:C84)</f>
        <v>0</v>
      </c>
      <c r="D85" s="9">
        <f>SUM(D76:D84)</f>
        <v>15710</v>
      </c>
      <c r="E85" s="10" t="s">
        <v>883</v>
      </c>
    </row>
    <row r="86" spans="1:5" s="29" customFormat="1" ht="14.25">
      <c r="A86" s="251"/>
      <c r="B86" s="252"/>
      <c r="C86" s="252"/>
      <c r="D86" s="326"/>
      <c r="E86" s="253"/>
    </row>
    <row r="87" spans="1:4" ht="12.75">
      <c r="A87" s="64" t="s">
        <v>675</v>
      </c>
      <c r="B87" s="29"/>
      <c r="C87" s="83"/>
      <c r="D87" s="29"/>
    </row>
    <row r="88" spans="1:5" ht="25.5" customHeight="1">
      <c r="A88" s="5" t="s">
        <v>547</v>
      </c>
      <c r="B88" s="50" t="s">
        <v>696</v>
      </c>
      <c r="C88" s="59" t="s">
        <v>697</v>
      </c>
      <c r="D88" s="5" t="s">
        <v>549</v>
      </c>
      <c r="E88" s="51" t="s">
        <v>698</v>
      </c>
    </row>
    <row r="89" spans="1:6" ht="12.75">
      <c r="A89" s="23" t="s">
        <v>701</v>
      </c>
      <c r="B89" s="224">
        <v>1500</v>
      </c>
      <c r="C89" s="247">
        <v>1500</v>
      </c>
      <c r="D89" s="247">
        <v>625</v>
      </c>
      <c r="E89" s="369">
        <f>+D89/C89*100</f>
        <v>41.66666666666667</v>
      </c>
      <c r="F89" t="s">
        <v>833</v>
      </c>
    </row>
    <row r="90" spans="1:11" ht="12.75">
      <c r="A90" s="23" t="s">
        <v>702</v>
      </c>
      <c r="B90" s="224">
        <v>6500</v>
      </c>
      <c r="C90" s="247">
        <v>6500</v>
      </c>
      <c r="D90" s="247">
        <v>1027</v>
      </c>
      <c r="E90" s="369">
        <f>+D90/C90*100</f>
        <v>15.8</v>
      </c>
      <c r="K90" s="125"/>
    </row>
    <row r="91" spans="1:11" ht="12.75">
      <c r="A91" s="23" t="s">
        <v>934</v>
      </c>
      <c r="B91" s="224">
        <v>0</v>
      </c>
      <c r="C91" s="247">
        <v>0</v>
      </c>
      <c r="D91" s="247">
        <v>1627</v>
      </c>
      <c r="E91" s="369" t="s">
        <v>883</v>
      </c>
      <c r="K91" s="125"/>
    </row>
    <row r="92" spans="1:5" ht="12.75">
      <c r="A92" s="113" t="s">
        <v>898</v>
      </c>
      <c r="B92" s="242">
        <f>SUM(B89:B90)</f>
        <v>8000</v>
      </c>
      <c r="C92" s="347">
        <f>SUM(C89:C91)</f>
        <v>8000</v>
      </c>
      <c r="D92" s="347">
        <f>SUM(D89:D91)</f>
        <v>3279</v>
      </c>
      <c r="E92" s="126">
        <f>+D92/C92*100</f>
        <v>40.9875</v>
      </c>
    </row>
    <row r="93" spans="1:5" ht="12.75">
      <c r="A93" s="113"/>
      <c r="B93" s="242"/>
      <c r="C93" s="312"/>
      <c r="D93" s="312"/>
      <c r="E93" s="126"/>
    </row>
    <row r="94" spans="1:5" ht="12.75">
      <c r="A94" s="23" t="s">
        <v>327</v>
      </c>
      <c r="B94" s="224">
        <v>39600</v>
      </c>
      <c r="C94" s="247">
        <v>39600</v>
      </c>
      <c r="D94" s="247">
        <v>8236</v>
      </c>
      <c r="E94" s="369">
        <f>+D94/C94*100</f>
        <v>20.7979797979798</v>
      </c>
    </row>
    <row r="95" spans="1:5" ht="25.5">
      <c r="A95" s="243" t="s">
        <v>507</v>
      </c>
      <c r="B95" s="242">
        <f>SUM(B94:B94)</f>
        <v>39600</v>
      </c>
      <c r="C95" s="242">
        <f>SUM(C94:C94)</f>
        <v>39600</v>
      </c>
      <c r="D95" s="242">
        <f>SUM(D94:D94)</f>
        <v>8236</v>
      </c>
      <c r="E95" s="115">
        <f>+D95/C95*100</f>
        <v>20.7979797979798</v>
      </c>
    </row>
    <row r="96" spans="1:5" ht="12.75">
      <c r="A96" s="3" t="s">
        <v>553</v>
      </c>
      <c r="B96" s="9">
        <f>B92+B95</f>
        <v>47600</v>
      </c>
      <c r="C96" s="9">
        <f>C92+C95</f>
        <v>47600</v>
      </c>
      <c r="D96" s="9">
        <f>D92+D95</f>
        <v>11515</v>
      </c>
      <c r="E96" s="27">
        <f>+D96/C96*100</f>
        <v>24.191176470588236</v>
      </c>
    </row>
    <row r="97" spans="1:5" ht="12.75">
      <c r="A97" s="259"/>
      <c r="B97" s="260"/>
      <c r="C97" s="260"/>
      <c r="D97" s="260"/>
      <c r="E97" s="261"/>
    </row>
    <row r="98" spans="1:5" ht="12.75">
      <c r="A98" s="3" t="s">
        <v>677</v>
      </c>
      <c r="B98" s="9">
        <f>B72+B96</f>
        <v>7161577</v>
      </c>
      <c r="C98" s="9">
        <f>C72+C96</f>
        <v>7448465</v>
      </c>
      <c r="D98" s="9">
        <f>D72+D96</f>
        <v>5595783</v>
      </c>
      <c r="E98" s="10">
        <f>+D98/C98*100</f>
        <v>75.12666032531536</v>
      </c>
    </row>
    <row r="99" ht="12.75">
      <c r="J99" t="s">
        <v>719</v>
      </c>
    </row>
    <row r="100" ht="12.75">
      <c r="A100" s="64"/>
    </row>
    <row r="101" ht="12.75">
      <c r="A101" s="484"/>
    </row>
    <row r="104" ht="12.75">
      <c r="E104" s="486"/>
    </row>
    <row r="110" spans="1:2" ht="12.75">
      <c r="A110" s="98"/>
      <c r="B110" s="98"/>
    </row>
    <row r="111" spans="1:2" ht="12.75">
      <c r="A111" s="98"/>
      <c r="B111" s="98"/>
    </row>
    <row r="112" spans="1:2" ht="12.75">
      <c r="A112" s="98"/>
      <c r="B112" s="98"/>
    </row>
    <row r="113" spans="1:2" ht="12.75">
      <c r="A113" s="98"/>
      <c r="B113" s="98"/>
    </row>
    <row r="114" spans="1:2" ht="12.75">
      <c r="A114" s="98"/>
      <c r="B114" s="98"/>
    </row>
    <row r="115" spans="1:5" ht="12.75">
      <c r="A115" s="733"/>
      <c r="B115" s="733"/>
      <c r="C115" s="733"/>
      <c r="D115" s="733"/>
      <c r="E115" s="733"/>
    </row>
    <row r="116" spans="1:5" ht="12.75">
      <c r="A116" s="98"/>
      <c r="B116" s="238"/>
      <c r="C116" s="239"/>
      <c r="D116" s="238"/>
      <c r="E116" s="238"/>
    </row>
    <row r="117" spans="1:5" ht="12.75">
      <c r="A117" s="98"/>
      <c r="B117" s="238"/>
      <c r="C117" s="239"/>
      <c r="D117" s="238"/>
      <c r="E117" s="238"/>
    </row>
  </sheetData>
  <mergeCells count="3">
    <mergeCell ref="D3:G3"/>
    <mergeCell ref="A4:E4"/>
    <mergeCell ref="A115:E115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rowBreaks count="1" manualBreakCount="1">
    <brk id="63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1.75" customHeight="1">
      <c r="A1" s="836" t="s">
        <v>512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</row>
    <row r="2" spans="2:14" ht="13.5" customHeight="1" hidden="1">
      <c r="B2" s="564"/>
      <c r="C2" s="564"/>
      <c r="G2" s="837" t="s">
        <v>765</v>
      </c>
      <c r="H2" s="838"/>
      <c r="I2" s="838"/>
      <c r="J2" s="839"/>
      <c r="K2" s="840" t="s">
        <v>766</v>
      </c>
      <c r="L2" s="841"/>
      <c r="M2" s="837" t="s">
        <v>767</v>
      </c>
      <c r="N2" s="839"/>
    </row>
    <row r="3" spans="2:14" ht="13.5" customHeight="1">
      <c r="B3" s="564"/>
      <c r="C3" s="564"/>
      <c r="G3" s="837" t="s">
        <v>765</v>
      </c>
      <c r="H3" s="838"/>
      <c r="I3" s="838"/>
      <c r="J3" s="839"/>
      <c r="K3" s="840" t="s">
        <v>766</v>
      </c>
      <c r="L3" s="841"/>
      <c r="M3" s="837" t="s">
        <v>767</v>
      </c>
      <c r="N3" s="839"/>
    </row>
    <row r="4" spans="1:14" ht="65.25" customHeight="1">
      <c r="A4" s="675" t="s">
        <v>527</v>
      </c>
      <c r="B4" s="675" t="s">
        <v>528</v>
      </c>
      <c r="C4" s="676" t="s">
        <v>959</v>
      </c>
      <c r="D4" s="676" t="s">
        <v>960</v>
      </c>
      <c r="E4" s="677" t="s">
        <v>961</v>
      </c>
      <c r="F4" s="677" t="s">
        <v>962</v>
      </c>
      <c r="G4" s="677" t="s">
        <v>963</v>
      </c>
      <c r="H4" s="677" t="s">
        <v>964</v>
      </c>
      <c r="I4" s="678" t="s">
        <v>965</v>
      </c>
      <c r="J4" s="678" t="s">
        <v>966</v>
      </c>
      <c r="K4" s="677" t="s">
        <v>967</v>
      </c>
      <c r="L4" s="677" t="s">
        <v>968</v>
      </c>
      <c r="M4" s="677" t="s">
        <v>969</v>
      </c>
      <c r="N4" s="677" t="s">
        <v>970</v>
      </c>
    </row>
    <row r="5" spans="1:16" ht="24" customHeight="1">
      <c r="A5" s="679" t="s">
        <v>971</v>
      </c>
      <c r="B5" s="680" t="s">
        <v>972</v>
      </c>
      <c r="C5" s="681">
        <v>1308</v>
      </c>
      <c r="D5" s="681">
        <v>1308</v>
      </c>
      <c r="E5" s="682">
        <v>0</v>
      </c>
      <c r="F5" s="681">
        <v>0</v>
      </c>
      <c r="G5" s="842">
        <v>1939</v>
      </c>
      <c r="H5" s="844">
        <v>1939</v>
      </c>
      <c r="I5" s="844">
        <v>0</v>
      </c>
      <c r="J5" s="844">
        <v>0</v>
      </c>
      <c r="K5" s="683">
        <v>1155</v>
      </c>
      <c r="L5" s="684">
        <v>273</v>
      </c>
      <c r="M5" s="846">
        <v>0</v>
      </c>
      <c r="N5" s="848">
        <v>1871</v>
      </c>
      <c r="O5" s="15"/>
      <c r="P5" s="15"/>
    </row>
    <row r="6" spans="1:16" ht="24" customHeight="1">
      <c r="A6" s="679" t="s">
        <v>971</v>
      </c>
      <c r="B6" s="680" t="s">
        <v>973</v>
      </c>
      <c r="C6" s="681">
        <v>475</v>
      </c>
      <c r="D6" s="681">
        <v>361</v>
      </c>
      <c r="E6" s="682">
        <v>0</v>
      </c>
      <c r="F6" s="681">
        <v>0</v>
      </c>
      <c r="G6" s="843"/>
      <c r="H6" s="845"/>
      <c r="I6" s="845"/>
      <c r="J6" s="845"/>
      <c r="K6" s="683">
        <v>361</v>
      </c>
      <c r="L6" s="684">
        <v>0</v>
      </c>
      <c r="M6" s="847"/>
      <c r="N6" s="849"/>
      <c r="O6" s="15"/>
      <c r="P6" s="15"/>
    </row>
    <row r="7" spans="1:15" ht="27" customHeight="1">
      <c r="A7" s="679" t="s">
        <v>531</v>
      </c>
      <c r="B7" s="685" t="s">
        <v>974</v>
      </c>
      <c r="C7" s="681">
        <v>54264</v>
      </c>
      <c r="D7" s="686">
        <v>54264</v>
      </c>
      <c r="E7" s="687">
        <v>13</v>
      </c>
      <c r="F7" s="681">
        <v>7055</v>
      </c>
      <c r="G7" s="688">
        <v>5503</v>
      </c>
      <c r="H7" s="689">
        <v>2003</v>
      </c>
      <c r="I7" s="690">
        <v>0</v>
      </c>
      <c r="J7" s="690">
        <v>3500</v>
      </c>
      <c r="K7" s="683">
        <v>6981</v>
      </c>
      <c r="L7" s="684">
        <v>4897</v>
      </c>
      <c r="M7" s="690">
        <v>5090</v>
      </c>
      <c r="N7" s="691">
        <v>3570</v>
      </c>
      <c r="O7" s="15"/>
    </row>
    <row r="8" spans="1:15" ht="24" customHeight="1">
      <c r="A8" s="679" t="s">
        <v>975</v>
      </c>
      <c r="B8" s="685" t="s">
        <v>976</v>
      </c>
      <c r="C8" s="681">
        <v>53452</v>
      </c>
      <c r="D8" s="681">
        <v>53452</v>
      </c>
      <c r="E8" s="682">
        <v>0</v>
      </c>
      <c r="F8" s="681">
        <v>0</v>
      </c>
      <c r="G8" s="688">
        <v>0</v>
      </c>
      <c r="H8" s="689">
        <v>0</v>
      </c>
      <c r="I8" s="690">
        <v>0</v>
      </c>
      <c r="J8" s="690">
        <v>0</v>
      </c>
      <c r="K8" s="683">
        <v>12011</v>
      </c>
      <c r="L8" s="684">
        <v>14681</v>
      </c>
      <c r="M8" s="690">
        <v>26780</v>
      </c>
      <c r="N8" s="691">
        <v>6176</v>
      </c>
      <c r="O8" s="15"/>
    </row>
    <row r="9" spans="1:16" ht="24" customHeight="1">
      <c r="A9" s="679" t="s">
        <v>977</v>
      </c>
      <c r="B9" s="692" t="s">
        <v>978</v>
      </c>
      <c r="C9" s="681">
        <v>32292</v>
      </c>
      <c r="D9" s="684">
        <v>32292</v>
      </c>
      <c r="E9" s="693">
        <v>50.4</v>
      </c>
      <c r="F9" s="684">
        <v>16287</v>
      </c>
      <c r="G9" s="694">
        <v>34637</v>
      </c>
      <c r="H9" s="689">
        <v>34637</v>
      </c>
      <c r="I9" s="689">
        <v>0</v>
      </c>
      <c r="J9" s="690">
        <v>0</v>
      </c>
      <c r="K9" s="683">
        <v>32297</v>
      </c>
      <c r="L9" s="684">
        <v>0</v>
      </c>
      <c r="M9" s="690">
        <v>16005</v>
      </c>
      <c r="N9" s="694">
        <v>0</v>
      </c>
      <c r="O9" s="15"/>
      <c r="P9" s="15"/>
    </row>
    <row r="10" spans="1:16" ht="27" customHeight="1">
      <c r="A10" s="679" t="s">
        <v>979</v>
      </c>
      <c r="B10" s="680" t="s">
        <v>980</v>
      </c>
      <c r="C10" s="681">
        <v>190</v>
      </c>
      <c r="D10" s="681">
        <v>190</v>
      </c>
      <c r="E10" s="682">
        <v>25</v>
      </c>
      <c r="F10" s="681">
        <v>47</v>
      </c>
      <c r="G10" s="688">
        <v>190</v>
      </c>
      <c r="H10" s="689">
        <v>190</v>
      </c>
      <c r="I10" s="689">
        <v>0</v>
      </c>
      <c r="J10" s="690">
        <v>0</v>
      </c>
      <c r="K10" s="683">
        <v>190</v>
      </c>
      <c r="L10" s="684">
        <v>0</v>
      </c>
      <c r="M10" s="690">
        <v>0</v>
      </c>
      <c r="N10" s="694">
        <v>142</v>
      </c>
      <c r="O10" s="15"/>
      <c r="P10" s="15"/>
    </row>
    <row r="11" spans="1:16" ht="24" customHeight="1">
      <c r="A11" s="679" t="s">
        <v>981</v>
      </c>
      <c r="B11" s="692" t="s">
        <v>982</v>
      </c>
      <c r="C11" s="681">
        <v>7797</v>
      </c>
      <c r="D11" s="684">
        <v>7797</v>
      </c>
      <c r="E11" s="693">
        <v>12.5</v>
      </c>
      <c r="F11" s="684">
        <v>974</v>
      </c>
      <c r="G11" s="694">
        <v>6600</v>
      </c>
      <c r="H11" s="689">
        <v>6600</v>
      </c>
      <c r="I11" s="689">
        <v>0</v>
      </c>
      <c r="J11" s="690">
        <v>0</v>
      </c>
      <c r="K11" s="683">
        <v>6000</v>
      </c>
      <c r="L11" s="684">
        <v>1311</v>
      </c>
      <c r="M11" s="690">
        <v>1947</v>
      </c>
      <c r="N11" s="694">
        <v>2180</v>
      </c>
      <c r="O11" s="15"/>
      <c r="P11" s="15"/>
    </row>
    <row r="12" spans="1:14" ht="24" customHeight="1">
      <c r="A12" s="679" t="s">
        <v>983</v>
      </c>
      <c r="B12" s="685" t="s">
        <v>984</v>
      </c>
      <c r="C12" s="681">
        <v>13000</v>
      </c>
      <c r="D12" s="681">
        <v>13000</v>
      </c>
      <c r="E12" s="682">
        <v>25</v>
      </c>
      <c r="F12" s="681">
        <v>2593</v>
      </c>
      <c r="G12" s="688">
        <v>13000</v>
      </c>
      <c r="H12" s="689">
        <v>13000</v>
      </c>
      <c r="I12" s="690">
        <v>0</v>
      </c>
      <c r="J12" s="690">
        <v>0</v>
      </c>
      <c r="K12" s="683">
        <v>10368</v>
      </c>
      <c r="L12" s="684">
        <v>4</v>
      </c>
      <c r="M12" s="690">
        <v>2283</v>
      </c>
      <c r="N12" s="691">
        <v>5498</v>
      </c>
    </row>
    <row r="13" spans="1:14" ht="27" customHeight="1">
      <c r="A13" s="679" t="s">
        <v>985</v>
      </c>
      <c r="B13" s="685" t="s">
        <v>986</v>
      </c>
      <c r="C13" s="681">
        <v>20000</v>
      </c>
      <c r="D13" s="681">
        <v>20000</v>
      </c>
      <c r="E13" s="682">
        <v>25</v>
      </c>
      <c r="F13" s="681">
        <v>5000</v>
      </c>
      <c r="G13" s="688">
        <v>20000</v>
      </c>
      <c r="H13" s="689">
        <v>20000</v>
      </c>
      <c r="I13" s="690">
        <v>0</v>
      </c>
      <c r="J13" s="690">
        <v>0</v>
      </c>
      <c r="K13" s="683">
        <v>19816</v>
      </c>
      <c r="L13" s="684">
        <v>0</v>
      </c>
      <c r="M13" s="690">
        <v>0</v>
      </c>
      <c r="N13" s="691">
        <v>14730</v>
      </c>
    </row>
    <row r="14" spans="1:14" ht="27" customHeight="1">
      <c r="A14" s="679" t="s">
        <v>987</v>
      </c>
      <c r="B14" s="685" t="s">
        <v>988</v>
      </c>
      <c r="C14" s="681">
        <v>998</v>
      </c>
      <c r="D14" s="681">
        <v>861</v>
      </c>
      <c r="E14" s="682">
        <v>20</v>
      </c>
      <c r="F14" s="681">
        <v>172</v>
      </c>
      <c r="G14" s="688">
        <v>946</v>
      </c>
      <c r="H14" s="689">
        <v>946</v>
      </c>
      <c r="I14" s="690">
        <v>0</v>
      </c>
      <c r="J14" s="690">
        <v>0</v>
      </c>
      <c r="K14" s="683">
        <v>861</v>
      </c>
      <c r="L14" s="684">
        <v>7</v>
      </c>
      <c r="M14" s="690">
        <v>50</v>
      </c>
      <c r="N14" s="691">
        <v>645</v>
      </c>
    </row>
    <row r="15" spans="1:15" ht="27" customHeight="1">
      <c r="A15" s="679" t="s">
        <v>989</v>
      </c>
      <c r="B15" s="695" t="s">
        <v>990</v>
      </c>
      <c r="C15" s="681">
        <v>3791</v>
      </c>
      <c r="D15" s="681">
        <v>3791</v>
      </c>
      <c r="E15" s="682">
        <v>0</v>
      </c>
      <c r="F15" s="681">
        <v>0</v>
      </c>
      <c r="G15" s="688">
        <v>0</v>
      </c>
      <c r="H15" s="689">
        <v>0</v>
      </c>
      <c r="I15" s="690">
        <v>0</v>
      </c>
      <c r="J15" s="690">
        <v>0</v>
      </c>
      <c r="K15" s="683">
        <v>1329</v>
      </c>
      <c r="L15" s="684">
        <v>1536</v>
      </c>
      <c r="M15" s="690">
        <v>1512</v>
      </c>
      <c r="N15" s="691">
        <v>1373</v>
      </c>
      <c r="O15" s="15"/>
    </row>
    <row r="16" spans="1:15" ht="24" customHeight="1">
      <c r="A16" s="679" t="s">
        <v>991</v>
      </c>
      <c r="B16" s="685" t="s">
        <v>992</v>
      </c>
      <c r="C16" s="681">
        <v>9936</v>
      </c>
      <c r="D16" s="681">
        <v>9936</v>
      </c>
      <c r="E16" s="682">
        <v>0</v>
      </c>
      <c r="F16" s="681">
        <v>0</v>
      </c>
      <c r="G16" s="688">
        <v>500</v>
      </c>
      <c r="H16" s="689">
        <v>0</v>
      </c>
      <c r="I16" s="690">
        <v>0</v>
      </c>
      <c r="J16" s="690">
        <v>500</v>
      </c>
      <c r="K16" s="683">
        <v>2046</v>
      </c>
      <c r="L16" s="684">
        <v>728</v>
      </c>
      <c r="M16" s="690">
        <v>2460</v>
      </c>
      <c r="N16" s="691">
        <v>0</v>
      </c>
      <c r="O16" s="15"/>
    </row>
    <row r="17" spans="1:15" ht="24" customHeight="1">
      <c r="A17" s="679" t="s">
        <v>993</v>
      </c>
      <c r="B17" s="685" t="s">
        <v>994</v>
      </c>
      <c r="C17" s="681">
        <v>1404</v>
      </c>
      <c r="D17" s="681">
        <v>1404</v>
      </c>
      <c r="E17" s="682">
        <v>0</v>
      </c>
      <c r="F17" s="681">
        <v>0</v>
      </c>
      <c r="G17" s="688">
        <v>200</v>
      </c>
      <c r="H17" s="689">
        <v>0</v>
      </c>
      <c r="I17" s="690">
        <v>0</v>
      </c>
      <c r="J17" s="690">
        <v>200</v>
      </c>
      <c r="K17" s="683">
        <v>0</v>
      </c>
      <c r="L17" s="684">
        <v>78</v>
      </c>
      <c r="M17" s="690">
        <v>0</v>
      </c>
      <c r="N17" s="691">
        <v>0</v>
      </c>
      <c r="O17" s="15"/>
    </row>
    <row r="18" spans="1:15" ht="24" customHeight="1">
      <c r="A18" s="679" t="s">
        <v>995</v>
      </c>
      <c r="B18" s="680" t="s">
        <v>996</v>
      </c>
      <c r="C18" s="681">
        <v>897</v>
      </c>
      <c r="D18" s="681">
        <v>897</v>
      </c>
      <c r="E18" s="687">
        <v>20</v>
      </c>
      <c r="F18" s="681">
        <v>179</v>
      </c>
      <c r="G18" s="688">
        <v>897</v>
      </c>
      <c r="H18" s="689">
        <v>448</v>
      </c>
      <c r="I18" s="690">
        <v>0</v>
      </c>
      <c r="J18" s="690">
        <v>449</v>
      </c>
      <c r="K18" s="683">
        <v>0</v>
      </c>
      <c r="L18" s="684">
        <v>433</v>
      </c>
      <c r="M18" s="690">
        <v>0</v>
      </c>
      <c r="N18" s="691">
        <v>0</v>
      </c>
      <c r="O18" s="15"/>
    </row>
    <row r="19" spans="1:15" ht="24" customHeight="1">
      <c r="A19" s="679" t="s">
        <v>997</v>
      </c>
      <c r="B19" s="685" t="s">
        <v>998</v>
      </c>
      <c r="C19" s="681">
        <v>1050</v>
      </c>
      <c r="D19" s="681">
        <v>1050</v>
      </c>
      <c r="E19" s="682">
        <v>0</v>
      </c>
      <c r="F19" s="681">
        <v>0</v>
      </c>
      <c r="G19" s="688">
        <v>245</v>
      </c>
      <c r="H19" s="689">
        <v>0</v>
      </c>
      <c r="I19" s="690">
        <v>0</v>
      </c>
      <c r="J19" s="690">
        <v>245</v>
      </c>
      <c r="K19" s="683">
        <v>0</v>
      </c>
      <c r="L19" s="684">
        <v>121</v>
      </c>
      <c r="M19" s="690">
        <v>0</v>
      </c>
      <c r="N19" s="691">
        <v>0</v>
      </c>
      <c r="O19" s="15"/>
    </row>
    <row r="20" spans="1:15" ht="24" customHeight="1">
      <c r="A20" s="696">
        <v>236101</v>
      </c>
      <c r="B20" s="680" t="s">
        <v>999</v>
      </c>
      <c r="C20" s="681">
        <v>1302</v>
      </c>
      <c r="D20" s="681">
        <v>1302</v>
      </c>
      <c r="E20" s="687">
        <v>25</v>
      </c>
      <c r="F20" s="681">
        <v>326</v>
      </c>
      <c r="G20" s="688">
        <v>570</v>
      </c>
      <c r="H20" s="689">
        <v>0</v>
      </c>
      <c r="I20" s="690">
        <v>0</v>
      </c>
      <c r="J20" s="690">
        <v>570</v>
      </c>
      <c r="K20" s="683">
        <v>0</v>
      </c>
      <c r="L20" s="684">
        <v>21</v>
      </c>
      <c r="M20" s="690">
        <v>0</v>
      </c>
      <c r="N20" s="691">
        <v>728</v>
      </c>
      <c r="O20" s="15"/>
    </row>
    <row r="21" spans="1:14" ht="24.75" customHeight="1">
      <c r="A21" s="679" t="s">
        <v>534</v>
      </c>
      <c r="B21" s="685" t="s">
        <v>1000</v>
      </c>
      <c r="C21" s="681">
        <v>70029</v>
      </c>
      <c r="D21" s="681">
        <v>70029</v>
      </c>
      <c r="E21" s="682">
        <v>0</v>
      </c>
      <c r="F21" s="681">
        <v>0</v>
      </c>
      <c r="G21" s="688">
        <v>60629</v>
      </c>
      <c r="H21" s="689">
        <v>17200</v>
      </c>
      <c r="I21" s="690">
        <v>36429</v>
      </c>
      <c r="J21" s="690">
        <v>7000</v>
      </c>
      <c r="K21" s="683">
        <v>7759</v>
      </c>
      <c r="L21" s="684">
        <v>18738</v>
      </c>
      <c r="M21" s="690">
        <v>180</v>
      </c>
      <c r="N21" s="691">
        <v>3639</v>
      </c>
    </row>
    <row r="22" spans="1:16" ht="27" customHeight="1">
      <c r="A22" s="679" t="s">
        <v>529</v>
      </c>
      <c r="B22" s="680" t="s">
        <v>1001</v>
      </c>
      <c r="C22" s="681">
        <v>28230</v>
      </c>
      <c r="D22" s="684">
        <v>25215</v>
      </c>
      <c r="E22" s="693">
        <v>12.5</v>
      </c>
      <c r="F22" s="684">
        <v>3152</v>
      </c>
      <c r="G22" s="694">
        <v>21000</v>
      </c>
      <c r="H22" s="689">
        <v>14000</v>
      </c>
      <c r="I22" s="689">
        <v>7000</v>
      </c>
      <c r="J22" s="690">
        <v>0</v>
      </c>
      <c r="K22" s="683">
        <v>14013</v>
      </c>
      <c r="L22" s="684">
        <v>7167</v>
      </c>
      <c r="M22" s="690">
        <v>10981</v>
      </c>
      <c r="N22" s="694">
        <v>1789</v>
      </c>
      <c r="O22" s="15"/>
      <c r="P22" s="15"/>
    </row>
    <row r="23" spans="1:15" ht="27" customHeight="1">
      <c r="A23" s="679" t="s">
        <v>530</v>
      </c>
      <c r="B23" s="685" t="s">
        <v>1002</v>
      </c>
      <c r="C23" s="681">
        <v>121654</v>
      </c>
      <c r="D23" s="681">
        <v>121654</v>
      </c>
      <c r="E23" s="687">
        <v>13</v>
      </c>
      <c r="F23" s="681">
        <v>15815</v>
      </c>
      <c r="G23" s="688">
        <v>11380</v>
      </c>
      <c r="H23" s="689">
        <v>3380</v>
      </c>
      <c r="I23" s="690">
        <v>2070</v>
      </c>
      <c r="J23" s="690">
        <v>5930</v>
      </c>
      <c r="K23" s="683">
        <v>12474</v>
      </c>
      <c r="L23" s="684">
        <v>8384</v>
      </c>
      <c r="M23" s="690">
        <v>9095</v>
      </c>
      <c r="N23" s="691">
        <v>6113</v>
      </c>
      <c r="O23" s="15"/>
    </row>
    <row r="24" spans="1:15" ht="27" customHeight="1">
      <c r="A24" s="679" t="s">
        <v>532</v>
      </c>
      <c r="B24" s="685" t="s">
        <v>1003</v>
      </c>
      <c r="C24" s="681">
        <v>136100</v>
      </c>
      <c r="D24" s="681">
        <v>136100</v>
      </c>
      <c r="E24" s="687">
        <v>13</v>
      </c>
      <c r="F24" s="681">
        <v>17693</v>
      </c>
      <c r="G24" s="688">
        <v>11215</v>
      </c>
      <c r="H24" s="689">
        <v>4215</v>
      </c>
      <c r="I24" s="690">
        <v>4785</v>
      </c>
      <c r="J24" s="690">
        <v>2215</v>
      </c>
      <c r="K24" s="683">
        <v>5307</v>
      </c>
      <c r="L24" s="684">
        <v>18429</v>
      </c>
      <c r="M24" s="690">
        <v>3870</v>
      </c>
      <c r="N24" s="691">
        <v>13438</v>
      </c>
      <c r="O24" s="15"/>
    </row>
    <row r="25" spans="1:15" ht="26.25" customHeight="1">
      <c r="A25" s="679" t="s">
        <v>87</v>
      </c>
      <c r="B25" s="685" t="s">
        <v>1004</v>
      </c>
      <c r="C25" s="681">
        <v>40978</v>
      </c>
      <c r="D25" s="681">
        <v>40978</v>
      </c>
      <c r="E25" s="687">
        <v>12</v>
      </c>
      <c r="F25" s="681">
        <v>4932</v>
      </c>
      <c r="G25" s="688">
        <v>2000</v>
      </c>
      <c r="H25" s="689">
        <v>0</v>
      </c>
      <c r="I25" s="690">
        <v>1635</v>
      </c>
      <c r="J25" s="690">
        <v>365.394</v>
      </c>
      <c r="K25" s="683">
        <v>0</v>
      </c>
      <c r="L25" s="684">
        <v>6136</v>
      </c>
      <c r="M25" s="690">
        <v>0</v>
      </c>
      <c r="N25" s="691">
        <v>5771</v>
      </c>
      <c r="O25" s="15"/>
    </row>
    <row r="26" spans="1:14" ht="27" customHeight="1">
      <c r="A26" s="679" t="s">
        <v>533</v>
      </c>
      <c r="B26" s="685" t="s">
        <v>1005</v>
      </c>
      <c r="C26" s="681">
        <v>97037</v>
      </c>
      <c r="D26" s="681">
        <v>90787</v>
      </c>
      <c r="E26" s="682">
        <v>7.1</v>
      </c>
      <c r="F26" s="681">
        <v>6446</v>
      </c>
      <c r="G26" s="688">
        <v>8988</v>
      </c>
      <c r="H26" s="689">
        <v>7251</v>
      </c>
      <c r="I26" s="690">
        <v>1982</v>
      </c>
      <c r="J26" s="690">
        <v>-245</v>
      </c>
      <c r="K26" s="683">
        <v>1166</v>
      </c>
      <c r="L26" s="684">
        <v>5300</v>
      </c>
      <c r="M26" s="690">
        <v>748</v>
      </c>
      <c r="N26" s="691">
        <v>4751</v>
      </c>
    </row>
    <row r="27" spans="1:15" ht="21" customHeight="1">
      <c r="A27" s="679" t="s">
        <v>86</v>
      </c>
      <c r="B27" s="685" t="s">
        <v>150</v>
      </c>
      <c r="C27" s="681">
        <v>9625</v>
      </c>
      <c r="D27" s="681">
        <v>9625</v>
      </c>
      <c r="E27" s="682">
        <v>0</v>
      </c>
      <c r="F27" s="681">
        <v>0</v>
      </c>
      <c r="G27" s="688">
        <v>1000</v>
      </c>
      <c r="H27" s="689">
        <v>0</v>
      </c>
      <c r="I27" s="690">
        <v>342</v>
      </c>
      <c r="J27" s="690">
        <v>658</v>
      </c>
      <c r="K27" s="683">
        <v>2221</v>
      </c>
      <c r="L27" s="684">
        <v>811</v>
      </c>
      <c r="M27" s="690">
        <v>2387</v>
      </c>
      <c r="N27" s="691">
        <v>0</v>
      </c>
      <c r="O27" s="15"/>
    </row>
    <row r="28" spans="1:15" ht="24" customHeight="1">
      <c r="A28" s="679" t="s">
        <v>537</v>
      </c>
      <c r="B28" s="685" t="s">
        <v>1006</v>
      </c>
      <c r="C28" s="681">
        <v>4616</v>
      </c>
      <c r="D28" s="681">
        <v>4616</v>
      </c>
      <c r="E28" s="682">
        <v>100</v>
      </c>
      <c r="F28" s="681">
        <v>4616</v>
      </c>
      <c r="G28" s="688">
        <v>4616</v>
      </c>
      <c r="H28" s="689">
        <v>1962</v>
      </c>
      <c r="I28" s="690">
        <v>1283</v>
      </c>
      <c r="J28" s="690">
        <v>1371</v>
      </c>
      <c r="K28" s="683">
        <v>397</v>
      </c>
      <c r="L28" s="684">
        <v>2934</v>
      </c>
      <c r="M28" s="690">
        <v>0</v>
      </c>
      <c r="N28" s="691">
        <v>0</v>
      </c>
      <c r="O28" s="15"/>
    </row>
    <row r="29" spans="1:15" ht="24" customHeight="1">
      <c r="A29" s="679" t="s">
        <v>538</v>
      </c>
      <c r="B29" s="685" t="s">
        <v>324</v>
      </c>
      <c r="C29" s="681">
        <v>11850</v>
      </c>
      <c r="D29" s="681">
        <v>11850</v>
      </c>
      <c r="E29" s="682">
        <v>25</v>
      </c>
      <c r="F29" s="681">
        <v>3000</v>
      </c>
      <c r="G29" s="688">
        <v>11850</v>
      </c>
      <c r="H29" s="689">
        <v>2050</v>
      </c>
      <c r="I29" s="690">
        <v>8</v>
      </c>
      <c r="J29" s="690">
        <v>9792</v>
      </c>
      <c r="K29" s="683">
        <v>843</v>
      </c>
      <c r="L29" s="684">
        <v>10999</v>
      </c>
      <c r="M29" s="690">
        <v>0</v>
      </c>
      <c r="N29" s="691">
        <v>0</v>
      </c>
      <c r="O29" s="15"/>
    </row>
    <row r="30" spans="1:15" ht="24" customHeight="1">
      <c r="A30" s="679" t="s">
        <v>539</v>
      </c>
      <c r="B30" s="685" t="s">
        <v>566</v>
      </c>
      <c r="C30" s="681">
        <v>41159</v>
      </c>
      <c r="D30" s="681">
        <v>41159</v>
      </c>
      <c r="E30" s="682">
        <v>25</v>
      </c>
      <c r="F30" s="681">
        <v>10290</v>
      </c>
      <c r="G30" s="688">
        <v>45000</v>
      </c>
      <c r="H30" s="689">
        <v>758</v>
      </c>
      <c r="I30" s="690">
        <v>44242</v>
      </c>
      <c r="J30" s="690">
        <v>0</v>
      </c>
      <c r="K30" s="683">
        <v>683</v>
      </c>
      <c r="L30" s="684">
        <v>0</v>
      </c>
      <c r="M30" s="690">
        <v>0</v>
      </c>
      <c r="N30" s="691">
        <v>0</v>
      </c>
      <c r="O30" s="15"/>
    </row>
    <row r="31" spans="1:15" ht="24" customHeight="1">
      <c r="A31" s="679" t="s">
        <v>541</v>
      </c>
      <c r="B31" s="685" t="s">
        <v>497</v>
      </c>
      <c r="C31" s="681">
        <v>28582</v>
      </c>
      <c r="D31" s="681">
        <v>26500</v>
      </c>
      <c r="E31" s="682">
        <v>25</v>
      </c>
      <c r="F31" s="681">
        <v>6625</v>
      </c>
      <c r="G31" s="688">
        <v>30000</v>
      </c>
      <c r="H31" s="689">
        <v>29000</v>
      </c>
      <c r="I31" s="690">
        <v>1000</v>
      </c>
      <c r="J31" s="690">
        <v>0</v>
      </c>
      <c r="K31" s="683">
        <v>23014</v>
      </c>
      <c r="L31" s="684">
        <v>2680</v>
      </c>
      <c r="M31" s="690">
        <v>0</v>
      </c>
      <c r="N31" s="691">
        <v>0</v>
      </c>
      <c r="O31" s="15"/>
    </row>
    <row r="32" spans="1:15" ht="24" customHeight="1">
      <c r="A32" s="679" t="s">
        <v>542</v>
      </c>
      <c r="B32" s="685" t="s">
        <v>1007</v>
      </c>
      <c r="C32" s="681">
        <v>202050</v>
      </c>
      <c r="D32" s="681">
        <v>202050</v>
      </c>
      <c r="E32" s="682">
        <v>25</v>
      </c>
      <c r="F32" s="681">
        <v>50512</v>
      </c>
      <c r="G32" s="688">
        <v>30000</v>
      </c>
      <c r="H32" s="689">
        <v>150</v>
      </c>
      <c r="I32" s="690">
        <v>29850</v>
      </c>
      <c r="J32" s="690">
        <v>0</v>
      </c>
      <c r="K32" s="683">
        <v>113</v>
      </c>
      <c r="L32" s="684">
        <v>25</v>
      </c>
      <c r="M32" s="690">
        <v>0</v>
      </c>
      <c r="N32" s="691">
        <v>0</v>
      </c>
      <c r="O32" s="15"/>
    </row>
    <row r="33" spans="1:15" ht="24" customHeight="1">
      <c r="A33" s="679" t="s">
        <v>543</v>
      </c>
      <c r="B33" s="685" t="s">
        <v>518</v>
      </c>
      <c r="C33" s="681">
        <v>9131</v>
      </c>
      <c r="D33" s="681">
        <v>9131</v>
      </c>
      <c r="E33" s="687">
        <v>25</v>
      </c>
      <c r="F33" s="681">
        <v>2283</v>
      </c>
      <c r="G33" s="688">
        <v>9131</v>
      </c>
      <c r="H33" s="689">
        <v>7720</v>
      </c>
      <c r="I33" s="690">
        <v>1411</v>
      </c>
      <c r="J33" s="690">
        <v>0</v>
      </c>
      <c r="K33" s="683">
        <v>352</v>
      </c>
      <c r="L33" s="684">
        <v>4213</v>
      </c>
      <c r="M33" s="690">
        <v>0</v>
      </c>
      <c r="N33" s="691">
        <v>0</v>
      </c>
      <c r="O33" s="15"/>
    </row>
    <row r="34" spans="1:15" ht="27" customHeight="1">
      <c r="A34" s="679" t="s">
        <v>88</v>
      </c>
      <c r="B34" s="680" t="s">
        <v>0</v>
      </c>
      <c r="C34" s="681">
        <v>4700</v>
      </c>
      <c r="D34" s="681">
        <v>4700</v>
      </c>
      <c r="E34" s="687">
        <v>12.5</v>
      </c>
      <c r="F34" s="681">
        <v>587</v>
      </c>
      <c r="G34" s="688">
        <v>4700</v>
      </c>
      <c r="H34" s="689">
        <v>500</v>
      </c>
      <c r="I34" s="690">
        <v>1099</v>
      </c>
      <c r="J34" s="690">
        <v>3101</v>
      </c>
      <c r="K34" s="683">
        <v>60</v>
      </c>
      <c r="L34" s="684">
        <v>2461</v>
      </c>
      <c r="M34" s="690">
        <v>0</v>
      </c>
      <c r="N34" s="691">
        <v>0</v>
      </c>
      <c r="O34" s="15"/>
    </row>
    <row r="35" spans="1:15" ht="24" customHeight="1">
      <c r="A35" s="679" t="s">
        <v>614</v>
      </c>
      <c r="B35" s="680" t="s">
        <v>1</v>
      </c>
      <c r="C35" s="681">
        <v>110000</v>
      </c>
      <c r="D35" s="681">
        <v>110000</v>
      </c>
      <c r="E35" s="687">
        <v>7.5</v>
      </c>
      <c r="F35" s="681">
        <v>8250</v>
      </c>
      <c r="G35" s="830">
        <v>700000</v>
      </c>
      <c r="H35" s="689">
        <v>0</v>
      </c>
      <c r="I35" s="830">
        <v>677050</v>
      </c>
      <c r="J35" s="690">
        <v>1200</v>
      </c>
      <c r="K35" s="683">
        <v>0</v>
      </c>
      <c r="L35" s="684">
        <v>115</v>
      </c>
      <c r="M35" s="690">
        <v>0</v>
      </c>
      <c r="N35" s="691">
        <v>0</v>
      </c>
      <c r="O35" s="15"/>
    </row>
    <row r="36" spans="1:15" ht="24" customHeight="1">
      <c r="A36" s="679" t="s">
        <v>615</v>
      </c>
      <c r="B36" s="680" t="s">
        <v>2</v>
      </c>
      <c r="C36" s="681">
        <v>135000</v>
      </c>
      <c r="D36" s="681">
        <v>135000</v>
      </c>
      <c r="E36" s="687">
        <v>7.5</v>
      </c>
      <c r="F36" s="681">
        <v>10125</v>
      </c>
      <c r="G36" s="831"/>
      <c r="H36" s="689">
        <v>0</v>
      </c>
      <c r="I36" s="831"/>
      <c r="J36" s="690">
        <v>4200</v>
      </c>
      <c r="K36" s="683">
        <v>0</v>
      </c>
      <c r="L36" s="684">
        <v>2962</v>
      </c>
      <c r="M36" s="690">
        <v>0</v>
      </c>
      <c r="N36" s="691">
        <v>0</v>
      </c>
      <c r="O36" s="15"/>
    </row>
    <row r="37" spans="1:15" ht="24" customHeight="1">
      <c r="A37" s="679" t="s">
        <v>616</v>
      </c>
      <c r="B37" s="680" t="s">
        <v>3</v>
      </c>
      <c r="C37" s="681">
        <v>280000</v>
      </c>
      <c r="D37" s="681">
        <v>280000</v>
      </c>
      <c r="E37" s="687">
        <v>7.5</v>
      </c>
      <c r="F37" s="681">
        <v>21000</v>
      </c>
      <c r="G37" s="831"/>
      <c r="H37" s="689">
        <v>0</v>
      </c>
      <c r="I37" s="831"/>
      <c r="J37" s="690">
        <v>4500</v>
      </c>
      <c r="K37" s="683">
        <v>0</v>
      </c>
      <c r="L37" s="684">
        <v>4466</v>
      </c>
      <c r="M37" s="690">
        <v>0</v>
      </c>
      <c r="N37" s="691">
        <v>0</v>
      </c>
      <c r="O37" s="15"/>
    </row>
    <row r="38" spans="1:15" ht="21" customHeight="1">
      <c r="A38" s="679" t="s">
        <v>617</v>
      </c>
      <c r="B38" s="680" t="s">
        <v>4</v>
      </c>
      <c r="C38" s="681">
        <v>50000</v>
      </c>
      <c r="D38" s="681">
        <v>50000</v>
      </c>
      <c r="E38" s="687">
        <v>7.5</v>
      </c>
      <c r="F38" s="681">
        <v>3750</v>
      </c>
      <c r="G38" s="831"/>
      <c r="H38" s="689">
        <v>0</v>
      </c>
      <c r="I38" s="831"/>
      <c r="J38" s="690">
        <v>2700</v>
      </c>
      <c r="K38" s="683">
        <v>0</v>
      </c>
      <c r="L38" s="684">
        <v>77</v>
      </c>
      <c r="M38" s="690">
        <v>0</v>
      </c>
      <c r="N38" s="691">
        <v>0</v>
      </c>
      <c r="O38" s="15"/>
    </row>
    <row r="39" spans="1:15" ht="24" customHeight="1">
      <c r="A39" s="679" t="s">
        <v>618</v>
      </c>
      <c r="B39" s="680" t="s">
        <v>5</v>
      </c>
      <c r="C39" s="681">
        <v>250000</v>
      </c>
      <c r="D39" s="681">
        <v>250000</v>
      </c>
      <c r="E39" s="687">
        <v>7.5</v>
      </c>
      <c r="F39" s="681">
        <v>18750</v>
      </c>
      <c r="G39" s="831"/>
      <c r="H39" s="689">
        <v>0</v>
      </c>
      <c r="I39" s="831"/>
      <c r="J39" s="690">
        <v>4850</v>
      </c>
      <c r="K39" s="683">
        <v>0</v>
      </c>
      <c r="L39" s="684">
        <v>4841</v>
      </c>
      <c r="M39" s="690">
        <v>0</v>
      </c>
      <c r="N39" s="691">
        <v>0</v>
      </c>
      <c r="O39" s="15"/>
    </row>
    <row r="40" spans="1:15" ht="24" customHeight="1">
      <c r="A40" s="679" t="s">
        <v>619</v>
      </c>
      <c r="B40" s="680" t="s">
        <v>6</v>
      </c>
      <c r="C40" s="681">
        <v>20000</v>
      </c>
      <c r="D40" s="681">
        <v>20000</v>
      </c>
      <c r="E40" s="687">
        <v>15</v>
      </c>
      <c r="F40" s="681">
        <f>C40*0.15</f>
        <v>3000</v>
      </c>
      <c r="G40" s="831"/>
      <c r="H40" s="689">
        <v>0</v>
      </c>
      <c r="I40" s="831"/>
      <c r="J40" s="690">
        <v>2000</v>
      </c>
      <c r="K40" s="683">
        <v>0</v>
      </c>
      <c r="L40" s="684">
        <v>118</v>
      </c>
      <c r="M40" s="690">
        <v>0</v>
      </c>
      <c r="N40" s="691">
        <v>0</v>
      </c>
      <c r="O40" s="15"/>
    </row>
    <row r="41" spans="1:15" ht="24" customHeight="1">
      <c r="A41" s="679" t="s">
        <v>620</v>
      </c>
      <c r="B41" s="680" t="s">
        <v>7</v>
      </c>
      <c r="C41" s="681">
        <v>40000</v>
      </c>
      <c r="D41" s="681">
        <v>40000</v>
      </c>
      <c r="E41" s="687">
        <v>15</v>
      </c>
      <c r="F41" s="681">
        <f>C41*0.15</f>
        <v>6000</v>
      </c>
      <c r="G41" s="831"/>
      <c r="H41" s="689">
        <v>0</v>
      </c>
      <c r="I41" s="831"/>
      <c r="J41" s="690">
        <v>2100</v>
      </c>
      <c r="K41" s="683">
        <v>0</v>
      </c>
      <c r="L41" s="684">
        <v>594</v>
      </c>
      <c r="M41" s="690">
        <v>0</v>
      </c>
      <c r="N41" s="691">
        <v>0</v>
      </c>
      <c r="O41" s="15"/>
    </row>
    <row r="42" spans="1:15" ht="24" customHeight="1">
      <c r="A42" s="696">
        <v>236102</v>
      </c>
      <c r="B42" s="680" t="s">
        <v>8</v>
      </c>
      <c r="C42" s="681">
        <v>85000</v>
      </c>
      <c r="D42" s="681">
        <v>85000</v>
      </c>
      <c r="E42" s="687">
        <v>7.5</v>
      </c>
      <c r="F42" s="681">
        <v>6375</v>
      </c>
      <c r="G42" s="831"/>
      <c r="H42" s="689">
        <v>0</v>
      </c>
      <c r="I42" s="831"/>
      <c r="J42" s="690">
        <v>1000</v>
      </c>
      <c r="K42" s="683">
        <v>0</v>
      </c>
      <c r="L42" s="684">
        <v>0</v>
      </c>
      <c r="M42" s="690">
        <v>0</v>
      </c>
      <c r="N42" s="691">
        <v>0</v>
      </c>
      <c r="O42" s="15"/>
    </row>
    <row r="43" spans="1:15" ht="24" customHeight="1">
      <c r="A43" s="696">
        <v>236103</v>
      </c>
      <c r="B43" s="680" t="s">
        <v>9</v>
      </c>
      <c r="C43" s="681">
        <v>140000</v>
      </c>
      <c r="D43" s="681">
        <v>140000</v>
      </c>
      <c r="E43" s="687">
        <v>7.5</v>
      </c>
      <c r="F43" s="681">
        <v>10500</v>
      </c>
      <c r="G43" s="832"/>
      <c r="H43" s="689">
        <v>0</v>
      </c>
      <c r="I43" s="832"/>
      <c r="J43" s="690">
        <v>150</v>
      </c>
      <c r="K43" s="683">
        <v>0</v>
      </c>
      <c r="L43" s="684">
        <v>124</v>
      </c>
      <c r="M43" s="690">
        <v>0</v>
      </c>
      <c r="N43" s="691">
        <v>0</v>
      </c>
      <c r="O43" s="15"/>
    </row>
    <row r="44" spans="1:15" ht="24" customHeight="1">
      <c r="A44" s="696">
        <v>236105</v>
      </c>
      <c r="B44" s="680" t="s">
        <v>10</v>
      </c>
      <c r="C44" s="681">
        <v>150000</v>
      </c>
      <c r="D44" s="681">
        <v>150000</v>
      </c>
      <c r="E44" s="687">
        <v>7.5</v>
      </c>
      <c r="F44" s="681">
        <v>11250</v>
      </c>
      <c r="G44" s="833"/>
      <c r="H44" s="689">
        <v>0</v>
      </c>
      <c r="I44" s="834"/>
      <c r="J44" s="690">
        <v>250</v>
      </c>
      <c r="K44" s="683">
        <v>0</v>
      </c>
      <c r="L44" s="684">
        <v>220</v>
      </c>
      <c r="M44" s="690">
        <v>0</v>
      </c>
      <c r="N44" s="691">
        <v>0</v>
      </c>
      <c r="O44" s="15"/>
    </row>
    <row r="45" spans="1:15" ht="24" customHeight="1">
      <c r="A45" s="696" t="s">
        <v>768</v>
      </c>
      <c r="B45" s="680" t="s">
        <v>769</v>
      </c>
      <c r="C45" s="681">
        <v>150000</v>
      </c>
      <c r="D45" s="681">
        <v>150000</v>
      </c>
      <c r="E45" s="687">
        <v>15</v>
      </c>
      <c r="F45" s="681">
        <f>C45*0.15</f>
        <v>22500</v>
      </c>
      <c r="G45" s="688">
        <v>6000</v>
      </c>
      <c r="H45" s="689">
        <v>0</v>
      </c>
      <c r="I45" s="690">
        <v>5995</v>
      </c>
      <c r="J45" s="690">
        <v>5</v>
      </c>
      <c r="K45" s="683">
        <v>0</v>
      </c>
      <c r="L45" s="684">
        <v>0</v>
      </c>
      <c r="M45" s="690">
        <v>0</v>
      </c>
      <c r="N45" s="691">
        <v>0</v>
      </c>
      <c r="O45" s="15"/>
    </row>
    <row r="46" spans="1:15" ht="27" customHeight="1">
      <c r="A46" s="697"/>
      <c r="B46" s="697" t="s">
        <v>657</v>
      </c>
      <c r="C46" s="9">
        <f>SUM(C5:C45)</f>
        <v>2417897</v>
      </c>
      <c r="D46" s="9">
        <f>SUM(D5:D45)</f>
        <v>2406299</v>
      </c>
      <c r="E46" s="698" t="s">
        <v>883</v>
      </c>
      <c r="F46" s="9">
        <f aca="true" t="shared" si="0" ref="F46:N46">SUM(F5:F45)</f>
        <v>280084</v>
      </c>
      <c r="G46" s="9">
        <f t="shared" si="0"/>
        <v>1042736</v>
      </c>
      <c r="H46" s="9">
        <f t="shared" si="0"/>
        <v>167949</v>
      </c>
      <c r="I46" s="9">
        <f t="shared" si="0"/>
        <v>816181</v>
      </c>
      <c r="J46" s="9">
        <f t="shared" si="0"/>
        <v>58606.394</v>
      </c>
      <c r="K46" s="9">
        <f t="shared" si="0"/>
        <v>161817</v>
      </c>
      <c r="L46" s="9">
        <f t="shared" si="0"/>
        <v>125884</v>
      </c>
      <c r="M46" s="9">
        <f t="shared" si="0"/>
        <v>83388</v>
      </c>
      <c r="N46" s="9">
        <f t="shared" si="0"/>
        <v>72414</v>
      </c>
      <c r="O46" s="15"/>
    </row>
    <row r="47" spans="1:15" s="29" customFormat="1" ht="15.75" customHeight="1">
      <c r="A47" s="705"/>
      <c r="B47" s="706"/>
      <c r="C47" s="706"/>
      <c r="D47" s="18"/>
      <c r="E47" s="424"/>
      <c r="F47" s="18"/>
      <c r="G47" s="18"/>
      <c r="H47" s="18"/>
      <c r="I47" s="18"/>
      <c r="J47" s="18"/>
      <c r="K47" s="18"/>
      <c r="L47" s="18"/>
      <c r="M47" s="18"/>
      <c r="N47" s="18"/>
      <c r="O47" s="83"/>
    </row>
    <row r="48" spans="1:14" ht="12.75" customHeight="1">
      <c r="A48" s="705"/>
      <c r="B48" s="835" t="s">
        <v>397</v>
      </c>
      <c r="C48" s="835"/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</row>
  </sheetData>
  <mergeCells count="16">
    <mergeCell ref="G3:J3"/>
    <mergeCell ref="K3:L3"/>
    <mergeCell ref="M5:M6"/>
    <mergeCell ref="N5:N6"/>
    <mergeCell ref="I5:I6"/>
    <mergeCell ref="J5:J6"/>
    <mergeCell ref="G35:G44"/>
    <mergeCell ref="I35:I44"/>
    <mergeCell ref="B48:N48"/>
    <mergeCell ref="A1:K1"/>
    <mergeCell ref="G2:J2"/>
    <mergeCell ref="K2:L2"/>
    <mergeCell ref="M2:N2"/>
    <mergeCell ref="M3:N3"/>
    <mergeCell ref="G5:G6"/>
    <mergeCell ref="H5:H6"/>
  </mergeCells>
  <printOptions/>
  <pageMargins left="0.7874015748031497" right="0.7874015748031497" top="0.5905511811023623" bottom="0.5905511811023623" header="0.5118110236220472" footer="0.5118110236220472"/>
  <pageSetup firstPageNumber="26" useFirstPageNumber="1" horizontalDpi="600" verticalDpi="600" orientation="landscape" paperSize="9" scale="64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B14" sqref="B14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45.75" customHeight="1">
      <c r="A1" s="836" t="s">
        <v>511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</row>
    <row r="2" spans="2:18" ht="30" customHeight="1">
      <c r="B2" s="564"/>
      <c r="F2" s="837" t="s">
        <v>765</v>
      </c>
      <c r="G2" s="838"/>
      <c r="H2" s="838"/>
      <c r="I2" s="839"/>
      <c r="J2" s="837" t="s">
        <v>11</v>
      </c>
      <c r="K2" s="851"/>
      <c r="L2" s="840" t="s">
        <v>12</v>
      </c>
      <c r="M2" s="852"/>
      <c r="N2" s="853"/>
      <c r="O2" s="840" t="s">
        <v>767</v>
      </c>
      <c r="P2" s="854"/>
      <c r="Q2" s="854"/>
      <c r="R2" s="853"/>
    </row>
    <row r="3" spans="1:18" ht="57" customHeight="1">
      <c r="A3" s="675" t="s">
        <v>527</v>
      </c>
      <c r="B3" s="675" t="s">
        <v>13</v>
      </c>
      <c r="C3" s="677" t="s">
        <v>14</v>
      </c>
      <c r="D3" s="677" t="s">
        <v>961</v>
      </c>
      <c r="E3" s="677" t="s">
        <v>962</v>
      </c>
      <c r="F3" s="677" t="s">
        <v>15</v>
      </c>
      <c r="G3" s="677" t="s">
        <v>16</v>
      </c>
      <c r="H3" s="678" t="s">
        <v>965</v>
      </c>
      <c r="I3" s="678" t="s">
        <v>17</v>
      </c>
      <c r="J3" s="678" t="s">
        <v>18</v>
      </c>
      <c r="K3" s="699" t="s">
        <v>19</v>
      </c>
      <c r="L3" s="699" t="s">
        <v>20</v>
      </c>
      <c r="M3" s="699" t="s">
        <v>21</v>
      </c>
      <c r="N3" s="699" t="s">
        <v>22</v>
      </c>
      <c r="O3" s="699" t="s">
        <v>23</v>
      </c>
      <c r="P3" s="677" t="s">
        <v>24</v>
      </c>
      <c r="Q3" s="699" t="s">
        <v>25</v>
      </c>
      <c r="R3" s="677" t="s">
        <v>26</v>
      </c>
    </row>
    <row r="4" spans="1:19" ht="27" customHeight="1">
      <c r="A4" s="679" t="s">
        <v>89</v>
      </c>
      <c r="B4" s="685" t="s">
        <v>27</v>
      </c>
      <c r="C4" s="681">
        <v>185000</v>
      </c>
      <c r="D4" s="682">
        <v>25</v>
      </c>
      <c r="E4" s="681">
        <v>46250</v>
      </c>
      <c r="F4" s="688">
        <v>120000</v>
      </c>
      <c r="G4" s="689">
        <v>70000</v>
      </c>
      <c r="H4" s="690">
        <v>8300</v>
      </c>
      <c r="I4" s="690">
        <v>41700</v>
      </c>
      <c r="J4" s="683">
        <v>63964</v>
      </c>
      <c r="K4" s="684">
        <v>16114</v>
      </c>
      <c r="L4" s="690">
        <v>36490</v>
      </c>
      <c r="M4" s="690">
        <v>46809</v>
      </c>
      <c r="N4" s="690">
        <v>16268</v>
      </c>
      <c r="O4" s="683">
        <v>0</v>
      </c>
      <c r="P4" s="700">
        <v>8</v>
      </c>
      <c r="Q4" s="701">
        <v>0</v>
      </c>
      <c r="R4" s="701">
        <v>25224</v>
      </c>
      <c r="S4" s="15"/>
    </row>
    <row r="5" spans="1:19" ht="27" customHeight="1">
      <c r="A5" s="679" t="s">
        <v>535</v>
      </c>
      <c r="B5" s="685" t="s">
        <v>794</v>
      </c>
      <c r="C5" s="681">
        <v>22408</v>
      </c>
      <c r="D5" s="682">
        <v>25</v>
      </c>
      <c r="E5" s="681">
        <v>5602</v>
      </c>
      <c r="F5" s="688">
        <v>25000</v>
      </c>
      <c r="G5" s="689">
        <v>5000</v>
      </c>
      <c r="H5" s="690">
        <v>13000</v>
      </c>
      <c r="I5" s="690">
        <v>7000</v>
      </c>
      <c r="J5" s="683">
        <v>151</v>
      </c>
      <c r="K5" s="684">
        <v>3227</v>
      </c>
      <c r="L5" s="690">
        <v>0</v>
      </c>
      <c r="M5" s="690">
        <v>12585</v>
      </c>
      <c r="N5" s="690">
        <v>969</v>
      </c>
      <c r="O5" s="683">
        <v>0</v>
      </c>
      <c r="P5" s="700"/>
      <c r="Q5" s="701"/>
      <c r="R5" s="701">
        <v>0</v>
      </c>
      <c r="S5" s="15"/>
    </row>
    <row r="6" spans="1:19" ht="27" customHeight="1">
      <c r="A6" s="679" t="s">
        <v>540</v>
      </c>
      <c r="B6" s="685" t="s">
        <v>496</v>
      </c>
      <c r="C6" s="681">
        <v>40818</v>
      </c>
      <c r="D6" s="682">
        <v>25</v>
      </c>
      <c r="E6" s="681">
        <v>10105</v>
      </c>
      <c r="F6" s="688">
        <v>43000</v>
      </c>
      <c r="G6" s="689">
        <v>1573</v>
      </c>
      <c r="H6" s="690">
        <v>27427</v>
      </c>
      <c r="I6" s="690">
        <v>14000</v>
      </c>
      <c r="J6" s="683">
        <v>693</v>
      </c>
      <c r="K6" s="684">
        <v>11416</v>
      </c>
      <c r="L6" s="690">
        <v>0</v>
      </c>
      <c r="M6" s="690">
        <v>17505</v>
      </c>
      <c r="N6" s="690">
        <v>0</v>
      </c>
      <c r="O6" s="683">
        <v>0</v>
      </c>
      <c r="P6" s="700"/>
      <c r="Q6" s="701"/>
      <c r="R6" s="701">
        <v>0</v>
      </c>
      <c r="S6" s="15"/>
    </row>
    <row r="7" spans="1:19" ht="27" customHeight="1">
      <c r="A7" s="697"/>
      <c r="B7" s="697" t="s">
        <v>657</v>
      </c>
      <c r="C7" s="9">
        <f>SUM(C4:C6)</f>
        <v>248226</v>
      </c>
      <c r="D7" s="698" t="s">
        <v>883</v>
      </c>
      <c r="E7" s="9">
        <f aca="true" t="shared" si="0" ref="E7:R7">SUM(E4:E6)</f>
        <v>61957</v>
      </c>
      <c r="F7" s="9">
        <f t="shared" si="0"/>
        <v>188000</v>
      </c>
      <c r="G7" s="9">
        <f t="shared" si="0"/>
        <v>76573</v>
      </c>
      <c r="H7" s="9">
        <f t="shared" si="0"/>
        <v>48727</v>
      </c>
      <c r="I7" s="9">
        <f t="shared" si="0"/>
        <v>62700</v>
      </c>
      <c r="J7" s="9">
        <f t="shared" si="0"/>
        <v>64808</v>
      </c>
      <c r="K7" s="9">
        <f t="shared" si="0"/>
        <v>30757</v>
      </c>
      <c r="L7" s="9">
        <f t="shared" si="0"/>
        <v>36490</v>
      </c>
      <c r="M7" s="9">
        <f t="shared" si="0"/>
        <v>76899</v>
      </c>
      <c r="N7" s="9">
        <f t="shared" si="0"/>
        <v>17237</v>
      </c>
      <c r="O7" s="9">
        <f t="shared" si="0"/>
        <v>0</v>
      </c>
      <c r="P7" s="9">
        <f t="shared" si="0"/>
        <v>8</v>
      </c>
      <c r="Q7" s="9">
        <f t="shared" si="0"/>
        <v>0</v>
      </c>
      <c r="R7" s="9">
        <f t="shared" si="0"/>
        <v>25224</v>
      </c>
      <c r="S7" s="15"/>
    </row>
    <row r="27" spans="13:18" ht="18">
      <c r="M27" s="850" t="s">
        <v>117</v>
      </c>
      <c r="N27" s="850"/>
      <c r="O27" s="850"/>
      <c r="P27" s="850"/>
      <c r="Q27" s="850"/>
      <c r="R27" s="850"/>
    </row>
  </sheetData>
  <mergeCells count="6">
    <mergeCell ref="M27:R27"/>
    <mergeCell ref="A1:Q1"/>
    <mergeCell ref="F2:I2"/>
    <mergeCell ref="J2:K2"/>
    <mergeCell ref="L2:N2"/>
    <mergeCell ref="O2:R2"/>
  </mergeCells>
  <printOptions/>
  <pageMargins left="0.75" right="0.75" top="1" bottom="1" header="0.4921259845" footer="0.4921259845"/>
  <pageSetup firstPageNumber="27" useFirstPageNumber="1" horizontalDpi="600" verticalDpi="600" orientation="landscape" paperSize="9" scale="61" r:id="rId1"/>
  <headerFooter alignWithMargins="0">
    <oddFooter>&amp;C28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122"/>
  <sheetViews>
    <sheetView workbookViewId="0" topLeftCell="A1">
      <selection activeCell="G86" sqref="G86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4" customFormat="1" ht="18">
      <c r="A1" s="735" t="s">
        <v>104</v>
      </c>
      <c r="B1" s="735"/>
      <c r="C1" s="735"/>
      <c r="D1" s="735"/>
      <c r="E1" s="735"/>
      <c r="F1" s="731"/>
      <c r="G1" s="731"/>
      <c r="H1" s="29"/>
      <c r="I1" s="9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5" t="s">
        <v>807</v>
      </c>
      <c r="B2" s="29"/>
      <c r="C2" s="29"/>
      <c r="D2" s="29"/>
      <c r="E2" s="97"/>
      <c r="I2" s="24"/>
    </row>
    <row r="3" spans="1:9" ht="12.75" customHeight="1">
      <c r="A3" s="65"/>
      <c r="B3" s="29"/>
      <c r="C3" s="29"/>
      <c r="E3" s="97"/>
      <c r="I3" s="24"/>
    </row>
    <row r="4" spans="1:5" s="29" customFormat="1" ht="14.25" customHeight="1">
      <c r="A4" s="64" t="s">
        <v>644</v>
      </c>
      <c r="E4" s="64" t="s">
        <v>911</v>
      </c>
    </row>
    <row r="5" ht="12" customHeight="1">
      <c r="E5" s="64"/>
    </row>
    <row r="6" spans="1:5" ht="23.25" customHeight="1">
      <c r="A6" s="90" t="s">
        <v>712</v>
      </c>
      <c r="B6" s="91" t="s">
        <v>713</v>
      </c>
      <c r="C6" s="91" t="s">
        <v>557</v>
      </c>
      <c r="D6" s="92" t="s">
        <v>714</v>
      </c>
      <c r="E6" s="93" t="s">
        <v>715</v>
      </c>
    </row>
    <row r="7" spans="1:5" ht="13.5" customHeight="1">
      <c r="A7" s="90"/>
      <c r="B7" s="91" t="s">
        <v>930</v>
      </c>
      <c r="C7" s="406">
        <v>1700</v>
      </c>
      <c r="D7" s="284">
        <v>30000</v>
      </c>
      <c r="E7" s="95"/>
    </row>
    <row r="8" spans="1:5" ht="25.5">
      <c r="A8" s="522">
        <v>39098</v>
      </c>
      <c r="B8" s="523" t="s">
        <v>953</v>
      </c>
      <c r="C8" s="494">
        <v>5000</v>
      </c>
      <c r="D8" s="533">
        <v>-1557</v>
      </c>
      <c r="E8" s="534">
        <v>28443</v>
      </c>
    </row>
    <row r="9" spans="1:5" ht="12.75">
      <c r="A9" s="96">
        <v>39098</v>
      </c>
      <c r="B9" s="524" t="s">
        <v>954</v>
      </c>
      <c r="C9" s="494">
        <v>1800</v>
      </c>
      <c r="D9" s="535">
        <v>-80</v>
      </c>
      <c r="E9" s="534">
        <v>28363</v>
      </c>
    </row>
    <row r="10" spans="1:5" ht="12.75">
      <c r="A10" s="96">
        <v>39098</v>
      </c>
      <c r="B10" s="87" t="s">
        <v>955</v>
      </c>
      <c r="C10" s="494">
        <v>1800</v>
      </c>
      <c r="D10" s="164">
        <v>-100</v>
      </c>
      <c r="E10" s="536">
        <v>28263</v>
      </c>
    </row>
    <row r="11" spans="1:5" ht="25.5">
      <c r="A11" s="94">
        <v>39105</v>
      </c>
      <c r="B11" s="525" t="s">
        <v>956</v>
      </c>
      <c r="C11" s="494">
        <v>3000</v>
      </c>
      <c r="D11" s="164">
        <v>-200</v>
      </c>
      <c r="E11" s="536">
        <v>28063</v>
      </c>
    </row>
    <row r="12" spans="1:5" ht="25.5">
      <c r="A12" s="526">
        <v>39105</v>
      </c>
      <c r="B12" s="527" t="s">
        <v>957</v>
      </c>
      <c r="C12" s="530">
        <v>8001</v>
      </c>
      <c r="D12" s="537">
        <v>-50</v>
      </c>
      <c r="E12" s="538">
        <v>28013</v>
      </c>
    </row>
    <row r="13" spans="1:5" ht="12.75">
      <c r="A13" s="94">
        <v>39105</v>
      </c>
      <c r="B13" s="507" t="s">
        <v>958</v>
      </c>
      <c r="C13" s="494">
        <v>8001</v>
      </c>
      <c r="D13" s="164">
        <v>-1200</v>
      </c>
      <c r="E13" s="536">
        <v>26813</v>
      </c>
    </row>
    <row r="14" spans="1:5" ht="12.75">
      <c r="A14" s="94">
        <v>39105</v>
      </c>
      <c r="B14" s="510" t="s">
        <v>28</v>
      </c>
      <c r="C14" s="44">
        <v>8001</v>
      </c>
      <c r="D14" s="164">
        <v>-1200</v>
      </c>
      <c r="E14" s="536">
        <v>25613</v>
      </c>
    </row>
    <row r="15" spans="1:5" ht="12.75">
      <c r="A15" s="94">
        <v>39105</v>
      </c>
      <c r="B15" s="23" t="s">
        <v>29</v>
      </c>
      <c r="C15" s="44">
        <v>8001</v>
      </c>
      <c r="D15" s="164">
        <v>-600</v>
      </c>
      <c r="E15" s="536">
        <v>25013</v>
      </c>
    </row>
    <row r="16" spans="1:5" ht="12.75">
      <c r="A16" s="94">
        <v>39105</v>
      </c>
      <c r="B16" s="507" t="s">
        <v>30</v>
      </c>
      <c r="C16" s="494">
        <v>8001</v>
      </c>
      <c r="D16" s="164">
        <v>-700</v>
      </c>
      <c r="E16" s="536">
        <v>24313</v>
      </c>
    </row>
    <row r="17" spans="1:5" ht="12.75">
      <c r="A17" s="94">
        <v>39112</v>
      </c>
      <c r="B17" s="4" t="s">
        <v>31</v>
      </c>
      <c r="C17" s="494">
        <v>1000</v>
      </c>
      <c r="D17" s="539">
        <v>-30.9</v>
      </c>
      <c r="E17" s="536">
        <v>24282.1</v>
      </c>
    </row>
    <row r="18" spans="1:5" ht="12.75">
      <c r="A18" s="526">
        <v>39119</v>
      </c>
      <c r="B18" s="528" t="s">
        <v>32</v>
      </c>
      <c r="C18" s="531">
        <v>3000</v>
      </c>
      <c r="D18" s="540">
        <v>-60</v>
      </c>
      <c r="E18" s="538">
        <v>24222.1</v>
      </c>
    </row>
    <row r="19" spans="1:5" ht="25.5">
      <c r="A19" s="94">
        <v>39125</v>
      </c>
      <c r="B19" s="529" t="s">
        <v>33</v>
      </c>
      <c r="C19" s="532">
        <v>5100</v>
      </c>
      <c r="D19" s="540">
        <v>-220</v>
      </c>
      <c r="E19" s="534">
        <v>24002.1</v>
      </c>
    </row>
    <row r="20" spans="1:5" ht="12.75">
      <c r="A20" s="94">
        <v>39133</v>
      </c>
      <c r="B20" s="4" t="s">
        <v>34</v>
      </c>
      <c r="C20" s="494">
        <v>8001</v>
      </c>
      <c r="D20" s="539">
        <v>-246</v>
      </c>
      <c r="E20" s="534">
        <v>23756.1</v>
      </c>
    </row>
    <row r="21" spans="1:5" ht="12.75">
      <c r="A21" s="94">
        <v>39133</v>
      </c>
      <c r="B21" s="4" t="s">
        <v>35</v>
      </c>
      <c r="C21" s="494">
        <v>8002</v>
      </c>
      <c r="D21" s="539">
        <v>-1900</v>
      </c>
      <c r="E21" s="534">
        <v>21856.1</v>
      </c>
    </row>
    <row r="22" spans="1:5" ht="12.75">
      <c r="A22" s="94">
        <v>39133</v>
      </c>
      <c r="B22" s="4" t="s">
        <v>36</v>
      </c>
      <c r="C22" s="494">
        <v>1500</v>
      </c>
      <c r="D22" s="539">
        <v>-17.4</v>
      </c>
      <c r="E22" s="534">
        <v>21838.7</v>
      </c>
    </row>
    <row r="23" spans="1:5" ht="12.75">
      <c r="A23" s="94">
        <v>39133</v>
      </c>
      <c r="B23" s="4" t="s">
        <v>37</v>
      </c>
      <c r="C23" s="494">
        <v>3000</v>
      </c>
      <c r="D23" s="539">
        <v>-20</v>
      </c>
      <c r="E23" s="534">
        <v>21818.7</v>
      </c>
    </row>
    <row r="24" spans="1:5" ht="12.75">
      <c r="A24" s="94">
        <v>39133</v>
      </c>
      <c r="B24" s="4" t="s">
        <v>38</v>
      </c>
      <c r="C24" s="494">
        <v>3000</v>
      </c>
      <c r="D24" s="539">
        <v>-15</v>
      </c>
      <c r="E24" s="534">
        <v>21803.7</v>
      </c>
    </row>
    <row r="25" spans="1:5" ht="12.75">
      <c r="A25" s="94">
        <v>39140</v>
      </c>
      <c r="B25" s="4" t="s">
        <v>39</v>
      </c>
      <c r="C25" s="494">
        <v>3000</v>
      </c>
      <c r="D25" s="539">
        <v>-36.8</v>
      </c>
      <c r="E25" s="536">
        <v>21766.9</v>
      </c>
    </row>
    <row r="26" spans="1:5" ht="12.75">
      <c r="A26" s="94">
        <v>39154</v>
      </c>
      <c r="B26" s="4" t="s">
        <v>597</v>
      </c>
      <c r="C26" s="494">
        <v>8000</v>
      </c>
      <c r="D26" s="539">
        <v>-100</v>
      </c>
      <c r="E26" s="536">
        <v>21666.9</v>
      </c>
    </row>
    <row r="27" spans="1:5" ht="12.75">
      <c r="A27" s="94">
        <v>39161</v>
      </c>
      <c r="B27" s="4" t="s">
        <v>598</v>
      </c>
      <c r="C27" s="494"/>
      <c r="D27" s="539">
        <v>7477.5</v>
      </c>
      <c r="E27" s="536">
        <v>29144.4</v>
      </c>
    </row>
    <row r="28" spans="1:5" ht="12.75">
      <c r="A28" s="94">
        <v>39161</v>
      </c>
      <c r="B28" s="4" t="s">
        <v>599</v>
      </c>
      <c r="C28" s="579">
        <v>5000</v>
      </c>
      <c r="D28" s="539">
        <v>-20</v>
      </c>
      <c r="E28" s="536">
        <v>29124.4</v>
      </c>
    </row>
    <row r="29" spans="1:5" ht="12.75">
      <c r="A29" s="94">
        <v>39161</v>
      </c>
      <c r="B29" s="4" t="s">
        <v>600</v>
      </c>
      <c r="C29" s="44">
        <v>1800</v>
      </c>
      <c r="D29" s="164">
        <v>-81.5</v>
      </c>
      <c r="E29" s="536">
        <v>29042.9</v>
      </c>
    </row>
    <row r="30" spans="1:5" ht="12.75">
      <c r="A30" s="573">
        <v>39176</v>
      </c>
      <c r="B30" s="4" t="s">
        <v>578</v>
      </c>
      <c r="C30" s="576" t="s">
        <v>596</v>
      </c>
      <c r="D30" s="578">
        <v>-87</v>
      </c>
      <c r="E30" s="536">
        <v>28955.9</v>
      </c>
    </row>
    <row r="31" spans="1:5" ht="12.75">
      <c r="A31" s="573">
        <v>39176</v>
      </c>
      <c r="B31" s="574" t="s">
        <v>579</v>
      </c>
      <c r="C31" s="577">
        <v>4000</v>
      </c>
      <c r="D31" s="578">
        <v>-150</v>
      </c>
      <c r="E31" s="536">
        <v>28805.9</v>
      </c>
    </row>
    <row r="32" spans="1:5" ht="12.75">
      <c r="A32" s="573">
        <v>39176</v>
      </c>
      <c r="B32" s="574" t="s">
        <v>580</v>
      </c>
      <c r="C32" s="577">
        <v>3000</v>
      </c>
      <c r="D32" s="578">
        <v>-200</v>
      </c>
      <c r="E32" s="536">
        <v>28605.9</v>
      </c>
    </row>
    <row r="33" spans="1:5" ht="12.75">
      <c r="A33" s="573">
        <v>39182</v>
      </c>
      <c r="B33" s="574" t="s">
        <v>581</v>
      </c>
      <c r="C33" s="577">
        <v>1800</v>
      </c>
      <c r="D33" s="578">
        <v>-100</v>
      </c>
      <c r="E33" s="536">
        <v>28505.9</v>
      </c>
    </row>
    <row r="34" spans="1:5" ht="12.75">
      <c r="A34" s="573">
        <v>39182</v>
      </c>
      <c r="B34" s="574" t="s">
        <v>582</v>
      </c>
      <c r="C34" s="577">
        <v>3000</v>
      </c>
      <c r="D34" s="578">
        <v>-16</v>
      </c>
      <c r="E34" s="536">
        <v>28489.9</v>
      </c>
    </row>
    <row r="35" spans="1:5" ht="12.75">
      <c r="A35" s="573">
        <v>39189</v>
      </c>
      <c r="B35" s="574" t="s">
        <v>583</v>
      </c>
      <c r="C35" s="577">
        <v>3000</v>
      </c>
      <c r="D35" s="578">
        <v>-500</v>
      </c>
      <c r="E35" s="536">
        <v>27989.9</v>
      </c>
    </row>
    <row r="36" spans="1:5" ht="12.75">
      <c r="A36" s="573">
        <v>39189</v>
      </c>
      <c r="B36" s="574" t="s">
        <v>584</v>
      </c>
      <c r="C36" s="577">
        <v>1600</v>
      </c>
      <c r="D36" s="578">
        <v>-1056.7</v>
      </c>
      <c r="E36" s="536">
        <v>26933.2</v>
      </c>
    </row>
    <row r="37" spans="1:5" ht="12.75">
      <c r="A37" s="573">
        <v>39189</v>
      </c>
      <c r="B37" s="574" t="s">
        <v>585</v>
      </c>
      <c r="C37" s="577">
        <v>4000</v>
      </c>
      <c r="D37" s="578">
        <v>-410</v>
      </c>
      <c r="E37" s="536">
        <v>26523.2</v>
      </c>
    </row>
    <row r="38" spans="1:5" ht="12.75">
      <c r="A38" s="573">
        <v>39189</v>
      </c>
      <c r="B38" s="574" t="s">
        <v>586</v>
      </c>
      <c r="C38" s="577">
        <v>4000</v>
      </c>
      <c r="D38" s="578">
        <v>-150</v>
      </c>
      <c r="E38" s="536">
        <v>26373.2</v>
      </c>
    </row>
    <row r="39" spans="1:5" ht="12.75">
      <c r="A39" s="573">
        <v>39189</v>
      </c>
      <c r="B39" s="575" t="s">
        <v>587</v>
      </c>
      <c r="C39" s="577">
        <v>9000</v>
      </c>
      <c r="D39" s="578">
        <v>-30</v>
      </c>
      <c r="E39" s="536">
        <v>26343.2</v>
      </c>
    </row>
    <row r="40" spans="1:5" ht="12.75">
      <c r="A40" s="573">
        <v>39189</v>
      </c>
      <c r="B40" s="574" t="s">
        <v>588</v>
      </c>
      <c r="C40" s="577">
        <v>5000</v>
      </c>
      <c r="D40" s="578">
        <v>-250</v>
      </c>
      <c r="E40" s="536">
        <v>26093.2</v>
      </c>
    </row>
    <row r="41" spans="1:5" ht="12.75">
      <c r="A41" s="573">
        <v>39189</v>
      </c>
      <c r="B41" s="4" t="s">
        <v>589</v>
      </c>
      <c r="C41" s="577">
        <v>5000</v>
      </c>
      <c r="D41" s="578">
        <v>-1281</v>
      </c>
      <c r="E41" s="536">
        <v>24812.2</v>
      </c>
    </row>
    <row r="42" spans="1:5" ht="12.75">
      <c r="A42" s="573">
        <v>39189</v>
      </c>
      <c r="B42" s="4" t="s">
        <v>595</v>
      </c>
      <c r="C42" s="577">
        <v>5000</v>
      </c>
      <c r="D42" s="578">
        <v>-920</v>
      </c>
      <c r="E42" s="536">
        <v>23892.2</v>
      </c>
    </row>
    <row r="43" spans="1:5" ht="12.75">
      <c r="A43" s="573">
        <v>39204</v>
      </c>
      <c r="B43" s="4" t="s">
        <v>55</v>
      </c>
      <c r="C43" s="577">
        <v>3000</v>
      </c>
      <c r="D43" s="578">
        <v>-270</v>
      </c>
      <c r="E43" s="536">
        <v>23622.2</v>
      </c>
    </row>
    <row r="44" spans="1:5" ht="12.75">
      <c r="A44" s="573">
        <v>39204</v>
      </c>
      <c r="B44" s="4" t="s">
        <v>56</v>
      </c>
      <c r="C44" s="577">
        <v>1800</v>
      </c>
      <c r="D44" s="578">
        <v>-55</v>
      </c>
      <c r="E44" s="536">
        <v>23567.2</v>
      </c>
    </row>
    <row r="45" spans="1:5" ht="12.75">
      <c r="A45" s="573">
        <v>39204</v>
      </c>
      <c r="B45" s="574" t="s">
        <v>57</v>
      </c>
      <c r="C45" s="577">
        <v>1000</v>
      </c>
      <c r="D45" s="578">
        <v>-84</v>
      </c>
      <c r="E45" s="536">
        <v>23483.2</v>
      </c>
    </row>
    <row r="46" spans="1:5" ht="12.75">
      <c r="A46" s="573">
        <v>39204</v>
      </c>
      <c r="B46" s="574" t="s">
        <v>58</v>
      </c>
      <c r="C46" s="577">
        <v>5000</v>
      </c>
      <c r="D46" s="578">
        <v>-350</v>
      </c>
      <c r="E46" s="536">
        <v>23133.2</v>
      </c>
    </row>
    <row r="47" spans="1:5" ht="12.75">
      <c r="A47" s="573">
        <v>39204</v>
      </c>
      <c r="B47" s="574" t="s">
        <v>59</v>
      </c>
      <c r="C47" s="577">
        <v>3000</v>
      </c>
      <c r="D47" s="578">
        <v>-1200</v>
      </c>
      <c r="E47" s="536">
        <v>21933.2</v>
      </c>
    </row>
    <row r="48" spans="1:5" ht="12.75">
      <c r="A48" s="573">
        <v>39204</v>
      </c>
      <c r="B48" s="574" t="s">
        <v>60</v>
      </c>
      <c r="C48" s="577">
        <v>1800</v>
      </c>
      <c r="D48" s="578">
        <v>-3.3</v>
      </c>
      <c r="E48" s="536">
        <v>21929.9</v>
      </c>
    </row>
    <row r="49" spans="1:5" ht="12.75">
      <c r="A49" s="573">
        <v>39204</v>
      </c>
      <c r="B49" s="574" t="s">
        <v>61</v>
      </c>
      <c r="C49" s="577">
        <v>1800</v>
      </c>
      <c r="D49" s="578">
        <v>-50</v>
      </c>
      <c r="E49" s="536">
        <v>21879.9</v>
      </c>
    </row>
    <row r="50" spans="1:5" ht="12.75">
      <c r="A50" s="573">
        <v>39204</v>
      </c>
      <c r="B50" s="4" t="s">
        <v>62</v>
      </c>
      <c r="C50" s="577">
        <v>1800</v>
      </c>
      <c r="D50" s="578">
        <v>-50</v>
      </c>
      <c r="E50" s="536">
        <v>21829.9</v>
      </c>
    </row>
    <row r="51" spans="1:5" ht="12.75">
      <c r="A51" s="573">
        <v>39224</v>
      </c>
      <c r="B51" s="574" t="s">
        <v>63</v>
      </c>
      <c r="C51" s="577">
        <v>2000</v>
      </c>
      <c r="D51" s="578">
        <v>-165</v>
      </c>
      <c r="E51" s="536">
        <v>21664.9</v>
      </c>
    </row>
    <row r="52" spans="1:5" ht="12.75">
      <c r="A52" s="573">
        <v>39224</v>
      </c>
      <c r="B52" s="574" t="s">
        <v>64</v>
      </c>
      <c r="C52" s="577">
        <v>3000</v>
      </c>
      <c r="D52" s="578">
        <v>-30</v>
      </c>
      <c r="E52" s="536">
        <v>21634.9</v>
      </c>
    </row>
    <row r="53" spans="1:5" ht="25.5">
      <c r="A53" s="573">
        <v>39224</v>
      </c>
      <c r="B53" s="525" t="s">
        <v>66</v>
      </c>
      <c r="C53" s="577">
        <v>3000</v>
      </c>
      <c r="D53" s="578">
        <v>-120</v>
      </c>
      <c r="E53" s="536">
        <v>21514.9</v>
      </c>
    </row>
    <row r="54" spans="1:5" ht="12.75">
      <c r="A54" s="573">
        <v>39224</v>
      </c>
      <c r="B54" s="574" t="s">
        <v>67</v>
      </c>
      <c r="C54" s="577">
        <v>5000</v>
      </c>
      <c r="D54" s="578">
        <v>-200</v>
      </c>
      <c r="E54" s="536">
        <v>21314.9</v>
      </c>
    </row>
    <row r="55" spans="1:5" ht="12.75">
      <c r="A55" s="573">
        <v>39224</v>
      </c>
      <c r="B55" s="4" t="s">
        <v>68</v>
      </c>
      <c r="C55" s="577">
        <v>1800</v>
      </c>
      <c r="D55" s="578">
        <v>-15</v>
      </c>
      <c r="E55" s="536">
        <v>21299.9</v>
      </c>
    </row>
    <row r="56" spans="1:5" ht="12.75">
      <c r="A56" s="573">
        <v>39231</v>
      </c>
      <c r="B56" s="4" t="s">
        <v>69</v>
      </c>
      <c r="C56" s="577">
        <v>4000</v>
      </c>
      <c r="D56" s="578">
        <v>-380</v>
      </c>
      <c r="E56" s="536">
        <v>20919.9</v>
      </c>
    </row>
    <row r="57" spans="1:5" ht="12.75">
      <c r="A57" s="573">
        <v>39231</v>
      </c>
      <c r="B57" s="574" t="s">
        <v>70</v>
      </c>
      <c r="C57" s="577">
        <v>9000</v>
      </c>
      <c r="D57" s="578">
        <v>-45.4</v>
      </c>
      <c r="E57" s="536">
        <v>20874.5</v>
      </c>
    </row>
    <row r="58" spans="1:5" ht="12.75">
      <c r="A58" s="573">
        <v>39231</v>
      </c>
      <c r="B58" s="574" t="s">
        <v>71</v>
      </c>
      <c r="C58" s="577">
        <v>1000</v>
      </c>
      <c r="D58" s="578">
        <v>-50</v>
      </c>
      <c r="E58" s="536">
        <v>20824.5</v>
      </c>
    </row>
    <row r="59" spans="1:5" ht="12.75">
      <c r="A59" s="573">
        <v>39238</v>
      </c>
      <c r="B59" s="574" t="s">
        <v>431</v>
      </c>
      <c r="C59" s="577">
        <v>3000</v>
      </c>
      <c r="D59" s="578">
        <v>-150</v>
      </c>
      <c r="E59" s="536">
        <v>20674.5</v>
      </c>
    </row>
    <row r="60" spans="1:5" ht="12.75">
      <c r="A60" s="94">
        <v>39238</v>
      </c>
      <c r="B60" s="4" t="s">
        <v>432</v>
      </c>
      <c r="C60" s="44">
        <v>1800</v>
      </c>
      <c r="D60" s="164">
        <v>-13.8</v>
      </c>
      <c r="E60" s="536">
        <v>20660.7</v>
      </c>
    </row>
    <row r="61" spans="1:5" ht="25.5">
      <c r="A61" s="94">
        <v>39245</v>
      </c>
      <c r="B61" s="525" t="s">
        <v>426</v>
      </c>
      <c r="C61" s="44"/>
      <c r="D61" s="164">
        <v>13.8</v>
      </c>
      <c r="E61" s="536">
        <v>20674.5</v>
      </c>
    </row>
    <row r="62" spans="1:5" ht="12.75">
      <c r="A62" s="573">
        <v>39245</v>
      </c>
      <c r="B62" s="574" t="s">
        <v>427</v>
      </c>
      <c r="C62" s="577">
        <v>1800</v>
      </c>
      <c r="D62" s="578">
        <v>-20</v>
      </c>
      <c r="E62" s="536">
        <v>20654.5</v>
      </c>
    </row>
    <row r="63" spans="1:5" ht="12.75">
      <c r="A63" s="573">
        <v>39252</v>
      </c>
      <c r="B63" s="574" t="s">
        <v>428</v>
      </c>
      <c r="C63" s="577">
        <v>1000</v>
      </c>
      <c r="D63" s="578">
        <v>-15.3</v>
      </c>
      <c r="E63" s="536">
        <v>20639.2</v>
      </c>
    </row>
    <row r="64" spans="1:5" ht="12.75">
      <c r="A64" s="573">
        <v>39252</v>
      </c>
      <c r="B64" s="574" t="s">
        <v>429</v>
      </c>
      <c r="C64" s="577">
        <v>5100</v>
      </c>
      <c r="D64" s="578">
        <v>-428</v>
      </c>
      <c r="E64" s="536">
        <v>20211.2</v>
      </c>
    </row>
    <row r="65" spans="1:5" ht="12.75">
      <c r="A65" s="573">
        <v>39252</v>
      </c>
      <c r="B65" s="574" t="s">
        <v>430</v>
      </c>
      <c r="C65" s="577">
        <v>5100</v>
      </c>
      <c r="D65" s="578">
        <v>-351</v>
      </c>
      <c r="E65" s="536">
        <v>19860.2</v>
      </c>
    </row>
    <row r="66" spans="1:5" ht="12.75">
      <c r="A66" s="573">
        <v>39273</v>
      </c>
      <c r="B66" s="574" t="s">
        <v>440</v>
      </c>
      <c r="C66" s="577">
        <v>3000</v>
      </c>
      <c r="D66" s="578">
        <v>-100</v>
      </c>
      <c r="E66" s="602">
        <v>19760.2</v>
      </c>
    </row>
    <row r="67" spans="1:5" ht="12.75">
      <c r="A67" s="573">
        <v>39273</v>
      </c>
      <c r="B67" s="574" t="s">
        <v>441</v>
      </c>
      <c r="C67" s="577">
        <v>3000</v>
      </c>
      <c r="D67" s="578">
        <v>-60</v>
      </c>
      <c r="E67" s="602">
        <v>19700.2</v>
      </c>
    </row>
    <row r="68" spans="1:5" ht="12.75">
      <c r="A68" s="573">
        <v>39273</v>
      </c>
      <c r="B68" s="4" t="s">
        <v>442</v>
      </c>
      <c r="C68" s="577">
        <v>3000</v>
      </c>
      <c r="D68" s="578">
        <v>-191</v>
      </c>
      <c r="E68" s="602">
        <v>19509.2</v>
      </c>
    </row>
    <row r="69" spans="1:5" ht="12.75">
      <c r="A69" s="573">
        <v>39287</v>
      </c>
      <c r="B69" s="574" t="s">
        <v>443</v>
      </c>
      <c r="C69" s="577">
        <v>1800</v>
      </c>
      <c r="D69" s="578">
        <v>-20</v>
      </c>
      <c r="E69" s="602">
        <v>19489.2</v>
      </c>
    </row>
    <row r="70" spans="1:5" ht="12.75">
      <c r="A70" s="573">
        <v>39287</v>
      </c>
      <c r="B70" s="574" t="s">
        <v>444</v>
      </c>
      <c r="C70" s="577">
        <v>1800</v>
      </c>
      <c r="D70" s="578">
        <v>-194.2</v>
      </c>
      <c r="E70" s="602">
        <v>19295</v>
      </c>
    </row>
    <row r="71" spans="1:5" ht="12.75">
      <c r="A71" s="573">
        <v>39287</v>
      </c>
      <c r="B71" s="574" t="s">
        <v>445</v>
      </c>
      <c r="C71" s="577">
        <v>5000</v>
      </c>
      <c r="D71" s="578">
        <v>-1000</v>
      </c>
      <c r="E71" s="602">
        <v>18295</v>
      </c>
    </row>
    <row r="72" spans="1:5" ht="12.75">
      <c r="A72" s="573">
        <v>39287</v>
      </c>
      <c r="B72" s="574" t="s">
        <v>446</v>
      </c>
      <c r="C72" s="577">
        <v>5000</v>
      </c>
      <c r="D72" s="578">
        <v>-2000</v>
      </c>
      <c r="E72" s="606">
        <v>16295</v>
      </c>
    </row>
    <row r="73" spans="1:5" ht="12.75">
      <c r="A73" s="573">
        <v>39301</v>
      </c>
      <c r="B73" s="574" t="s">
        <v>172</v>
      </c>
      <c r="C73" s="577">
        <v>1000</v>
      </c>
      <c r="D73" s="578">
        <v>-1410.5</v>
      </c>
      <c r="E73" s="606">
        <v>14884.5</v>
      </c>
    </row>
    <row r="74" spans="1:5" ht="12.75">
      <c r="A74" s="573">
        <v>39301</v>
      </c>
      <c r="B74" s="4" t="s">
        <v>173</v>
      </c>
      <c r="C74" s="577">
        <v>1700</v>
      </c>
      <c r="D74" s="578">
        <v>30</v>
      </c>
      <c r="E74" s="606">
        <v>14914.5</v>
      </c>
    </row>
    <row r="75" spans="1:5" ht="12.75">
      <c r="A75" s="573">
        <v>39301</v>
      </c>
      <c r="B75" s="574" t="s">
        <v>174</v>
      </c>
      <c r="C75" s="577">
        <v>1600</v>
      </c>
      <c r="D75" s="578">
        <v>-1000</v>
      </c>
      <c r="E75" s="606">
        <v>13914.5</v>
      </c>
    </row>
    <row r="76" spans="1:5" ht="12.75">
      <c r="A76" s="573">
        <v>39315</v>
      </c>
      <c r="B76" s="574" t="s">
        <v>175</v>
      </c>
      <c r="C76" s="577">
        <v>4000</v>
      </c>
      <c r="D76" s="578">
        <v>-50</v>
      </c>
      <c r="E76" s="606">
        <v>13864.5</v>
      </c>
    </row>
    <row r="77" spans="1:5" ht="12.75">
      <c r="A77" s="573">
        <v>39315</v>
      </c>
      <c r="B77" s="574" t="s">
        <v>176</v>
      </c>
      <c r="C77" s="577">
        <v>9000</v>
      </c>
      <c r="D77" s="578">
        <v>-850</v>
      </c>
      <c r="E77" s="606">
        <v>13014.5</v>
      </c>
    </row>
    <row r="78" spans="1:5" ht="12.75">
      <c r="A78" s="573">
        <v>39315</v>
      </c>
      <c r="B78" s="574" t="s">
        <v>177</v>
      </c>
      <c r="C78" s="577">
        <v>1500</v>
      </c>
      <c r="D78" s="578">
        <v>-200</v>
      </c>
      <c r="E78" s="606">
        <v>12814.5</v>
      </c>
    </row>
    <row r="79" spans="1:5" ht="12.75">
      <c r="A79" s="573">
        <v>39315</v>
      </c>
      <c r="B79" s="4" t="s">
        <v>178</v>
      </c>
      <c r="C79" s="577">
        <v>1800</v>
      </c>
      <c r="D79" s="578">
        <v>-40</v>
      </c>
      <c r="E79" s="606">
        <v>12774.5</v>
      </c>
    </row>
    <row r="80" spans="1:5" ht="12.75">
      <c r="A80" s="573">
        <v>39315</v>
      </c>
      <c r="B80" s="4" t="s">
        <v>179</v>
      </c>
      <c r="C80" s="577">
        <v>5100</v>
      </c>
      <c r="D80" s="578">
        <v>-36</v>
      </c>
      <c r="E80" s="606">
        <v>12738.5</v>
      </c>
    </row>
    <row r="81" spans="1:5" ht="12.75">
      <c r="A81" s="573">
        <v>39315</v>
      </c>
      <c r="B81" s="4" t="s">
        <v>180</v>
      </c>
      <c r="C81" s="577">
        <v>1800</v>
      </c>
      <c r="D81" s="578">
        <v>-15</v>
      </c>
      <c r="E81" s="606">
        <v>12723.5</v>
      </c>
    </row>
    <row r="82" spans="1:5" ht="12.75">
      <c r="A82" s="94">
        <v>39315</v>
      </c>
      <c r="B82" s="525" t="s">
        <v>182</v>
      </c>
      <c r="C82" s="44">
        <v>1800</v>
      </c>
      <c r="D82" s="164">
        <v>-8.4</v>
      </c>
      <c r="E82" s="603">
        <v>12715.1</v>
      </c>
    </row>
    <row r="83" spans="1:5" ht="12.75">
      <c r="A83" s="94"/>
      <c r="B83" s="4"/>
      <c r="C83" s="494"/>
      <c r="D83" s="539"/>
      <c r="E83" s="541"/>
    </row>
    <row r="84" spans="1:5" ht="12.75">
      <c r="A84" s="165"/>
      <c r="B84" s="166"/>
      <c r="C84" s="584"/>
      <c r="D84" s="585"/>
      <c r="E84" s="586"/>
    </row>
    <row r="85" spans="1:5" ht="12.75" customHeight="1">
      <c r="A85" s="165"/>
      <c r="B85" s="166"/>
      <c r="C85" s="13"/>
      <c r="D85" s="25"/>
      <c r="E85" s="167"/>
    </row>
    <row r="86" spans="1:5" s="29" customFormat="1" ht="14.25" customHeight="1">
      <c r="A86" s="64" t="s">
        <v>717</v>
      </c>
      <c r="E86" s="64" t="s">
        <v>911</v>
      </c>
    </row>
    <row r="87" ht="13.5" customHeight="1">
      <c r="E87" s="64"/>
    </row>
    <row r="88" spans="1:5" ht="23.25" customHeight="1">
      <c r="A88" s="90" t="s">
        <v>712</v>
      </c>
      <c r="B88" s="91" t="s">
        <v>713</v>
      </c>
      <c r="C88" s="91" t="s">
        <v>557</v>
      </c>
      <c r="D88" s="92" t="s">
        <v>714</v>
      </c>
      <c r="E88" s="93" t="s">
        <v>715</v>
      </c>
    </row>
    <row r="89" spans="1:8" ht="14.25" customHeight="1">
      <c r="A89" s="90"/>
      <c r="B89" s="91" t="s">
        <v>931</v>
      </c>
      <c r="C89" s="406">
        <v>1700</v>
      </c>
      <c r="D89" s="284">
        <v>10000</v>
      </c>
      <c r="E89" s="318" t="s">
        <v>719</v>
      </c>
      <c r="H89" s="2"/>
    </row>
    <row r="90" spans="1:8" ht="14.25" customHeight="1">
      <c r="A90" s="569">
        <v>39176</v>
      </c>
      <c r="B90" s="524" t="s">
        <v>577</v>
      </c>
      <c r="C90" s="570">
        <v>1500</v>
      </c>
      <c r="D90" s="571">
        <v>-690.2</v>
      </c>
      <c r="E90" s="590">
        <v>9309.8</v>
      </c>
      <c r="H90" s="2"/>
    </row>
    <row r="91" spans="1:8" ht="14.25" customHeight="1">
      <c r="A91" s="526">
        <v>39224</v>
      </c>
      <c r="B91" s="528" t="s">
        <v>53</v>
      </c>
      <c r="C91" s="530">
        <v>1600</v>
      </c>
      <c r="D91" s="537">
        <v>-200</v>
      </c>
      <c r="E91" s="590">
        <v>9109.8</v>
      </c>
      <c r="H91" s="2"/>
    </row>
    <row r="92" spans="1:8" ht="14.25" customHeight="1">
      <c r="A92" s="94">
        <v>39231</v>
      </c>
      <c r="B92" s="4" t="s">
        <v>54</v>
      </c>
      <c r="C92" s="494">
        <v>1000</v>
      </c>
      <c r="D92" s="164">
        <v>-97</v>
      </c>
      <c r="E92" s="572">
        <v>9012.8</v>
      </c>
      <c r="H92" s="2"/>
    </row>
    <row r="93" spans="1:8" ht="12.75">
      <c r="A93" s="356"/>
      <c r="B93" s="543"/>
      <c r="C93" s="4"/>
      <c r="D93" s="468"/>
      <c r="E93" s="544"/>
      <c r="H93" s="2"/>
    </row>
    <row r="94" spans="1:8" ht="12.75">
      <c r="A94" s="518"/>
      <c r="B94" s="519"/>
      <c r="C94" s="166"/>
      <c r="D94" s="520"/>
      <c r="E94" s="521"/>
      <c r="H94" s="2"/>
    </row>
    <row r="95" spans="1:8" ht="12.75">
      <c r="A95" s="518"/>
      <c r="B95" s="519"/>
      <c r="C95" s="166"/>
      <c r="D95" s="520"/>
      <c r="E95" s="521"/>
      <c r="H95" s="2"/>
    </row>
    <row r="96" spans="1:5" s="29" customFormat="1" ht="13.5" customHeight="1">
      <c r="A96" s="64" t="s">
        <v>718</v>
      </c>
      <c r="E96" s="64" t="s">
        <v>911</v>
      </c>
    </row>
    <row r="97" ht="12" customHeight="1">
      <c r="E97" s="64"/>
    </row>
    <row r="98" spans="1:5" ht="23.25" customHeight="1">
      <c r="A98" s="90" t="s">
        <v>712</v>
      </c>
      <c r="B98" s="91" t="s">
        <v>713</v>
      </c>
      <c r="C98" s="91" t="s">
        <v>557</v>
      </c>
      <c r="D98" s="92" t="s">
        <v>714</v>
      </c>
      <c r="E98" s="93" t="s">
        <v>715</v>
      </c>
    </row>
    <row r="99" spans="1:7" ht="15" customHeight="1">
      <c r="A99" s="90"/>
      <c r="B99" s="91" t="s">
        <v>931</v>
      </c>
      <c r="C99" s="406">
        <v>1700</v>
      </c>
      <c r="D99" s="284">
        <v>100000</v>
      </c>
      <c r="E99" s="95"/>
      <c r="G99" s="363"/>
    </row>
    <row r="100" spans="1:9" ht="12.75">
      <c r="A100" s="514">
        <v>39126</v>
      </c>
      <c r="B100" s="34" t="s">
        <v>948</v>
      </c>
      <c r="C100" s="33">
        <v>1500</v>
      </c>
      <c r="D100" s="515" t="s">
        <v>951</v>
      </c>
      <c r="E100" s="516">
        <v>99992</v>
      </c>
      <c r="I100" s="258"/>
    </row>
    <row r="101" spans="1:5" ht="12.75">
      <c r="A101" s="514">
        <v>39126</v>
      </c>
      <c r="B101" s="34" t="s">
        <v>949</v>
      </c>
      <c r="C101" s="33">
        <v>3000</v>
      </c>
      <c r="D101" s="517" t="s">
        <v>952</v>
      </c>
      <c r="E101" s="516">
        <v>99842</v>
      </c>
    </row>
    <row r="102" spans="1:5" ht="12.75">
      <c r="A102" s="514">
        <v>39126</v>
      </c>
      <c r="B102" s="23" t="s">
        <v>950</v>
      </c>
      <c r="C102" s="33">
        <v>5000</v>
      </c>
      <c r="D102" s="298">
        <v>-1060</v>
      </c>
      <c r="E102" s="516">
        <v>98782</v>
      </c>
    </row>
    <row r="103" spans="1:5" ht="12.75">
      <c r="A103" s="514">
        <v>39168</v>
      </c>
      <c r="B103" s="34" t="s">
        <v>568</v>
      </c>
      <c r="C103" s="33">
        <v>8004</v>
      </c>
      <c r="D103" s="298">
        <v>-10000</v>
      </c>
      <c r="E103" s="516">
        <v>88782</v>
      </c>
    </row>
    <row r="104" spans="1:5" ht="12.75">
      <c r="A104" s="514">
        <v>39168</v>
      </c>
      <c r="B104" s="514" t="s">
        <v>569</v>
      </c>
      <c r="C104" s="168">
        <v>9000</v>
      </c>
      <c r="D104" s="298">
        <v>-500</v>
      </c>
      <c r="E104" s="516">
        <v>88282</v>
      </c>
    </row>
    <row r="105" spans="1:5" ht="12.75">
      <c r="A105" s="514">
        <v>39168</v>
      </c>
      <c r="B105" s="514" t="s">
        <v>573</v>
      </c>
      <c r="C105" s="567" t="s">
        <v>575</v>
      </c>
      <c r="D105" s="298">
        <v>-200</v>
      </c>
      <c r="E105" s="516">
        <v>88082</v>
      </c>
    </row>
    <row r="106" spans="1:5" ht="12.75">
      <c r="A106" s="514">
        <v>39168</v>
      </c>
      <c r="B106" s="514" t="s">
        <v>574</v>
      </c>
      <c r="C106" s="567" t="s">
        <v>576</v>
      </c>
      <c r="D106" s="568">
        <v>-3193.2</v>
      </c>
      <c r="E106" s="516">
        <v>84888.8</v>
      </c>
    </row>
    <row r="107" spans="1:5" ht="12.75">
      <c r="A107" s="514">
        <v>39217</v>
      </c>
      <c r="B107" s="514" t="s">
        <v>47</v>
      </c>
      <c r="C107" s="567" t="s">
        <v>50</v>
      </c>
      <c r="D107" s="568">
        <v>-350</v>
      </c>
      <c r="E107" s="516">
        <v>84538.8</v>
      </c>
    </row>
    <row r="108" spans="1:5" ht="12.75">
      <c r="A108" s="514">
        <v>39217</v>
      </c>
      <c r="B108" s="514" t="s">
        <v>48</v>
      </c>
      <c r="C108" s="567" t="s">
        <v>51</v>
      </c>
      <c r="D108" s="298">
        <v>-600</v>
      </c>
      <c r="E108" s="516">
        <v>83938.8</v>
      </c>
    </row>
    <row r="109" spans="1:5" ht="12.75">
      <c r="A109" s="514">
        <v>39217</v>
      </c>
      <c r="B109" s="514" t="s">
        <v>49</v>
      </c>
      <c r="C109" s="567" t="s">
        <v>52</v>
      </c>
      <c r="D109" s="568">
        <v>-821.5</v>
      </c>
      <c r="E109" s="516">
        <v>83117.3</v>
      </c>
    </row>
    <row r="110" spans="1:5" ht="12.75">
      <c r="A110" s="514">
        <v>39259</v>
      </c>
      <c r="B110" s="514" t="s">
        <v>416</v>
      </c>
      <c r="C110" s="567" t="s">
        <v>50</v>
      </c>
      <c r="D110" s="298">
        <v>-43</v>
      </c>
      <c r="E110" s="516">
        <v>83074.3</v>
      </c>
    </row>
    <row r="111" spans="1:5" ht="12.75">
      <c r="A111" s="597">
        <v>39259</v>
      </c>
      <c r="B111" s="4" t="s">
        <v>417</v>
      </c>
      <c r="C111" s="23">
        <v>1500</v>
      </c>
      <c r="D111" s="26">
        <v>-410</v>
      </c>
      <c r="E111" s="516">
        <v>82664.3</v>
      </c>
    </row>
    <row r="112" spans="1:5" ht="25.5">
      <c r="A112" s="597">
        <v>39259</v>
      </c>
      <c r="B112" s="525" t="s">
        <v>419</v>
      </c>
      <c r="C112" s="23">
        <v>1800</v>
      </c>
      <c r="D112" s="539">
        <v>-13.8</v>
      </c>
      <c r="E112" s="516">
        <v>82650.5</v>
      </c>
    </row>
    <row r="113" spans="1:5" ht="12.75">
      <c r="A113" s="597">
        <v>39259</v>
      </c>
      <c r="B113" s="23" t="s">
        <v>420</v>
      </c>
      <c r="C113" s="23">
        <v>1000</v>
      </c>
      <c r="D113" s="26">
        <v>-2670</v>
      </c>
      <c r="E113" s="516">
        <v>79980.5</v>
      </c>
    </row>
    <row r="114" spans="1:5" ht="12.75">
      <c r="A114" s="597">
        <v>39259</v>
      </c>
      <c r="B114" s="4" t="s">
        <v>70</v>
      </c>
      <c r="C114" s="23">
        <v>9000</v>
      </c>
      <c r="D114" s="539">
        <v>-26.8</v>
      </c>
      <c r="E114" s="516">
        <v>79953.7</v>
      </c>
    </row>
    <row r="115" spans="1:5" ht="12.75">
      <c r="A115" s="597">
        <v>39259</v>
      </c>
      <c r="B115" s="596" t="s">
        <v>421</v>
      </c>
      <c r="C115" s="23">
        <v>9000</v>
      </c>
      <c r="D115" s="26">
        <v>-1500</v>
      </c>
      <c r="E115" s="516">
        <v>78453.7</v>
      </c>
    </row>
    <row r="116" spans="1:5" ht="12.75">
      <c r="A116" s="597">
        <v>39259</v>
      </c>
      <c r="B116" s="596" t="s">
        <v>422</v>
      </c>
      <c r="C116" s="23">
        <v>9000</v>
      </c>
      <c r="D116" s="26">
        <v>-3000</v>
      </c>
      <c r="E116" s="516">
        <v>75453.7</v>
      </c>
    </row>
    <row r="117" spans="1:5" ht="12.75">
      <c r="A117" s="597">
        <v>39259</v>
      </c>
      <c r="B117" s="525" t="s">
        <v>423</v>
      </c>
      <c r="C117" s="23">
        <v>3000</v>
      </c>
      <c r="D117" s="26">
        <v>-12000</v>
      </c>
      <c r="E117" s="516">
        <v>63453.7</v>
      </c>
    </row>
    <row r="118" spans="1:5" ht="12.75">
      <c r="A118" s="597">
        <v>39259</v>
      </c>
      <c r="B118" s="596" t="s">
        <v>424</v>
      </c>
      <c r="C118" s="23">
        <v>3000</v>
      </c>
      <c r="D118" s="26">
        <v>-2500</v>
      </c>
      <c r="E118" s="516">
        <v>60953.7</v>
      </c>
    </row>
    <row r="119" spans="1:5" ht="12.75">
      <c r="A119" s="597">
        <v>39259</v>
      </c>
      <c r="B119" s="4" t="s">
        <v>425</v>
      </c>
      <c r="C119" s="23">
        <v>5000</v>
      </c>
      <c r="D119" s="26">
        <v>-20000</v>
      </c>
      <c r="E119" s="582">
        <v>40953.7</v>
      </c>
    </row>
    <row r="120" spans="1:5" ht="12.75">
      <c r="A120" s="96"/>
      <c r="B120" s="507"/>
      <c r="C120" s="87"/>
      <c r="D120" s="199"/>
      <c r="E120" s="589"/>
    </row>
    <row r="122" ht="12.75">
      <c r="A122" s="238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83" r:id="rId1"/>
  <headerFooter alignWithMargins="0">
    <oddFooter>&amp;C&amp;P</oddFooter>
  </headerFooter>
  <rowBreaks count="3" manualBreakCount="3">
    <brk id="60" max="4" man="1"/>
    <brk id="120" max="4" man="1"/>
    <brk id="12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B58" sqref="B58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556" bestFit="1" customWidth="1"/>
    <col min="6" max="6" width="12.75390625" style="557" bestFit="1" customWidth="1"/>
    <col min="7" max="11" width="12.75390625" style="557" customWidth="1"/>
    <col min="12" max="18" width="9.125" style="557" customWidth="1"/>
    <col min="19" max="21" width="10.125" style="557" bestFit="1" customWidth="1"/>
    <col min="22" max="23" width="9.125" style="557" customWidth="1"/>
    <col min="24" max="61" width="9.125" style="428" customWidth="1"/>
  </cols>
  <sheetData>
    <row r="1" spans="1:61" ht="16.5" customHeight="1">
      <c r="A1" s="202" t="s">
        <v>808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31" t="s">
        <v>148</v>
      </c>
      <c r="D57" s="731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5" r:id="rId2"/>
  <headerFooter alignWithMargins="0">
    <oddFooter>&amp;C31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14" sqref="G14"/>
    </sheetView>
  </sheetViews>
  <sheetFormatPr defaultColWidth="9.125" defaultRowHeight="12.75"/>
  <cols>
    <col min="1" max="1" width="34.25390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125" style="0" bestFit="1" customWidth="1"/>
  </cols>
  <sheetData>
    <row r="1" spans="1:5" ht="17.25" customHeight="1">
      <c r="A1" s="202" t="s">
        <v>105</v>
      </c>
      <c r="E1" s="202"/>
    </row>
    <row r="2" spans="1:5" ht="17.25" customHeight="1">
      <c r="A2" s="202" t="s">
        <v>809</v>
      </c>
      <c r="B2" s="249"/>
      <c r="C2" s="249"/>
      <c r="D2" s="249"/>
      <c r="E2" s="249"/>
    </row>
    <row r="3" spans="1:5" ht="17.25" customHeight="1">
      <c r="A3" s="249"/>
      <c r="B3" s="249"/>
      <c r="C3" s="249"/>
      <c r="D3" s="249"/>
      <c r="E3" s="249"/>
    </row>
    <row r="4" spans="1:5" ht="15.75">
      <c r="A4" s="1"/>
      <c r="D4" s="500"/>
      <c r="E4" s="499"/>
    </row>
    <row r="5" spans="1:5" ht="15.75">
      <c r="A5" s="1" t="s">
        <v>343</v>
      </c>
      <c r="D5" s="500">
        <v>270436.6</v>
      </c>
      <c r="E5" s="499" t="s">
        <v>666</v>
      </c>
    </row>
    <row r="6" spans="1:5" ht="15.75">
      <c r="A6" s="1"/>
      <c r="B6" s="1"/>
      <c r="D6" s="301"/>
      <c r="E6" s="2"/>
    </row>
    <row r="7" spans="1:2" ht="15.75">
      <c r="A7" s="1"/>
      <c r="B7" s="1"/>
    </row>
    <row r="8" spans="1:2" ht="15.75">
      <c r="A8" s="1" t="s">
        <v>667</v>
      </c>
      <c r="B8" s="1"/>
    </row>
    <row r="9" spans="1:5" ht="26.25" customHeight="1">
      <c r="A9" s="80" t="s">
        <v>852</v>
      </c>
      <c r="B9" s="52" t="s">
        <v>696</v>
      </c>
      <c r="C9" s="6" t="s">
        <v>697</v>
      </c>
      <c r="D9" s="5" t="s">
        <v>549</v>
      </c>
      <c r="E9" s="51" t="s">
        <v>698</v>
      </c>
    </row>
    <row r="10" spans="1:5" ht="26.25" customHeight="1">
      <c r="A10" s="388" t="s">
        <v>91</v>
      </c>
      <c r="B10" s="297">
        <v>350000000</v>
      </c>
      <c r="C10" s="297">
        <v>350000000</v>
      </c>
      <c r="D10" s="297">
        <v>350000000</v>
      </c>
      <c r="E10" s="604">
        <f>D10/C10*100</f>
        <v>100</v>
      </c>
    </row>
    <row r="11" spans="1:5" ht="24.75" customHeight="1">
      <c r="A11" s="388" t="s">
        <v>621</v>
      </c>
      <c r="B11" s="297">
        <v>0</v>
      </c>
      <c r="C11" s="297">
        <v>0</v>
      </c>
      <c r="D11" s="297">
        <v>1870170</v>
      </c>
      <c r="E11" s="180" t="s">
        <v>883</v>
      </c>
    </row>
    <row r="12" spans="1:5" ht="12.75">
      <c r="A12" s="388" t="s">
        <v>106</v>
      </c>
      <c r="B12" s="297">
        <v>0</v>
      </c>
      <c r="C12" s="297">
        <v>0</v>
      </c>
      <c r="D12" s="297">
        <v>206557</v>
      </c>
      <c r="E12" s="180" t="s">
        <v>883</v>
      </c>
    </row>
    <row r="13" spans="1:5" ht="12.75">
      <c r="A13" s="3" t="s">
        <v>905</v>
      </c>
      <c r="B13" s="9">
        <f>SUM(B10:B10)</f>
        <v>350000000</v>
      </c>
      <c r="C13" s="9">
        <f>SUM(C10:C10)</f>
        <v>350000000</v>
      </c>
      <c r="D13" s="9">
        <f>SUM(D10:D12)</f>
        <v>352076727</v>
      </c>
      <c r="E13" s="229">
        <f>D13/C13*100</f>
        <v>100.59335057142857</v>
      </c>
    </row>
    <row r="14" ht="12" customHeight="1">
      <c r="A14" s="316"/>
    </row>
    <row r="15" spans="1:8" ht="12" customHeight="1">
      <c r="A15" s="17"/>
      <c r="G15" s="15"/>
      <c r="H15" s="125"/>
    </row>
    <row r="16" ht="12" customHeight="1"/>
    <row r="18" spans="1:2" ht="15.75">
      <c r="A18" s="1" t="s">
        <v>668</v>
      </c>
      <c r="B18" s="1"/>
    </row>
    <row r="19" spans="1:5" ht="26.25" customHeight="1">
      <c r="A19" s="3" t="s">
        <v>896</v>
      </c>
      <c r="B19" s="52" t="s">
        <v>696</v>
      </c>
      <c r="C19" s="6" t="s">
        <v>697</v>
      </c>
      <c r="D19" s="244" t="s">
        <v>549</v>
      </c>
      <c r="E19" s="51" t="s">
        <v>698</v>
      </c>
    </row>
    <row r="20" spans="1:5" ht="25.5">
      <c r="A20" s="388" t="s">
        <v>853</v>
      </c>
      <c r="B20" s="297">
        <v>350000000</v>
      </c>
      <c r="C20" s="297">
        <v>350000000</v>
      </c>
      <c r="D20" s="297">
        <v>298350000</v>
      </c>
      <c r="E20" s="604">
        <f>D20/C20*100</f>
        <v>85.24285714285715</v>
      </c>
    </row>
    <row r="21" spans="1:5" ht="12.75">
      <c r="A21" s="553" t="s">
        <v>90</v>
      </c>
      <c r="B21" s="28">
        <v>8900000</v>
      </c>
      <c r="C21" s="28">
        <v>8900000</v>
      </c>
      <c r="D21" s="26">
        <v>1870125</v>
      </c>
      <c r="E21" s="604">
        <f>D21/C21*100</f>
        <v>21.0126404494382</v>
      </c>
    </row>
    <row r="22" spans="1:5" ht="12.75">
      <c r="A22" s="553" t="s">
        <v>776</v>
      </c>
      <c r="B22" s="28">
        <v>0</v>
      </c>
      <c r="C22" s="28">
        <v>0</v>
      </c>
      <c r="D22" s="26">
        <v>45</v>
      </c>
      <c r="E22" s="36" t="s">
        <v>883</v>
      </c>
    </row>
    <row r="23" spans="1:10" ht="12.75">
      <c r="A23" s="3" t="s">
        <v>906</v>
      </c>
      <c r="B23" s="9">
        <f>SUM(B20:B21)</f>
        <v>358900000</v>
      </c>
      <c r="C23" s="9">
        <f>SUM(C20:C21)</f>
        <v>358900000</v>
      </c>
      <c r="D23" s="9">
        <f>SUM(D20:D22)</f>
        <v>300220170</v>
      </c>
      <c r="E23" s="229">
        <f>D23/C23*100</f>
        <v>83.65008916132628</v>
      </c>
      <c r="H23" s="770"/>
      <c r="I23" s="770"/>
      <c r="J23" s="771"/>
    </row>
    <row r="24" ht="12" customHeight="1">
      <c r="C24" s="15"/>
    </row>
    <row r="25" ht="12.75">
      <c r="D25" s="430"/>
    </row>
    <row r="26" spans="1:5" ht="15">
      <c r="A26" s="2" t="s">
        <v>810</v>
      </c>
      <c r="D26" s="581" t="s">
        <v>171</v>
      </c>
      <c r="E26" s="499" t="s">
        <v>666</v>
      </c>
    </row>
    <row r="27" spans="1:5" ht="15.75">
      <c r="A27" s="1"/>
      <c r="D27" s="500"/>
      <c r="E27" s="499"/>
    </row>
    <row r="28" ht="14.25">
      <c r="D28" s="328"/>
    </row>
    <row r="29" spans="7:9" ht="12.75">
      <c r="G29" s="770"/>
      <c r="H29" s="770"/>
      <c r="I29" s="771"/>
    </row>
    <row r="30" spans="1:5" ht="15.75">
      <c r="A30" s="1"/>
      <c r="D30" s="301"/>
      <c r="E30" s="2"/>
    </row>
    <row r="32" ht="12.75">
      <c r="D32" s="15"/>
    </row>
  </sheetData>
  <mergeCells count="2">
    <mergeCell ref="H23:J23"/>
    <mergeCell ref="G29:I29"/>
  </mergeCells>
  <printOptions/>
  <pageMargins left="0.75" right="0.75" top="1" bottom="1" header="0.4921259845" footer="0.4921259845"/>
  <pageSetup firstPageNumber="32" useFirstPageNumber="1" horizontalDpi="600" verticalDpi="600" orientation="portrait" paperSize="9" scale="96" r:id="rId1"/>
  <headerFooter alignWithMargins="0">
    <oddFooter>&amp;C32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M2" sqref="M2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34" t="s">
        <v>798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</row>
    <row r="3" spans="1:16" ht="12.75">
      <c r="A3" s="45" t="s">
        <v>547</v>
      </c>
      <c r="B3" s="45" t="s">
        <v>680</v>
      </c>
      <c r="C3" s="45" t="s">
        <v>681</v>
      </c>
      <c r="D3" s="45" t="s">
        <v>682</v>
      </c>
      <c r="E3" s="45" t="s">
        <v>683</v>
      </c>
      <c r="F3" s="45" t="s">
        <v>684</v>
      </c>
      <c r="G3" s="45" t="s">
        <v>685</v>
      </c>
      <c r="H3" s="45" t="s">
        <v>686</v>
      </c>
      <c r="I3" s="45" t="s">
        <v>687</v>
      </c>
      <c r="J3" s="45" t="s">
        <v>688</v>
      </c>
      <c r="K3" s="45" t="s">
        <v>689</v>
      </c>
      <c r="L3" s="45" t="s">
        <v>690</v>
      </c>
      <c r="M3" s="45" t="s">
        <v>691</v>
      </c>
      <c r="N3" s="45" t="s">
        <v>657</v>
      </c>
      <c r="O3" s="45" t="s">
        <v>700</v>
      </c>
      <c r="P3" s="46" t="s">
        <v>548</v>
      </c>
    </row>
    <row r="4" spans="1:16" ht="12.75">
      <c r="A4" s="79" t="s">
        <v>671</v>
      </c>
      <c r="B4" s="47">
        <v>84023</v>
      </c>
      <c r="C4" s="47">
        <v>59793</v>
      </c>
      <c r="D4" s="47">
        <v>54290</v>
      </c>
      <c r="E4" s="47">
        <v>51834</v>
      </c>
      <c r="F4" s="47">
        <v>58496</v>
      </c>
      <c r="G4" s="47">
        <v>75928</v>
      </c>
      <c r="H4" s="47">
        <v>63064</v>
      </c>
      <c r="I4" s="47">
        <v>76883</v>
      </c>
      <c r="J4" s="47"/>
      <c r="K4" s="47"/>
      <c r="L4" s="47"/>
      <c r="M4" s="47"/>
      <c r="N4" s="254">
        <v>524311</v>
      </c>
      <c r="O4" s="47">
        <v>752940</v>
      </c>
      <c r="P4" s="30">
        <f aca="true" t="shared" si="0" ref="P4:P9">+N4/O4*100</f>
        <v>69.63516349244296</v>
      </c>
    </row>
    <row r="5" spans="1:16" ht="12.75">
      <c r="A5" s="81" t="s">
        <v>554</v>
      </c>
      <c r="B5" s="47">
        <v>5468</v>
      </c>
      <c r="C5" s="47">
        <v>1363</v>
      </c>
      <c r="D5" s="47">
        <v>10417</v>
      </c>
      <c r="E5" s="47">
        <v>26275</v>
      </c>
      <c r="F5" s="47">
        <v>0</v>
      </c>
      <c r="G5" s="47">
        <v>0</v>
      </c>
      <c r="H5" s="47">
        <v>0</v>
      </c>
      <c r="I5" s="47">
        <v>0</v>
      </c>
      <c r="J5" s="47"/>
      <c r="K5" s="47"/>
      <c r="L5" s="47"/>
      <c r="M5" s="47"/>
      <c r="N5" s="254">
        <v>43523</v>
      </c>
      <c r="O5" s="47">
        <v>69720</v>
      </c>
      <c r="P5" s="30">
        <f t="shared" si="0"/>
        <v>62.42541594951233</v>
      </c>
    </row>
    <row r="6" spans="1:16" ht="12.75">
      <c r="A6" s="81" t="s">
        <v>555</v>
      </c>
      <c r="B6" s="47">
        <v>4724</v>
      </c>
      <c r="C6" s="47">
        <v>4518</v>
      </c>
      <c r="D6" s="47">
        <v>1397</v>
      </c>
      <c r="E6" s="47">
        <v>3713</v>
      </c>
      <c r="F6" s="47">
        <v>3816</v>
      </c>
      <c r="G6" s="47">
        <v>7082</v>
      </c>
      <c r="H6" s="47">
        <v>4964</v>
      </c>
      <c r="I6" s="47">
        <v>5764</v>
      </c>
      <c r="J6" s="47"/>
      <c r="K6" s="47"/>
      <c r="L6" s="47"/>
      <c r="M6" s="47"/>
      <c r="N6" s="254">
        <v>35977</v>
      </c>
      <c r="O6" s="47">
        <v>41830</v>
      </c>
      <c r="P6" s="30">
        <f t="shared" si="0"/>
        <v>86.00765001195315</v>
      </c>
    </row>
    <row r="7" spans="1:16" ht="12.75">
      <c r="A7" s="81" t="s">
        <v>914</v>
      </c>
      <c r="B7" s="47">
        <v>79409</v>
      </c>
      <c r="C7" s="47">
        <v>9149</v>
      </c>
      <c r="D7" s="47">
        <v>98875</v>
      </c>
      <c r="E7" s="47">
        <v>108687</v>
      </c>
      <c r="F7" s="47">
        <v>2472</v>
      </c>
      <c r="G7" s="47">
        <v>167812</v>
      </c>
      <c r="H7" s="47">
        <v>263521</v>
      </c>
      <c r="I7" s="47">
        <v>0</v>
      </c>
      <c r="J7" s="47"/>
      <c r="K7" s="47"/>
      <c r="L7" s="47"/>
      <c r="M7" s="47"/>
      <c r="N7" s="254">
        <v>729925</v>
      </c>
      <c r="O7" s="47">
        <v>948150</v>
      </c>
      <c r="P7" s="30">
        <f t="shared" si="0"/>
        <v>76.98412698412699</v>
      </c>
    </row>
    <row r="8" spans="1:16" ht="12.75">
      <c r="A8" s="81" t="s">
        <v>556</v>
      </c>
      <c r="B8" s="47">
        <v>114425</v>
      </c>
      <c r="C8" s="47">
        <v>230949</v>
      </c>
      <c r="D8" s="47">
        <v>20178</v>
      </c>
      <c r="E8" s="47">
        <v>113287</v>
      </c>
      <c r="F8" s="47">
        <v>210036</v>
      </c>
      <c r="G8" s="47">
        <v>58633</v>
      </c>
      <c r="H8" s="47">
        <v>113500</v>
      </c>
      <c r="I8" s="47">
        <v>213351</v>
      </c>
      <c r="J8" s="47"/>
      <c r="K8" s="47"/>
      <c r="L8" s="47"/>
      <c r="M8" s="47"/>
      <c r="N8" s="254">
        <v>1074359</v>
      </c>
      <c r="O8" s="47">
        <v>1399399</v>
      </c>
      <c r="P8" s="30">
        <f t="shared" si="0"/>
        <v>76.77288607466491</v>
      </c>
    </row>
    <row r="9" spans="1:16" ht="12.75">
      <c r="A9" s="82" t="s">
        <v>692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185157</v>
      </c>
      <c r="E9" s="48">
        <f t="shared" si="1"/>
        <v>303796</v>
      </c>
      <c r="F9" s="48">
        <f t="shared" si="1"/>
        <v>274820</v>
      </c>
      <c r="G9" s="48">
        <f t="shared" si="1"/>
        <v>309455</v>
      </c>
      <c r="H9" s="48">
        <f t="shared" si="1"/>
        <v>445049</v>
      </c>
      <c r="I9" s="48">
        <f t="shared" si="1"/>
        <v>295998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2408095</v>
      </c>
      <c r="O9" s="49">
        <f t="shared" si="1"/>
        <v>3212039</v>
      </c>
      <c r="P9" s="35">
        <f t="shared" si="0"/>
        <v>74.97091411405651</v>
      </c>
    </row>
    <row r="10" spans="1:16" ht="12.75">
      <c r="A10" s="277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8"/>
      <c r="O10" s="278"/>
      <c r="P10" s="279"/>
    </row>
    <row r="11" spans="1:16" ht="12.75">
      <c r="A11" s="45" t="s">
        <v>547</v>
      </c>
      <c r="B11" s="45" t="s">
        <v>680</v>
      </c>
      <c r="C11" s="45" t="s">
        <v>681</v>
      </c>
      <c r="D11" s="45" t="s">
        <v>682</v>
      </c>
      <c r="E11" s="45" t="s">
        <v>683</v>
      </c>
      <c r="F11" s="45" t="s">
        <v>684</v>
      </c>
      <c r="G11" s="45" t="s">
        <v>685</v>
      </c>
      <c r="H11" s="45" t="s">
        <v>686</v>
      </c>
      <c r="I11" s="45" t="s">
        <v>687</v>
      </c>
      <c r="J11" s="45" t="s">
        <v>688</v>
      </c>
      <c r="K11" s="45" t="s">
        <v>689</v>
      </c>
      <c r="L11" s="45" t="s">
        <v>690</v>
      </c>
      <c r="M11" s="45" t="s">
        <v>691</v>
      </c>
      <c r="N11" s="45" t="s">
        <v>657</v>
      </c>
      <c r="O11" s="45" t="s">
        <v>700</v>
      </c>
      <c r="P11" s="46" t="s">
        <v>548</v>
      </c>
    </row>
    <row r="12" spans="1:16" ht="18.75" customHeight="1">
      <c r="A12" s="79" t="s">
        <v>915</v>
      </c>
      <c r="B12" s="47" t="s">
        <v>719</v>
      </c>
      <c r="C12" s="47" t="s">
        <v>719</v>
      </c>
      <c r="D12" s="47" t="s">
        <v>719</v>
      </c>
      <c r="E12" s="47" t="s">
        <v>719</v>
      </c>
      <c r="F12" s="47" t="s">
        <v>719</v>
      </c>
      <c r="G12" s="47"/>
      <c r="H12" s="47"/>
      <c r="I12" s="47">
        <v>54048</v>
      </c>
      <c r="J12" s="47"/>
      <c r="K12" s="47"/>
      <c r="L12" s="47"/>
      <c r="M12" s="47"/>
      <c r="N12" s="254"/>
      <c r="O12" s="47"/>
      <c r="P12" s="30"/>
    </row>
    <row r="13" ht="22.5" customHeight="1"/>
    <row r="39" spans="1:16" ht="18">
      <c r="A39" s="735" t="s">
        <v>82</v>
      </c>
      <c r="B39" s="735"/>
      <c r="C39" s="735"/>
      <c r="D39" s="735"/>
      <c r="E39" s="735"/>
      <c r="F39" s="735"/>
      <c r="G39" s="735"/>
      <c r="H39" s="735"/>
      <c r="I39" s="735"/>
      <c r="J39" s="735"/>
      <c r="K39" s="735"/>
      <c r="L39" s="735"/>
      <c r="M39" s="735"/>
      <c r="N39" s="735"/>
      <c r="O39" s="735"/>
      <c r="P39" s="735"/>
    </row>
    <row r="41" ht="12.75">
      <c r="A41" s="2" t="s">
        <v>337</v>
      </c>
    </row>
    <row r="42" spans="1:16" ht="12.75">
      <c r="A42" s="45" t="s">
        <v>547</v>
      </c>
      <c r="B42" s="45" t="s">
        <v>680</v>
      </c>
      <c r="C42" s="45" t="s">
        <v>681</v>
      </c>
      <c r="D42" s="45" t="s">
        <v>682</v>
      </c>
      <c r="E42" s="45" t="s">
        <v>683</v>
      </c>
      <c r="F42" s="45" t="s">
        <v>684</v>
      </c>
      <c r="G42" s="45" t="s">
        <v>685</v>
      </c>
      <c r="H42" s="45" t="s">
        <v>686</v>
      </c>
      <c r="I42" s="45" t="s">
        <v>687</v>
      </c>
      <c r="J42" s="45" t="s">
        <v>688</v>
      </c>
      <c r="K42" s="45" t="s">
        <v>689</v>
      </c>
      <c r="L42" s="45" t="s">
        <v>690</v>
      </c>
      <c r="M42" s="45" t="s">
        <v>691</v>
      </c>
      <c r="N42" s="45" t="s">
        <v>657</v>
      </c>
      <c r="O42" s="45" t="s">
        <v>700</v>
      </c>
      <c r="P42" s="46" t="s">
        <v>548</v>
      </c>
    </row>
    <row r="43" spans="1:16" ht="12.75">
      <c r="A43" s="79" t="s">
        <v>671</v>
      </c>
      <c r="B43" s="47">
        <v>84023</v>
      </c>
      <c r="C43" s="47">
        <v>59793</v>
      </c>
      <c r="D43" s="47">
        <v>54290</v>
      </c>
      <c r="E43" s="47">
        <v>51834</v>
      </c>
      <c r="F43" s="47">
        <v>58496</v>
      </c>
      <c r="G43" s="47">
        <v>75928</v>
      </c>
      <c r="H43" s="47">
        <v>63064</v>
      </c>
      <c r="I43" s="47">
        <v>76883</v>
      </c>
      <c r="J43" s="47"/>
      <c r="K43" s="47"/>
      <c r="L43" s="47"/>
      <c r="M43" s="47"/>
      <c r="N43" s="254">
        <v>524311</v>
      </c>
      <c r="O43" s="47">
        <v>752940</v>
      </c>
      <c r="P43" s="546">
        <f aca="true" t="shared" si="2" ref="P43:P48">N43/O43*100</f>
        <v>69.63516349244296</v>
      </c>
    </row>
    <row r="44" spans="1:16" ht="12.75">
      <c r="A44" s="81" t="s">
        <v>554</v>
      </c>
      <c r="B44" s="47">
        <v>5468</v>
      </c>
      <c r="C44" s="47">
        <v>1363</v>
      </c>
      <c r="D44" s="47">
        <v>10417</v>
      </c>
      <c r="E44" s="47">
        <v>26275</v>
      </c>
      <c r="F44" s="47">
        <v>0</v>
      </c>
      <c r="G44" s="47">
        <v>0</v>
      </c>
      <c r="H44" s="47">
        <v>0</v>
      </c>
      <c r="I44" s="47">
        <v>0</v>
      </c>
      <c r="J44" s="47"/>
      <c r="K44" s="47"/>
      <c r="L44" s="47"/>
      <c r="M44" s="47"/>
      <c r="N44" s="254">
        <v>43523</v>
      </c>
      <c r="O44" s="47">
        <v>69720</v>
      </c>
      <c r="P44" s="546">
        <f t="shared" si="2"/>
        <v>62.42541594951233</v>
      </c>
    </row>
    <row r="45" spans="1:16" ht="12.75">
      <c r="A45" s="81" t="s">
        <v>555</v>
      </c>
      <c r="B45" s="47">
        <v>4724</v>
      </c>
      <c r="C45" s="47">
        <v>4518</v>
      </c>
      <c r="D45" s="47">
        <v>1397</v>
      </c>
      <c r="E45" s="47">
        <v>3713</v>
      </c>
      <c r="F45" s="47">
        <v>3816</v>
      </c>
      <c r="G45" s="47">
        <v>7082</v>
      </c>
      <c r="H45" s="47">
        <v>4964</v>
      </c>
      <c r="I45" s="47">
        <v>5764</v>
      </c>
      <c r="J45" s="47"/>
      <c r="K45" s="47"/>
      <c r="L45" s="47"/>
      <c r="M45" s="47"/>
      <c r="N45" s="254">
        <v>35977</v>
      </c>
      <c r="O45" s="47">
        <v>41830</v>
      </c>
      <c r="P45" s="546">
        <f t="shared" si="2"/>
        <v>86.00765001195315</v>
      </c>
    </row>
    <row r="46" spans="1:16" ht="12.75">
      <c r="A46" s="81" t="s">
        <v>914</v>
      </c>
      <c r="B46" s="47">
        <v>79409</v>
      </c>
      <c r="C46" s="47">
        <v>9149</v>
      </c>
      <c r="D46" s="47">
        <v>98875</v>
      </c>
      <c r="E46" s="47">
        <v>108687</v>
      </c>
      <c r="F46" s="47">
        <v>2472</v>
      </c>
      <c r="G46" s="47">
        <v>167812</v>
      </c>
      <c r="H46" s="47">
        <v>263521</v>
      </c>
      <c r="I46" s="47">
        <v>0</v>
      </c>
      <c r="J46" s="47"/>
      <c r="K46" s="47"/>
      <c r="L46" s="47"/>
      <c r="M46" s="47"/>
      <c r="N46" s="254">
        <v>729925</v>
      </c>
      <c r="O46" s="47">
        <v>948150</v>
      </c>
      <c r="P46" s="546">
        <f t="shared" si="2"/>
        <v>76.98412698412699</v>
      </c>
    </row>
    <row r="47" spans="1:16" ht="12.75">
      <c r="A47" s="81" t="s">
        <v>556</v>
      </c>
      <c r="B47" s="47">
        <v>114425</v>
      </c>
      <c r="C47" s="47">
        <v>230949</v>
      </c>
      <c r="D47" s="47">
        <v>20178</v>
      </c>
      <c r="E47" s="47">
        <v>113287</v>
      </c>
      <c r="F47" s="47">
        <v>210036</v>
      </c>
      <c r="G47" s="47">
        <v>58633</v>
      </c>
      <c r="H47" s="47">
        <v>113500</v>
      </c>
      <c r="I47" s="47">
        <v>213351</v>
      </c>
      <c r="J47" s="47"/>
      <c r="K47" s="47"/>
      <c r="L47" s="47"/>
      <c r="M47" s="47"/>
      <c r="N47" s="254">
        <v>1074359</v>
      </c>
      <c r="O47" s="47">
        <v>1399399</v>
      </c>
      <c r="P47" s="546">
        <f>N47/O47*100</f>
        <v>76.77288607466491</v>
      </c>
    </row>
    <row r="48" spans="1:16" ht="12.75">
      <c r="A48" s="82" t="s">
        <v>692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185157</v>
      </c>
      <c r="E48" s="48">
        <f t="shared" si="3"/>
        <v>303796</v>
      </c>
      <c r="F48" s="48">
        <f t="shared" si="3"/>
        <v>274820</v>
      </c>
      <c r="G48" s="48">
        <f t="shared" si="3"/>
        <v>309455</v>
      </c>
      <c r="H48" s="48">
        <f t="shared" si="3"/>
        <v>445049</v>
      </c>
      <c r="I48" s="48">
        <f t="shared" si="3"/>
        <v>295998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2408095</v>
      </c>
      <c r="O48" s="49">
        <f t="shared" si="3"/>
        <v>3212039</v>
      </c>
      <c r="P48" s="547">
        <f t="shared" si="2"/>
        <v>74.97091411405651</v>
      </c>
    </row>
    <row r="49" spans="1:16" ht="12.75">
      <c r="A49" s="277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8"/>
      <c r="O49" s="278"/>
      <c r="P49" s="274"/>
    </row>
    <row r="50" spans="1:16" ht="12.75">
      <c r="A50" s="273" t="s">
        <v>326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8"/>
      <c r="P50" s="274"/>
    </row>
    <row r="51" spans="1:16" ht="12.75">
      <c r="A51" s="88" t="s">
        <v>547</v>
      </c>
      <c r="B51" s="88" t="s">
        <v>680</v>
      </c>
      <c r="C51" s="88" t="s">
        <v>681</v>
      </c>
      <c r="D51" s="88" t="s">
        <v>682</v>
      </c>
      <c r="E51" s="88" t="s">
        <v>683</v>
      </c>
      <c r="F51" s="88" t="s">
        <v>684</v>
      </c>
      <c r="G51" s="88" t="s">
        <v>685</v>
      </c>
      <c r="H51" s="88" t="s">
        <v>686</v>
      </c>
      <c r="I51" s="88" t="s">
        <v>687</v>
      </c>
      <c r="J51" s="88" t="s">
        <v>688</v>
      </c>
      <c r="K51" s="88" t="s">
        <v>689</v>
      </c>
      <c r="L51" s="88" t="s">
        <v>690</v>
      </c>
      <c r="M51" s="88" t="s">
        <v>691</v>
      </c>
      <c r="N51" s="88" t="s">
        <v>657</v>
      </c>
      <c r="O51" s="45" t="s">
        <v>700</v>
      </c>
      <c r="P51" s="46" t="s">
        <v>548</v>
      </c>
    </row>
    <row r="52" spans="1:16" ht="12.75">
      <c r="A52" s="89" t="s">
        <v>671</v>
      </c>
      <c r="B52" s="47">
        <v>79635</v>
      </c>
      <c r="C52" s="47">
        <v>55661</v>
      </c>
      <c r="D52" s="47">
        <v>48923</v>
      </c>
      <c r="E52" s="47">
        <v>43949</v>
      </c>
      <c r="F52" s="47">
        <v>51179</v>
      </c>
      <c r="G52" s="47">
        <v>62463</v>
      </c>
      <c r="H52" s="47">
        <v>61206</v>
      </c>
      <c r="I52" s="47">
        <v>64342</v>
      </c>
      <c r="J52" s="47"/>
      <c r="K52" s="47"/>
      <c r="L52" s="47"/>
      <c r="M52" s="47"/>
      <c r="N52" s="47">
        <f aca="true" t="shared" si="4" ref="N52:N57">SUM(B52:M52)</f>
        <v>467358</v>
      </c>
      <c r="O52" s="47">
        <f>655330+76283</f>
        <v>731613</v>
      </c>
      <c r="P52" s="546">
        <f aca="true" t="shared" si="5" ref="P52:P57">N52/O52*100</f>
        <v>63.88049419570183</v>
      </c>
    </row>
    <row r="53" spans="1:16" ht="12.75">
      <c r="A53" s="89" t="s">
        <v>554</v>
      </c>
      <c r="B53" s="47">
        <v>6354</v>
      </c>
      <c r="C53" s="47">
        <v>1554</v>
      </c>
      <c r="D53" s="47">
        <v>10217</v>
      </c>
      <c r="E53" s="47">
        <v>29006</v>
      </c>
      <c r="F53" s="47">
        <v>0</v>
      </c>
      <c r="G53" s="47">
        <v>0</v>
      </c>
      <c r="H53" s="47">
        <v>553</v>
      </c>
      <c r="I53" s="47">
        <v>0</v>
      </c>
      <c r="J53" s="47"/>
      <c r="K53" s="47"/>
      <c r="L53" s="47"/>
      <c r="M53" s="47"/>
      <c r="N53" s="47">
        <f t="shared" si="4"/>
        <v>47684</v>
      </c>
      <c r="O53" s="47">
        <v>104580</v>
      </c>
      <c r="P53" s="546">
        <f t="shared" si="5"/>
        <v>45.595716198125835</v>
      </c>
    </row>
    <row r="54" spans="1:16" ht="12.75">
      <c r="A54" s="89" t="s">
        <v>555</v>
      </c>
      <c r="B54" s="47">
        <v>4099</v>
      </c>
      <c r="C54" s="47">
        <v>4150</v>
      </c>
      <c r="D54" s="47">
        <v>2749</v>
      </c>
      <c r="E54" s="47">
        <v>3145</v>
      </c>
      <c r="F54" s="47">
        <v>4015</v>
      </c>
      <c r="G54" s="47">
        <v>4203</v>
      </c>
      <c r="H54" s="47">
        <v>4258</v>
      </c>
      <c r="I54" s="47">
        <v>4913</v>
      </c>
      <c r="J54" s="47"/>
      <c r="K54" s="47"/>
      <c r="L54" s="47"/>
      <c r="M54" s="47"/>
      <c r="N54" s="47">
        <f t="shared" si="4"/>
        <v>31532</v>
      </c>
      <c r="O54" s="47">
        <f>41830+6336</f>
        <v>48166</v>
      </c>
      <c r="P54" s="546">
        <f t="shared" si="5"/>
        <v>65.46526595523814</v>
      </c>
    </row>
    <row r="55" spans="1:16" ht="12.75">
      <c r="A55" s="89" t="s">
        <v>914</v>
      </c>
      <c r="B55" s="47">
        <v>84234</v>
      </c>
      <c r="C55" s="47">
        <v>5441</v>
      </c>
      <c r="D55" s="47">
        <v>91503</v>
      </c>
      <c r="E55" s="47">
        <v>104329</v>
      </c>
      <c r="F55" s="47">
        <v>740</v>
      </c>
      <c r="G55" s="47">
        <v>96610</v>
      </c>
      <c r="H55" s="47">
        <v>247750</v>
      </c>
      <c r="I55" s="47">
        <v>0</v>
      </c>
      <c r="J55" s="47"/>
      <c r="K55" s="47"/>
      <c r="L55" s="47"/>
      <c r="M55" s="47"/>
      <c r="N55" s="47">
        <f t="shared" si="4"/>
        <v>630607</v>
      </c>
      <c r="O55" s="47">
        <f>773850+117664</f>
        <v>891514</v>
      </c>
      <c r="P55" s="546">
        <f t="shared" si="5"/>
        <v>70.73439115930877</v>
      </c>
    </row>
    <row r="56" spans="1:16" ht="12.75">
      <c r="A56" s="89" t="s">
        <v>556</v>
      </c>
      <c r="B56" s="47">
        <v>127958</v>
      </c>
      <c r="C56" s="47">
        <v>207197</v>
      </c>
      <c r="D56" s="47">
        <v>53566</v>
      </c>
      <c r="E56" s="47">
        <v>89117</v>
      </c>
      <c r="F56" s="47">
        <v>174402</v>
      </c>
      <c r="G56" s="47">
        <v>59366</v>
      </c>
      <c r="H56" s="47">
        <v>82906</v>
      </c>
      <c r="I56" s="47">
        <v>194483</v>
      </c>
      <c r="J56" s="47"/>
      <c r="K56" s="47"/>
      <c r="L56" s="47"/>
      <c r="M56" s="47"/>
      <c r="N56" s="47">
        <f t="shared" si="4"/>
        <v>988995</v>
      </c>
      <c r="O56" s="47">
        <f>1380390+24717</f>
        <v>1405107</v>
      </c>
      <c r="P56" s="546">
        <f t="shared" si="5"/>
        <v>70.38574286513412</v>
      </c>
    </row>
    <row r="57" spans="1:16" ht="12.75">
      <c r="A57" s="48" t="s">
        <v>692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206958</v>
      </c>
      <c r="E57" s="48">
        <f t="shared" si="6"/>
        <v>269546</v>
      </c>
      <c r="F57" s="48">
        <f t="shared" si="6"/>
        <v>230336</v>
      </c>
      <c r="G57" s="48">
        <f t="shared" si="6"/>
        <v>222642</v>
      </c>
      <c r="H57" s="48">
        <f aca="true" t="shared" si="7" ref="H57:M57">SUM(H52:H56)</f>
        <v>396673</v>
      </c>
      <c r="I57" s="48">
        <f t="shared" si="7"/>
        <v>263738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2166176</v>
      </c>
      <c r="O57" s="49">
        <f>SUM(O52:O56)</f>
        <v>3180980</v>
      </c>
      <c r="P57" s="547">
        <f t="shared" si="5"/>
        <v>68.09775603744758</v>
      </c>
    </row>
    <row r="58" spans="1:16" ht="12.75">
      <c r="A58" s="277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8"/>
      <c r="O58" s="278"/>
      <c r="P58" s="274"/>
    </row>
    <row r="59" spans="1:16" ht="12.75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</row>
    <row r="60" spans="1:16" ht="12.75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534"/>
  <sheetViews>
    <sheetView workbookViewId="0" topLeftCell="A1">
      <selection activeCell="U396" sqref="U396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7.87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22" t="s">
        <v>799</v>
      </c>
      <c r="B1" s="722"/>
      <c r="C1" s="722"/>
      <c r="D1" s="722"/>
      <c r="E1" s="722"/>
      <c r="F1" s="722"/>
      <c r="G1" s="722"/>
      <c r="I1" s="8"/>
    </row>
    <row r="2" spans="1:9" ht="18">
      <c r="A2" s="354"/>
      <c r="B2" s="354"/>
      <c r="C2" s="354"/>
      <c r="D2" s="354"/>
      <c r="E2" s="354"/>
      <c r="F2" s="354"/>
      <c r="G2" s="354"/>
      <c r="I2" s="8"/>
    </row>
    <row r="3" ht="12.75" hidden="1">
      <c r="G3" s="24"/>
    </row>
    <row r="4" spans="1:7" ht="25.5" customHeight="1">
      <c r="A4" s="707" t="s">
        <v>658</v>
      </c>
      <c r="B4" s="708"/>
      <c r="C4" s="709"/>
      <c r="D4" s="52" t="s">
        <v>696</v>
      </c>
      <c r="E4" s="59" t="s">
        <v>697</v>
      </c>
      <c r="F4" s="5" t="s">
        <v>549</v>
      </c>
      <c r="G4" s="51" t="s">
        <v>698</v>
      </c>
    </row>
    <row r="5" spans="1:256" s="29" customFormat="1" ht="15">
      <c r="A5" s="749" t="s">
        <v>645</v>
      </c>
      <c r="B5" s="750"/>
      <c r="C5" s="728"/>
      <c r="D5" s="344">
        <f>D51</f>
        <v>112130</v>
      </c>
      <c r="E5" s="344">
        <f>E51</f>
        <v>117813</v>
      </c>
      <c r="F5" s="344">
        <f>F51</f>
        <v>44351</v>
      </c>
      <c r="G5" s="62">
        <f aca="true" t="shared" si="0" ref="G5:G25">F5/E5*100</f>
        <v>37.64525137293847</v>
      </c>
      <c r="O5" s="83"/>
      <c r="P5" s="197"/>
      <c r="Q5" s="15"/>
      <c r="R5" s="15"/>
      <c r="S5" s="15"/>
      <c r="T5" s="154"/>
      <c r="U5" s="36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710" t="s">
        <v>869</v>
      </c>
      <c r="B6" s="711"/>
      <c r="C6" s="712"/>
      <c r="D6" s="344">
        <f>D163</f>
        <v>3947191</v>
      </c>
      <c r="E6" s="344">
        <f>E163</f>
        <v>4229872</v>
      </c>
      <c r="F6" s="344">
        <f>F163</f>
        <v>3139192</v>
      </c>
      <c r="G6" s="62">
        <f t="shared" si="0"/>
        <v>74.21482257619144</v>
      </c>
      <c r="O6" s="83"/>
      <c r="P6" s="154"/>
      <c r="Q6" s="15"/>
      <c r="R6" s="154"/>
      <c r="S6" s="15"/>
      <c r="T6" s="15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749" t="s">
        <v>646</v>
      </c>
      <c r="B7" s="750"/>
      <c r="C7" s="728"/>
      <c r="D7" s="344">
        <f>D211</f>
        <v>132345</v>
      </c>
      <c r="E7" s="344">
        <f>E211</f>
        <v>144238</v>
      </c>
      <c r="F7" s="344">
        <f>F211</f>
        <v>85307</v>
      </c>
      <c r="G7" s="62">
        <f t="shared" si="0"/>
        <v>59.143221619822796</v>
      </c>
      <c r="O7" s="83"/>
      <c r="P7" s="197"/>
      <c r="Q7" s="15"/>
      <c r="R7" s="15"/>
      <c r="S7" s="15"/>
      <c r="T7" s="15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749" t="s">
        <v>647</v>
      </c>
      <c r="B8" s="750"/>
      <c r="C8" s="728"/>
      <c r="D8" s="344">
        <f>D245</f>
        <v>461414</v>
      </c>
      <c r="E8" s="344">
        <f>E245</f>
        <v>492322</v>
      </c>
      <c r="F8" s="344">
        <f>F245</f>
        <v>251450</v>
      </c>
      <c r="G8" s="62">
        <f t="shared" si="0"/>
        <v>51.07429690324625</v>
      </c>
      <c r="I8" s="83"/>
      <c r="O8" s="83"/>
      <c r="P8" s="197"/>
      <c r="Q8" s="15"/>
      <c r="R8" s="15"/>
      <c r="S8" s="15"/>
      <c r="T8" s="15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749" t="s">
        <v>648</v>
      </c>
      <c r="B9" s="750"/>
      <c r="C9" s="728"/>
      <c r="D9" s="344">
        <f>D267</f>
        <v>5330</v>
      </c>
      <c r="E9" s="344">
        <f>E267</f>
        <v>9999</v>
      </c>
      <c r="F9" s="344">
        <f>F267</f>
        <v>4144</v>
      </c>
      <c r="G9" s="62">
        <f t="shared" si="0"/>
        <v>41.44414441444144</v>
      </c>
      <c r="O9" s="83"/>
      <c r="P9" s="198"/>
      <c r="Q9" s="15"/>
      <c r="R9" s="15"/>
      <c r="S9" s="15"/>
      <c r="T9" s="15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749" t="s">
        <v>649</v>
      </c>
      <c r="B10" s="750"/>
      <c r="C10" s="728"/>
      <c r="D10" s="344">
        <f>D284</f>
        <v>8600</v>
      </c>
      <c r="E10" s="344">
        <f>E284</f>
        <v>8600</v>
      </c>
      <c r="F10" s="344">
        <f>F284</f>
        <v>1620</v>
      </c>
      <c r="G10" s="62">
        <f>F10/E10*100</f>
        <v>18.83720930232558</v>
      </c>
      <c r="O10" s="83"/>
      <c r="P10" s="154"/>
      <c r="Q10" s="15"/>
      <c r="R10" s="15"/>
      <c r="S10" s="15"/>
      <c r="T10" s="15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749" t="s">
        <v>650</v>
      </c>
      <c r="B11" s="750"/>
      <c r="C11" s="728"/>
      <c r="D11" s="344">
        <v>1733420</v>
      </c>
      <c r="E11" s="344">
        <f>E317</f>
        <v>1748349</v>
      </c>
      <c r="F11" s="344">
        <f>F317</f>
        <v>1322948</v>
      </c>
      <c r="G11" s="62">
        <f t="shared" si="0"/>
        <v>75.66841631733709</v>
      </c>
      <c r="O11" s="83"/>
      <c r="P11" s="154"/>
      <c r="Q11" s="15"/>
      <c r="R11" s="15"/>
      <c r="S11" s="15"/>
      <c r="T11" s="15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749" t="s">
        <v>651</v>
      </c>
      <c r="B12" s="750"/>
      <c r="C12" s="728"/>
      <c r="D12" s="344">
        <f>D363</f>
        <v>83409</v>
      </c>
      <c r="E12" s="344">
        <f>E363</f>
        <v>85085</v>
      </c>
      <c r="F12" s="344">
        <f>F363</f>
        <v>43761</v>
      </c>
      <c r="G12" s="62">
        <f t="shared" si="0"/>
        <v>51.43209731445025</v>
      </c>
      <c r="O12" s="83"/>
      <c r="P12" s="154"/>
      <c r="Q12" s="15"/>
      <c r="R12" s="15"/>
      <c r="S12" s="15"/>
      <c r="T12" s="15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749" t="s">
        <v>652</v>
      </c>
      <c r="B13" s="750"/>
      <c r="C13" s="728"/>
      <c r="D13" s="344">
        <f>D383</f>
        <v>15260</v>
      </c>
      <c r="E13" s="344">
        <f>E383</f>
        <v>16586</v>
      </c>
      <c r="F13" s="344">
        <f>F383</f>
        <v>11467</v>
      </c>
      <c r="G13" s="62">
        <f t="shared" si="0"/>
        <v>69.13662124683468</v>
      </c>
      <c r="O13" s="83"/>
      <c r="P13" s="154"/>
      <c r="Q13" s="15"/>
      <c r="R13" s="15"/>
      <c r="S13" s="15"/>
      <c r="T13" s="154"/>
      <c r="U13" s="15"/>
      <c r="V13" s="15" t="s">
        <v>719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749" t="s">
        <v>653</v>
      </c>
      <c r="B14" s="750"/>
      <c r="C14" s="728"/>
      <c r="D14" s="344">
        <f>D419</f>
        <v>37785</v>
      </c>
      <c r="E14" s="344">
        <f>E419</f>
        <v>39324</v>
      </c>
      <c r="F14" s="344">
        <f>F419</f>
        <v>21704</v>
      </c>
      <c r="G14" s="62">
        <f t="shared" si="0"/>
        <v>55.19275760349913</v>
      </c>
      <c r="O14" s="83"/>
      <c r="P14" s="154"/>
      <c r="Q14" s="15"/>
      <c r="R14" s="15"/>
      <c r="S14" s="15"/>
      <c r="T14" s="15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749" t="s">
        <v>654</v>
      </c>
      <c r="B15" s="750"/>
      <c r="C15" s="728"/>
      <c r="D15" s="344">
        <f>D440</f>
        <v>266978</v>
      </c>
      <c r="E15" s="344">
        <f>E440</f>
        <v>267463</v>
      </c>
      <c r="F15" s="344">
        <f>F440</f>
        <v>198680</v>
      </c>
      <c r="G15" s="62">
        <f>F15/E15*100</f>
        <v>74.28317187797938</v>
      </c>
      <c r="O15" s="83"/>
      <c r="P15" s="154"/>
      <c r="Q15" s="15"/>
      <c r="R15" s="15"/>
      <c r="S15" s="15"/>
      <c r="T15" s="15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710" t="s">
        <v>704</v>
      </c>
      <c r="B16" s="711"/>
      <c r="C16" s="712"/>
      <c r="D16" s="344">
        <f>D471</f>
        <v>472925</v>
      </c>
      <c r="E16" s="344">
        <f>E471</f>
        <v>478571</v>
      </c>
      <c r="F16" s="344">
        <f>F471</f>
        <v>110917</v>
      </c>
      <c r="G16" s="62">
        <f t="shared" si="0"/>
        <v>23.176707322424466</v>
      </c>
      <c r="O16" s="83"/>
      <c r="P16" s="154"/>
      <c r="Q16" s="15"/>
      <c r="R16" s="15"/>
      <c r="S16" s="15"/>
      <c r="T16" s="154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749" t="s">
        <v>655</v>
      </c>
      <c r="B17" s="750"/>
      <c r="C17" s="728"/>
      <c r="D17" s="344">
        <f>D498</f>
        <v>92550</v>
      </c>
      <c r="E17" s="344">
        <f>E498</f>
        <v>101393</v>
      </c>
      <c r="F17" s="344">
        <f>F498</f>
        <v>47478</v>
      </c>
      <c r="G17" s="62">
        <f>F17/E17*100</f>
        <v>46.82571775171856</v>
      </c>
      <c r="O17" s="83"/>
      <c r="P17" s="154"/>
      <c r="Q17" s="15"/>
      <c r="R17" s="15"/>
      <c r="S17" s="15"/>
      <c r="T17" s="15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6" t="s">
        <v>924</v>
      </c>
      <c r="B18" s="307"/>
      <c r="C18" s="308"/>
      <c r="D18" s="344">
        <f>D517</f>
        <v>28000</v>
      </c>
      <c r="E18" s="344">
        <f>E517</f>
        <v>30591</v>
      </c>
      <c r="F18" s="344">
        <f>F517</f>
        <v>14695</v>
      </c>
      <c r="G18" s="62">
        <f>F18/E18*100</f>
        <v>48.03700434768396</v>
      </c>
      <c r="O18" s="83"/>
      <c r="P18" s="154"/>
      <c r="Q18" s="15"/>
      <c r="R18" s="15"/>
      <c r="S18" s="15"/>
      <c r="T18" s="15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80" t="s">
        <v>916</v>
      </c>
      <c r="B19" s="285"/>
      <c r="C19" s="281"/>
      <c r="D19" s="286">
        <f>SUM(D5:D18)</f>
        <v>7397337</v>
      </c>
      <c r="E19" s="342">
        <f>SUM(E5:E18)</f>
        <v>7770206</v>
      </c>
      <c r="F19" s="342">
        <f>SUM(F5:F18)</f>
        <v>5297714</v>
      </c>
      <c r="G19" s="115">
        <f t="shared" si="0"/>
        <v>68.17983976229202</v>
      </c>
      <c r="O19" s="83"/>
      <c r="P19" s="15"/>
      <c r="Q19" s="15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749" t="s">
        <v>656</v>
      </c>
      <c r="B20" s="750"/>
      <c r="C20" s="728"/>
      <c r="D20" s="217">
        <f>D526</f>
        <v>140000</v>
      </c>
      <c r="E20" s="344">
        <f>E526</f>
        <v>62682</v>
      </c>
      <c r="F20" s="344" t="s">
        <v>883</v>
      </c>
      <c r="G20" s="62" t="s">
        <v>883</v>
      </c>
      <c r="O20" s="83"/>
      <c r="P20" s="15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717" t="s">
        <v>876</v>
      </c>
      <c r="B21" s="718"/>
      <c r="C21" s="719"/>
      <c r="D21" s="218">
        <v>100000</v>
      </c>
      <c r="E21" s="348">
        <f aca="true" t="shared" si="1" ref="E21:F23">E523</f>
        <v>40954</v>
      </c>
      <c r="F21" s="348" t="str">
        <f t="shared" si="1"/>
        <v>*****</v>
      </c>
      <c r="G21" s="62" t="s">
        <v>883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717" t="s">
        <v>877</v>
      </c>
      <c r="B22" s="718"/>
      <c r="C22" s="719"/>
      <c r="D22" s="218">
        <f>D524</f>
        <v>30000</v>
      </c>
      <c r="E22" s="348">
        <f t="shared" si="1"/>
        <v>12715</v>
      </c>
      <c r="F22" s="348" t="str">
        <f t="shared" si="1"/>
        <v>*****</v>
      </c>
      <c r="G22" s="62" t="s">
        <v>883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717" t="s">
        <v>878</v>
      </c>
      <c r="B23" s="718"/>
      <c r="C23" s="719"/>
      <c r="D23" s="218">
        <v>10000</v>
      </c>
      <c r="E23" s="348">
        <f t="shared" si="1"/>
        <v>9013</v>
      </c>
      <c r="F23" s="348" t="str">
        <f t="shared" si="1"/>
        <v>*****</v>
      </c>
      <c r="G23" s="62" t="s">
        <v>883</v>
      </c>
      <c r="O23" s="83"/>
      <c r="P23" s="15"/>
      <c r="Q23" s="15"/>
      <c r="R23" s="15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714" t="s">
        <v>43</v>
      </c>
      <c r="B24" s="715"/>
      <c r="C24" s="751"/>
      <c r="D24" s="219">
        <v>0</v>
      </c>
      <c r="E24" s="592">
        <f>E531</f>
        <v>17596</v>
      </c>
      <c r="F24" s="592">
        <f>F531</f>
        <v>18206</v>
      </c>
      <c r="G24" s="62" t="s">
        <v>883</v>
      </c>
      <c r="O24" s="8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723" t="s">
        <v>657</v>
      </c>
      <c r="B25" s="724"/>
      <c r="C25" s="725"/>
      <c r="D25" s="114">
        <f>D19+D20+8900</f>
        <v>7546237</v>
      </c>
      <c r="E25" s="114">
        <f>E19+E20+8900</f>
        <v>7841788</v>
      </c>
      <c r="F25" s="114">
        <f>F19+F24</f>
        <v>5315920</v>
      </c>
      <c r="G25" s="115">
        <f t="shared" si="0"/>
        <v>67.78964185208781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2.75">
      <c r="G26" s="15"/>
    </row>
    <row r="27" spans="1:256" s="29" customFormat="1" ht="15.75">
      <c r="A27" s="73" t="s">
        <v>827</v>
      </c>
      <c r="D27" s="83"/>
      <c r="E27" s="83"/>
      <c r="F27" s="8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7" ht="12.75" customHeight="1">
      <c r="A28" s="73"/>
      <c r="G28" s="485"/>
    </row>
    <row r="29" spans="1:5" ht="12.75">
      <c r="A29" s="720" t="s">
        <v>629</v>
      </c>
      <c r="B29" s="720"/>
      <c r="E29" s="83"/>
    </row>
    <row r="30" spans="1:2" ht="12.75">
      <c r="A30" s="74"/>
      <c r="B30" s="22"/>
    </row>
    <row r="31" spans="1:15" ht="25.5">
      <c r="A31" s="7" t="s">
        <v>557</v>
      </c>
      <c r="B31" s="7" t="s">
        <v>558</v>
      </c>
      <c r="C31" s="5" t="s">
        <v>559</v>
      </c>
      <c r="D31" s="52" t="s">
        <v>696</v>
      </c>
      <c r="E31" s="59" t="s">
        <v>697</v>
      </c>
      <c r="F31" s="5" t="s">
        <v>549</v>
      </c>
      <c r="G31" s="51" t="s">
        <v>698</v>
      </c>
      <c r="O31" s="83"/>
    </row>
    <row r="32" spans="1:15" ht="25.5">
      <c r="A32" s="150" t="s">
        <v>560</v>
      </c>
      <c r="B32" s="146">
        <v>2399</v>
      </c>
      <c r="C32" s="137" t="s">
        <v>358</v>
      </c>
      <c r="D32" s="178">
        <v>250</v>
      </c>
      <c r="E32" s="358">
        <v>250</v>
      </c>
      <c r="F32" s="358">
        <v>106</v>
      </c>
      <c r="G32" s="324">
        <f aca="true" t="shared" si="2" ref="G32:G40">F32/E32*100</f>
        <v>42.4</v>
      </c>
      <c r="O32" s="83"/>
    </row>
    <row r="33" spans="1:15" ht="25.5">
      <c r="A33" s="150" t="s">
        <v>560</v>
      </c>
      <c r="B33" s="146">
        <v>1039</v>
      </c>
      <c r="C33" s="137" t="s">
        <v>450</v>
      </c>
      <c r="D33" s="178">
        <v>550</v>
      </c>
      <c r="E33" s="358">
        <v>550</v>
      </c>
      <c r="F33" s="358">
        <v>11</v>
      </c>
      <c r="G33" s="179">
        <f t="shared" si="2"/>
        <v>2</v>
      </c>
      <c r="O33" s="83"/>
    </row>
    <row r="34" spans="1:15" ht="14.25" customHeight="1">
      <c r="A34" s="377" t="s">
        <v>560</v>
      </c>
      <c r="B34" s="378">
        <v>1019</v>
      </c>
      <c r="C34" s="379" t="s">
        <v>357</v>
      </c>
      <c r="D34" s="380">
        <v>180</v>
      </c>
      <c r="E34" s="381">
        <v>345</v>
      </c>
      <c r="F34" s="381">
        <v>171</v>
      </c>
      <c r="G34" s="483">
        <f t="shared" si="2"/>
        <v>49.56521739130435</v>
      </c>
      <c r="O34" s="83"/>
    </row>
    <row r="35" spans="1:15" ht="12.75" customHeight="1">
      <c r="A35" s="377" t="s">
        <v>560</v>
      </c>
      <c r="B35" s="414" t="s">
        <v>451</v>
      </c>
      <c r="C35" s="421" t="s">
        <v>353</v>
      </c>
      <c r="D35" s="381">
        <f>D36+D37+D38+D39</f>
        <v>27000</v>
      </c>
      <c r="E35" s="381">
        <f>E36+E37+E38+E39</f>
        <v>27000</v>
      </c>
      <c r="F35" s="381">
        <f>F36+F37+F38+F39</f>
        <v>9478</v>
      </c>
      <c r="G35" s="471">
        <f t="shared" si="2"/>
        <v>35.1037037037037</v>
      </c>
      <c r="O35" s="83"/>
    </row>
    <row r="36" spans="1:15" ht="12.75">
      <c r="A36" s="365">
        <v>20</v>
      </c>
      <c r="B36" s="415" t="s">
        <v>352</v>
      </c>
      <c r="C36" s="417" t="s">
        <v>452</v>
      </c>
      <c r="D36" s="437">
        <v>21298</v>
      </c>
      <c r="E36" s="438">
        <v>21298</v>
      </c>
      <c r="F36" s="417">
        <v>6719</v>
      </c>
      <c r="G36" s="450">
        <f t="shared" si="2"/>
        <v>31.54756315146962</v>
      </c>
      <c r="O36" s="83"/>
    </row>
    <row r="37" spans="1:15" ht="12.75">
      <c r="A37" s="365">
        <v>20</v>
      </c>
      <c r="B37" s="416" t="s">
        <v>354</v>
      </c>
      <c r="C37" s="418" t="s">
        <v>453</v>
      </c>
      <c r="D37" s="437">
        <v>4000</v>
      </c>
      <c r="E37" s="438">
        <v>4000</v>
      </c>
      <c r="F37" s="417">
        <v>1956</v>
      </c>
      <c r="G37" s="450">
        <f t="shared" si="2"/>
        <v>48.9</v>
      </c>
      <c r="O37" s="83"/>
    </row>
    <row r="38" spans="1:256" s="29" customFormat="1" ht="12.75">
      <c r="A38" s="135" t="s">
        <v>560</v>
      </c>
      <c r="B38" s="416" t="s">
        <v>355</v>
      </c>
      <c r="C38" s="419" t="s">
        <v>454</v>
      </c>
      <c r="D38" s="439">
        <v>102</v>
      </c>
      <c r="E38" s="458">
        <v>102</v>
      </c>
      <c r="F38" s="607">
        <v>101</v>
      </c>
      <c r="G38" s="450">
        <f t="shared" si="2"/>
        <v>99.01960784313727</v>
      </c>
      <c r="O38" s="83" t="s">
        <v>838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35" t="s">
        <v>560</v>
      </c>
      <c r="B39" s="416" t="s">
        <v>356</v>
      </c>
      <c r="C39" s="420" t="s">
        <v>455</v>
      </c>
      <c r="D39" s="439">
        <v>1600</v>
      </c>
      <c r="E39" s="458">
        <v>1600</v>
      </c>
      <c r="F39" s="607">
        <v>702</v>
      </c>
      <c r="G39" s="450">
        <f t="shared" si="2"/>
        <v>43.875</v>
      </c>
      <c r="O39" s="8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387"/>
      <c r="B40" s="383"/>
      <c r="C40" s="384" t="s">
        <v>884</v>
      </c>
      <c r="D40" s="385">
        <f>SUM(D32:D39)-D35</f>
        <v>27980</v>
      </c>
      <c r="E40" s="385">
        <f>SUM(E32:E39)-E35</f>
        <v>28145</v>
      </c>
      <c r="F40" s="441">
        <f>SUM(F32:F39)-F35</f>
        <v>9766</v>
      </c>
      <c r="G40" s="386">
        <f t="shared" si="2"/>
        <v>34.69888079587848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8"/>
      <c r="C41" s="182"/>
      <c r="D41" s="183"/>
      <c r="E41" s="71"/>
      <c r="F41" s="357"/>
      <c r="G41" s="185"/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720" t="s">
        <v>857</v>
      </c>
      <c r="B42" s="720"/>
      <c r="C42" s="720"/>
      <c r="D42" s="16"/>
      <c r="E42" s="68"/>
      <c r="F42" s="593"/>
      <c r="G42" s="183"/>
      <c r="H42" s="71"/>
      <c r="I42" s="184"/>
      <c r="J42" s="185"/>
      <c r="R42" s="8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8"/>
      <c r="C43" s="182"/>
      <c r="D43" s="183"/>
      <c r="E43" s="457"/>
      <c r="F43" s="357"/>
      <c r="G43" s="185"/>
      <c r="O43" s="8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557</v>
      </c>
      <c r="B44" s="7" t="s">
        <v>558</v>
      </c>
      <c r="C44" s="5" t="s">
        <v>559</v>
      </c>
      <c r="D44" s="52" t="s">
        <v>696</v>
      </c>
      <c r="E44" s="59" t="s">
        <v>697</v>
      </c>
      <c r="F44" s="5" t="s">
        <v>549</v>
      </c>
      <c r="G44" s="51" t="s">
        <v>698</v>
      </c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37.5" customHeight="1">
      <c r="A45" s="150">
        <v>20</v>
      </c>
      <c r="B45" s="146">
        <v>2310</v>
      </c>
      <c r="C45" s="408" t="s">
        <v>156</v>
      </c>
      <c r="D45" s="178">
        <v>25000</v>
      </c>
      <c r="E45" s="358">
        <v>25000</v>
      </c>
      <c r="F45" s="358">
        <v>6678</v>
      </c>
      <c r="G45" s="179">
        <f>F45/E45*100</f>
        <v>26.712000000000003</v>
      </c>
      <c r="O45" s="83"/>
      <c r="P45" s="15"/>
      <c r="Q45" s="15"/>
      <c r="R45" s="15"/>
      <c r="S45" s="15"/>
      <c r="T45" s="15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95" customFormat="1" ht="25.5">
      <c r="A46" s="150">
        <v>20</v>
      </c>
      <c r="B46" s="146">
        <v>2321</v>
      </c>
      <c r="C46" s="137" t="s">
        <v>154</v>
      </c>
      <c r="D46" s="178">
        <v>46700</v>
      </c>
      <c r="E46" s="358">
        <v>51146</v>
      </c>
      <c r="F46" s="358">
        <v>21400</v>
      </c>
      <c r="G46" s="179">
        <f>F46/E46*100</f>
        <v>41.84100418410041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s="195" customFormat="1" ht="25.5">
      <c r="A47" s="150" t="s">
        <v>560</v>
      </c>
      <c r="B47" s="146">
        <v>2339</v>
      </c>
      <c r="C47" s="137" t="s">
        <v>153</v>
      </c>
      <c r="D47" s="178">
        <v>4450</v>
      </c>
      <c r="E47" s="358">
        <v>5522</v>
      </c>
      <c r="F47" s="358">
        <v>1648</v>
      </c>
      <c r="G47" s="179">
        <f>F47/E47*100</f>
        <v>29.84425932633104</v>
      </c>
      <c r="O47" s="196"/>
      <c r="P47" s="196"/>
      <c r="Q47" s="196"/>
      <c r="R47" s="196"/>
      <c r="S47" s="196"/>
      <c r="T47" s="196"/>
      <c r="U47" s="196"/>
      <c r="V47" s="196"/>
      <c r="W47" s="196" t="s">
        <v>719</v>
      </c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s="29" customFormat="1" ht="25.5">
      <c r="A48" s="150" t="s">
        <v>560</v>
      </c>
      <c r="B48" s="146">
        <v>2399</v>
      </c>
      <c r="C48" s="554" t="s">
        <v>155</v>
      </c>
      <c r="D48" s="178">
        <v>8000</v>
      </c>
      <c r="E48" s="358">
        <v>8000</v>
      </c>
      <c r="F48" s="358">
        <v>4859</v>
      </c>
      <c r="G48" s="179">
        <f>F48/E48*100</f>
        <v>60.7375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04"/>
      <c r="B49" s="221"/>
      <c r="C49" s="220" t="s">
        <v>885</v>
      </c>
      <c r="D49" s="205">
        <f>SUM(D45:D48)</f>
        <v>84150</v>
      </c>
      <c r="E49" s="205">
        <f>SUM(E45:E48)</f>
        <v>89668</v>
      </c>
      <c r="F49" s="345">
        <f>SUM(F45:F48)</f>
        <v>34585</v>
      </c>
      <c r="G49" s="123">
        <f>F49/E49*100</f>
        <v>38.570058437792746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8"/>
      <c r="C50" s="208"/>
      <c r="D50" s="209"/>
      <c r="E50" s="210"/>
      <c r="F50" s="211"/>
      <c r="G50" s="212"/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13"/>
      <c r="B51" s="223"/>
      <c r="C51" s="222" t="s">
        <v>886</v>
      </c>
      <c r="D51" s="214">
        <f>D40+D49</f>
        <v>112130</v>
      </c>
      <c r="E51" s="215">
        <f>E40+E49</f>
        <v>117813</v>
      </c>
      <c r="F51" s="216">
        <f>F40+F49</f>
        <v>44351</v>
      </c>
      <c r="G51" s="10">
        <f>F51/E51*100</f>
        <v>37.64525137293847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8"/>
      <c r="D52" s="209"/>
      <c r="E52" s="210"/>
      <c r="F52" s="211"/>
      <c r="G52" s="212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7" ht="15.75">
      <c r="A53" s="73" t="s">
        <v>870</v>
      </c>
      <c r="B53" s="29"/>
      <c r="C53" s="29"/>
      <c r="D53" s="83"/>
      <c r="E53" s="83"/>
      <c r="G53" s="29"/>
    </row>
    <row r="54" spans="1:256" s="124" customFormat="1" ht="7.5" customHeight="1">
      <c r="A54" s="73"/>
      <c r="B54" s="29"/>
      <c r="C54" s="29"/>
      <c r="D54" s="83"/>
      <c r="E54" s="83"/>
      <c r="F54" s="83"/>
      <c r="G54" s="29"/>
      <c r="H54" s="29"/>
      <c r="I54" s="29"/>
      <c r="J54" s="29"/>
      <c r="K54" s="29"/>
      <c r="L54" s="29"/>
      <c r="M54" s="29"/>
      <c r="N54" s="29"/>
      <c r="O54" s="83" t="s">
        <v>835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24" customFormat="1" ht="12.75">
      <c r="A55" s="721" t="s">
        <v>629</v>
      </c>
      <c r="B55" s="721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4" customFormat="1" ht="7.5" customHeight="1">
      <c r="A56" s="75"/>
      <c r="B56" s="75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4" customFormat="1" ht="12.75">
      <c r="A57" s="128" t="s">
        <v>694</v>
      </c>
      <c r="B57" s="29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4" customFormat="1" ht="25.5">
      <c r="A58" s="7" t="s">
        <v>557</v>
      </c>
      <c r="B58" s="7" t="s">
        <v>558</v>
      </c>
      <c r="C58" s="5" t="s">
        <v>559</v>
      </c>
      <c r="D58" s="52" t="s">
        <v>696</v>
      </c>
      <c r="E58" s="59" t="s">
        <v>697</v>
      </c>
      <c r="F58" s="5" t="s">
        <v>549</v>
      </c>
      <c r="G58" s="51" t="s">
        <v>698</v>
      </c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4" customFormat="1" ht="12.75">
      <c r="A59" s="726" t="s">
        <v>561</v>
      </c>
      <c r="B59" s="44">
        <v>3114</v>
      </c>
      <c r="C59" s="34" t="s">
        <v>563</v>
      </c>
      <c r="D59" s="169">
        <v>15487</v>
      </c>
      <c r="E59" s="169">
        <v>15487</v>
      </c>
      <c r="F59" s="608">
        <v>10325</v>
      </c>
      <c r="G59" s="170">
        <f aca="true" t="shared" si="3" ref="G59:G71">F59/E59*100</f>
        <v>66.66881900949183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4" customFormat="1" ht="12.75">
      <c r="A60" s="726"/>
      <c r="B60" s="44">
        <v>3121</v>
      </c>
      <c r="C60" s="34" t="s">
        <v>564</v>
      </c>
      <c r="D60" s="171">
        <v>54767</v>
      </c>
      <c r="E60" s="171">
        <v>55178</v>
      </c>
      <c r="F60" s="608">
        <v>36582</v>
      </c>
      <c r="G60" s="170">
        <f t="shared" si="3"/>
        <v>66.298162311066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4" customFormat="1" ht="12.75">
      <c r="A61" s="726"/>
      <c r="B61" s="44">
        <v>3122</v>
      </c>
      <c r="C61" s="34" t="s">
        <v>565</v>
      </c>
      <c r="D61" s="171">
        <v>99240</v>
      </c>
      <c r="E61" s="171">
        <v>100415</v>
      </c>
      <c r="F61" s="608">
        <v>67037</v>
      </c>
      <c r="G61" s="170">
        <f t="shared" si="3"/>
        <v>66.75994622317383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4" customFormat="1" ht="12.75">
      <c r="A62" s="726"/>
      <c r="B62" s="44">
        <v>3123</v>
      </c>
      <c r="C62" s="34" t="s">
        <v>622</v>
      </c>
      <c r="D62" s="169">
        <v>122957</v>
      </c>
      <c r="E62" s="169">
        <v>122994</v>
      </c>
      <c r="F62" s="608">
        <v>82005</v>
      </c>
      <c r="G62" s="170">
        <f t="shared" si="3"/>
        <v>66.6739840967852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4" customFormat="1" ht="24" customHeight="1">
      <c r="A63" s="726"/>
      <c r="B63" s="146">
        <v>3124</v>
      </c>
      <c r="C63" s="388" t="s">
        <v>157</v>
      </c>
      <c r="D63" s="178">
        <v>3428</v>
      </c>
      <c r="E63" s="358">
        <v>3428</v>
      </c>
      <c r="F63" s="358">
        <v>2285</v>
      </c>
      <c r="G63" s="179">
        <f t="shared" si="3"/>
        <v>66.65694282380397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4" customFormat="1" ht="25.5">
      <c r="A64" s="726"/>
      <c r="B64" s="146">
        <v>3125</v>
      </c>
      <c r="C64" s="388" t="s">
        <v>158</v>
      </c>
      <c r="D64" s="178">
        <v>1820</v>
      </c>
      <c r="E64" s="358">
        <v>1820</v>
      </c>
      <c r="F64" s="358">
        <v>1820</v>
      </c>
      <c r="G64" s="179">
        <f t="shared" si="3"/>
        <v>100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4" customFormat="1" ht="12.75">
      <c r="A65" s="726"/>
      <c r="B65" s="136">
        <v>3146</v>
      </c>
      <c r="C65" s="137" t="s">
        <v>720</v>
      </c>
      <c r="D65" s="171">
        <v>4193</v>
      </c>
      <c r="E65" s="171">
        <v>4375</v>
      </c>
      <c r="F65" s="609">
        <v>2977</v>
      </c>
      <c r="G65" s="172">
        <f t="shared" si="3"/>
        <v>68.04571428571428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4" customFormat="1" ht="12.75">
      <c r="A66" s="726"/>
      <c r="B66" s="44">
        <v>3147</v>
      </c>
      <c r="C66" s="34" t="s">
        <v>159</v>
      </c>
      <c r="D66" s="171">
        <v>3921</v>
      </c>
      <c r="E66" s="171">
        <v>5121</v>
      </c>
      <c r="F66" s="609">
        <v>3611</v>
      </c>
      <c r="G66" s="172">
        <f t="shared" si="3"/>
        <v>70.51357156805311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2.75">
      <c r="A67" s="726"/>
      <c r="B67" s="44">
        <v>3150</v>
      </c>
      <c r="C67" s="34" t="s">
        <v>623</v>
      </c>
      <c r="D67" s="171">
        <v>1555</v>
      </c>
      <c r="E67" s="171">
        <v>1166</v>
      </c>
      <c r="F67" s="608">
        <v>1166</v>
      </c>
      <c r="G67" s="170">
        <f t="shared" si="3"/>
        <v>100</v>
      </c>
    </row>
    <row r="68" spans="1:7" ht="12.75">
      <c r="A68" s="726"/>
      <c r="B68" s="44">
        <v>3299</v>
      </c>
      <c r="C68" s="34" t="s">
        <v>160</v>
      </c>
      <c r="D68" s="171">
        <v>0</v>
      </c>
      <c r="E68" s="171">
        <v>15</v>
      </c>
      <c r="F68" s="608">
        <v>15</v>
      </c>
      <c r="G68" s="170">
        <f t="shared" si="3"/>
        <v>100</v>
      </c>
    </row>
    <row r="69" spans="1:18" ht="12.75">
      <c r="A69" s="726"/>
      <c r="B69" s="44">
        <v>3421</v>
      </c>
      <c r="C69" s="34" t="s">
        <v>625</v>
      </c>
      <c r="D69" s="232">
        <v>5632</v>
      </c>
      <c r="E69" s="314">
        <v>4601</v>
      </c>
      <c r="F69" s="608">
        <v>3123</v>
      </c>
      <c r="G69" s="170">
        <f t="shared" si="3"/>
        <v>67.87654857639643</v>
      </c>
      <c r="R69" s="15" t="s">
        <v>719</v>
      </c>
    </row>
    <row r="70" spans="1:256" s="124" customFormat="1" ht="12.75">
      <c r="A70" s="727"/>
      <c r="B70" s="44">
        <v>4322</v>
      </c>
      <c r="C70" s="34" t="s">
        <v>626</v>
      </c>
      <c r="D70" s="232">
        <v>21085</v>
      </c>
      <c r="E70" s="171">
        <v>21085</v>
      </c>
      <c r="F70" s="608">
        <v>14055</v>
      </c>
      <c r="G70" s="170">
        <f t="shared" si="3"/>
        <v>66.65876215318947</v>
      </c>
      <c r="H70" s="29"/>
      <c r="I70" s="29"/>
      <c r="J70" s="29"/>
      <c r="K70" s="29"/>
      <c r="L70" s="29"/>
      <c r="M70" s="29"/>
      <c r="N70" s="29"/>
      <c r="O70" s="8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24" customFormat="1" ht="12.75">
      <c r="A71" s="741" t="s">
        <v>627</v>
      </c>
      <c r="B71" s="742"/>
      <c r="C71" s="743"/>
      <c r="D71" s="256">
        <f>SUM(D59:D70)</f>
        <v>334085</v>
      </c>
      <c r="E71" s="256">
        <f>SUM(E59:E70)</f>
        <v>335685</v>
      </c>
      <c r="F71" s="349">
        <f>SUM(F59:F70)</f>
        <v>225001</v>
      </c>
      <c r="G71" s="123">
        <f t="shared" si="3"/>
        <v>67.02742154102805</v>
      </c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4" customFormat="1" ht="7.5" customHeight="1">
      <c r="A72" s="39"/>
      <c r="B72" s="39"/>
      <c r="C72" s="39"/>
      <c r="D72" s="53"/>
      <c r="E72" s="40"/>
      <c r="F72" s="40"/>
      <c r="G72" s="31"/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4" customFormat="1" ht="12.75">
      <c r="A73" s="127" t="s">
        <v>351</v>
      </c>
      <c r="B73" s="16"/>
      <c r="C73" s="17"/>
      <c r="D73" s="54"/>
      <c r="E73" s="18"/>
      <c r="F73" s="83"/>
      <c r="G73" s="29"/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4" customFormat="1" ht="25.5">
      <c r="A74" s="7" t="s">
        <v>557</v>
      </c>
      <c r="B74" s="7" t="s">
        <v>558</v>
      </c>
      <c r="C74" s="5" t="s">
        <v>559</v>
      </c>
      <c r="D74" s="52" t="s">
        <v>696</v>
      </c>
      <c r="E74" s="59" t="s">
        <v>697</v>
      </c>
      <c r="F74" s="5" t="s">
        <v>549</v>
      </c>
      <c r="G74" s="51" t="s">
        <v>698</v>
      </c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4" customFormat="1" ht="12.75">
      <c r="A75" s="729" t="s">
        <v>561</v>
      </c>
      <c r="B75" s="138">
        <v>3111</v>
      </c>
      <c r="C75" s="139" t="s">
        <v>672</v>
      </c>
      <c r="D75" s="173">
        <v>0</v>
      </c>
      <c r="E75" s="173">
        <v>350293</v>
      </c>
      <c r="F75" s="610">
        <v>262738</v>
      </c>
      <c r="G75" s="611">
        <f aca="true" t="shared" si="4" ref="G75:G91">F75/E75*100</f>
        <v>75.00520992426341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4" customFormat="1" ht="12.75">
      <c r="A76" s="726"/>
      <c r="B76" s="44">
        <v>3112</v>
      </c>
      <c r="C76" s="34" t="s">
        <v>562</v>
      </c>
      <c r="D76" s="28">
        <v>0</v>
      </c>
      <c r="E76" s="173">
        <v>1854</v>
      </c>
      <c r="F76" s="332">
        <v>1391</v>
      </c>
      <c r="G76" s="611">
        <f t="shared" si="4"/>
        <v>75.0269687162891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4" customFormat="1" ht="12.75">
      <c r="A77" s="726"/>
      <c r="B77" s="44">
        <v>3113</v>
      </c>
      <c r="C77" s="34" t="s">
        <v>695</v>
      </c>
      <c r="D77" s="28">
        <v>0</v>
      </c>
      <c r="E77" s="173">
        <v>1575601</v>
      </c>
      <c r="F77" s="332">
        <v>1182013</v>
      </c>
      <c r="G77" s="611">
        <f t="shared" si="4"/>
        <v>75.01981783459138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4" customFormat="1" ht="12.75">
      <c r="A78" s="726"/>
      <c r="B78" s="44">
        <v>3114</v>
      </c>
      <c r="C78" s="34" t="s">
        <v>563</v>
      </c>
      <c r="D78" s="28">
        <v>0</v>
      </c>
      <c r="E78" s="173">
        <v>120088</v>
      </c>
      <c r="F78" s="332">
        <v>90248</v>
      </c>
      <c r="G78" s="611">
        <f t="shared" si="4"/>
        <v>75.15155552594763</v>
      </c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4" customFormat="1" ht="12.75">
      <c r="A79" s="726"/>
      <c r="B79" s="44">
        <v>3117</v>
      </c>
      <c r="C79" s="34" t="s">
        <v>113</v>
      </c>
      <c r="D79" s="28">
        <v>0</v>
      </c>
      <c r="E79" s="173">
        <v>245923</v>
      </c>
      <c r="F79" s="332">
        <v>184899</v>
      </c>
      <c r="G79" s="611">
        <f t="shared" si="4"/>
        <v>75.18572886635248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4" customFormat="1" ht="12.75">
      <c r="A80" s="726"/>
      <c r="B80" s="44">
        <v>3121</v>
      </c>
      <c r="C80" s="34" t="s">
        <v>564</v>
      </c>
      <c r="D80" s="28">
        <v>0</v>
      </c>
      <c r="E80" s="173">
        <v>251580</v>
      </c>
      <c r="F80" s="332">
        <v>188686</v>
      </c>
      <c r="G80" s="611">
        <f t="shared" si="4"/>
        <v>75.00039748787663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4" customFormat="1" ht="12.75">
      <c r="A81" s="726"/>
      <c r="B81" s="44">
        <v>3122</v>
      </c>
      <c r="C81" s="34" t="s">
        <v>565</v>
      </c>
      <c r="D81" s="28">
        <v>0</v>
      </c>
      <c r="E81" s="173">
        <v>410459</v>
      </c>
      <c r="F81" s="332">
        <v>307846</v>
      </c>
      <c r="G81" s="611">
        <f t="shared" si="4"/>
        <v>75.00042635196206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 t="s">
        <v>899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4" customFormat="1" ht="12.75">
      <c r="A82" s="726"/>
      <c r="B82" s="44">
        <v>3123</v>
      </c>
      <c r="C82" s="34" t="s">
        <v>622</v>
      </c>
      <c r="D82" s="28">
        <v>0</v>
      </c>
      <c r="E82" s="173">
        <v>455378</v>
      </c>
      <c r="F82" s="332">
        <v>341557</v>
      </c>
      <c r="G82" s="611">
        <f t="shared" si="4"/>
        <v>75.00516054794039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4" customFormat="1" ht="24" customHeight="1">
      <c r="A83" s="726"/>
      <c r="B83" s="146">
        <v>3124</v>
      </c>
      <c r="C83" s="388" t="s">
        <v>157</v>
      </c>
      <c r="D83" s="178">
        <v>0</v>
      </c>
      <c r="E83" s="358">
        <v>15124</v>
      </c>
      <c r="F83" s="358">
        <v>11343</v>
      </c>
      <c r="G83" s="324">
        <f t="shared" si="4"/>
        <v>75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4" customFormat="1" ht="12.75">
      <c r="A84" s="726"/>
      <c r="B84" s="44">
        <v>3141</v>
      </c>
      <c r="C84" s="34" t="s">
        <v>711</v>
      </c>
      <c r="D84" s="28">
        <v>0</v>
      </c>
      <c r="E84" s="173">
        <v>14464</v>
      </c>
      <c r="F84" s="332">
        <v>10849</v>
      </c>
      <c r="G84" s="611">
        <f t="shared" si="4"/>
        <v>75.00691371681415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4" customFormat="1" ht="25.5">
      <c r="A85" s="726"/>
      <c r="B85" s="146">
        <v>3146</v>
      </c>
      <c r="C85" s="137" t="s">
        <v>721</v>
      </c>
      <c r="D85" s="177">
        <v>0</v>
      </c>
      <c r="E85" s="325">
        <v>17601</v>
      </c>
      <c r="F85" s="325">
        <v>13202</v>
      </c>
      <c r="G85" s="324">
        <f t="shared" si="4"/>
        <v>75.00710186921198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4" customFormat="1" ht="12.75">
      <c r="A86" s="726"/>
      <c r="B86" s="146">
        <v>3147</v>
      </c>
      <c r="C86" s="34" t="s">
        <v>159</v>
      </c>
      <c r="D86" s="177">
        <v>0</v>
      </c>
      <c r="E86" s="173">
        <v>15746</v>
      </c>
      <c r="F86" s="325">
        <v>11809</v>
      </c>
      <c r="G86" s="611">
        <f t="shared" si="4"/>
        <v>74.99682459037216</v>
      </c>
      <c r="H86" s="29"/>
      <c r="I86" s="29"/>
      <c r="J86" s="29"/>
      <c r="K86" s="29"/>
      <c r="L86" s="29"/>
      <c r="M86" s="29"/>
      <c r="N86" s="29"/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25" customFormat="1" ht="12.75">
      <c r="A87" s="726"/>
      <c r="B87" s="44">
        <v>3150</v>
      </c>
      <c r="C87" s="34" t="s">
        <v>623</v>
      </c>
      <c r="D87" s="28">
        <v>0</v>
      </c>
      <c r="E87" s="173">
        <v>2625</v>
      </c>
      <c r="F87" s="332">
        <v>2625</v>
      </c>
      <c r="G87" s="611">
        <f t="shared" si="4"/>
        <v>100</v>
      </c>
      <c r="O87" s="8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726"/>
      <c r="B88" s="44">
        <v>3231</v>
      </c>
      <c r="C88" s="34" t="s">
        <v>624</v>
      </c>
      <c r="D88" s="28">
        <v>0</v>
      </c>
      <c r="E88" s="173">
        <v>142737</v>
      </c>
      <c r="F88" s="332">
        <v>107054</v>
      </c>
      <c r="G88" s="611">
        <f t="shared" si="4"/>
        <v>75.0008757364944</v>
      </c>
    </row>
    <row r="89" spans="1:7" ht="12.75">
      <c r="A89" s="726"/>
      <c r="B89" s="44">
        <v>3299</v>
      </c>
      <c r="C89" s="34" t="s">
        <v>160</v>
      </c>
      <c r="D89" s="28">
        <v>3579714</v>
      </c>
      <c r="E89" s="173">
        <v>24149</v>
      </c>
      <c r="F89" s="332">
        <v>0</v>
      </c>
      <c r="G89" s="611">
        <f t="shared" si="4"/>
        <v>0</v>
      </c>
    </row>
    <row r="90" spans="1:7" ht="12.75">
      <c r="A90" s="726"/>
      <c r="B90" s="44">
        <v>3421</v>
      </c>
      <c r="C90" s="34" t="s">
        <v>625</v>
      </c>
      <c r="D90" s="28">
        <v>0</v>
      </c>
      <c r="E90" s="173">
        <v>32963</v>
      </c>
      <c r="F90" s="332">
        <v>24724</v>
      </c>
      <c r="G90" s="611">
        <f t="shared" si="4"/>
        <v>75.0053089827989</v>
      </c>
    </row>
    <row r="91" spans="1:20" ht="12.75">
      <c r="A91" s="726"/>
      <c r="B91" s="44">
        <v>4322</v>
      </c>
      <c r="C91" s="34" t="s">
        <v>626</v>
      </c>
      <c r="D91" s="28">
        <v>0</v>
      </c>
      <c r="E91" s="173">
        <v>55031</v>
      </c>
      <c r="F91" s="332">
        <v>41275</v>
      </c>
      <c r="G91" s="611">
        <f t="shared" si="4"/>
        <v>75.00318002580364</v>
      </c>
      <c r="T91" s="154"/>
    </row>
    <row r="92" spans="1:7" ht="12.75">
      <c r="A92" s="737" t="s">
        <v>678</v>
      </c>
      <c r="B92" s="738"/>
      <c r="C92" s="739"/>
      <c r="D92" s="257">
        <f>SUM(D75:D91)</f>
        <v>3579714</v>
      </c>
      <c r="E92" s="144">
        <f>SUM(E75:E91)</f>
        <v>3731616</v>
      </c>
      <c r="F92" s="495">
        <f>SUM(F75:F91)</f>
        <v>2782259</v>
      </c>
      <c r="G92" s="123">
        <f>F92/E92*100</f>
        <v>74.55909182509669</v>
      </c>
    </row>
    <row r="93" spans="1:256" s="124" customFormat="1" ht="6.75" customHeight="1">
      <c r="A93" s="716"/>
      <c r="B93" s="716"/>
      <c r="C93" s="716"/>
      <c r="D93" s="716"/>
      <c r="E93" s="716"/>
      <c r="F93" s="716"/>
      <c r="G93" s="716"/>
      <c r="H93" s="29"/>
      <c r="I93" s="29"/>
      <c r="J93" s="29"/>
      <c r="K93" s="29"/>
      <c r="L93" s="29"/>
      <c r="M93" s="29"/>
      <c r="N93" s="29"/>
      <c r="O93" s="8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24" customFormat="1" ht="12.75">
      <c r="A94" s="752" t="s">
        <v>699</v>
      </c>
      <c r="B94" s="752"/>
      <c r="C94" s="752"/>
      <c r="D94" s="752"/>
      <c r="E94" s="752"/>
      <c r="F94" s="752"/>
      <c r="G94" s="752"/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4" customFormat="1" ht="25.5">
      <c r="A95" s="7" t="s">
        <v>557</v>
      </c>
      <c r="B95" s="7" t="s">
        <v>558</v>
      </c>
      <c r="C95" s="5" t="s">
        <v>559</v>
      </c>
      <c r="D95" s="52" t="s">
        <v>696</v>
      </c>
      <c r="E95" s="59" t="s">
        <v>697</v>
      </c>
      <c r="F95" s="5" t="s">
        <v>549</v>
      </c>
      <c r="G95" s="51" t="s">
        <v>698</v>
      </c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4" customFormat="1" ht="12.75">
      <c r="A96" s="729" t="s">
        <v>561</v>
      </c>
      <c r="B96" s="140">
        <v>3111</v>
      </c>
      <c r="C96" s="34" t="s">
        <v>672</v>
      </c>
      <c r="D96" s="28">
        <v>0</v>
      </c>
      <c r="E96" s="558">
        <v>631</v>
      </c>
      <c r="F96" s="332">
        <v>546</v>
      </c>
      <c r="G96" s="179">
        <f aca="true" t="shared" si="5" ref="G96:G107">F96/E96*100</f>
        <v>86.52931854199683</v>
      </c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4" customFormat="1" ht="12.75">
      <c r="A97" s="726"/>
      <c r="B97" s="66">
        <v>3121</v>
      </c>
      <c r="C97" s="34" t="s">
        <v>564</v>
      </c>
      <c r="D97" s="28">
        <v>0</v>
      </c>
      <c r="E97" s="558">
        <v>5178</v>
      </c>
      <c r="F97" s="332">
        <v>4958</v>
      </c>
      <c r="G97" s="179">
        <f t="shared" si="5"/>
        <v>95.75125531093086</v>
      </c>
      <c r="H97" s="29"/>
      <c r="I97" s="29"/>
      <c r="J97" s="29"/>
      <c r="K97" s="29"/>
      <c r="L97" s="29"/>
      <c r="M97" s="29"/>
      <c r="N97" s="29"/>
      <c r="O97" s="8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4" customFormat="1" ht="12.75">
      <c r="A98" s="726"/>
      <c r="B98" s="141">
        <v>3122</v>
      </c>
      <c r="C98" s="142" t="s">
        <v>565</v>
      </c>
      <c r="D98" s="28">
        <v>0</v>
      </c>
      <c r="E98" s="558">
        <v>48396</v>
      </c>
      <c r="F98" s="612">
        <v>47712</v>
      </c>
      <c r="G98" s="179">
        <f t="shared" si="5"/>
        <v>98.58666005454997</v>
      </c>
      <c r="H98" s="29"/>
      <c r="I98" s="29"/>
      <c r="J98" s="29"/>
      <c r="K98" s="29"/>
      <c r="L98" s="29"/>
      <c r="M98" s="29"/>
      <c r="N98" s="29"/>
      <c r="O98" s="83"/>
      <c r="P98" s="15"/>
      <c r="Q98" s="276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4" customFormat="1" ht="12.75">
      <c r="A99" s="726"/>
      <c r="B99" s="44">
        <v>3123</v>
      </c>
      <c r="C99" s="34" t="s">
        <v>622</v>
      </c>
      <c r="D99" s="28">
        <v>0</v>
      </c>
      <c r="E99" s="558">
        <v>27278</v>
      </c>
      <c r="F99" s="612">
        <v>26925</v>
      </c>
      <c r="G99" s="179">
        <f t="shared" si="5"/>
        <v>98.7059168560745</v>
      </c>
      <c r="H99" s="29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4" customFormat="1" ht="25.5">
      <c r="A100" s="726"/>
      <c r="B100" s="146">
        <v>3125</v>
      </c>
      <c r="C100" s="137" t="s">
        <v>158</v>
      </c>
      <c r="D100" s="177">
        <v>0</v>
      </c>
      <c r="E100" s="311">
        <v>1278</v>
      </c>
      <c r="F100" s="325">
        <v>1187</v>
      </c>
      <c r="G100" s="179">
        <f t="shared" si="5"/>
        <v>92.87949921752738</v>
      </c>
      <c r="H100" s="29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24" customFormat="1" ht="25.5">
      <c r="A101" s="726"/>
      <c r="B101" s="153">
        <v>3141</v>
      </c>
      <c r="C101" s="143" t="s">
        <v>673</v>
      </c>
      <c r="D101" s="177">
        <v>0</v>
      </c>
      <c r="E101" s="311">
        <v>170</v>
      </c>
      <c r="F101" s="311">
        <v>121</v>
      </c>
      <c r="G101" s="179">
        <f t="shared" si="5"/>
        <v>71.17647058823529</v>
      </c>
      <c r="H101" s="324"/>
      <c r="I101" s="29"/>
      <c r="J101" s="29"/>
      <c r="K101" s="29"/>
      <c r="L101" s="29"/>
      <c r="M101" s="29"/>
      <c r="N101" s="29"/>
      <c r="O101" s="83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726"/>
      <c r="B102" s="66">
        <v>3142</v>
      </c>
      <c r="C102" s="34" t="s">
        <v>161</v>
      </c>
      <c r="D102" s="28">
        <v>0</v>
      </c>
      <c r="E102" s="558">
        <v>2991</v>
      </c>
      <c r="F102" s="332">
        <v>2820</v>
      </c>
      <c r="G102" s="179">
        <f t="shared" si="5"/>
        <v>94.28284854563691</v>
      </c>
      <c r="H102" s="29"/>
      <c r="I102" s="29"/>
      <c r="J102" s="29"/>
      <c r="K102" s="29"/>
      <c r="L102" s="29"/>
      <c r="M102" s="29"/>
      <c r="N102" s="29"/>
      <c r="O102" s="83"/>
      <c r="P102" s="295" t="s">
        <v>919</v>
      </c>
      <c r="Q102" s="295"/>
      <c r="R102" s="295"/>
      <c r="S102" s="295"/>
    </row>
    <row r="103" spans="1:19" ht="12.75">
      <c r="A103" s="726"/>
      <c r="B103" s="66">
        <v>3147</v>
      </c>
      <c r="C103" s="34" t="s">
        <v>159</v>
      </c>
      <c r="D103" s="28">
        <v>0</v>
      </c>
      <c r="E103" s="558">
        <v>3126</v>
      </c>
      <c r="F103" s="332">
        <v>2859</v>
      </c>
      <c r="G103" s="179">
        <f t="shared" si="5"/>
        <v>91.45873320537427</v>
      </c>
      <c r="H103" s="29"/>
      <c r="I103" s="29"/>
      <c r="J103" s="29"/>
      <c r="K103" s="29"/>
      <c r="L103" s="29"/>
      <c r="M103" s="29"/>
      <c r="N103" s="29"/>
      <c r="O103" s="83"/>
      <c r="P103" s="295"/>
      <c r="Q103" s="295"/>
      <c r="R103" s="295"/>
      <c r="S103" s="295"/>
    </row>
    <row r="104" spans="1:7" ht="12.75">
      <c r="A104" s="726"/>
      <c r="B104" s="66">
        <v>3150</v>
      </c>
      <c r="C104" s="34" t="s">
        <v>623</v>
      </c>
      <c r="D104" s="28">
        <v>0</v>
      </c>
      <c r="E104" s="558">
        <v>7519</v>
      </c>
      <c r="F104" s="332">
        <v>7164</v>
      </c>
      <c r="G104" s="179">
        <f t="shared" si="5"/>
        <v>95.27862747705812</v>
      </c>
    </row>
    <row r="105" spans="1:7" ht="12.75">
      <c r="A105" s="726"/>
      <c r="B105" s="66">
        <v>3231</v>
      </c>
      <c r="C105" s="34" t="s">
        <v>624</v>
      </c>
      <c r="D105" s="28">
        <v>0</v>
      </c>
      <c r="E105" s="558">
        <v>3661</v>
      </c>
      <c r="F105" s="332">
        <v>3575</v>
      </c>
      <c r="G105" s="179">
        <f t="shared" si="5"/>
        <v>97.65091505053263</v>
      </c>
    </row>
    <row r="106" spans="1:7" ht="12.75">
      <c r="A106" s="726"/>
      <c r="B106" s="66">
        <v>3421</v>
      </c>
      <c r="C106" s="34" t="s">
        <v>625</v>
      </c>
      <c r="D106" s="28">
        <v>0</v>
      </c>
      <c r="E106" s="558">
        <v>2236</v>
      </c>
      <c r="F106" s="332">
        <v>2151</v>
      </c>
      <c r="G106" s="179">
        <f t="shared" si="5"/>
        <v>96.19856887298748</v>
      </c>
    </row>
    <row r="107" spans="1:22" ht="12.75">
      <c r="A107" s="727"/>
      <c r="B107" s="66">
        <v>4322</v>
      </c>
      <c r="C107" s="34" t="s">
        <v>626</v>
      </c>
      <c r="D107" s="28">
        <v>0</v>
      </c>
      <c r="E107" s="558">
        <v>5256</v>
      </c>
      <c r="F107" s="332">
        <v>5171</v>
      </c>
      <c r="G107" s="179">
        <f t="shared" si="5"/>
        <v>98.382800608828</v>
      </c>
      <c r="V107" s="154"/>
    </row>
    <row r="108" spans="1:7" ht="12.75">
      <c r="A108" s="737" t="s">
        <v>679</v>
      </c>
      <c r="B108" s="738"/>
      <c r="C108" s="739"/>
      <c r="D108" s="144">
        <f>SUM(D96:D107)</f>
        <v>0</v>
      </c>
      <c r="E108" s="312">
        <f>SUM(E96:E107)</f>
        <v>107720</v>
      </c>
      <c r="F108" s="312">
        <f>SUM(F96:F107)</f>
        <v>105189</v>
      </c>
      <c r="G108" s="469">
        <f>F108/E108*100</f>
        <v>97.65038989974006</v>
      </c>
    </row>
    <row r="109" spans="1:256" s="124" customFormat="1" ht="6.75" customHeight="1">
      <c r="A109" s="29"/>
      <c r="B109"/>
      <c r="C109"/>
      <c r="D109" s="15"/>
      <c r="E109" s="15"/>
      <c r="F109" s="15"/>
      <c r="G109"/>
      <c r="H109" s="29" t="s">
        <v>826</v>
      </c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4" customFormat="1" ht="12.75">
      <c r="A110" s="127" t="s">
        <v>456</v>
      </c>
      <c r="B110" s="16"/>
      <c r="C110" s="17"/>
      <c r="D110" s="15"/>
      <c r="E110" s="15"/>
      <c r="F110" s="15"/>
      <c r="G110"/>
      <c r="H110" s="29"/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4" customFormat="1" ht="24.75" customHeight="1">
      <c r="A111" s="7" t="s">
        <v>557</v>
      </c>
      <c r="B111" s="7" t="s">
        <v>360</v>
      </c>
      <c r="C111" s="5" t="s">
        <v>559</v>
      </c>
      <c r="D111" s="52" t="s">
        <v>696</v>
      </c>
      <c r="E111" s="59" t="s">
        <v>697</v>
      </c>
      <c r="F111" s="5" t="s">
        <v>549</v>
      </c>
      <c r="G111" s="51" t="s">
        <v>698</v>
      </c>
      <c r="H111" s="29" t="s">
        <v>826</v>
      </c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4" customFormat="1" ht="12.75">
      <c r="A112" s="382">
        <v>30</v>
      </c>
      <c r="B112" s="44">
        <v>13101</v>
      </c>
      <c r="C112" s="34" t="s">
        <v>359</v>
      </c>
      <c r="D112" s="28">
        <v>0</v>
      </c>
      <c r="E112" s="28">
        <v>0</v>
      </c>
      <c r="F112" s="332">
        <v>968</v>
      </c>
      <c r="G112" s="180" t="s">
        <v>883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4" customFormat="1" ht="25.5">
      <c r="A113" s="548"/>
      <c r="B113" s="153">
        <v>33122</v>
      </c>
      <c r="C113" s="583" t="s">
        <v>606</v>
      </c>
      <c r="D113" s="177">
        <v>0</v>
      </c>
      <c r="E113" s="177">
        <v>367</v>
      </c>
      <c r="F113" s="311">
        <v>367</v>
      </c>
      <c r="G113" s="180">
        <f aca="true" t="shared" si="6" ref="G113:G121">F113/E113*100</f>
        <v>100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4" customFormat="1" ht="12.75">
      <c r="A114" s="548"/>
      <c r="B114" s="598">
        <v>33160</v>
      </c>
      <c r="C114" s="583" t="s">
        <v>403</v>
      </c>
      <c r="D114" s="599">
        <v>0</v>
      </c>
      <c r="E114" s="599">
        <v>33</v>
      </c>
      <c r="F114" s="613">
        <v>33</v>
      </c>
      <c r="G114" s="180">
        <f t="shared" si="6"/>
        <v>100</v>
      </c>
      <c r="H114" s="29"/>
      <c r="I114" s="29"/>
      <c r="J114" s="29"/>
      <c r="K114" s="29"/>
      <c r="L114" s="29"/>
      <c r="M114" s="29"/>
      <c r="N114" s="29"/>
      <c r="O114" s="8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4" customFormat="1" ht="12.75">
      <c r="A115" s="548"/>
      <c r="B115" s="549">
        <v>33163</v>
      </c>
      <c r="C115" s="550" t="s">
        <v>607</v>
      </c>
      <c r="D115" s="551">
        <v>0</v>
      </c>
      <c r="E115" s="551">
        <v>368</v>
      </c>
      <c r="F115" s="614">
        <v>338</v>
      </c>
      <c r="G115" s="180">
        <f t="shared" si="6"/>
        <v>91.84782608695652</v>
      </c>
      <c r="H115" s="29"/>
      <c r="I115" s="29"/>
      <c r="J115" s="29"/>
      <c r="K115" s="29"/>
      <c r="L115" s="29"/>
      <c r="M115" s="29"/>
      <c r="N115" s="29"/>
      <c r="O115" s="8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4" customFormat="1" ht="12.75">
      <c r="A116" s="548"/>
      <c r="B116" s="549">
        <v>33166</v>
      </c>
      <c r="C116" s="550" t="s">
        <v>162</v>
      </c>
      <c r="D116" s="551">
        <v>0</v>
      </c>
      <c r="E116" s="551">
        <v>1371</v>
      </c>
      <c r="F116" s="614">
        <v>1367</v>
      </c>
      <c r="G116" s="180">
        <f t="shared" si="6"/>
        <v>99.70824215900802</v>
      </c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4" customFormat="1" ht="12.75">
      <c r="A117" s="548"/>
      <c r="B117" s="549">
        <v>33210</v>
      </c>
      <c r="C117" s="550" t="s">
        <v>404</v>
      </c>
      <c r="D117" s="551">
        <v>0</v>
      </c>
      <c r="E117" s="551">
        <v>107</v>
      </c>
      <c r="F117" s="614">
        <v>107</v>
      </c>
      <c r="G117" s="180">
        <f t="shared" si="6"/>
        <v>100</v>
      </c>
      <c r="H117" s="29"/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4" customFormat="1" ht="12.75">
      <c r="A118" s="461"/>
      <c r="B118" s="148">
        <v>33354</v>
      </c>
      <c r="C118" s="149" t="s">
        <v>361</v>
      </c>
      <c r="D118" s="226">
        <v>0</v>
      </c>
      <c r="E118" s="552">
        <v>877</v>
      </c>
      <c r="F118" s="614">
        <v>877</v>
      </c>
      <c r="G118" s="180">
        <f t="shared" si="6"/>
        <v>100</v>
      </c>
      <c r="H118" s="29"/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4" customFormat="1" ht="25.5">
      <c r="A119" s="461"/>
      <c r="B119" s="153">
        <v>33439</v>
      </c>
      <c r="C119" s="143" t="s">
        <v>96</v>
      </c>
      <c r="D119" s="177">
        <v>0</v>
      </c>
      <c r="E119" s="177">
        <v>752</v>
      </c>
      <c r="F119" s="311">
        <v>752</v>
      </c>
      <c r="G119" s="555">
        <f t="shared" si="6"/>
        <v>100</v>
      </c>
      <c r="H119" s="29"/>
      <c r="I119" s="29"/>
      <c r="J119" s="29"/>
      <c r="K119" s="29"/>
      <c r="L119" s="29"/>
      <c r="M119" s="29"/>
      <c r="N119" s="29"/>
      <c r="O119" s="83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24" customFormat="1" ht="12.75">
      <c r="A120" s="461"/>
      <c r="B120" s="153">
        <v>33491</v>
      </c>
      <c r="C120" s="143" t="s">
        <v>608</v>
      </c>
      <c r="D120" s="177">
        <v>0</v>
      </c>
      <c r="E120" s="177">
        <v>84</v>
      </c>
      <c r="F120" s="311">
        <v>84</v>
      </c>
      <c r="G120" s="555">
        <f t="shared" si="6"/>
        <v>100</v>
      </c>
      <c r="H120" s="29"/>
      <c r="I120" s="29"/>
      <c r="J120" s="29"/>
      <c r="K120" s="29"/>
      <c r="L120" s="29"/>
      <c r="M120" s="29"/>
      <c r="N120" s="29"/>
      <c r="O120" s="8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24" customFormat="1" ht="12.75">
      <c r="A121" s="741" t="s">
        <v>411</v>
      </c>
      <c r="B121" s="742"/>
      <c r="C121" s="743"/>
      <c r="D121" s="350">
        <f>SUM(D112:D119)</f>
        <v>0</v>
      </c>
      <c r="E121" s="177">
        <f>SUM(E112:E120)</f>
        <v>3959</v>
      </c>
      <c r="F121" s="350">
        <f>SUM(F112:F120)</f>
        <v>4893</v>
      </c>
      <c r="G121" s="470">
        <f t="shared" si="6"/>
        <v>123.59181611518059</v>
      </c>
      <c r="H121" s="128" t="s">
        <v>825</v>
      </c>
      <c r="I121" s="29"/>
      <c r="J121" s="29"/>
      <c r="K121" s="29"/>
      <c r="L121" s="29"/>
      <c r="M121" s="29"/>
      <c r="N121" s="29"/>
      <c r="O121" s="83" t="s">
        <v>836</v>
      </c>
      <c r="P121" s="83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24" customFormat="1" ht="8.25" customHeight="1">
      <c r="A122" s="427"/>
      <c r="B122" s="428"/>
      <c r="C122" s="428"/>
      <c r="D122" s="15"/>
      <c r="E122" s="15"/>
      <c r="F122" s="15"/>
      <c r="G122"/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4" customFormat="1" ht="12.75">
      <c r="A123" s="427" t="s">
        <v>366</v>
      </c>
      <c r="B123" s="428"/>
      <c r="C123" s="428"/>
      <c r="D123" s="15"/>
      <c r="E123" s="15"/>
      <c r="F123" s="15"/>
      <c r="G123"/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4" customFormat="1" ht="25.5">
      <c r="A124" s="7" t="s">
        <v>557</v>
      </c>
      <c r="B124" s="7" t="s">
        <v>558</v>
      </c>
      <c r="C124" s="5" t="s">
        <v>559</v>
      </c>
      <c r="D124" s="52" t="s">
        <v>696</v>
      </c>
      <c r="E124" s="59" t="s">
        <v>697</v>
      </c>
      <c r="F124" s="5" t="s">
        <v>549</v>
      </c>
      <c r="G124" s="51" t="s">
        <v>698</v>
      </c>
      <c r="H124" s="29" t="s">
        <v>826</v>
      </c>
      <c r="I124" s="29"/>
      <c r="J124" s="29"/>
      <c r="K124" s="29"/>
      <c r="L124" s="29"/>
      <c r="M124" s="29"/>
      <c r="N124" s="29"/>
      <c r="O124" s="8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25" customFormat="1" ht="12.75">
      <c r="A125" s="422">
        <v>30</v>
      </c>
      <c r="B125" s="150" t="s">
        <v>520</v>
      </c>
      <c r="C125" s="545" t="s">
        <v>79</v>
      </c>
      <c r="D125" s="178">
        <v>60</v>
      </c>
      <c r="E125" s="177">
        <v>60</v>
      </c>
      <c r="F125" s="311">
        <v>47</v>
      </c>
      <c r="G125" s="180">
        <f>F125/E125*100</f>
        <v>78.33333333333333</v>
      </c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4"/>
      <c r="FL125" s="154"/>
      <c r="FM125" s="154"/>
      <c r="FN125" s="154"/>
      <c r="FO125" s="154"/>
      <c r="FP125" s="154"/>
      <c r="FQ125" s="154"/>
      <c r="FR125" s="154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  <c r="GC125" s="154"/>
      <c r="GD125" s="154"/>
      <c r="GE125" s="154"/>
      <c r="GF125" s="154"/>
      <c r="GG125" s="154"/>
      <c r="GH125" s="154"/>
      <c r="GI125" s="154"/>
      <c r="GJ125" s="154"/>
      <c r="GK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  <c r="HF125" s="154"/>
      <c r="HG125" s="154"/>
      <c r="HH125" s="154"/>
      <c r="HI125" s="154"/>
      <c r="HJ125" s="154"/>
      <c r="HK125" s="154"/>
      <c r="HL125" s="154"/>
      <c r="HM125" s="154"/>
      <c r="HN125" s="154"/>
      <c r="HO125" s="154"/>
      <c r="HP125" s="154"/>
      <c r="HQ125" s="154"/>
      <c r="HR125" s="154"/>
      <c r="HS125" s="154"/>
      <c r="HT125" s="154"/>
      <c r="HU125" s="154"/>
      <c r="HV125" s="154"/>
      <c r="HW125" s="154"/>
      <c r="HX125" s="154"/>
      <c r="HY125" s="154"/>
      <c r="HZ125" s="154"/>
      <c r="IA125" s="154"/>
      <c r="IB125" s="154"/>
      <c r="IC125" s="154"/>
      <c r="ID125" s="154"/>
      <c r="IE125" s="154"/>
      <c r="IF125" s="154"/>
      <c r="IG125" s="154"/>
      <c r="IH125" s="154"/>
      <c r="II125" s="154"/>
      <c r="IJ125" s="154"/>
      <c r="IK125" s="154"/>
      <c r="IL125" s="154"/>
      <c r="IM125" s="154"/>
      <c r="IN125" s="154"/>
      <c r="IO125" s="154"/>
      <c r="IP125" s="154"/>
      <c r="IQ125" s="154"/>
      <c r="IR125" s="154"/>
      <c r="IS125" s="154"/>
      <c r="IT125" s="154"/>
      <c r="IU125" s="154"/>
      <c r="IV125" s="154"/>
    </row>
    <row r="126" spans="1:256" s="125" customFormat="1" ht="25.5">
      <c r="A126" s="375"/>
      <c r="B126" s="150" t="s">
        <v>520</v>
      </c>
      <c r="C126" s="545" t="s">
        <v>78</v>
      </c>
      <c r="D126" s="178">
        <v>500</v>
      </c>
      <c r="E126" s="177">
        <v>650</v>
      </c>
      <c r="F126" s="311">
        <v>257</v>
      </c>
      <c r="G126" s="180">
        <f>F126/E126*100</f>
        <v>39.53846153846154</v>
      </c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4"/>
      <c r="FF126" s="154"/>
      <c r="FG126" s="154"/>
      <c r="FH126" s="154"/>
      <c r="FI126" s="154"/>
      <c r="FJ126" s="154"/>
      <c r="FK126" s="154"/>
      <c r="FL126" s="154"/>
      <c r="FM126" s="154"/>
      <c r="FN126" s="154"/>
      <c r="FO126" s="154"/>
      <c r="FP126" s="154"/>
      <c r="FQ126" s="154"/>
      <c r="FR126" s="154"/>
      <c r="FS126" s="154"/>
      <c r="FT126" s="154"/>
      <c r="FU126" s="154"/>
      <c r="FV126" s="154"/>
      <c r="FW126" s="154"/>
      <c r="FX126" s="154"/>
      <c r="FY126" s="154"/>
      <c r="FZ126" s="154"/>
      <c r="GA126" s="154"/>
      <c r="GB126" s="154"/>
      <c r="GC126" s="154"/>
      <c r="GD126" s="154"/>
      <c r="GE126" s="154"/>
      <c r="GF126" s="154"/>
      <c r="GG126" s="154"/>
      <c r="GH126" s="154"/>
      <c r="GI126" s="154"/>
      <c r="GJ126" s="154"/>
      <c r="GK126" s="154"/>
      <c r="GL126" s="154"/>
      <c r="GM126" s="154"/>
      <c r="GN126" s="154"/>
      <c r="GO126" s="154"/>
      <c r="GP126" s="154"/>
      <c r="GQ126" s="154"/>
      <c r="GR126" s="154"/>
      <c r="GS126" s="154"/>
      <c r="GT126" s="154"/>
      <c r="GU126" s="154"/>
      <c r="GV126" s="154"/>
      <c r="GW126" s="154"/>
      <c r="GX126" s="154"/>
      <c r="GY126" s="154"/>
      <c r="GZ126" s="154"/>
      <c r="HA126" s="154"/>
      <c r="HB126" s="154"/>
      <c r="HC126" s="154"/>
      <c r="HD126" s="154"/>
      <c r="HE126" s="154"/>
      <c r="HF126" s="154"/>
      <c r="HG126" s="154"/>
      <c r="HH126" s="154"/>
      <c r="HI126" s="154"/>
      <c r="HJ126" s="154"/>
      <c r="HK126" s="154"/>
      <c r="HL126" s="154"/>
      <c r="HM126" s="154"/>
      <c r="HN126" s="154"/>
      <c r="HO126" s="154"/>
      <c r="HP126" s="154"/>
      <c r="HQ126" s="154"/>
      <c r="HR126" s="154"/>
      <c r="HS126" s="154"/>
      <c r="HT126" s="154"/>
      <c r="HU126" s="154"/>
      <c r="HV126" s="154"/>
      <c r="HW126" s="154"/>
      <c r="HX126" s="154"/>
      <c r="HY126" s="154"/>
      <c r="HZ126" s="154"/>
      <c r="IA126" s="154"/>
      <c r="IB126" s="154"/>
      <c r="IC126" s="154"/>
      <c r="ID126" s="154"/>
      <c r="IE126" s="154"/>
      <c r="IF126" s="154"/>
      <c r="IG126" s="154"/>
      <c r="IH126" s="154"/>
      <c r="II126" s="154"/>
      <c r="IJ126" s="154"/>
      <c r="IK126" s="154"/>
      <c r="IL126" s="154"/>
      <c r="IM126" s="154"/>
      <c r="IN126" s="154"/>
      <c r="IO126" s="154"/>
      <c r="IP126" s="154"/>
      <c r="IQ126" s="154"/>
      <c r="IR126" s="154"/>
      <c r="IS126" s="154"/>
      <c r="IT126" s="154"/>
      <c r="IU126" s="154"/>
      <c r="IV126" s="154"/>
    </row>
    <row r="127" spans="1:256" s="125" customFormat="1" ht="12.75">
      <c r="A127" s="375"/>
      <c r="B127" s="150" t="s">
        <v>520</v>
      </c>
      <c r="C127" s="545" t="s">
        <v>77</v>
      </c>
      <c r="D127" s="178">
        <v>200</v>
      </c>
      <c r="E127" s="177">
        <v>200</v>
      </c>
      <c r="F127" s="311">
        <v>8</v>
      </c>
      <c r="G127" s="180">
        <f>F127/E127*100</f>
        <v>4</v>
      </c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54"/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4"/>
      <c r="FK127" s="154"/>
      <c r="FL127" s="154"/>
      <c r="FM127" s="154"/>
      <c r="FN127" s="154"/>
      <c r="FO127" s="154"/>
      <c r="FP127" s="154"/>
      <c r="FQ127" s="154"/>
      <c r="FR127" s="154"/>
      <c r="FS127" s="154"/>
      <c r="FT127" s="154"/>
      <c r="FU127" s="154"/>
      <c r="FV127" s="154"/>
      <c r="FW127" s="154"/>
      <c r="FX127" s="154"/>
      <c r="FY127" s="154"/>
      <c r="FZ127" s="154"/>
      <c r="GA127" s="154"/>
      <c r="GB127" s="154"/>
      <c r="GC127" s="154"/>
      <c r="GD127" s="154"/>
      <c r="GE127" s="154"/>
      <c r="GF127" s="154"/>
      <c r="GG127" s="154"/>
      <c r="GH127" s="154"/>
      <c r="GI127" s="154"/>
      <c r="GJ127" s="154"/>
      <c r="GK127" s="154"/>
      <c r="GL127" s="154"/>
      <c r="GM127" s="154"/>
      <c r="GN127" s="154"/>
      <c r="GO127" s="154"/>
      <c r="GP127" s="154"/>
      <c r="GQ127" s="154"/>
      <c r="GR127" s="154"/>
      <c r="GS127" s="154"/>
      <c r="GT127" s="154"/>
      <c r="GU127" s="154"/>
      <c r="GV127" s="154"/>
      <c r="GW127" s="154"/>
      <c r="GX127" s="154"/>
      <c r="GY127" s="154"/>
      <c r="GZ127" s="154"/>
      <c r="HA127" s="154"/>
      <c r="HB127" s="154"/>
      <c r="HC127" s="154"/>
      <c r="HD127" s="154"/>
      <c r="HE127" s="154"/>
      <c r="HF127" s="154"/>
      <c r="HG127" s="154"/>
      <c r="HH127" s="154"/>
      <c r="HI127" s="154"/>
      <c r="HJ127" s="154"/>
      <c r="HK127" s="154"/>
      <c r="HL127" s="154"/>
      <c r="HM127" s="154"/>
      <c r="HN127" s="154"/>
      <c r="HO127" s="154"/>
      <c r="HP127" s="154"/>
      <c r="HQ127" s="154"/>
      <c r="HR127" s="154"/>
      <c r="HS127" s="154"/>
      <c r="HT127" s="154"/>
      <c r="HU127" s="154"/>
      <c r="HV127" s="154"/>
      <c r="HW127" s="154"/>
      <c r="HX127" s="154"/>
      <c r="HY127" s="154"/>
      <c r="HZ127" s="154"/>
      <c r="IA127" s="154"/>
      <c r="IB127" s="154"/>
      <c r="IC127" s="154"/>
      <c r="ID127" s="154"/>
      <c r="IE127" s="154"/>
      <c r="IF127" s="154"/>
      <c r="IG127" s="154"/>
      <c r="IH127" s="154"/>
      <c r="II127" s="154"/>
      <c r="IJ127" s="154"/>
      <c r="IK127" s="154"/>
      <c r="IL127" s="154"/>
      <c r="IM127" s="154"/>
      <c r="IN127" s="154"/>
      <c r="IO127" s="154"/>
      <c r="IP127" s="154"/>
      <c r="IQ127" s="154"/>
      <c r="IR127" s="154"/>
      <c r="IS127" s="154"/>
      <c r="IT127" s="154"/>
      <c r="IU127" s="154"/>
      <c r="IV127" s="154"/>
    </row>
    <row r="128" spans="1:256" s="124" customFormat="1" ht="26.25" customHeight="1">
      <c r="A128" s="422"/>
      <c r="B128" s="150" t="s">
        <v>520</v>
      </c>
      <c r="C128" s="545" t="s">
        <v>80</v>
      </c>
      <c r="D128" s="178">
        <v>30</v>
      </c>
      <c r="E128" s="177">
        <v>30</v>
      </c>
      <c r="F128" s="311">
        <v>0</v>
      </c>
      <c r="G128" s="324">
        <f>F128/E128*100</f>
        <v>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4" customFormat="1" ht="12.75">
      <c r="A129" s="375"/>
      <c r="B129" s="390" t="s">
        <v>521</v>
      </c>
      <c r="C129" s="151" t="s">
        <v>76</v>
      </c>
      <c r="D129" s="178">
        <v>1500</v>
      </c>
      <c r="E129" s="178">
        <v>1500</v>
      </c>
      <c r="F129" s="358">
        <v>1187</v>
      </c>
      <c r="G129" s="180">
        <f aca="true" t="shared" si="7" ref="G129:G137">F129/E129*100</f>
        <v>79.13333333333334</v>
      </c>
      <c r="H129" s="29"/>
      <c r="I129" s="29"/>
      <c r="J129" s="29"/>
      <c r="K129" s="29"/>
      <c r="L129" s="29"/>
      <c r="M129" s="29"/>
      <c r="N129" s="29"/>
      <c r="O129" s="83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4" customFormat="1" ht="12.75">
      <c r="A130" s="375"/>
      <c r="B130" s="389" t="s">
        <v>520</v>
      </c>
      <c r="C130" s="34" t="s">
        <v>457</v>
      </c>
      <c r="D130" s="176">
        <v>485</v>
      </c>
      <c r="E130" s="28">
        <v>485</v>
      </c>
      <c r="F130" s="332">
        <v>337</v>
      </c>
      <c r="G130" s="180">
        <f t="shared" si="7"/>
        <v>69.48453608247422</v>
      </c>
      <c r="H130" s="29"/>
      <c r="I130" s="29"/>
      <c r="J130" s="29"/>
      <c r="K130" s="29"/>
      <c r="L130" s="29"/>
      <c r="M130" s="29"/>
      <c r="N130" s="29"/>
      <c r="O130" s="83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24" customFormat="1" ht="12.75">
      <c r="A131" s="375"/>
      <c r="B131" s="391">
        <v>3299</v>
      </c>
      <c r="C131" s="151" t="s">
        <v>362</v>
      </c>
      <c r="D131" s="178">
        <v>1700</v>
      </c>
      <c r="E131" s="178">
        <v>1700</v>
      </c>
      <c r="F131" s="311">
        <v>936</v>
      </c>
      <c r="G131" s="180">
        <f t="shared" si="7"/>
        <v>55.05882352941176</v>
      </c>
      <c r="H131" s="29"/>
      <c r="I131" s="29"/>
      <c r="J131" s="29"/>
      <c r="K131" s="29"/>
      <c r="L131" s="29"/>
      <c r="M131" s="29"/>
      <c r="N131" s="29"/>
      <c r="O131" s="83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24" customFormat="1" ht="12.75">
      <c r="A132" s="375"/>
      <c r="B132" s="389" t="s">
        <v>521</v>
      </c>
      <c r="C132" s="34" t="s">
        <v>363</v>
      </c>
      <c r="D132" s="176">
        <v>230</v>
      </c>
      <c r="E132" s="332">
        <v>480</v>
      </c>
      <c r="F132" s="332">
        <v>480</v>
      </c>
      <c r="G132" s="180">
        <f t="shared" si="7"/>
        <v>100</v>
      </c>
      <c r="H132" s="29"/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12.75">
      <c r="A133" s="375"/>
      <c r="B133" s="390" t="s">
        <v>519</v>
      </c>
      <c r="C133" s="151" t="s">
        <v>364</v>
      </c>
      <c r="D133" s="178">
        <v>10140</v>
      </c>
      <c r="E133" s="358">
        <v>13190</v>
      </c>
      <c r="F133" s="358">
        <v>6312</v>
      </c>
      <c r="G133" s="180">
        <f>F133/E133*100</f>
        <v>47.854435178165275</v>
      </c>
      <c r="H133" s="29"/>
      <c r="I133" s="29"/>
      <c r="J133" s="29"/>
      <c r="K133" s="29"/>
      <c r="L133" s="29"/>
      <c r="M133" s="29"/>
      <c r="N133" s="29"/>
      <c r="O133" s="8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24" customFormat="1" ht="25.5">
      <c r="A134" s="375"/>
      <c r="B134" s="150" t="s">
        <v>520</v>
      </c>
      <c r="C134" s="388" t="s">
        <v>74</v>
      </c>
      <c r="D134" s="178">
        <v>200</v>
      </c>
      <c r="E134" s="311">
        <v>200</v>
      </c>
      <c r="F134" s="311">
        <v>20</v>
      </c>
      <c r="G134" s="324">
        <f>F134/E134*100</f>
        <v>10</v>
      </c>
      <c r="H134" s="29"/>
      <c r="I134" s="29"/>
      <c r="J134" s="29"/>
      <c r="K134" s="29"/>
      <c r="L134" s="29"/>
      <c r="M134" s="29"/>
      <c r="N134" s="29"/>
      <c r="O134" s="83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24" customFormat="1" ht="12.75">
      <c r="A135" s="375"/>
      <c r="B135" s="150" t="s">
        <v>520</v>
      </c>
      <c r="C135" s="388" t="s">
        <v>100</v>
      </c>
      <c r="D135" s="178">
        <v>0</v>
      </c>
      <c r="E135" s="311">
        <v>20</v>
      </c>
      <c r="F135" s="311">
        <v>20</v>
      </c>
      <c r="G135" s="324">
        <f>F135/E135*100</f>
        <v>100</v>
      </c>
      <c r="H135" s="29"/>
      <c r="I135" s="29"/>
      <c r="J135" s="29"/>
      <c r="K135" s="29"/>
      <c r="L135" s="29"/>
      <c r="M135" s="29"/>
      <c r="N135" s="29"/>
      <c r="O135" s="83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24" customFormat="1" ht="12.75">
      <c r="A136" s="375"/>
      <c r="B136" s="150" t="s">
        <v>519</v>
      </c>
      <c r="C136" s="388" t="s">
        <v>901</v>
      </c>
      <c r="D136" s="178">
        <v>0</v>
      </c>
      <c r="E136" s="311">
        <v>30</v>
      </c>
      <c r="F136" s="311">
        <v>30</v>
      </c>
      <c r="G136" s="324">
        <f>F136/E136*100</f>
        <v>100</v>
      </c>
      <c r="H136" s="29"/>
      <c r="I136" s="29"/>
      <c r="J136" s="29"/>
      <c r="K136" s="29"/>
      <c r="L136" s="29"/>
      <c r="M136" s="29"/>
      <c r="N136" s="29"/>
      <c r="O136" s="83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24" customFormat="1" ht="12.75">
      <c r="A137" s="741" t="s">
        <v>412</v>
      </c>
      <c r="B137" s="742"/>
      <c r="C137" s="743"/>
      <c r="D137" s="350">
        <f>SUM(D125:D136)</f>
        <v>15045</v>
      </c>
      <c r="E137" s="350">
        <f>SUM(E125:E136)</f>
        <v>18545</v>
      </c>
      <c r="F137" s="350">
        <f>SUM(F125:F136)</f>
        <v>9634</v>
      </c>
      <c r="G137" s="123">
        <f t="shared" si="7"/>
        <v>51.9493124831491</v>
      </c>
      <c r="H137" s="128" t="s">
        <v>825</v>
      </c>
      <c r="I137" s="29"/>
      <c r="J137" s="29"/>
      <c r="K137" s="29"/>
      <c r="L137" s="29"/>
      <c r="M137" s="29"/>
      <c r="N137" s="29"/>
      <c r="O137" s="83" t="s">
        <v>836</v>
      </c>
      <c r="P137" s="83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7" ht="9" customHeight="1">
      <c r="A138" s="76"/>
      <c r="B138" s="41"/>
      <c r="C138" s="41"/>
      <c r="D138" s="55"/>
      <c r="E138" s="299"/>
      <c r="F138" s="54"/>
      <c r="G138" s="38"/>
    </row>
    <row r="139" spans="1:256" s="124" customFormat="1" ht="12.75">
      <c r="A139" s="425" t="s">
        <v>459</v>
      </c>
      <c r="B139" s="426"/>
      <c r="C139" s="17"/>
      <c r="D139" s="15"/>
      <c r="E139" s="15"/>
      <c r="F139" s="15"/>
      <c r="G139"/>
      <c r="H139" s="29"/>
      <c r="I139" s="29"/>
      <c r="J139" s="29"/>
      <c r="K139" s="29"/>
      <c r="L139" s="29"/>
      <c r="M139" s="29"/>
      <c r="N139" s="29"/>
      <c r="O139" s="8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24" customFormat="1" ht="25.5">
      <c r="A140" s="7" t="s">
        <v>557</v>
      </c>
      <c r="B140" s="7" t="s">
        <v>360</v>
      </c>
      <c r="C140" s="5" t="s">
        <v>559</v>
      </c>
      <c r="D140" s="52" t="s">
        <v>696</v>
      </c>
      <c r="E140" s="59" t="s">
        <v>697</v>
      </c>
      <c r="F140" s="5" t="s">
        <v>549</v>
      </c>
      <c r="G140" s="51" t="s">
        <v>698</v>
      </c>
      <c r="H140" s="29" t="s">
        <v>826</v>
      </c>
      <c r="I140" s="29"/>
      <c r="J140" s="29"/>
      <c r="K140" s="29"/>
      <c r="L140" s="29"/>
      <c r="M140" s="29"/>
      <c r="N140" s="29"/>
      <c r="O140" s="8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24" customFormat="1" ht="12.75">
      <c r="A141" s="382">
        <v>30</v>
      </c>
      <c r="B141" s="464" t="s">
        <v>350</v>
      </c>
      <c r="C141" s="34" t="s">
        <v>409</v>
      </c>
      <c r="D141" s="28">
        <v>2847</v>
      </c>
      <c r="E141" s="28">
        <v>2847</v>
      </c>
      <c r="F141" s="332">
        <v>2847</v>
      </c>
      <c r="G141" s="324">
        <f>F141/E141*100</f>
        <v>100</v>
      </c>
      <c r="H141" s="29"/>
      <c r="I141" s="29"/>
      <c r="J141" s="29"/>
      <c r="K141" s="29"/>
      <c r="L141" s="29"/>
      <c r="M141" s="29"/>
      <c r="N141" s="29"/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24" customFormat="1" ht="12.75">
      <c r="A142" s="741" t="s">
        <v>413</v>
      </c>
      <c r="B142" s="742"/>
      <c r="C142" s="743"/>
      <c r="D142" s="122">
        <f>SUM(D141:D141)</f>
        <v>2847</v>
      </c>
      <c r="E142" s="122">
        <f>SUM(E141:E141)</f>
        <v>2847</v>
      </c>
      <c r="F142" s="350">
        <f>SUM(F141:F141)</f>
        <v>2847</v>
      </c>
      <c r="G142" s="413">
        <f>F142/E142*100</f>
        <v>100</v>
      </c>
      <c r="H142" s="128" t="s">
        <v>825</v>
      </c>
      <c r="I142" s="29"/>
      <c r="J142" s="29"/>
      <c r="K142" s="29"/>
      <c r="L142" s="29"/>
      <c r="M142" s="29"/>
      <c r="N142" s="29"/>
      <c r="O142" s="83" t="s">
        <v>836</v>
      </c>
      <c r="P142" s="83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24" customFormat="1" ht="7.5" customHeight="1">
      <c r="A143" s="423"/>
      <c r="B143" s="423"/>
      <c r="C143" s="423"/>
      <c r="D143" s="424"/>
      <c r="E143" s="424"/>
      <c r="F143" s="400"/>
      <c r="G143" s="31"/>
      <c r="H143" s="128"/>
      <c r="I143" s="29"/>
      <c r="J143" s="29"/>
      <c r="K143" s="29"/>
      <c r="L143" s="29"/>
      <c r="M143" s="29"/>
      <c r="N143" s="29"/>
      <c r="O143" s="83"/>
      <c r="P143" s="83"/>
      <c r="Q143" s="15"/>
      <c r="R143" s="15"/>
      <c r="S143" s="15"/>
      <c r="T143" s="15"/>
      <c r="U143" s="154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6" ht="13.5" customHeight="1">
      <c r="A144" s="740" t="s">
        <v>630</v>
      </c>
      <c r="B144" s="740"/>
      <c r="C144" s="740"/>
      <c r="D144" s="56"/>
      <c r="E144" s="18"/>
      <c r="F144" s="83"/>
    </row>
    <row r="145" spans="1:256" s="29" customFormat="1" ht="6.75" customHeight="1">
      <c r="A145" s="20"/>
      <c r="B145" s="20"/>
      <c r="C145" s="20"/>
      <c r="D145" s="56"/>
      <c r="E145" s="18"/>
      <c r="F145" s="83"/>
      <c r="G14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7" ht="25.5">
      <c r="A146" s="7" t="s">
        <v>557</v>
      </c>
      <c r="B146" s="7" t="s">
        <v>558</v>
      </c>
      <c r="C146" s="5" t="s">
        <v>559</v>
      </c>
      <c r="D146" s="52" t="s">
        <v>696</v>
      </c>
      <c r="E146" s="59" t="s">
        <v>697</v>
      </c>
      <c r="F146" s="5" t="s">
        <v>549</v>
      </c>
      <c r="G146" s="51" t="s">
        <v>698</v>
      </c>
    </row>
    <row r="147" spans="1:7" ht="25.5" customHeight="1">
      <c r="A147" s="150" t="s">
        <v>561</v>
      </c>
      <c r="B147" s="401" t="s">
        <v>350</v>
      </c>
      <c r="C147" s="137" t="s">
        <v>163</v>
      </c>
      <c r="D147" s="178">
        <v>9500</v>
      </c>
      <c r="E147" s="177">
        <v>10530</v>
      </c>
      <c r="F147" s="311">
        <v>5069</v>
      </c>
      <c r="G147" s="324">
        <f>F147/E147*100</f>
        <v>48.13865147198481</v>
      </c>
    </row>
    <row r="148" spans="1:7" ht="25.5" customHeight="1">
      <c r="A148" s="150" t="s">
        <v>561</v>
      </c>
      <c r="B148" s="401">
        <v>3419</v>
      </c>
      <c r="C148" s="525" t="s">
        <v>609</v>
      </c>
      <c r="D148" s="178">
        <v>0</v>
      </c>
      <c r="E148" s="177">
        <v>200</v>
      </c>
      <c r="F148" s="311">
        <v>200</v>
      </c>
      <c r="G148" s="324">
        <f>F148/E148*100</f>
        <v>100</v>
      </c>
    </row>
    <row r="149" spans="1:7" ht="25.5" customHeight="1">
      <c r="A149" s="150" t="s">
        <v>561</v>
      </c>
      <c r="B149" s="401">
        <v>3419</v>
      </c>
      <c r="C149" s="525" t="s">
        <v>572</v>
      </c>
      <c r="D149" s="178">
        <v>0</v>
      </c>
      <c r="E149" s="177">
        <v>12000</v>
      </c>
      <c r="F149" s="311">
        <v>0</v>
      </c>
      <c r="G149" s="324">
        <f>F149/E149*100</f>
        <v>0</v>
      </c>
    </row>
    <row r="150" spans="1:256" s="29" customFormat="1" ht="12.75">
      <c r="A150" s="204"/>
      <c r="B150" s="221"/>
      <c r="C150" s="220" t="s">
        <v>885</v>
      </c>
      <c r="D150" s="205">
        <f>SUM(D147:D149)</f>
        <v>9500</v>
      </c>
      <c r="E150" s="206">
        <f>SUM(E147:E149)</f>
        <v>22730</v>
      </c>
      <c r="F150" s="237">
        <f>SUM(F147:F149)</f>
        <v>5269</v>
      </c>
      <c r="G150" s="123">
        <f>F150/E150*100</f>
        <v>23.180818301803782</v>
      </c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29" customFormat="1" ht="7.5" customHeight="1">
      <c r="A151" s="16"/>
      <c r="B151" s="68"/>
      <c r="C151" s="208"/>
      <c r="D151" s="209"/>
      <c r="E151" s="210"/>
      <c r="F151" s="262"/>
      <c r="G151" s="31"/>
      <c r="O151" s="83"/>
      <c r="P151" s="15"/>
      <c r="Q151" s="15"/>
      <c r="R151" s="15"/>
      <c r="S151" s="15"/>
      <c r="T151" s="15"/>
      <c r="U151" s="15"/>
      <c r="V151" s="154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29" customFormat="1" ht="12.75">
      <c r="A152" s="744" t="s">
        <v>376</v>
      </c>
      <c r="B152" s="745"/>
      <c r="C152" s="746"/>
      <c r="D152" s="209"/>
      <c r="E152" s="210"/>
      <c r="F152" s="262"/>
      <c r="G152" s="31"/>
      <c r="O152" s="83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4" customFormat="1" ht="25.5">
      <c r="A153" s="7" t="s">
        <v>557</v>
      </c>
      <c r="B153" s="7" t="s">
        <v>558</v>
      </c>
      <c r="C153" s="5" t="s">
        <v>559</v>
      </c>
      <c r="D153" s="52" t="s">
        <v>696</v>
      </c>
      <c r="E153" s="59" t="s">
        <v>697</v>
      </c>
      <c r="F153" s="5" t="s">
        <v>549</v>
      </c>
      <c r="G153" s="51" t="s">
        <v>698</v>
      </c>
      <c r="H153" s="29" t="s">
        <v>826</v>
      </c>
      <c r="I153" s="29"/>
      <c r="J153" s="29"/>
      <c r="K153" s="29"/>
      <c r="L153" s="29"/>
      <c r="M153" s="29"/>
      <c r="N153" s="29"/>
      <c r="O153" s="83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24" customFormat="1" ht="25.5" customHeight="1">
      <c r="A154" s="150">
        <v>30</v>
      </c>
      <c r="B154" s="465" t="s">
        <v>44</v>
      </c>
      <c r="C154" s="388" t="s">
        <v>165</v>
      </c>
      <c r="D154" s="178">
        <v>1000</v>
      </c>
      <c r="E154" s="178">
        <v>1000</v>
      </c>
      <c r="F154" s="311">
        <v>1000</v>
      </c>
      <c r="G154" s="324">
        <f>F154/E154*100</f>
        <v>100</v>
      </c>
      <c r="H154" s="29"/>
      <c r="I154" s="29"/>
      <c r="J154" s="29"/>
      <c r="K154" s="29"/>
      <c r="L154" s="29"/>
      <c r="M154" s="29"/>
      <c r="N154" s="29"/>
      <c r="O154" s="83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24" customFormat="1" ht="25.5">
      <c r="A155" s="150">
        <v>30</v>
      </c>
      <c r="B155" s="465" t="s">
        <v>410</v>
      </c>
      <c r="C155" s="388" t="s">
        <v>45</v>
      </c>
      <c r="D155" s="178">
        <v>1000</v>
      </c>
      <c r="E155" s="178">
        <v>1000</v>
      </c>
      <c r="F155" s="311">
        <v>466</v>
      </c>
      <c r="G155" s="324">
        <f>F155/E155*100</f>
        <v>46.6</v>
      </c>
      <c r="H155" s="29"/>
      <c r="I155" s="29"/>
      <c r="J155" s="29"/>
      <c r="K155" s="29"/>
      <c r="L155" s="29"/>
      <c r="M155" s="29"/>
      <c r="N155" s="29"/>
      <c r="O155" s="83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24" customFormat="1" ht="25.5">
      <c r="A156" s="150">
        <v>30</v>
      </c>
      <c r="B156" s="465" t="s">
        <v>350</v>
      </c>
      <c r="C156" s="388" t="s">
        <v>164</v>
      </c>
      <c r="D156" s="178">
        <v>4000</v>
      </c>
      <c r="E156" s="178">
        <v>4000</v>
      </c>
      <c r="F156" s="311">
        <v>1864</v>
      </c>
      <c r="G156" s="324">
        <f>F156/E156*100</f>
        <v>46.6</v>
      </c>
      <c r="H156" s="29"/>
      <c r="I156" s="29"/>
      <c r="J156" s="29"/>
      <c r="K156" s="29"/>
      <c r="L156" s="29"/>
      <c r="M156" s="29"/>
      <c r="N156" s="29"/>
      <c r="O156" s="83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24" customFormat="1" ht="12.75">
      <c r="A157" s="741" t="s">
        <v>414</v>
      </c>
      <c r="B157" s="742"/>
      <c r="C157" s="743"/>
      <c r="D157" s="122">
        <f>SUM(D154:D156)</f>
        <v>6000</v>
      </c>
      <c r="E157" s="122">
        <f>SUM(E154:E156)</f>
        <v>6000</v>
      </c>
      <c r="F157" s="350">
        <f>SUM(F154:F156)</f>
        <v>3330</v>
      </c>
      <c r="G157" s="413">
        <f>F157/E157*100</f>
        <v>55.50000000000001</v>
      </c>
      <c r="H157" s="128" t="s">
        <v>825</v>
      </c>
      <c r="I157" s="29"/>
      <c r="J157" s="29"/>
      <c r="K157" s="29"/>
      <c r="L157" s="29"/>
      <c r="M157" s="29"/>
      <c r="N157" s="29"/>
      <c r="O157" s="83" t="s">
        <v>836</v>
      </c>
      <c r="P157" s="83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24" customFormat="1" ht="12.75">
      <c r="A158" s="423"/>
      <c r="B158" s="423"/>
      <c r="C158" s="423"/>
      <c r="D158" s="424"/>
      <c r="E158" s="424"/>
      <c r="F158" s="400"/>
      <c r="G158" s="580"/>
      <c r="H158" s="128"/>
      <c r="I158" s="29"/>
      <c r="J158" s="29"/>
      <c r="K158" s="29"/>
      <c r="L158" s="29"/>
      <c r="M158" s="29"/>
      <c r="N158" s="29"/>
      <c r="O158" s="83"/>
      <c r="P158" s="83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24" customFormat="1" ht="12.75">
      <c r="A159" s="747" t="s">
        <v>603</v>
      </c>
      <c r="B159" s="747"/>
      <c r="C159" s="747"/>
      <c r="D159" s="748"/>
      <c r="E159" s="748"/>
      <c r="F159" s="400"/>
      <c r="G159" s="580"/>
      <c r="H159" s="128"/>
      <c r="I159" s="29"/>
      <c r="J159" s="29"/>
      <c r="K159" s="29"/>
      <c r="L159" s="29"/>
      <c r="M159" s="29"/>
      <c r="N159" s="29"/>
      <c r="O159" s="83"/>
      <c r="P159" s="83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24" customFormat="1" ht="25.5">
      <c r="A160" s="7" t="s">
        <v>557</v>
      </c>
      <c r="B160" s="7" t="s">
        <v>558</v>
      </c>
      <c r="C160" s="5" t="s">
        <v>559</v>
      </c>
      <c r="D160" s="52" t="s">
        <v>696</v>
      </c>
      <c r="E160" s="59" t="s">
        <v>697</v>
      </c>
      <c r="F160" s="5" t="s">
        <v>549</v>
      </c>
      <c r="G160" s="51" t="s">
        <v>698</v>
      </c>
      <c r="H160" s="29" t="s">
        <v>826</v>
      </c>
      <c r="I160" s="29"/>
      <c r="J160" s="29"/>
      <c r="K160" s="29"/>
      <c r="L160" s="29"/>
      <c r="M160" s="29"/>
      <c r="N160" s="29"/>
      <c r="O160" s="83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24" customFormat="1" ht="12.75">
      <c r="A161" s="138">
        <v>30</v>
      </c>
      <c r="B161" s="389" t="s">
        <v>604</v>
      </c>
      <c r="C161" s="34" t="s">
        <v>605</v>
      </c>
      <c r="D161" s="28">
        <v>0</v>
      </c>
      <c r="E161" s="28">
        <v>770</v>
      </c>
      <c r="F161" s="332">
        <v>770</v>
      </c>
      <c r="G161" s="324">
        <f>F161/E161*100</f>
        <v>100</v>
      </c>
      <c r="H161" s="29"/>
      <c r="I161" s="29"/>
      <c r="J161" s="29"/>
      <c r="K161" s="29"/>
      <c r="L161" s="29"/>
      <c r="M161" s="29"/>
      <c r="N161" s="29"/>
      <c r="O161" s="83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9" customFormat="1" ht="9.75" customHeight="1">
      <c r="A162" s="16"/>
      <c r="B162" s="68"/>
      <c r="C162" s="208"/>
      <c r="D162" s="209"/>
      <c r="E162" s="210"/>
      <c r="F162" s="262"/>
      <c r="G162" s="31"/>
      <c r="O162" s="83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9" customFormat="1" ht="12.75">
      <c r="A163" s="213"/>
      <c r="B163" s="223"/>
      <c r="C163" s="222" t="s">
        <v>886</v>
      </c>
      <c r="D163" s="214">
        <f>D71+D92+D108+D121+D137+D142+D150+D157</f>
        <v>3947191</v>
      </c>
      <c r="E163" s="214">
        <f>E71+E92+E108+E121+E137+E142+E150+E157+E161</f>
        <v>4229872</v>
      </c>
      <c r="F163" s="214">
        <f>F71+F92+F108+F121+F137+F142+F150+F157+E161</f>
        <v>3139192</v>
      </c>
      <c r="G163" s="443">
        <f>F163/E163*100</f>
        <v>74.21482257619144</v>
      </c>
      <c r="O163" s="83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9" customFormat="1" ht="12.75">
      <c r="A164" s="16"/>
      <c r="B164" s="68"/>
      <c r="C164" s="208"/>
      <c r="D164" s="209"/>
      <c r="E164" s="210"/>
      <c r="F164" s="211"/>
      <c r="G164" s="212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83"/>
      <c r="GD164" s="83"/>
      <c r="GE164" s="83"/>
      <c r="GF164" s="83"/>
      <c r="GG164" s="83"/>
      <c r="GH164" s="83"/>
      <c r="GI164" s="83"/>
      <c r="GJ164" s="83"/>
      <c r="GK164" s="83"/>
      <c r="GL164" s="83"/>
      <c r="GM164" s="83"/>
      <c r="GN164" s="83"/>
      <c r="GO164" s="83"/>
      <c r="GP164" s="83"/>
      <c r="GQ164" s="83"/>
      <c r="GR164" s="83"/>
      <c r="GS164" s="83"/>
      <c r="GT164" s="83"/>
      <c r="GU164" s="83"/>
      <c r="GV164" s="83"/>
      <c r="GW164" s="83"/>
      <c r="GX164" s="83"/>
      <c r="GY164" s="83"/>
      <c r="GZ164" s="83"/>
      <c r="HA164" s="83"/>
      <c r="HB164" s="83"/>
      <c r="HC164" s="83"/>
      <c r="HD164" s="83"/>
      <c r="HE164" s="83"/>
      <c r="HF164" s="83"/>
      <c r="HG164" s="83"/>
      <c r="HH164" s="83"/>
      <c r="HI164" s="83"/>
      <c r="HJ164" s="83"/>
      <c r="HK164" s="83"/>
      <c r="HL164" s="83"/>
      <c r="HM164" s="83"/>
      <c r="HN164" s="83"/>
      <c r="HO164" s="83"/>
      <c r="HP164" s="83"/>
      <c r="HQ164" s="83"/>
      <c r="HR164" s="83"/>
      <c r="HS164" s="83"/>
      <c r="HT164" s="83"/>
      <c r="HU164" s="83"/>
      <c r="HV164" s="83"/>
      <c r="HW164" s="83"/>
      <c r="HX164" s="83"/>
      <c r="HY164" s="83"/>
      <c r="HZ164" s="83"/>
      <c r="IA164" s="83"/>
      <c r="IB164" s="83"/>
      <c r="IC164" s="83"/>
      <c r="ID164" s="83"/>
      <c r="IE164" s="83"/>
      <c r="IF164" s="83"/>
      <c r="IG164" s="83"/>
      <c r="IH164" s="83"/>
      <c r="II164" s="83"/>
      <c r="IJ164" s="83"/>
      <c r="IK164" s="83"/>
      <c r="IL164" s="83"/>
      <c r="IM164" s="83"/>
      <c r="IN164" s="83"/>
      <c r="IO164" s="83"/>
      <c r="IP164" s="83"/>
      <c r="IQ164" s="83"/>
      <c r="IR164" s="83"/>
      <c r="IS164" s="83"/>
      <c r="IT164" s="83"/>
      <c r="IU164" s="83"/>
      <c r="IV164" s="83"/>
    </row>
    <row r="165" spans="1:256" s="124" customFormat="1" ht="15.75">
      <c r="A165" s="73" t="s">
        <v>631</v>
      </c>
      <c r="B165" s="29"/>
      <c r="C165" s="29"/>
      <c r="D165" s="83"/>
      <c r="E165" s="83"/>
      <c r="F165" s="83"/>
      <c r="G165" s="29"/>
      <c r="H165" s="29"/>
      <c r="I165" s="29"/>
      <c r="J165" s="29"/>
      <c r="K165" s="29"/>
      <c r="L165" s="29"/>
      <c r="M165" s="29"/>
      <c r="N165" s="29"/>
      <c r="O165" s="83" t="s">
        <v>839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24" customFormat="1" ht="8.25" customHeight="1">
      <c r="A166" s="29"/>
      <c r="B166"/>
      <c r="C166"/>
      <c r="D166" s="15"/>
      <c r="E166" s="15"/>
      <c r="F166" s="15"/>
      <c r="G166"/>
      <c r="H166" s="29"/>
      <c r="I166" s="29"/>
      <c r="J166" s="29"/>
      <c r="K166" s="29"/>
      <c r="L166" s="29"/>
      <c r="M166" s="29"/>
      <c r="N166" s="29"/>
      <c r="O166" s="83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24" customFormat="1" ht="12.75">
      <c r="A167" s="64" t="s">
        <v>629</v>
      </c>
      <c r="B167"/>
      <c r="C167"/>
      <c r="D167" s="15"/>
      <c r="E167" s="15"/>
      <c r="F167" s="15"/>
      <c r="G167"/>
      <c r="H167" s="29"/>
      <c r="I167" s="29"/>
      <c r="J167" s="29"/>
      <c r="K167" s="29"/>
      <c r="L167" s="29"/>
      <c r="M167" s="29"/>
      <c r="N167" s="29"/>
      <c r="O167" s="83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4" customFormat="1" ht="7.5" customHeight="1">
      <c r="A168" s="29"/>
      <c r="B168"/>
      <c r="C168"/>
      <c r="D168" s="15"/>
      <c r="E168" s="15"/>
      <c r="F168" s="15"/>
      <c r="G168"/>
      <c r="H168" s="29"/>
      <c r="I168" s="29"/>
      <c r="J168" s="29"/>
      <c r="K168" s="29"/>
      <c r="L168" s="29"/>
      <c r="M168" s="29"/>
      <c r="N168" s="29"/>
      <c r="O168" s="83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4" customFormat="1" ht="25.5">
      <c r="A169" s="7" t="s">
        <v>557</v>
      </c>
      <c r="B169" s="7" t="s">
        <v>558</v>
      </c>
      <c r="C169" s="5" t="s">
        <v>559</v>
      </c>
      <c r="D169" s="52" t="s">
        <v>696</v>
      </c>
      <c r="E169" s="59" t="s">
        <v>697</v>
      </c>
      <c r="F169" s="5" t="s">
        <v>549</v>
      </c>
      <c r="G169" s="51" t="s">
        <v>698</v>
      </c>
      <c r="H169" s="29"/>
      <c r="I169" s="29"/>
      <c r="J169" s="29"/>
      <c r="K169" s="29"/>
      <c r="L169" s="29"/>
      <c r="M169" s="29"/>
      <c r="N169" s="29"/>
      <c r="O169" s="83"/>
      <c r="P169" s="15"/>
      <c r="Q169" s="15"/>
      <c r="R169" s="15"/>
      <c r="S169" s="154"/>
      <c r="T169" s="15"/>
      <c r="U169" s="154"/>
      <c r="V169" s="154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18" ht="12.75">
      <c r="A170" s="465" t="s">
        <v>632</v>
      </c>
      <c r="B170" s="401">
        <v>3317</v>
      </c>
      <c r="C170" s="310" t="s">
        <v>168</v>
      </c>
      <c r="D170" s="358">
        <v>350</v>
      </c>
      <c r="E170" s="177">
        <v>280</v>
      </c>
      <c r="F170" s="311">
        <v>0</v>
      </c>
      <c r="G170" s="324">
        <f>F170/E170*100</f>
        <v>0</v>
      </c>
      <c r="R170" s="188"/>
    </row>
    <row r="171" spans="1:19" ht="12.75">
      <c r="A171" s="465" t="s">
        <v>632</v>
      </c>
      <c r="B171" s="401">
        <v>3319</v>
      </c>
      <c r="C171" s="310" t="s">
        <v>460</v>
      </c>
      <c r="D171" s="358">
        <v>1500</v>
      </c>
      <c r="E171" s="177">
        <v>1634</v>
      </c>
      <c r="F171" s="311">
        <v>630</v>
      </c>
      <c r="G171" s="324">
        <f>F171/E171*100</f>
        <v>38.555691554467565</v>
      </c>
      <c r="S171" s="154"/>
    </row>
    <row r="172" spans="1:7" ht="25.5" customHeight="1">
      <c r="A172" s="465" t="s">
        <v>632</v>
      </c>
      <c r="B172" s="401">
        <v>3322</v>
      </c>
      <c r="C172" s="310" t="s">
        <v>184</v>
      </c>
      <c r="D172" s="358">
        <v>500</v>
      </c>
      <c r="E172" s="311">
        <v>500</v>
      </c>
      <c r="F172" s="311">
        <v>29</v>
      </c>
      <c r="G172" s="324">
        <f>F172/E172*100</f>
        <v>5.800000000000001</v>
      </c>
    </row>
    <row r="173" spans="1:7" ht="12.75" hidden="1">
      <c r="A173" s="263"/>
      <c r="B173" s="264"/>
      <c r="C173" s="559" t="s">
        <v>858</v>
      </c>
      <c r="D173" s="560"/>
      <c r="E173" s="457"/>
      <c r="F173" s="351"/>
      <c r="G173" s="72"/>
    </row>
    <row r="174" spans="1:7" ht="12.75" customHeight="1" hidden="1">
      <c r="A174" s="736" t="s">
        <v>859</v>
      </c>
      <c r="B174" s="736"/>
      <c r="C174" s="736"/>
      <c r="D174" s="736"/>
      <c r="E174" s="457"/>
      <c r="F174" s="351"/>
      <c r="G174" s="72"/>
    </row>
    <row r="175" spans="1:7" ht="12.75" customHeight="1" hidden="1">
      <c r="A175" s="736" t="s">
        <v>860</v>
      </c>
      <c r="B175" s="736"/>
      <c r="C175" s="736"/>
      <c r="D175" s="736"/>
      <c r="E175" s="457"/>
      <c r="F175" s="351"/>
      <c r="G175" s="72"/>
    </row>
    <row r="176" spans="1:7" ht="12.75" customHeight="1" hidden="1">
      <c r="A176" s="736" t="s">
        <v>861</v>
      </c>
      <c r="B176" s="736"/>
      <c r="C176" s="736"/>
      <c r="D176" s="736"/>
      <c r="E176" s="457"/>
      <c r="F176" s="351"/>
      <c r="G176" s="72"/>
    </row>
    <row r="177" spans="1:7" ht="12.75" customHeight="1" hidden="1">
      <c r="A177" s="736" t="s">
        <v>862</v>
      </c>
      <c r="B177" s="736"/>
      <c r="C177" s="736"/>
      <c r="D177" s="736"/>
      <c r="E177" s="457"/>
      <c r="F177" s="351"/>
      <c r="G177" s="72"/>
    </row>
    <row r="178" spans="1:7" ht="12.75" customHeight="1" hidden="1">
      <c r="A178" s="753" t="s">
        <v>863</v>
      </c>
      <c r="B178" s="753"/>
      <c r="C178" s="753"/>
      <c r="D178" s="753"/>
      <c r="E178" s="457"/>
      <c r="F178" s="351"/>
      <c r="G178" s="72"/>
    </row>
    <row r="179" spans="1:7" ht="14.25" customHeight="1">
      <c r="A179" s="465" t="s">
        <v>632</v>
      </c>
      <c r="B179" s="401">
        <v>3313</v>
      </c>
      <c r="C179" s="310" t="s">
        <v>166</v>
      </c>
      <c r="D179" s="358">
        <v>200</v>
      </c>
      <c r="E179" s="311">
        <v>200</v>
      </c>
      <c r="F179" s="311">
        <v>0</v>
      </c>
      <c r="G179" s="324">
        <f>F179/E179*100</f>
        <v>0</v>
      </c>
    </row>
    <row r="180" spans="1:7" ht="14.25" customHeight="1">
      <c r="A180" s="465" t="s">
        <v>632</v>
      </c>
      <c r="B180" s="401">
        <v>3329</v>
      </c>
      <c r="C180" s="4" t="s">
        <v>610</v>
      </c>
      <c r="D180" s="358">
        <v>0</v>
      </c>
      <c r="E180" s="311">
        <v>410</v>
      </c>
      <c r="F180" s="311">
        <v>111</v>
      </c>
      <c r="G180" s="324">
        <f>F180/E180*100</f>
        <v>27.073170731707318</v>
      </c>
    </row>
    <row r="181" spans="1:7" ht="14.25" customHeight="1">
      <c r="A181" s="465" t="s">
        <v>632</v>
      </c>
      <c r="B181" s="401">
        <v>3314</v>
      </c>
      <c r="C181" s="310" t="s">
        <v>611</v>
      </c>
      <c r="D181" s="358">
        <v>0</v>
      </c>
      <c r="E181" s="311">
        <v>7</v>
      </c>
      <c r="F181" s="311">
        <v>7</v>
      </c>
      <c r="G181" s="324">
        <f>F181/E181*100</f>
        <v>100</v>
      </c>
    </row>
    <row r="182" spans="1:256" s="124" customFormat="1" ht="12.75">
      <c r="A182" s="204"/>
      <c r="B182" s="221"/>
      <c r="C182" s="220" t="s">
        <v>884</v>
      </c>
      <c r="D182" s="255">
        <f>SUM(D170:D179)</f>
        <v>2550</v>
      </c>
      <c r="E182" s="255">
        <f>SUM(E170:E181)</f>
        <v>3031</v>
      </c>
      <c r="F182" s="600">
        <f>SUM(F170:F181)</f>
        <v>777</v>
      </c>
      <c r="G182" s="413">
        <f>F182/E182*100</f>
        <v>25.635103926096996</v>
      </c>
      <c r="H182" s="128" t="s">
        <v>643</v>
      </c>
      <c r="I182" s="29"/>
      <c r="J182" s="29"/>
      <c r="K182" s="29"/>
      <c r="L182" s="29"/>
      <c r="M182" s="29"/>
      <c r="N182" s="29"/>
      <c r="O182" s="83" t="s">
        <v>837</v>
      </c>
      <c r="P182" s="83"/>
      <c r="Q182" s="15"/>
      <c r="R182" s="154"/>
      <c r="S182" s="15"/>
      <c r="T182" s="15"/>
      <c r="U182" s="154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4" customFormat="1" ht="7.5" customHeight="1">
      <c r="A183" s="16"/>
      <c r="B183" s="68"/>
      <c r="C183" s="208"/>
      <c r="D183" s="412"/>
      <c r="E183" s="210"/>
      <c r="F183" s="262"/>
      <c r="G183" s="31"/>
      <c r="H183" s="128"/>
      <c r="I183" s="29"/>
      <c r="J183" s="29"/>
      <c r="K183" s="29"/>
      <c r="L183" s="29"/>
      <c r="M183" s="29"/>
      <c r="N183" s="29"/>
      <c r="O183" s="83"/>
      <c r="P183" s="83"/>
      <c r="Q183" s="15"/>
      <c r="R183" s="154"/>
      <c r="S183" s="15"/>
      <c r="T183" s="15"/>
      <c r="U183" s="15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4" customFormat="1" ht="12" customHeight="1">
      <c r="A184" s="407" t="s">
        <v>544</v>
      </c>
      <c r="B184" s="209"/>
      <c r="C184" s="210"/>
      <c r="D184" s="262"/>
      <c r="E184" s="210"/>
      <c r="F184" s="262"/>
      <c r="G184" s="31"/>
      <c r="H184" s="128"/>
      <c r="I184" s="29"/>
      <c r="J184" s="29"/>
      <c r="K184" s="29"/>
      <c r="L184" s="29"/>
      <c r="M184" s="29"/>
      <c r="N184" s="29"/>
      <c r="O184" s="83"/>
      <c r="P184" s="83"/>
      <c r="Q184" s="15"/>
      <c r="R184" s="154"/>
      <c r="S184" s="15"/>
      <c r="T184" s="15"/>
      <c r="U184" s="154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4" customFormat="1" ht="25.5">
      <c r="A185" s="7" t="s">
        <v>557</v>
      </c>
      <c r="B185" s="7" t="s">
        <v>558</v>
      </c>
      <c r="C185" s="5" t="s">
        <v>559</v>
      </c>
      <c r="D185" s="52" t="s">
        <v>696</v>
      </c>
      <c r="E185" s="59" t="s">
        <v>697</v>
      </c>
      <c r="F185" s="5" t="s">
        <v>549</v>
      </c>
      <c r="G185" s="51" t="s">
        <v>698</v>
      </c>
      <c r="H185" s="128"/>
      <c r="I185" s="29"/>
      <c r="J185" s="29"/>
      <c r="K185" s="29"/>
      <c r="L185" s="29"/>
      <c r="M185" s="29"/>
      <c r="N185" s="29"/>
      <c r="O185" s="83"/>
      <c r="P185" s="83"/>
      <c r="Q185" s="15"/>
      <c r="R185" s="15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4" customFormat="1" ht="12.75">
      <c r="A186" s="150" t="s">
        <v>632</v>
      </c>
      <c r="B186" s="146">
        <v>3311</v>
      </c>
      <c r="C186" s="137" t="s">
        <v>415</v>
      </c>
      <c r="D186" s="358">
        <v>28400</v>
      </c>
      <c r="E186" s="311">
        <v>29676</v>
      </c>
      <c r="F186" s="311">
        <v>20204</v>
      </c>
      <c r="G186" s="324">
        <f aca="true" t="shared" si="8" ref="G186:G192">F186/E186*100</f>
        <v>68.08195174551827</v>
      </c>
      <c r="H186" s="128"/>
      <c r="I186" s="29"/>
      <c r="J186" s="29"/>
      <c r="K186" s="29"/>
      <c r="L186" s="29"/>
      <c r="M186" s="29"/>
      <c r="N186" s="29"/>
      <c r="O186" s="83"/>
      <c r="P186" s="83"/>
      <c r="Q186" s="15"/>
      <c r="R186" s="154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4" customFormat="1" ht="12.75">
      <c r="A187" s="365">
        <v>40</v>
      </c>
      <c r="B187" s="365">
        <v>3314</v>
      </c>
      <c r="C187" s="368" t="s">
        <v>433</v>
      </c>
      <c r="D187" s="366">
        <v>13824</v>
      </c>
      <c r="E187" s="367">
        <v>19839</v>
      </c>
      <c r="F187" s="311">
        <v>13231</v>
      </c>
      <c r="G187" s="324">
        <f t="shared" si="8"/>
        <v>66.6918695498765</v>
      </c>
      <c r="H187" s="128"/>
      <c r="I187" s="29"/>
      <c r="J187" s="29"/>
      <c r="K187" s="29"/>
      <c r="L187" s="29"/>
      <c r="M187" s="29"/>
      <c r="N187" s="29"/>
      <c r="O187" s="83"/>
      <c r="P187" s="83"/>
      <c r="Q187" s="15"/>
      <c r="R187" s="15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4" customFormat="1" ht="12.75">
      <c r="A188" s="365">
        <v>40</v>
      </c>
      <c r="B188" s="365">
        <v>3315</v>
      </c>
      <c r="C188" s="368" t="s">
        <v>408</v>
      </c>
      <c r="D188" s="366">
        <v>56201</v>
      </c>
      <c r="E188" s="367">
        <v>56847</v>
      </c>
      <c r="F188" s="311">
        <v>37468</v>
      </c>
      <c r="G188" s="324">
        <f t="shared" si="8"/>
        <v>65.91025032103717</v>
      </c>
      <c r="H188" s="128"/>
      <c r="I188" s="29"/>
      <c r="J188" s="29"/>
      <c r="K188" s="29"/>
      <c r="L188" s="29"/>
      <c r="M188" s="29"/>
      <c r="N188" s="29"/>
      <c r="O188" s="83"/>
      <c r="P188" s="83"/>
      <c r="Q188" s="15"/>
      <c r="R188" s="15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4" customFormat="1" ht="12.75">
      <c r="A189" s="365">
        <v>40</v>
      </c>
      <c r="B189" s="365">
        <v>3319</v>
      </c>
      <c r="C189" s="368" t="s">
        <v>114</v>
      </c>
      <c r="D189" s="366">
        <v>40</v>
      </c>
      <c r="E189" s="367">
        <v>84</v>
      </c>
      <c r="F189" s="311">
        <v>44</v>
      </c>
      <c r="G189" s="324">
        <f t="shared" si="8"/>
        <v>52.38095238095239</v>
      </c>
      <c r="H189" s="128"/>
      <c r="I189" s="29"/>
      <c r="J189" s="29"/>
      <c r="K189" s="29"/>
      <c r="L189" s="29"/>
      <c r="M189" s="29"/>
      <c r="N189" s="29"/>
      <c r="O189" s="83"/>
      <c r="P189" s="83"/>
      <c r="Q189" s="15"/>
      <c r="R189" s="15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4" customFormat="1" ht="12.75">
      <c r="A190" s="150">
        <v>40</v>
      </c>
      <c r="B190" s="146">
        <v>3321</v>
      </c>
      <c r="C190" s="147" t="s">
        <v>183</v>
      </c>
      <c r="D190" s="542">
        <v>1750</v>
      </c>
      <c r="E190" s="311">
        <v>1750</v>
      </c>
      <c r="F190" s="311">
        <v>1160</v>
      </c>
      <c r="G190" s="324">
        <f t="shared" si="8"/>
        <v>66.28571428571428</v>
      </c>
      <c r="H190" s="128"/>
      <c r="I190" s="29"/>
      <c r="J190" s="29"/>
      <c r="K190" s="29"/>
      <c r="L190" s="29"/>
      <c r="M190" s="29"/>
      <c r="N190" s="29"/>
      <c r="O190" s="83"/>
      <c r="P190" s="83"/>
      <c r="Q190" s="15"/>
      <c r="R190" s="15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4" customFormat="1" ht="12.75">
      <c r="A191" s="150" t="s">
        <v>632</v>
      </c>
      <c r="B191" s="146">
        <v>3322</v>
      </c>
      <c r="C191" s="271" t="s">
        <v>402</v>
      </c>
      <c r="D191" s="542">
        <v>0</v>
      </c>
      <c r="E191" s="311">
        <v>30</v>
      </c>
      <c r="F191" s="311">
        <v>30</v>
      </c>
      <c r="G191" s="324">
        <f t="shared" si="8"/>
        <v>100</v>
      </c>
      <c r="H191" s="128"/>
      <c r="I191" s="29"/>
      <c r="J191" s="29"/>
      <c r="K191" s="29"/>
      <c r="L191" s="29"/>
      <c r="M191" s="29"/>
      <c r="N191" s="29"/>
      <c r="O191" s="83"/>
      <c r="P191" s="83"/>
      <c r="Q191" s="15"/>
      <c r="R191" s="15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4" customFormat="1" ht="12.75">
      <c r="A192" s="204"/>
      <c r="B192" s="221"/>
      <c r="C192" s="220" t="s">
        <v>466</v>
      </c>
      <c r="D192" s="205">
        <f>SUM(D186:D191)</f>
        <v>100215</v>
      </c>
      <c r="E192" s="205">
        <f>SUM(E186:E191)</f>
        <v>108226</v>
      </c>
      <c r="F192" s="411">
        <f>SUM(F186:F191)</f>
        <v>72137</v>
      </c>
      <c r="G192" s="123">
        <f t="shared" si="8"/>
        <v>66.65403877072052</v>
      </c>
      <c r="H192" s="128"/>
      <c r="I192" s="29"/>
      <c r="J192" s="29"/>
      <c r="K192" s="29"/>
      <c r="L192" s="29"/>
      <c r="M192" s="29"/>
      <c r="N192" s="29"/>
      <c r="O192" s="83"/>
      <c r="P192" s="83"/>
      <c r="Q192" s="15"/>
      <c r="R192" s="15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4" customFormat="1" ht="7.5" customHeight="1">
      <c r="A193" s="16"/>
      <c r="B193" s="68"/>
      <c r="C193" s="208"/>
      <c r="D193" s="209"/>
      <c r="E193" s="210"/>
      <c r="F193" s="262"/>
      <c r="G193" s="31"/>
      <c r="H193" s="128"/>
      <c r="I193" s="29"/>
      <c r="J193" s="29"/>
      <c r="K193" s="29"/>
      <c r="L193" s="29"/>
      <c r="M193" s="29"/>
      <c r="N193" s="29"/>
      <c r="O193" s="83"/>
      <c r="P193" s="83"/>
      <c r="Q193" s="15"/>
      <c r="R193" s="15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4" customFormat="1" ht="12.75">
      <c r="A194" s="754" t="s">
        <v>461</v>
      </c>
      <c r="B194" s="755"/>
      <c r="C194" s="748"/>
      <c r="D194" s="748"/>
      <c r="E194" s="748"/>
      <c r="F194" s="748"/>
      <c r="G194" s="748"/>
      <c r="H194" s="128"/>
      <c r="I194" s="29"/>
      <c r="J194" s="29"/>
      <c r="K194" s="29"/>
      <c r="L194" s="29"/>
      <c r="M194" s="29"/>
      <c r="N194" s="29"/>
      <c r="O194" s="83"/>
      <c r="P194" s="83"/>
      <c r="Q194" s="15"/>
      <c r="R194" s="15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4" customFormat="1" ht="25.5">
      <c r="A195" s="7" t="s">
        <v>557</v>
      </c>
      <c r="B195" s="7" t="s">
        <v>558</v>
      </c>
      <c r="C195" s="5" t="s">
        <v>559</v>
      </c>
      <c r="D195" s="52" t="s">
        <v>696</v>
      </c>
      <c r="E195" s="59" t="s">
        <v>697</v>
      </c>
      <c r="F195" s="5" t="s">
        <v>549</v>
      </c>
      <c r="G195" s="51" t="s">
        <v>698</v>
      </c>
      <c r="H195" s="128"/>
      <c r="I195" s="29"/>
      <c r="J195" s="29"/>
      <c r="K195" s="29"/>
      <c r="L195" s="29"/>
      <c r="M195" s="29"/>
      <c r="N195" s="29"/>
      <c r="O195" s="83"/>
      <c r="P195" s="83"/>
      <c r="Q195" s="15"/>
      <c r="R195" s="15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4" customFormat="1" ht="12.75">
      <c r="A196" s="248">
        <v>40</v>
      </c>
      <c r="B196" s="248">
        <v>3314</v>
      </c>
      <c r="C196" s="271" t="s">
        <v>494</v>
      </c>
      <c r="D196" s="558">
        <v>8030</v>
      </c>
      <c r="E196" s="509">
        <v>8030</v>
      </c>
      <c r="F196" s="610">
        <v>5352</v>
      </c>
      <c r="G196" s="180">
        <f aca="true" t="shared" si="9" ref="G196:G202">F196/E196*100</f>
        <v>66.65006226650063</v>
      </c>
      <c r="H196" s="128"/>
      <c r="I196" s="29"/>
      <c r="J196" s="29"/>
      <c r="K196" s="29"/>
      <c r="L196" s="29"/>
      <c r="M196" s="29"/>
      <c r="N196" s="29"/>
      <c r="O196" s="83"/>
      <c r="P196" s="83"/>
      <c r="Q196" s="15"/>
      <c r="R196" s="15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4" customFormat="1" ht="12.75">
      <c r="A197" s="248">
        <v>40</v>
      </c>
      <c r="B197" s="248">
        <v>3315</v>
      </c>
      <c r="C197" s="271" t="s">
        <v>167</v>
      </c>
      <c r="D197" s="558">
        <v>500</v>
      </c>
      <c r="E197" s="509">
        <v>500</v>
      </c>
      <c r="F197" s="610">
        <v>500</v>
      </c>
      <c r="G197" s="180">
        <f t="shared" si="9"/>
        <v>100</v>
      </c>
      <c r="H197" s="128"/>
      <c r="I197" s="29"/>
      <c r="J197" s="29"/>
      <c r="K197" s="29"/>
      <c r="L197" s="29"/>
      <c r="M197" s="29"/>
      <c r="N197" s="29"/>
      <c r="O197" s="83"/>
      <c r="P197" s="83"/>
      <c r="Q197" s="15"/>
      <c r="R197" s="15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4" customFormat="1" ht="25.5">
      <c r="A198" s="150">
        <v>40</v>
      </c>
      <c r="B198" s="146">
        <v>3322</v>
      </c>
      <c r="C198" s="147" t="s">
        <v>407</v>
      </c>
      <c r="D198" s="542">
        <v>3000</v>
      </c>
      <c r="E198" s="311">
        <v>3000</v>
      </c>
      <c r="F198" s="311">
        <v>3000</v>
      </c>
      <c r="G198" s="180">
        <f t="shared" si="9"/>
        <v>100</v>
      </c>
      <c r="H198" s="128"/>
      <c r="I198" s="29"/>
      <c r="J198" s="29"/>
      <c r="K198" s="29"/>
      <c r="L198" s="29"/>
      <c r="M198" s="29"/>
      <c r="N198" s="29"/>
      <c r="O198" s="83"/>
      <c r="P198" s="83"/>
      <c r="Q198" s="15"/>
      <c r="R198" s="15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4" customFormat="1" ht="12.75">
      <c r="A199" s="248">
        <v>40</v>
      </c>
      <c r="B199" s="248">
        <v>3322</v>
      </c>
      <c r="C199" s="271" t="s">
        <v>406</v>
      </c>
      <c r="D199" s="558">
        <v>16500</v>
      </c>
      <c r="E199" s="509">
        <v>19779</v>
      </c>
      <c r="F199" s="610">
        <v>2716</v>
      </c>
      <c r="G199" s="180">
        <f>F199/E199*100</f>
        <v>13.731735679255777</v>
      </c>
      <c r="H199" s="128"/>
      <c r="I199" s="29"/>
      <c r="J199" s="29"/>
      <c r="K199" s="29"/>
      <c r="L199" s="29"/>
      <c r="M199" s="29"/>
      <c r="N199" s="29"/>
      <c r="O199" s="83"/>
      <c r="P199" s="83"/>
      <c r="Q199" s="15"/>
      <c r="R199" s="15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4" customFormat="1" ht="12.75">
      <c r="A200" s="248">
        <v>40</v>
      </c>
      <c r="B200" s="248">
        <v>3399</v>
      </c>
      <c r="C200" s="271" t="s">
        <v>170</v>
      </c>
      <c r="D200" s="558">
        <v>100</v>
      </c>
      <c r="E200" s="509">
        <v>100</v>
      </c>
      <c r="F200" s="610">
        <v>100</v>
      </c>
      <c r="G200" s="180">
        <f t="shared" si="9"/>
        <v>100</v>
      </c>
      <c r="H200" s="128"/>
      <c r="I200" s="29"/>
      <c r="J200" s="29"/>
      <c r="K200" s="29"/>
      <c r="L200" s="29"/>
      <c r="M200" s="29"/>
      <c r="N200" s="29"/>
      <c r="O200" s="83"/>
      <c r="P200" s="83"/>
      <c r="Q200" s="15"/>
      <c r="R200" s="15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4" customFormat="1" ht="12.75">
      <c r="A201" s="248">
        <v>40</v>
      </c>
      <c r="B201" s="248">
        <v>3319</v>
      </c>
      <c r="C201" s="271" t="s">
        <v>401</v>
      </c>
      <c r="D201" s="558">
        <v>0</v>
      </c>
      <c r="E201" s="509">
        <v>22</v>
      </c>
      <c r="F201" s="610">
        <v>22</v>
      </c>
      <c r="G201" s="180">
        <f t="shared" si="9"/>
        <v>100</v>
      </c>
      <c r="H201" s="128"/>
      <c r="I201" s="29"/>
      <c r="J201" s="29"/>
      <c r="K201" s="29"/>
      <c r="L201" s="29"/>
      <c r="M201" s="29"/>
      <c r="N201" s="29"/>
      <c r="O201" s="83"/>
      <c r="P201" s="83"/>
      <c r="Q201" s="15"/>
      <c r="R201" s="15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4" customFormat="1" ht="12.75">
      <c r="A202" s="204"/>
      <c r="B202" s="221"/>
      <c r="C202" s="220" t="s">
        <v>467</v>
      </c>
      <c r="D202" s="205">
        <f>SUM(D196:D201)</f>
        <v>28130</v>
      </c>
      <c r="E202" s="205">
        <f>SUM(E196:E201)</f>
        <v>31431</v>
      </c>
      <c r="F202" s="411">
        <f>SUM(F196:F201)</f>
        <v>11690</v>
      </c>
      <c r="G202" s="123">
        <f t="shared" si="9"/>
        <v>37.19258057331933</v>
      </c>
      <c r="H202" s="128"/>
      <c r="I202" s="29"/>
      <c r="J202" s="29"/>
      <c r="K202" s="29"/>
      <c r="L202" s="29"/>
      <c r="M202" s="29"/>
      <c r="N202" s="29"/>
      <c r="O202" s="83"/>
      <c r="P202" s="83"/>
      <c r="Q202" s="15"/>
      <c r="R202" s="15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4" customFormat="1" ht="6.75" customHeight="1">
      <c r="A203" s="16"/>
      <c r="B203" s="68"/>
      <c r="C203" s="208"/>
      <c r="D203" s="70"/>
      <c r="E203" s="210"/>
      <c r="F203" s="211"/>
      <c r="G203" s="31"/>
      <c r="H203" s="128"/>
      <c r="I203" s="29"/>
      <c r="J203" s="29"/>
      <c r="K203" s="29"/>
      <c r="L203" s="29"/>
      <c r="M203" s="29"/>
      <c r="N203" s="29"/>
      <c r="O203" s="83"/>
      <c r="P203" s="83"/>
      <c r="Q203" s="15"/>
      <c r="R203" s="154"/>
      <c r="S203" s="15"/>
      <c r="T203" s="15"/>
      <c r="U203" s="154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4" customFormat="1" ht="12.75">
      <c r="A204" s="740" t="s">
        <v>630</v>
      </c>
      <c r="B204" s="740"/>
      <c r="C204" s="740"/>
      <c r="D204" s="70"/>
      <c r="E204" s="210"/>
      <c r="F204" s="211"/>
      <c r="G204" s="31"/>
      <c r="H204" s="128"/>
      <c r="I204" s="29"/>
      <c r="J204" s="29"/>
      <c r="K204" s="29"/>
      <c r="L204" s="29"/>
      <c r="M204" s="29"/>
      <c r="N204" s="29"/>
      <c r="O204" s="83"/>
      <c r="P204" s="83"/>
      <c r="Q204" s="15"/>
      <c r="R204" s="154"/>
      <c r="S204" s="15"/>
      <c r="T204" s="15"/>
      <c r="U204" s="154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4" customFormat="1" ht="12" customHeight="1">
      <c r="A205" s="407" t="s">
        <v>544</v>
      </c>
      <c r="B205" s="209"/>
      <c r="C205" s="210"/>
      <c r="D205" s="262"/>
      <c r="E205" s="210"/>
      <c r="F205" s="262"/>
      <c r="G205" s="31"/>
      <c r="H205" s="128"/>
      <c r="I205" s="29"/>
      <c r="J205" s="29"/>
      <c r="K205" s="29"/>
      <c r="L205" s="29"/>
      <c r="M205" s="29"/>
      <c r="N205" s="29"/>
      <c r="O205" s="83"/>
      <c r="P205" s="83"/>
      <c r="Q205" s="15"/>
      <c r="R205" s="154"/>
      <c r="S205" s="15"/>
      <c r="T205" s="15"/>
      <c r="U205" s="154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4" customFormat="1" ht="25.5">
      <c r="A206" s="7" t="s">
        <v>557</v>
      </c>
      <c r="B206" s="7" t="s">
        <v>558</v>
      </c>
      <c r="C206" s="5" t="s">
        <v>559</v>
      </c>
      <c r="D206" s="52" t="s">
        <v>696</v>
      </c>
      <c r="E206" s="59" t="s">
        <v>697</v>
      </c>
      <c r="F206" s="5" t="s">
        <v>549</v>
      </c>
      <c r="G206" s="51" t="s">
        <v>698</v>
      </c>
      <c r="H206" s="128"/>
      <c r="I206" s="29"/>
      <c r="J206" s="29"/>
      <c r="K206" s="29"/>
      <c r="L206" s="29"/>
      <c r="M206" s="29"/>
      <c r="N206" s="29"/>
      <c r="O206" s="83"/>
      <c r="P206" s="83"/>
      <c r="Q206" s="15"/>
      <c r="R206" s="15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4" customFormat="1" ht="38.25">
      <c r="A207" s="150">
        <v>40</v>
      </c>
      <c r="B207" s="146">
        <v>3314</v>
      </c>
      <c r="C207" s="310" t="s">
        <v>95</v>
      </c>
      <c r="D207" s="225">
        <v>400</v>
      </c>
      <c r="E207" s="311">
        <v>400</v>
      </c>
      <c r="F207" s="311">
        <v>0</v>
      </c>
      <c r="G207" s="180">
        <f>F207/E207*100</f>
        <v>0</v>
      </c>
      <c r="H207" s="128"/>
      <c r="I207" s="29"/>
      <c r="J207" s="29"/>
      <c r="K207" s="29"/>
      <c r="L207" s="29"/>
      <c r="M207" s="29"/>
      <c r="N207" s="29"/>
      <c r="O207" s="83"/>
      <c r="P207" s="83"/>
      <c r="Q207" s="15"/>
      <c r="R207" s="15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4" customFormat="1" ht="12.75">
      <c r="A208" s="248">
        <v>40</v>
      </c>
      <c r="B208" s="248">
        <v>3315</v>
      </c>
      <c r="C208" s="271" t="s">
        <v>468</v>
      </c>
      <c r="D208" s="173">
        <v>1050</v>
      </c>
      <c r="E208" s="509">
        <v>1150</v>
      </c>
      <c r="F208" s="271">
        <v>703</v>
      </c>
      <c r="G208" s="168">
        <f>F208/E208*100</f>
        <v>61.1304347826087</v>
      </c>
      <c r="H208" s="128"/>
      <c r="I208" s="29"/>
      <c r="J208" s="29"/>
      <c r="K208" s="29"/>
      <c r="L208" s="29"/>
      <c r="M208" s="29"/>
      <c r="N208" s="29"/>
      <c r="O208" s="83"/>
      <c r="P208" s="83"/>
      <c r="Q208" s="15"/>
      <c r="R208" s="15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4" customFormat="1" ht="12.75">
      <c r="A209" s="204"/>
      <c r="B209" s="221"/>
      <c r="C209" s="220" t="s">
        <v>885</v>
      </c>
      <c r="D209" s="205">
        <f>SUM(D207:D208)</f>
        <v>1450</v>
      </c>
      <c r="E209" s="205">
        <f>SUM(E207:E208)</f>
        <v>1550</v>
      </c>
      <c r="F209" s="205">
        <f>SUM(F207:F208)</f>
        <v>703</v>
      </c>
      <c r="G209" s="123">
        <f>F209/E209*100</f>
        <v>45.354838709677416</v>
      </c>
      <c r="H209" s="128"/>
      <c r="I209" s="29"/>
      <c r="J209" s="29"/>
      <c r="K209" s="29"/>
      <c r="L209" s="29"/>
      <c r="M209" s="29"/>
      <c r="N209" s="29"/>
      <c r="O209" s="83"/>
      <c r="P209" s="83"/>
      <c r="Q209" s="15"/>
      <c r="R209" s="15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4" customFormat="1" ht="12.75">
      <c r="A210" s="16"/>
      <c r="B210" s="68"/>
      <c r="C210" s="208"/>
      <c r="D210" s="209"/>
      <c r="E210" s="210"/>
      <c r="F210" s="211"/>
      <c r="G210" s="212"/>
      <c r="H210" s="128"/>
      <c r="I210" s="29"/>
      <c r="J210" s="29"/>
      <c r="K210" s="29"/>
      <c r="L210" s="29"/>
      <c r="M210" s="29"/>
      <c r="N210" s="29"/>
      <c r="O210" s="83"/>
      <c r="P210" s="83"/>
      <c r="Q210" s="15"/>
      <c r="R210" s="15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4" customFormat="1" ht="12.75">
      <c r="A211" s="213"/>
      <c r="B211" s="223"/>
      <c r="C211" s="222" t="s">
        <v>886</v>
      </c>
      <c r="D211" s="214">
        <f>D182+D192+D202+D209</f>
        <v>132345</v>
      </c>
      <c r="E211" s="214">
        <f>E182+E192+E202+E209</f>
        <v>144238</v>
      </c>
      <c r="F211" s="214">
        <f>F182+F192+F202+F209</f>
        <v>85307</v>
      </c>
      <c r="G211" s="10">
        <f>F211/E211*100</f>
        <v>59.143221619822796</v>
      </c>
      <c r="H211" s="128"/>
      <c r="I211" s="29"/>
      <c r="J211" s="29"/>
      <c r="K211" s="29"/>
      <c r="L211" s="29"/>
      <c r="M211" s="29"/>
      <c r="N211" s="29"/>
      <c r="O211" s="83"/>
      <c r="P211" s="83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4" customFormat="1" ht="8.25" customHeight="1">
      <c r="A212" s="16"/>
      <c r="B212" s="68"/>
      <c r="C212" s="208"/>
      <c r="D212" s="209"/>
      <c r="E212" s="210"/>
      <c r="F212" s="211"/>
      <c r="G212" s="212"/>
      <c r="H212" s="128"/>
      <c r="I212" s="29"/>
      <c r="J212" s="29"/>
      <c r="K212" s="29"/>
      <c r="L212" s="29"/>
      <c r="M212" s="29"/>
      <c r="N212" s="29"/>
      <c r="O212" s="83"/>
      <c r="P212" s="83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4" customFormat="1" ht="15.75">
      <c r="A213" s="73" t="s">
        <v>828</v>
      </c>
      <c r="B213" s="29"/>
      <c r="C213" s="29"/>
      <c r="D213" s="83"/>
      <c r="E213" s="83"/>
      <c r="F213" s="83"/>
      <c r="G213" s="29"/>
      <c r="H213" s="29"/>
      <c r="I213" s="29"/>
      <c r="J213" s="29"/>
      <c r="K213" s="29"/>
      <c r="L213" s="29"/>
      <c r="M213" s="29"/>
      <c r="N213" s="29"/>
      <c r="O213" s="83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4" customFormat="1" ht="6.75" customHeight="1">
      <c r="A214" s="29"/>
      <c r="B214"/>
      <c r="C214"/>
      <c r="D214" s="15"/>
      <c r="E214" s="15"/>
      <c r="F214" s="15"/>
      <c r="G214"/>
      <c r="H214" s="29"/>
      <c r="I214" s="29"/>
      <c r="J214" s="29"/>
      <c r="K214" s="29"/>
      <c r="L214" s="29"/>
      <c r="M214" s="29"/>
      <c r="N214" s="29"/>
      <c r="O214" s="83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4" customFormat="1" ht="12.75">
      <c r="A215" s="64" t="s">
        <v>629</v>
      </c>
      <c r="B215"/>
      <c r="C215"/>
      <c r="D215" s="15"/>
      <c r="E215" s="15"/>
      <c r="F215" s="15"/>
      <c r="G215"/>
      <c r="H215" s="29"/>
      <c r="I215" s="29"/>
      <c r="J215" s="29"/>
      <c r="K215" s="29"/>
      <c r="L215" s="29"/>
      <c r="M215" s="29"/>
      <c r="N215" s="29"/>
      <c r="O215" s="83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4" customFormat="1" ht="8.25" customHeight="1">
      <c r="A216" s="29"/>
      <c r="B216"/>
      <c r="C216"/>
      <c r="D216" s="15"/>
      <c r="E216" s="15"/>
      <c r="F216" s="15"/>
      <c r="G216"/>
      <c r="H216" s="29"/>
      <c r="I216" s="29"/>
      <c r="J216" s="29"/>
      <c r="K216" s="29"/>
      <c r="L216" s="29"/>
      <c r="M216" s="29"/>
      <c r="N216" s="29"/>
      <c r="O216" s="83"/>
      <c r="P216" s="15"/>
      <c r="Q216" s="15"/>
      <c r="R216" s="15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4" customFormat="1" ht="25.5">
      <c r="A217" s="7" t="s">
        <v>557</v>
      </c>
      <c r="B217" s="7" t="s">
        <v>558</v>
      </c>
      <c r="C217" s="5" t="s">
        <v>559</v>
      </c>
      <c r="D217" s="52" t="s">
        <v>696</v>
      </c>
      <c r="E217" s="59" t="s">
        <v>697</v>
      </c>
      <c r="F217" s="5" t="s">
        <v>549</v>
      </c>
      <c r="G217" s="51" t="s">
        <v>698</v>
      </c>
      <c r="H217" s="29"/>
      <c r="I217" s="29"/>
      <c r="J217" s="29"/>
      <c r="K217" s="29"/>
      <c r="L217" s="29"/>
      <c r="M217" s="29"/>
      <c r="N217" s="29"/>
      <c r="O217" s="83"/>
      <c r="P217" s="15"/>
      <c r="Q217" s="15"/>
      <c r="R217" s="15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4" customFormat="1" ht="25.5">
      <c r="A218" s="150" t="s">
        <v>633</v>
      </c>
      <c r="B218" s="146">
        <v>3539</v>
      </c>
      <c r="C218" s="147" t="s">
        <v>470</v>
      </c>
      <c r="D218" s="225">
        <v>3640</v>
      </c>
      <c r="E218" s="311">
        <v>3660</v>
      </c>
      <c r="F218" s="311">
        <v>3062</v>
      </c>
      <c r="G218" s="180">
        <f aca="true" t="shared" si="10" ref="G218:G228">F218/E218*100</f>
        <v>83.66120218579235</v>
      </c>
      <c r="H218" s="29"/>
      <c r="I218" s="29"/>
      <c r="J218" s="29"/>
      <c r="K218" s="29"/>
      <c r="L218" s="29"/>
      <c r="M218" s="29"/>
      <c r="N218" s="29"/>
      <c r="O218" s="83"/>
      <c r="P218" s="15"/>
      <c r="Q218" s="15"/>
      <c r="R218" s="15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24" customFormat="1" ht="25.5">
      <c r="A219" s="150" t="s">
        <v>633</v>
      </c>
      <c r="B219" s="146">
        <v>3549</v>
      </c>
      <c r="C219" s="137" t="s">
        <v>396</v>
      </c>
      <c r="D219" s="225">
        <v>300</v>
      </c>
      <c r="E219" s="311">
        <v>300</v>
      </c>
      <c r="F219" s="311">
        <v>0</v>
      </c>
      <c r="G219" s="180">
        <f>F219/E219*100</f>
        <v>0</v>
      </c>
      <c r="H219" s="29"/>
      <c r="I219" s="29"/>
      <c r="J219" s="29"/>
      <c r="K219" s="29"/>
      <c r="L219" s="29"/>
      <c r="M219" s="29"/>
      <c r="N219" s="29"/>
      <c r="O219" s="83"/>
      <c r="P219" s="15"/>
      <c r="Q219" s="15"/>
      <c r="R219" s="15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24" customFormat="1" ht="16.5" customHeight="1">
      <c r="A220" s="150">
        <v>50</v>
      </c>
      <c r="B220" s="146">
        <v>3569</v>
      </c>
      <c r="C220" s="147" t="s">
        <v>395</v>
      </c>
      <c r="D220" s="225">
        <v>200</v>
      </c>
      <c r="E220" s="311">
        <v>200</v>
      </c>
      <c r="F220" s="311">
        <v>64</v>
      </c>
      <c r="G220" s="180">
        <f t="shared" si="10"/>
        <v>32</v>
      </c>
      <c r="H220" s="29"/>
      <c r="I220" s="29"/>
      <c r="J220" s="29"/>
      <c r="K220" s="29"/>
      <c r="L220" s="29"/>
      <c r="M220" s="29"/>
      <c r="N220" s="29"/>
      <c r="O220" s="83"/>
      <c r="P220" s="15"/>
      <c r="Q220" s="15"/>
      <c r="R220" s="15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24" customFormat="1" ht="25.5">
      <c r="A221" s="150" t="s">
        <v>633</v>
      </c>
      <c r="B221" s="146">
        <v>3592</v>
      </c>
      <c r="C221" s="137" t="s">
        <v>400</v>
      </c>
      <c r="D221" s="225">
        <v>500</v>
      </c>
      <c r="E221" s="311">
        <v>450</v>
      </c>
      <c r="F221" s="311">
        <v>4</v>
      </c>
      <c r="G221" s="180">
        <f>F221/E221*100</f>
        <v>0.8888888888888888</v>
      </c>
      <c r="H221" s="29"/>
      <c r="I221" s="29"/>
      <c r="J221" s="29"/>
      <c r="K221" s="29"/>
      <c r="L221" s="29"/>
      <c r="M221" s="29"/>
      <c r="N221" s="29"/>
      <c r="O221" s="83"/>
      <c r="P221" s="15"/>
      <c r="Q221" s="15"/>
      <c r="R221" s="15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24" customFormat="1" ht="12.75">
      <c r="A222" s="150" t="s">
        <v>633</v>
      </c>
      <c r="B222" s="146" t="s">
        <v>350</v>
      </c>
      <c r="C222" s="137" t="s">
        <v>434</v>
      </c>
      <c r="D222" s="311">
        <f>D223+D224+D225+D226+D227</f>
        <v>36800</v>
      </c>
      <c r="E222" s="311">
        <f>E223+E224+E225+E226+E227</f>
        <v>39071</v>
      </c>
      <c r="F222" s="311">
        <f>F223+F224+F225+F226+F227</f>
        <v>21509</v>
      </c>
      <c r="G222" s="180">
        <f t="shared" si="10"/>
        <v>55.05106088915051</v>
      </c>
      <c r="H222" s="29"/>
      <c r="I222" s="29"/>
      <c r="J222" s="29"/>
      <c r="K222" s="29"/>
      <c r="L222" s="29"/>
      <c r="M222" s="29"/>
      <c r="N222" s="29"/>
      <c r="O222" s="83"/>
      <c r="P222" s="15"/>
      <c r="Q222" s="15"/>
      <c r="R222" s="154"/>
      <c r="S222" s="15"/>
      <c r="T222" s="15"/>
      <c r="U222" s="15"/>
      <c r="V222" s="154"/>
      <c r="W222" s="154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24" customFormat="1" ht="12.75">
      <c r="A223" s="150" t="s">
        <v>633</v>
      </c>
      <c r="B223" s="431" t="s">
        <v>471</v>
      </c>
      <c r="C223" s="432" t="s">
        <v>472</v>
      </c>
      <c r="D223" s="433">
        <v>32730</v>
      </c>
      <c r="E223" s="434">
        <v>32730</v>
      </c>
      <c r="F223" s="434">
        <v>17118</v>
      </c>
      <c r="G223" s="435">
        <f t="shared" si="10"/>
        <v>52.30064161319889</v>
      </c>
      <c r="H223" s="29"/>
      <c r="I223" s="29"/>
      <c r="J223" s="29"/>
      <c r="K223" s="29"/>
      <c r="L223" s="29"/>
      <c r="M223" s="29"/>
      <c r="N223" s="29"/>
      <c r="O223" s="83"/>
      <c r="P223" s="15"/>
      <c r="Q223" s="15"/>
      <c r="R223" s="154"/>
      <c r="S223" s="15"/>
      <c r="T223" s="15"/>
      <c r="U223" s="15"/>
      <c r="V223" s="15"/>
      <c r="W223" s="154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24" customFormat="1" ht="12.75">
      <c r="A224" s="150" t="s">
        <v>633</v>
      </c>
      <c r="B224" s="431" t="s">
        <v>473</v>
      </c>
      <c r="C224" s="432" t="s">
        <v>474</v>
      </c>
      <c r="D224" s="433">
        <v>200</v>
      </c>
      <c r="E224" s="434">
        <v>406</v>
      </c>
      <c r="F224" s="434">
        <v>267</v>
      </c>
      <c r="G224" s="435">
        <f t="shared" si="10"/>
        <v>65.76354679802957</v>
      </c>
      <c r="H224" s="29"/>
      <c r="I224" s="29"/>
      <c r="J224" s="29"/>
      <c r="K224" s="29"/>
      <c r="L224" s="29"/>
      <c r="M224" s="29"/>
      <c r="N224" s="29"/>
      <c r="O224" s="83"/>
      <c r="P224" s="15"/>
      <c r="Q224" s="15"/>
      <c r="R224" s="154"/>
      <c r="S224" s="15"/>
      <c r="T224" s="15"/>
      <c r="U224" s="15"/>
      <c r="V224" s="15"/>
      <c r="W224" s="154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24" customFormat="1" ht="12.75">
      <c r="A225" s="150" t="s">
        <v>633</v>
      </c>
      <c r="B225" s="431" t="s">
        <v>475</v>
      </c>
      <c r="C225" s="432" t="s">
        <v>476</v>
      </c>
      <c r="D225" s="502">
        <v>700</v>
      </c>
      <c r="E225" s="434">
        <v>1980</v>
      </c>
      <c r="F225" s="434">
        <v>1927</v>
      </c>
      <c r="G225" s="435">
        <f t="shared" si="10"/>
        <v>97.32323232323232</v>
      </c>
      <c r="H225" s="29"/>
      <c r="I225" s="29"/>
      <c r="J225" s="29"/>
      <c r="K225" s="29"/>
      <c r="L225" s="29"/>
      <c r="M225" s="29"/>
      <c r="N225" s="29"/>
      <c r="O225" s="83"/>
      <c r="P225" s="15"/>
      <c r="Q225" s="15"/>
      <c r="R225" s="154"/>
      <c r="S225" s="15"/>
      <c r="T225" s="15"/>
      <c r="U225" s="15"/>
      <c r="V225" s="15"/>
      <c r="W225" s="154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24" customFormat="1" ht="12.75">
      <c r="A226" s="150" t="s">
        <v>633</v>
      </c>
      <c r="B226" s="431" t="s">
        <v>477</v>
      </c>
      <c r="C226" s="432" t="s">
        <v>478</v>
      </c>
      <c r="D226" s="502">
        <v>1800</v>
      </c>
      <c r="E226" s="434">
        <v>1800</v>
      </c>
      <c r="F226" s="434">
        <v>1141</v>
      </c>
      <c r="G226" s="435">
        <f t="shared" si="10"/>
        <v>63.388888888888886</v>
      </c>
      <c r="H226" s="29"/>
      <c r="I226" s="29"/>
      <c r="J226" s="29"/>
      <c r="K226" s="29"/>
      <c r="L226" s="29"/>
      <c r="M226" s="29"/>
      <c r="N226" s="29"/>
      <c r="O226" s="83"/>
      <c r="P226" s="15"/>
      <c r="Q226" s="15"/>
      <c r="R226" s="154"/>
      <c r="S226" s="15"/>
      <c r="T226" s="15"/>
      <c r="U226" s="15"/>
      <c r="V226" s="15"/>
      <c r="W226" s="154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24" customFormat="1" ht="12.75">
      <c r="A227" s="150" t="s">
        <v>633</v>
      </c>
      <c r="B227" s="431" t="s">
        <v>477</v>
      </c>
      <c r="C227" s="432" t="s">
        <v>479</v>
      </c>
      <c r="D227" s="433">
        <v>1370</v>
      </c>
      <c r="E227" s="434">
        <v>2155</v>
      </c>
      <c r="F227" s="434">
        <v>1056</v>
      </c>
      <c r="G227" s="435">
        <f t="shared" si="10"/>
        <v>49.00232018561485</v>
      </c>
      <c r="H227" s="29"/>
      <c r="I227" s="29"/>
      <c r="J227" s="29"/>
      <c r="K227" s="29"/>
      <c r="L227" s="29"/>
      <c r="M227" s="29"/>
      <c r="N227" s="29"/>
      <c r="O227" s="83"/>
      <c r="P227" s="15"/>
      <c r="Q227" s="15"/>
      <c r="R227" s="154"/>
      <c r="S227" s="15"/>
      <c r="T227" s="15"/>
      <c r="U227" s="15"/>
      <c r="V227" s="15"/>
      <c r="W227" s="154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24" customFormat="1" ht="12.75">
      <c r="A228" s="204"/>
      <c r="B228" s="221"/>
      <c r="C228" s="220" t="s">
        <v>490</v>
      </c>
      <c r="D228" s="205">
        <f>SUM(D218:D227)-D222</f>
        <v>41440</v>
      </c>
      <c r="E228" s="205">
        <f>SUM(E218:E227)-E222</f>
        <v>43681</v>
      </c>
      <c r="F228" s="411">
        <f>SUM(F218:F227)-F222</f>
        <v>24639</v>
      </c>
      <c r="G228" s="470">
        <f t="shared" si="10"/>
        <v>56.406675671344516</v>
      </c>
      <c r="H228" s="128" t="s">
        <v>643</v>
      </c>
      <c r="I228" s="29"/>
      <c r="J228" s="29"/>
      <c r="K228" s="29"/>
      <c r="L228" s="29"/>
      <c r="M228" s="29"/>
      <c r="N228" s="29"/>
      <c r="O228" s="83" t="s">
        <v>837</v>
      </c>
      <c r="P228" s="83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24" customFormat="1" ht="12.75">
      <c r="A229" s="16"/>
      <c r="B229" s="68"/>
      <c r="C229" s="208"/>
      <c r="D229" s="209"/>
      <c r="E229" s="209"/>
      <c r="F229" s="209"/>
      <c r="G229" s="460"/>
      <c r="H229" s="128"/>
      <c r="I229" s="29"/>
      <c r="J229" s="29"/>
      <c r="K229" s="29"/>
      <c r="L229" s="29"/>
      <c r="M229" s="29"/>
      <c r="N229" s="29"/>
      <c r="O229" s="83"/>
      <c r="P229" s="83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24" customFormat="1" ht="12.75">
      <c r="A230" s="407" t="s">
        <v>388</v>
      </c>
      <c r="B230" s="209"/>
      <c r="C230" s="210"/>
      <c r="D230" s="262"/>
      <c r="E230" s="210"/>
      <c r="F230" s="262"/>
      <c r="G230" s="118"/>
      <c r="H230" s="128"/>
      <c r="I230" s="29"/>
      <c r="J230" s="29"/>
      <c r="K230" s="29"/>
      <c r="L230" s="29"/>
      <c r="M230" s="29"/>
      <c r="N230" s="29"/>
      <c r="O230" s="83"/>
      <c r="P230" s="83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24" customFormat="1" ht="25.5">
      <c r="A231" s="7" t="s">
        <v>557</v>
      </c>
      <c r="B231" s="7" t="s">
        <v>558</v>
      </c>
      <c r="C231" s="5" t="s">
        <v>559</v>
      </c>
      <c r="D231" s="52" t="s">
        <v>696</v>
      </c>
      <c r="E231" s="59" t="s">
        <v>697</v>
      </c>
      <c r="F231" s="5" t="s">
        <v>549</v>
      </c>
      <c r="G231" s="51" t="s">
        <v>698</v>
      </c>
      <c r="H231" s="128"/>
      <c r="I231" s="29"/>
      <c r="J231" s="29"/>
      <c r="K231" s="29"/>
      <c r="L231" s="29"/>
      <c r="M231" s="29"/>
      <c r="N231" s="29"/>
      <c r="O231" s="83"/>
      <c r="P231" s="83"/>
      <c r="Q231" s="15"/>
      <c r="R231" s="154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24" customFormat="1" ht="12.75">
      <c r="A232" s="365">
        <v>50</v>
      </c>
      <c r="B232" s="365">
        <v>3522</v>
      </c>
      <c r="C232" s="368" t="s">
        <v>498</v>
      </c>
      <c r="D232" s="366">
        <v>8400</v>
      </c>
      <c r="E232" s="367">
        <v>33556</v>
      </c>
      <c r="F232" s="311">
        <v>6940</v>
      </c>
      <c r="G232" s="180">
        <f>F232/E232*100</f>
        <v>20.681845273572534</v>
      </c>
      <c r="H232" s="128"/>
      <c r="I232" s="29"/>
      <c r="J232" s="29"/>
      <c r="K232" s="29"/>
      <c r="L232" s="29"/>
      <c r="M232" s="29"/>
      <c r="N232" s="29"/>
      <c r="O232" s="83"/>
      <c r="P232" s="83"/>
      <c r="Q232" s="15"/>
      <c r="R232" s="154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24" customFormat="1" ht="12.75">
      <c r="A233" s="365">
        <v>50</v>
      </c>
      <c r="B233" s="365">
        <v>3529</v>
      </c>
      <c r="C233" s="368" t="s">
        <v>398</v>
      </c>
      <c r="D233" s="366">
        <v>23336</v>
      </c>
      <c r="E233" s="367">
        <v>25537</v>
      </c>
      <c r="F233" s="311">
        <v>15552</v>
      </c>
      <c r="G233" s="180">
        <f>F233/E233*100</f>
        <v>60.89987077573716</v>
      </c>
      <c r="H233" s="128"/>
      <c r="I233" s="29"/>
      <c r="J233" s="29"/>
      <c r="K233" s="29"/>
      <c r="L233" s="29"/>
      <c r="M233" s="29"/>
      <c r="N233" s="29"/>
      <c r="O233" s="83"/>
      <c r="P233" s="83"/>
      <c r="Q233" s="15"/>
      <c r="R233" s="154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24" customFormat="1" ht="12.75">
      <c r="A234" s="150">
        <v>50</v>
      </c>
      <c r="B234" s="146">
        <v>3533</v>
      </c>
      <c r="C234" s="147" t="s">
        <v>399</v>
      </c>
      <c r="D234" s="409">
        <v>128238</v>
      </c>
      <c r="E234" s="311">
        <v>128488</v>
      </c>
      <c r="F234" s="311">
        <v>85738</v>
      </c>
      <c r="G234" s="180">
        <f>F234/E234*100</f>
        <v>66.72841043521574</v>
      </c>
      <c r="H234" s="128"/>
      <c r="I234" s="29"/>
      <c r="J234" s="29"/>
      <c r="K234" s="29"/>
      <c r="L234" s="29"/>
      <c r="M234" s="29"/>
      <c r="N234" s="29"/>
      <c r="O234" s="83"/>
      <c r="P234" s="83"/>
      <c r="Q234" s="15"/>
      <c r="R234" s="15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24" customFormat="1" ht="12.75">
      <c r="A235" s="204"/>
      <c r="B235" s="221"/>
      <c r="C235" s="220" t="s">
        <v>466</v>
      </c>
      <c r="D235" s="205">
        <f>SUM(D232:D234)</f>
        <v>159974</v>
      </c>
      <c r="E235" s="206">
        <f>SUM(E232:E234)</f>
        <v>187581</v>
      </c>
      <c r="F235" s="237">
        <f>SUM(F232:F234)</f>
        <v>108230</v>
      </c>
      <c r="G235" s="123">
        <f>F235/E235*100</f>
        <v>57.69774124244993</v>
      </c>
      <c r="H235" s="128"/>
      <c r="I235" s="29"/>
      <c r="J235" s="29"/>
      <c r="K235" s="29"/>
      <c r="L235" s="29"/>
      <c r="M235" s="29"/>
      <c r="N235" s="29"/>
      <c r="O235" s="83"/>
      <c r="P235" s="83"/>
      <c r="Q235" s="15"/>
      <c r="R235" s="15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24" customFormat="1" ht="13.5" customHeight="1">
      <c r="A236" s="204"/>
      <c r="B236" s="221"/>
      <c r="C236" s="220" t="s">
        <v>884</v>
      </c>
      <c r="D236" s="205">
        <f>D228+D235</f>
        <v>201414</v>
      </c>
      <c r="E236" s="205">
        <f>E228+E235</f>
        <v>231262</v>
      </c>
      <c r="F236" s="205">
        <f>F228+F235</f>
        <v>132869</v>
      </c>
      <c r="G236" s="115">
        <f>F236/E236*100</f>
        <v>57.45388347415486</v>
      </c>
      <c r="H236" s="128"/>
      <c r="I236" s="29"/>
      <c r="J236" s="29"/>
      <c r="K236" s="29"/>
      <c r="L236" s="29"/>
      <c r="M236" s="29"/>
      <c r="N236" s="29"/>
      <c r="O236" s="83"/>
      <c r="P236" s="83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24" customFormat="1" ht="13.5" customHeight="1">
      <c r="A237" s="16"/>
      <c r="B237" s="68"/>
      <c r="C237" s="208"/>
      <c r="D237" s="209"/>
      <c r="E237" s="209"/>
      <c r="F237" s="209"/>
      <c r="G237" s="118"/>
      <c r="H237" s="128"/>
      <c r="I237" s="29"/>
      <c r="J237" s="29"/>
      <c r="K237" s="29"/>
      <c r="L237" s="29"/>
      <c r="M237" s="29"/>
      <c r="N237" s="29"/>
      <c r="O237" s="83"/>
      <c r="P237" s="83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2.75">
      <c r="A238" s="407" t="s">
        <v>376</v>
      </c>
      <c r="B238" s="407"/>
      <c r="C238" s="407"/>
      <c r="D238" s="154"/>
      <c r="E238" s="154"/>
      <c r="F238" s="15"/>
      <c r="G238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7" ht="25.5">
      <c r="A239" s="7" t="s">
        <v>557</v>
      </c>
      <c r="B239" s="7" t="s">
        <v>558</v>
      </c>
      <c r="C239" s="5" t="s">
        <v>559</v>
      </c>
      <c r="D239" s="52" t="s">
        <v>696</v>
      </c>
      <c r="E239" s="59" t="s">
        <v>697</v>
      </c>
      <c r="F239" s="5" t="s">
        <v>549</v>
      </c>
      <c r="G239" s="51" t="s">
        <v>698</v>
      </c>
    </row>
    <row r="240" spans="1:7" ht="25.5">
      <c r="A240" s="150" t="s">
        <v>633</v>
      </c>
      <c r="B240" s="146">
        <v>3522</v>
      </c>
      <c r="C240" s="137" t="s">
        <v>185</v>
      </c>
      <c r="D240" s="225">
        <v>180000</v>
      </c>
      <c r="E240" s="311">
        <v>180000</v>
      </c>
      <c r="F240" s="311">
        <v>75987</v>
      </c>
      <c r="G240" s="180">
        <f>F240/E240*100</f>
        <v>42.215</v>
      </c>
    </row>
    <row r="241" spans="1:8" ht="13.5" customHeight="1">
      <c r="A241" s="150" t="s">
        <v>633</v>
      </c>
      <c r="B241" s="146" t="s">
        <v>350</v>
      </c>
      <c r="C241" s="137" t="s">
        <v>186</v>
      </c>
      <c r="D241" s="225">
        <v>80000</v>
      </c>
      <c r="E241" s="311">
        <v>80000</v>
      </c>
      <c r="F241" s="311">
        <v>41554</v>
      </c>
      <c r="G241" s="180">
        <f>F241/E241*100</f>
        <v>51.9425</v>
      </c>
      <c r="H241" s="180"/>
    </row>
    <row r="242" spans="1:7" ht="25.5">
      <c r="A242" s="150" t="s">
        <v>633</v>
      </c>
      <c r="B242" s="146">
        <v>6409</v>
      </c>
      <c r="C242" s="137" t="s">
        <v>81</v>
      </c>
      <c r="D242" s="225">
        <v>0</v>
      </c>
      <c r="E242" s="311">
        <v>1060</v>
      </c>
      <c r="F242" s="311">
        <v>1040</v>
      </c>
      <c r="G242" s="180">
        <f>F242/E242*100</f>
        <v>98.11320754716981</v>
      </c>
    </row>
    <row r="243" spans="1:256" s="29" customFormat="1" ht="12.75">
      <c r="A243" s="204"/>
      <c r="B243" s="221"/>
      <c r="C243" s="410" t="s">
        <v>375</v>
      </c>
      <c r="D243" s="205">
        <f>SUM(D240:D242)</f>
        <v>260000</v>
      </c>
      <c r="E243" s="206">
        <f>SUM(E240:E242)</f>
        <v>261060</v>
      </c>
      <c r="F243" s="237">
        <f>SUM(F240:F242)</f>
        <v>118581</v>
      </c>
      <c r="G243" s="115">
        <f>F243/E243*100</f>
        <v>45.422891289358766</v>
      </c>
      <c r="O243" s="83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29" customFormat="1" ht="12.75">
      <c r="A244" s="16"/>
      <c r="B244" s="68"/>
      <c r="C244" s="208"/>
      <c r="D244" s="209"/>
      <c r="E244" s="411"/>
      <c r="F244" s="211"/>
      <c r="G244" s="31"/>
      <c r="H244" s="128"/>
      <c r="O244" s="83"/>
      <c r="P244" s="83"/>
      <c r="Q244" s="83"/>
      <c r="R244" s="83"/>
      <c r="S244" s="83"/>
      <c r="T244" s="83"/>
      <c r="U244" s="83"/>
      <c r="V244" s="154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83"/>
      <c r="GD244" s="83"/>
      <c r="GE244" s="83"/>
      <c r="GF244" s="83"/>
      <c r="GG244" s="83"/>
      <c r="GH244" s="83"/>
      <c r="GI244" s="83"/>
      <c r="GJ244" s="83"/>
      <c r="GK244" s="83"/>
      <c r="GL244" s="83"/>
      <c r="GM244" s="83"/>
      <c r="GN244" s="83"/>
      <c r="GO244" s="83"/>
      <c r="GP244" s="83"/>
      <c r="GQ244" s="83"/>
      <c r="GR244" s="83"/>
      <c r="GS244" s="83"/>
      <c r="GT244" s="83"/>
      <c r="GU244" s="83"/>
      <c r="GV244" s="83"/>
      <c r="GW244" s="83"/>
      <c r="GX244" s="83"/>
      <c r="GY244" s="83"/>
      <c r="GZ244" s="83"/>
      <c r="HA244" s="83"/>
      <c r="HB244" s="83"/>
      <c r="HC244" s="83"/>
      <c r="HD244" s="83"/>
      <c r="HE244" s="83"/>
      <c r="HF244" s="83"/>
      <c r="HG244" s="83"/>
      <c r="HH244" s="83"/>
      <c r="HI244" s="83"/>
      <c r="HJ244" s="83"/>
      <c r="HK244" s="83"/>
      <c r="HL244" s="83"/>
      <c r="HM244" s="83"/>
      <c r="HN244" s="83"/>
      <c r="HO244" s="83"/>
      <c r="HP244" s="83"/>
      <c r="HQ244" s="83"/>
      <c r="HR244" s="83"/>
      <c r="HS244" s="83"/>
      <c r="HT244" s="83"/>
      <c r="HU244" s="83"/>
      <c r="HV244" s="83"/>
      <c r="HW244" s="83"/>
      <c r="HX244" s="83"/>
      <c r="HY244" s="83"/>
      <c r="HZ244" s="83"/>
      <c r="IA244" s="83"/>
      <c r="IB244" s="83"/>
      <c r="IC244" s="83"/>
      <c r="ID244" s="83"/>
      <c r="IE244" s="83"/>
      <c r="IF244" s="83"/>
      <c r="IG244" s="83"/>
      <c r="IH244" s="83"/>
      <c r="II244" s="83"/>
      <c r="IJ244" s="83"/>
      <c r="IK244" s="83"/>
      <c r="IL244" s="83"/>
      <c r="IM244" s="83"/>
      <c r="IN244" s="83"/>
      <c r="IO244" s="83"/>
      <c r="IP244" s="83"/>
      <c r="IQ244" s="83"/>
      <c r="IR244" s="83"/>
      <c r="IS244" s="83"/>
      <c r="IT244" s="83"/>
      <c r="IU244" s="83"/>
      <c r="IV244" s="83"/>
    </row>
    <row r="245" spans="1:256" s="124" customFormat="1" ht="12.75">
      <c r="A245" s="213"/>
      <c r="B245" s="223"/>
      <c r="C245" s="222" t="s">
        <v>886</v>
      </c>
      <c r="D245" s="214">
        <f>D236+D243</f>
        <v>461414</v>
      </c>
      <c r="E245" s="214">
        <f>E236+E243</f>
        <v>492322</v>
      </c>
      <c r="F245" s="214">
        <f>F236+F243</f>
        <v>251450</v>
      </c>
      <c r="G245" s="442">
        <f>F245/E245*100</f>
        <v>51.07429690324625</v>
      </c>
      <c r="H245" s="128"/>
      <c r="I245" s="29"/>
      <c r="J245" s="29"/>
      <c r="K245" s="29"/>
      <c r="L245" s="29"/>
      <c r="M245" s="29"/>
      <c r="N245" s="29"/>
      <c r="O245" s="83"/>
      <c r="P245" s="83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5:6" ht="12.75">
      <c r="E246" s="83"/>
      <c r="F246" s="83"/>
    </row>
    <row r="247" spans="1:256" s="29" customFormat="1" ht="15.75">
      <c r="A247" s="73" t="s">
        <v>634</v>
      </c>
      <c r="D247" s="83"/>
      <c r="E247" s="83"/>
      <c r="F247" s="83"/>
      <c r="O247" s="83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2:256" s="29" customFormat="1" ht="12.75">
      <c r="B248"/>
      <c r="C248"/>
      <c r="D248" s="15"/>
      <c r="E248" s="15"/>
      <c r="F248" s="83"/>
      <c r="G248"/>
      <c r="O248" s="83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29" customFormat="1" ht="12.75">
      <c r="A249" s="64" t="s">
        <v>629</v>
      </c>
      <c r="B249"/>
      <c r="C249"/>
      <c r="D249" s="15"/>
      <c r="E249" s="15"/>
      <c r="F249" s="83"/>
      <c r="G249"/>
      <c r="O249" s="83"/>
      <c r="P249" s="15"/>
      <c r="Q249" s="15"/>
      <c r="R249" s="15"/>
      <c r="S249" s="15"/>
      <c r="T249" s="15"/>
      <c r="U249" s="15"/>
      <c r="V249" s="15"/>
      <c r="W249" s="154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2:256" s="29" customFormat="1" ht="12.75">
      <c r="B250"/>
      <c r="C250"/>
      <c r="D250" s="15"/>
      <c r="E250" s="15"/>
      <c r="F250" s="83"/>
      <c r="G250"/>
      <c r="O250" s="83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29" customFormat="1" ht="25.5">
      <c r="A251" s="7" t="s">
        <v>557</v>
      </c>
      <c r="B251" s="7" t="s">
        <v>558</v>
      </c>
      <c r="C251" s="5" t="s">
        <v>559</v>
      </c>
      <c r="D251" s="52" t="s">
        <v>696</v>
      </c>
      <c r="E251" s="59" t="s">
        <v>697</v>
      </c>
      <c r="F251" s="5" t="s">
        <v>549</v>
      </c>
      <c r="G251" s="51" t="s">
        <v>698</v>
      </c>
      <c r="O251" s="83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29" customFormat="1" ht="25.5">
      <c r="A252" s="150">
        <v>60</v>
      </c>
      <c r="B252" s="146">
        <v>3719</v>
      </c>
      <c r="C252" s="137" t="s">
        <v>510</v>
      </c>
      <c r="D252" s="225">
        <v>130</v>
      </c>
      <c r="E252" s="311">
        <v>130</v>
      </c>
      <c r="F252" s="311">
        <v>0</v>
      </c>
      <c r="G252" s="180">
        <f aca="true" t="shared" si="11" ref="G252:G261">F252/E252*100</f>
        <v>0</v>
      </c>
      <c r="O252" s="83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29" customFormat="1" ht="13.5" customHeight="1">
      <c r="A253" s="150" t="s">
        <v>635</v>
      </c>
      <c r="B253" s="146">
        <v>3729</v>
      </c>
      <c r="C253" s="137" t="s">
        <v>392</v>
      </c>
      <c r="D253" s="225">
        <v>150</v>
      </c>
      <c r="E253" s="311">
        <v>150</v>
      </c>
      <c r="F253" s="311">
        <v>0</v>
      </c>
      <c r="G253" s="180">
        <f t="shared" si="11"/>
        <v>0</v>
      </c>
      <c r="O253" s="83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29" customFormat="1" ht="15" customHeight="1">
      <c r="A254" s="150" t="s">
        <v>635</v>
      </c>
      <c r="B254" s="146">
        <v>3792</v>
      </c>
      <c r="C254" s="137" t="s">
        <v>480</v>
      </c>
      <c r="D254" s="225">
        <v>100</v>
      </c>
      <c r="E254" s="311">
        <v>70</v>
      </c>
      <c r="F254" s="311">
        <v>0</v>
      </c>
      <c r="G254" s="180">
        <f>F254/E254*100</f>
        <v>0</v>
      </c>
      <c r="O254" s="83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9" customFormat="1" ht="14.25" customHeight="1">
      <c r="A255" s="150" t="s">
        <v>635</v>
      </c>
      <c r="B255" s="146">
        <v>3799</v>
      </c>
      <c r="C255" s="137" t="s">
        <v>393</v>
      </c>
      <c r="D255" s="225">
        <v>300</v>
      </c>
      <c r="E255" s="311">
        <v>300</v>
      </c>
      <c r="F255" s="311">
        <v>0</v>
      </c>
      <c r="G255" s="180">
        <f t="shared" si="11"/>
        <v>0</v>
      </c>
      <c r="O255" s="83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9" customFormat="1" ht="13.5" customHeight="1">
      <c r="A256" s="150" t="s">
        <v>635</v>
      </c>
      <c r="B256" s="146">
        <v>3742</v>
      </c>
      <c r="C256" s="137" t="s">
        <v>394</v>
      </c>
      <c r="D256" s="225">
        <v>4500</v>
      </c>
      <c r="E256" s="311">
        <v>4500</v>
      </c>
      <c r="F256" s="311">
        <v>1216</v>
      </c>
      <c r="G256" s="180">
        <f t="shared" si="11"/>
        <v>27.02222222222222</v>
      </c>
      <c r="O256" s="83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9" customFormat="1" ht="13.5" customHeight="1">
      <c r="A257" s="150" t="s">
        <v>635</v>
      </c>
      <c r="B257" s="146">
        <v>3741</v>
      </c>
      <c r="C257" s="137" t="s">
        <v>495</v>
      </c>
      <c r="D257" s="225">
        <v>150</v>
      </c>
      <c r="E257" s="311">
        <v>1821</v>
      </c>
      <c r="F257" s="311">
        <v>2219</v>
      </c>
      <c r="G257" s="180" t="s">
        <v>883</v>
      </c>
      <c r="O257" s="83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9" customFormat="1" ht="14.25" customHeight="1">
      <c r="A258" s="150" t="s">
        <v>635</v>
      </c>
      <c r="B258" s="146">
        <v>3773</v>
      </c>
      <c r="C258" s="137" t="s">
        <v>187</v>
      </c>
      <c r="D258" s="225">
        <v>0</v>
      </c>
      <c r="E258" s="311">
        <v>48</v>
      </c>
      <c r="F258" s="311">
        <v>34</v>
      </c>
      <c r="G258" s="180">
        <f t="shared" si="11"/>
        <v>70.83333333333334</v>
      </c>
      <c r="O258" s="83"/>
      <c r="P258" s="198"/>
      <c r="Q258" s="15"/>
      <c r="R258" s="15"/>
      <c r="S258" s="15"/>
      <c r="T258" s="15"/>
      <c r="U258" s="15"/>
      <c r="V258" s="15"/>
      <c r="W258" s="154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9" customFormat="1" ht="14.25" customHeight="1">
      <c r="A259" s="150" t="s">
        <v>635</v>
      </c>
      <c r="B259" s="146">
        <v>3727</v>
      </c>
      <c r="C259" s="137" t="s">
        <v>188</v>
      </c>
      <c r="D259" s="225">
        <v>0</v>
      </c>
      <c r="E259" s="311">
        <v>2980</v>
      </c>
      <c r="F259" s="311">
        <v>525</v>
      </c>
      <c r="G259" s="180">
        <f t="shared" si="11"/>
        <v>17.61744966442953</v>
      </c>
      <c r="O259" s="83"/>
      <c r="P259" s="198"/>
      <c r="Q259" s="15"/>
      <c r="R259" s="15"/>
      <c r="S259" s="15"/>
      <c r="T259" s="15"/>
      <c r="U259" s="15"/>
      <c r="V259" s="15"/>
      <c r="W259" s="154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9" customFormat="1" ht="14.25" customHeight="1">
      <c r="A260" s="150" t="s">
        <v>635</v>
      </c>
      <c r="B260" s="146">
        <v>3771</v>
      </c>
      <c r="C260" s="137" t="s">
        <v>902</v>
      </c>
      <c r="D260" s="225">
        <v>0</v>
      </c>
      <c r="E260" s="311">
        <v>0</v>
      </c>
      <c r="F260" s="311">
        <v>150</v>
      </c>
      <c r="G260" s="180" t="s">
        <v>883</v>
      </c>
      <c r="O260" s="83"/>
      <c r="P260" s="198"/>
      <c r="Q260" s="15"/>
      <c r="R260" s="15"/>
      <c r="S260" s="15"/>
      <c r="T260" s="15"/>
      <c r="U260" s="15"/>
      <c r="V260" s="15"/>
      <c r="W260" s="154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14" s="83" customFormat="1" ht="12.75">
      <c r="A261" s="204"/>
      <c r="B261" s="221"/>
      <c r="C261" s="220" t="s">
        <v>884</v>
      </c>
      <c r="D261" s="205">
        <f>SUM(D252:D258)</f>
        <v>5330</v>
      </c>
      <c r="E261" s="206">
        <f>SUM(E252:E260)</f>
        <v>9999</v>
      </c>
      <c r="F261" s="237">
        <f>SUM(F252:F260)</f>
        <v>4144</v>
      </c>
      <c r="G261" s="123">
        <f t="shared" si="11"/>
        <v>41.44414441444144</v>
      </c>
      <c r="H261" s="29"/>
      <c r="I261" s="29"/>
      <c r="J261" s="29"/>
      <c r="K261" s="29"/>
      <c r="L261" s="29"/>
      <c r="M261" s="29"/>
      <c r="N261" s="29"/>
    </row>
    <row r="262" spans="1:14" s="83" customFormat="1" ht="12.75">
      <c r="A262" s="479" t="s">
        <v>448</v>
      </c>
      <c r="B262" s="478"/>
      <c r="C262" s="478"/>
      <c r="D262" s="478"/>
      <c r="E262" s="478"/>
      <c r="F262" s="478"/>
      <c r="G262" s="478"/>
      <c r="H262" s="29"/>
      <c r="I262" s="29"/>
      <c r="J262" s="29"/>
      <c r="K262" s="29"/>
      <c r="L262" s="29"/>
      <c r="M262" s="29"/>
      <c r="N262" s="29"/>
    </row>
    <row r="263" spans="1:256" s="29" customFormat="1" ht="12.75">
      <c r="A263" s="466" t="s">
        <v>449</v>
      </c>
      <c r="B263" s="467"/>
      <c r="C263" s="467"/>
      <c r="D263" s="467"/>
      <c r="E263" s="467"/>
      <c r="F263" s="467"/>
      <c r="G263" s="467"/>
      <c r="H263" s="128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83"/>
      <c r="EY263" s="83"/>
      <c r="EZ263" s="83"/>
      <c r="FA263" s="83"/>
      <c r="FB263" s="83"/>
      <c r="FC263" s="83"/>
      <c r="FD263" s="83"/>
      <c r="FE263" s="83"/>
      <c r="FF263" s="83"/>
      <c r="FG263" s="83"/>
      <c r="FH263" s="83"/>
      <c r="FI263" s="83"/>
      <c r="FJ263" s="83"/>
      <c r="FK263" s="83"/>
      <c r="FL263" s="83"/>
      <c r="FM263" s="83"/>
      <c r="FN263" s="83"/>
      <c r="FO263" s="83"/>
      <c r="FP263" s="83"/>
      <c r="FQ263" s="83"/>
      <c r="FR263" s="83"/>
      <c r="FS263" s="83"/>
      <c r="FT263" s="83"/>
      <c r="FU263" s="83"/>
      <c r="FV263" s="83"/>
      <c r="FW263" s="83"/>
      <c r="FX263" s="83"/>
      <c r="FY263" s="83"/>
      <c r="FZ263" s="83"/>
      <c r="GA263" s="83"/>
      <c r="GB263" s="83"/>
      <c r="GC263" s="83"/>
      <c r="GD263" s="83"/>
      <c r="GE263" s="83"/>
      <c r="GF263" s="83"/>
      <c r="GG263" s="83"/>
      <c r="GH263" s="83"/>
      <c r="GI263" s="83"/>
      <c r="GJ263" s="83"/>
      <c r="GK263" s="83"/>
      <c r="GL263" s="83"/>
      <c r="GM263" s="83"/>
      <c r="GN263" s="83"/>
      <c r="GO263" s="83"/>
      <c r="GP263" s="83"/>
      <c r="GQ263" s="83"/>
      <c r="GR263" s="83"/>
      <c r="GS263" s="83"/>
      <c r="GT263" s="83"/>
      <c r="GU263" s="83"/>
      <c r="GV263" s="83"/>
      <c r="GW263" s="83"/>
      <c r="GX263" s="83"/>
      <c r="GY263" s="83"/>
      <c r="GZ263" s="83"/>
      <c r="HA263" s="83"/>
      <c r="HB263" s="83"/>
      <c r="HC263" s="83"/>
      <c r="HD263" s="83"/>
      <c r="HE263" s="83"/>
      <c r="HF263" s="83"/>
      <c r="HG263" s="83"/>
      <c r="HH263" s="83"/>
      <c r="HI263" s="83"/>
      <c r="HJ263" s="83"/>
      <c r="HK263" s="83"/>
      <c r="HL263" s="83"/>
      <c r="HM263" s="83"/>
      <c r="HN263" s="83"/>
      <c r="HO263" s="83"/>
      <c r="HP263" s="83"/>
      <c r="HQ263" s="83"/>
      <c r="HR263" s="83"/>
      <c r="HS263" s="83"/>
      <c r="HT263" s="83"/>
      <c r="HU263" s="83"/>
      <c r="HV263" s="83"/>
      <c r="HW263" s="83"/>
      <c r="HX263" s="83"/>
      <c r="HY263" s="83"/>
      <c r="HZ263" s="83"/>
      <c r="IA263" s="83"/>
      <c r="IB263" s="83"/>
      <c r="IC263" s="83"/>
      <c r="ID263" s="83"/>
      <c r="IE263" s="83"/>
      <c r="IF263" s="83"/>
      <c r="IG263" s="83"/>
      <c r="IH263" s="83"/>
      <c r="II263" s="83"/>
      <c r="IJ263" s="83"/>
      <c r="IK263" s="83"/>
      <c r="IL263" s="83"/>
      <c r="IM263" s="83"/>
      <c r="IN263" s="83"/>
      <c r="IO263" s="83"/>
      <c r="IP263" s="83"/>
      <c r="IQ263" s="83"/>
      <c r="IR263" s="83"/>
      <c r="IS263" s="83"/>
      <c r="IT263" s="83"/>
      <c r="IU263" s="83"/>
      <c r="IV263" s="83"/>
    </row>
    <row r="264" spans="1:256" s="29" customFormat="1" ht="12.75">
      <c r="A264" s="466" t="s">
        <v>447</v>
      </c>
      <c r="B264" s="467"/>
      <c r="C264" s="467"/>
      <c r="D264" s="467"/>
      <c r="E264" s="467"/>
      <c r="F264" s="467"/>
      <c r="G264" s="467"/>
      <c r="H264" s="128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  <c r="EN264" s="83"/>
      <c r="EO264" s="83"/>
      <c r="EP264" s="83"/>
      <c r="EQ264" s="83"/>
      <c r="ER264" s="83"/>
      <c r="ES264" s="83"/>
      <c r="ET264" s="83"/>
      <c r="EU264" s="83"/>
      <c r="EV264" s="83"/>
      <c r="EW264" s="83"/>
      <c r="EX264" s="83"/>
      <c r="EY264" s="83"/>
      <c r="EZ264" s="83"/>
      <c r="FA264" s="83"/>
      <c r="FB264" s="83"/>
      <c r="FC264" s="83"/>
      <c r="FD264" s="83"/>
      <c r="FE264" s="83"/>
      <c r="FF264" s="83"/>
      <c r="FG264" s="83"/>
      <c r="FH264" s="83"/>
      <c r="FI264" s="83"/>
      <c r="FJ264" s="83"/>
      <c r="FK264" s="83"/>
      <c r="FL264" s="83"/>
      <c r="FM264" s="83"/>
      <c r="FN264" s="83"/>
      <c r="FO264" s="83"/>
      <c r="FP264" s="83"/>
      <c r="FQ264" s="83"/>
      <c r="FR264" s="83"/>
      <c r="FS264" s="83"/>
      <c r="FT264" s="83"/>
      <c r="FU264" s="83"/>
      <c r="FV264" s="83"/>
      <c r="FW264" s="83"/>
      <c r="FX264" s="83"/>
      <c r="FY264" s="83"/>
      <c r="FZ264" s="83"/>
      <c r="GA264" s="83"/>
      <c r="GB264" s="83"/>
      <c r="GC264" s="83"/>
      <c r="GD264" s="83"/>
      <c r="GE264" s="83"/>
      <c r="GF264" s="83"/>
      <c r="GG264" s="83"/>
      <c r="GH264" s="83"/>
      <c r="GI264" s="83"/>
      <c r="GJ264" s="83"/>
      <c r="GK264" s="83"/>
      <c r="GL264" s="83"/>
      <c r="GM264" s="83"/>
      <c r="GN264" s="83"/>
      <c r="GO264" s="83"/>
      <c r="GP264" s="83"/>
      <c r="GQ264" s="83"/>
      <c r="GR264" s="83"/>
      <c r="GS264" s="83"/>
      <c r="GT264" s="83"/>
      <c r="GU264" s="83"/>
      <c r="GV264" s="83"/>
      <c r="GW264" s="83"/>
      <c r="GX264" s="83"/>
      <c r="GY264" s="83"/>
      <c r="GZ264" s="83"/>
      <c r="HA264" s="83"/>
      <c r="HB264" s="83"/>
      <c r="HC264" s="83"/>
      <c r="HD264" s="83"/>
      <c r="HE264" s="83"/>
      <c r="HF264" s="83"/>
      <c r="HG264" s="83"/>
      <c r="HH264" s="83"/>
      <c r="HI264" s="83"/>
      <c r="HJ264" s="83"/>
      <c r="HK264" s="83"/>
      <c r="HL264" s="83"/>
      <c r="HM264" s="83"/>
      <c r="HN264" s="83"/>
      <c r="HO264" s="83"/>
      <c r="HP264" s="83"/>
      <c r="HQ264" s="83"/>
      <c r="HR264" s="83"/>
      <c r="HS264" s="83"/>
      <c r="HT264" s="83"/>
      <c r="HU264" s="83"/>
      <c r="HV264" s="83"/>
      <c r="HW264" s="83"/>
      <c r="HX264" s="83"/>
      <c r="HY264" s="83"/>
      <c r="HZ264" s="83"/>
      <c r="IA264" s="83"/>
      <c r="IB264" s="83"/>
      <c r="IC264" s="83"/>
      <c r="ID264" s="83"/>
      <c r="IE264" s="83"/>
      <c r="IF264" s="83"/>
      <c r="IG264" s="83"/>
      <c r="IH264" s="83"/>
      <c r="II264" s="83"/>
      <c r="IJ264" s="83"/>
      <c r="IK264" s="83"/>
      <c r="IL264" s="83"/>
      <c r="IM264" s="83"/>
      <c r="IN264" s="83"/>
      <c r="IO264" s="83"/>
      <c r="IP264" s="83"/>
      <c r="IQ264" s="83"/>
      <c r="IR264" s="83"/>
      <c r="IS264" s="83"/>
      <c r="IT264" s="83"/>
      <c r="IU264" s="83"/>
      <c r="IV264" s="83"/>
    </row>
    <row r="265" spans="1:256" s="29" customFormat="1" ht="12.75">
      <c r="A265" s="466" t="s">
        <v>189</v>
      </c>
      <c r="B265" s="467"/>
      <c r="C265" s="467"/>
      <c r="D265" s="467"/>
      <c r="E265" s="467"/>
      <c r="F265" s="467"/>
      <c r="G265" s="467"/>
      <c r="H265" s="128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83"/>
      <c r="EZ265" s="83"/>
      <c r="FA265" s="83"/>
      <c r="FB265" s="83"/>
      <c r="FC265" s="83"/>
      <c r="FD265" s="83"/>
      <c r="FE265" s="83"/>
      <c r="FF265" s="83"/>
      <c r="FG265" s="83"/>
      <c r="FH265" s="83"/>
      <c r="FI265" s="83"/>
      <c r="FJ265" s="83"/>
      <c r="FK265" s="83"/>
      <c r="FL265" s="83"/>
      <c r="FM265" s="83"/>
      <c r="FN265" s="83"/>
      <c r="FO265" s="83"/>
      <c r="FP265" s="83"/>
      <c r="FQ265" s="83"/>
      <c r="FR265" s="83"/>
      <c r="FS265" s="83"/>
      <c r="FT265" s="83"/>
      <c r="FU265" s="83"/>
      <c r="FV265" s="83"/>
      <c r="FW265" s="83"/>
      <c r="FX265" s="83"/>
      <c r="FY265" s="83"/>
      <c r="FZ265" s="83"/>
      <c r="GA265" s="83"/>
      <c r="GB265" s="83"/>
      <c r="GC265" s="83"/>
      <c r="GD265" s="83"/>
      <c r="GE265" s="83"/>
      <c r="GF265" s="83"/>
      <c r="GG265" s="83"/>
      <c r="GH265" s="83"/>
      <c r="GI265" s="83"/>
      <c r="GJ265" s="83"/>
      <c r="GK265" s="83"/>
      <c r="GL265" s="83"/>
      <c r="GM265" s="83"/>
      <c r="GN265" s="83"/>
      <c r="GO265" s="83"/>
      <c r="GP265" s="83"/>
      <c r="GQ265" s="83"/>
      <c r="GR265" s="83"/>
      <c r="GS265" s="83"/>
      <c r="GT265" s="83"/>
      <c r="GU265" s="83"/>
      <c r="GV265" s="83"/>
      <c r="GW265" s="83"/>
      <c r="GX265" s="83"/>
      <c r="GY265" s="83"/>
      <c r="GZ265" s="83"/>
      <c r="HA265" s="83"/>
      <c r="HB265" s="83"/>
      <c r="HC265" s="83"/>
      <c r="HD265" s="83"/>
      <c r="HE265" s="83"/>
      <c r="HF265" s="83"/>
      <c r="HG265" s="83"/>
      <c r="HH265" s="83"/>
      <c r="HI265" s="83"/>
      <c r="HJ265" s="83"/>
      <c r="HK265" s="83"/>
      <c r="HL265" s="83"/>
      <c r="HM265" s="83"/>
      <c r="HN265" s="83"/>
      <c r="HO265" s="83"/>
      <c r="HP265" s="83"/>
      <c r="HQ265" s="83"/>
      <c r="HR265" s="83"/>
      <c r="HS265" s="83"/>
      <c r="HT265" s="83"/>
      <c r="HU265" s="83"/>
      <c r="HV265" s="83"/>
      <c r="HW265" s="83"/>
      <c r="HX265" s="83"/>
      <c r="HY265" s="83"/>
      <c r="HZ265" s="83"/>
      <c r="IA265" s="83"/>
      <c r="IB265" s="83"/>
      <c r="IC265" s="83"/>
      <c r="ID265" s="83"/>
      <c r="IE265" s="83"/>
      <c r="IF265" s="83"/>
      <c r="IG265" s="83"/>
      <c r="IH265" s="83"/>
      <c r="II265" s="83"/>
      <c r="IJ265" s="83"/>
      <c r="IK265" s="83"/>
      <c r="IL265" s="83"/>
      <c r="IM265" s="83"/>
      <c r="IN265" s="83"/>
      <c r="IO265" s="83"/>
      <c r="IP265" s="83"/>
      <c r="IQ265" s="83"/>
      <c r="IR265" s="83"/>
      <c r="IS265" s="83"/>
      <c r="IT265" s="83"/>
      <c r="IU265" s="83"/>
      <c r="IV265" s="83"/>
    </row>
    <row r="266" spans="1:256" s="29" customFormat="1" ht="12.75">
      <c r="A266" s="466"/>
      <c r="B266" s="467"/>
      <c r="C266" s="467"/>
      <c r="D266" s="467"/>
      <c r="E266" s="467"/>
      <c r="F266" s="467"/>
      <c r="G266" s="467"/>
      <c r="H266" s="128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83"/>
      <c r="EZ266" s="83"/>
      <c r="FA266" s="83"/>
      <c r="FB266" s="83"/>
      <c r="FC266" s="83"/>
      <c r="FD266" s="83"/>
      <c r="FE266" s="83"/>
      <c r="FF266" s="83"/>
      <c r="FG266" s="83"/>
      <c r="FH266" s="83"/>
      <c r="FI266" s="83"/>
      <c r="FJ266" s="83"/>
      <c r="FK266" s="83"/>
      <c r="FL266" s="83"/>
      <c r="FM266" s="83"/>
      <c r="FN266" s="83"/>
      <c r="FO266" s="83"/>
      <c r="FP266" s="83"/>
      <c r="FQ266" s="83"/>
      <c r="FR266" s="83"/>
      <c r="FS266" s="83"/>
      <c r="FT266" s="83"/>
      <c r="FU266" s="83"/>
      <c r="FV266" s="83"/>
      <c r="FW266" s="83"/>
      <c r="FX266" s="83"/>
      <c r="FY266" s="83"/>
      <c r="FZ266" s="83"/>
      <c r="GA266" s="83"/>
      <c r="GB266" s="83"/>
      <c r="GC266" s="83"/>
      <c r="GD266" s="83"/>
      <c r="GE266" s="83"/>
      <c r="GF266" s="83"/>
      <c r="GG266" s="83"/>
      <c r="GH266" s="83"/>
      <c r="GI266" s="83"/>
      <c r="GJ266" s="83"/>
      <c r="GK266" s="83"/>
      <c r="GL266" s="83"/>
      <c r="GM266" s="83"/>
      <c r="GN266" s="83"/>
      <c r="GO266" s="83"/>
      <c r="GP266" s="83"/>
      <c r="GQ266" s="83"/>
      <c r="GR266" s="83"/>
      <c r="GS266" s="83"/>
      <c r="GT266" s="83"/>
      <c r="GU266" s="83"/>
      <c r="GV266" s="83"/>
      <c r="GW266" s="83"/>
      <c r="GX266" s="83"/>
      <c r="GY266" s="83"/>
      <c r="GZ266" s="83"/>
      <c r="HA266" s="83"/>
      <c r="HB266" s="83"/>
      <c r="HC266" s="83"/>
      <c r="HD266" s="83"/>
      <c r="HE266" s="83"/>
      <c r="HF266" s="83"/>
      <c r="HG266" s="83"/>
      <c r="HH266" s="83"/>
      <c r="HI266" s="83"/>
      <c r="HJ266" s="83"/>
      <c r="HK266" s="83"/>
      <c r="HL266" s="83"/>
      <c r="HM266" s="83"/>
      <c r="HN266" s="83"/>
      <c r="HO266" s="83"/>
      <c r="HP266" s="83"/>
      <c r="HQ266" s="83"/>
      <c r="HR266" s="83"/>
      <c r="HS266" s="83"/>
      <c r="HT266" s="83"/>
      <c r="HU266" s="83"/>
      <c r="HV266" s="83"/>
      <c r="HW266" s="83"/>
      <c r="HX266" s="83"/>
      <c r="HY266" s="83"/>
      <c r="HZ266" s="83"/>
      <c r="IA266" s="83"/>
      <c r="IB266" s="83"/>
      <c r="IC266" s="83"/>
      <c r="ID266" s="83"/>
      <c r="IE266" s="83"/>
      <c r="IF266" s="83"/>
      <c r="IG266" s="83"/>
      <c r="IH266" s="83"/>
      <c r="II266" s="83"/>
      <c r="IJ266" s="83"/>
      <c r="IK266" s="83"/>
      <c r="IL266" s="83"/>
      <c r="IM266" s="83"/>
      <c r="IN266" s="83"/>
      <c r="IO266" s="83"/>
      <c r="IP266" s="83"/>
      <c r="IQ266" s="83"/>
      <c r="IR266" s="83"/>
      <c r="IS266" s="83"/>
      <c r="IT266" s="83"/>
      <c r="IU266" s="83"/>
      <c r="IV266" s="83"/>
    </row>
    <row r="267" spans="1:256" s="29" customFormat="1" ht="12.75">
      <c r="A267" s="213"/>
      <c r="B267" s="223"/>
      <c r="C267" s="222" t="s">
        <v>886</v>
      </c>
      <c r="D267" s="214">
        <f>D261</f>
        <v>5330</v>
      </c>
      <c r="E267" s="215">
        <f>E261</f>
        <v>9999</v>
      </c>
      <c r="F267" s="216">
        <f>F261</f>
        <v>4144</v>
      </c>
      <c r="G267" s="10">
        <f>F267/E267*100</f>
        <v>41.44414441444144</v>
      </c>
      <c r="H267" s="128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  <c r="FR267" s="83"/>
      <c r="FS267" s="83"/>
      <c r="FT267" s="83"/>
      <c r="FU267" s="83"/>
      <c r="FV267" s="83"/>
      <c r="FW267" s="83"/>
      <c r="FX267" s="83"/>
      <c r="FY267" s="83"/>
      <c r="FZ267" s="83"/>
      <c r="GA267" s="83"/>
      <c r="GB267" s="83"/>
      <c r="GC267" s="83"/>
      <c r="GD267" s="83"/>
      <c r="GE267" s="83"/>
      <c r="GF267" s="83"/>
      <c r="GG267" s="83"/>
      <c r="GH267" s="83"/>
      <c r="GI267" s="83"/>
      <c r="GJ267" s="83"/>
      <c r="GK267" s="83"/>
      <c r="GL267" s="83"/>
      <c r="GM267" s="83"/>
      <c r="GN267" s="83"/>
      <c r="GO267" s="83"/>
      <c r="GP267" s="83"/>
      <c r="GQ267" s="83"/>
      <c r="GR267" s="83"/>
      <c r="GS267" s="83"/>
      <c r="GT267" s="83"/>
      <c r="GU267" s="83"/>
      <c r="GV267" s="83"/>
      <c r="GW267" s="83"/>
      <c r="GX267" s="83"/>
      <c r="GY267" s="83"/>
      <c r="GZ267" s="83"/>
      <c r="HA267" s="83"/>
      <c r="HB267" s="83"/>
      <c r="HC267" s="83"/>
      <c r="HD267" s="83"/>
      <c r="HE267" s="83"/>
      <c r="HF267" s="83"/>
      <c r="HG267" s="83"/>
      <c r="HH267" s="83"/>
      <c r="HI267" s="83"/>
      <c r="HJ267" s="83"/>
      <c r="HK267" s="83"/>
      <c r="HL267" s="83"/>
      <c r="HM267" s="83"/>
      <c r="HN267" s="83"/>
      <c r="HO267" s="83"/>
      <c r="HP267" s="83"/>
      <c r="HQ267" s="83"/>
      <c r="HR267" s="83"/>
      <c r="HS267" s="83"/>
      <c r="HT267" s="83"/>
      <c r="HU267" s="83"/>
      <c r="HV267" s="83"/>
      <c r="HW267" s="83"/>
      <c r="HX267" s="83"/>
      <c r="HY267" s="83"/>
      <c r="HZ267" s="83"/>
      <c r="IA267" s="83"/>
      <c r="IB267" s="83"/>
      <c r="IC267" s="83"/>
      <c r="ID267" s="83"/>
      <c r="IE267" s="83"/>
      <c r="IF267" s="83"/>
      <c r="IG267" s="83"/>
      <c r="IH267" s="83"/>
      <c r="II267" s="83"/>
      <c r="IJ267" s="83"/>
      <c r="IK267" s="83"/>
      <c r="IL267" s="83"/>
      <c r="IM267" s="83"/>
      <c r="IN267" s="83"/>
      <c r="IO267" s="83"/>
      <c r="IP267" s="83"/>
      <c r="IQ267" s="83"/>
      <c r="IR267" s="83"/>
      <c r="IS267" s="83"/>
      <c r="IT267" s="83"/>
      <c r="IU267" s="83"/>
      <c r="IV267" s="83"/>
    </row>
    <row r="268" spans="1:256" s="29" customFormat="1" ht="12.75">
      <c r="A268" s="263"/>
      <c r="B268" s="264"/>
      <c r="C268" s="265"/>
      <c r="D268" s="266"/>
      <c r="E268" s="267"/>
      <c r="F268" s="262"/>
      <c r="G268" s="261"/>
      <c r="H268" s="128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3"/>
      <c r="FK268" s="83"/>
      <c r="FL268" s="83"/>
      <c r="FM268" s="83"/>
      <c r="FN268" s="83"/>
      <c r="FO268" s="83"/>
      <c r="FP268" s="83"/>
      <c r="FQ268" s="83"/>
      <c r="FR268" s="83"/>
      <c r="FS268" s="83"/>
      <c r="FT268" s="83"/>
      <c r="FU268" s="83"/>
      <c r="FV268" s="83"/>
      <c r="FW268" s="83"/>
      <c r="FX268" s="83"/>
      <c r="FY268" s="83"/>
      <c r="FZ268" s="83"/>
      <c r="GA268" s="83"/>
      <c r="GB268" s="83"/>
      <c r="GC268" s="83"/>
      <c r="GD268" s="83"/>
      <c r="GE268" s="83"/>
      <c r="GF268" s="83"/>
      <c r="GG268" s="83"/>
      <c r="GH268" s="83"/>
      <c r="GI268" s="83"/>
      <c r="GJ268" s="83"/>
      <c r="GK268" s="83"/>
      <c r="GL268" s="83"/>
      <c r="GM268" s="83"/>
      <c r="GN268" s="83"/>
      <c r="GO268" s="83"/>
      <c r="GP268" s="83"/>
      <c r="GQ268" s="83"/>
      <c r="GR268" s="83"/>
      <c r="GS268" s="83"/>
      <c r="GT268" s="83"/>
      <c r="GU268" s="83"/>
      <c r="GV268" s="83"/>
      <c r="GW268" s="83"/>
      <c r="GX268" s="83"/>
      <c r="GY268" s="83"/>
      <c r="GZ268" s="83"/>
      <c r="HA268" s="83"/>
      <c r="HB268" s="83"/>
      <c r="HC268" s="83"/>
      <c r="HD268" s="83"/>
      <c r="HE268" s="83"/>
      <c r="HF268" s="83"/>
      <c r="HG268" s="83"/>
      <c r="HH268" s="83"/>
      <c r="HI268" s="83"/>
      <c r="HJ268" s="83"/>
      <c r="HK268" s="83"/>
      <c r="HL268" s="83"/>
      <c r="HM268" s="83"/>
      <c r="HN268" s="83"/>
      <c r="HO268" s="83"/>
      <c r="HP268" s="83"/>
      <c r="HQ268" s="83"/>
      <c r="HR268" s="83"/>
      <c r="HS268" s="83"/>
      <c r="HT268" s="83"/>
      <c r="HU268" s="83"/>
      <c r="HV268" s="83"/>
      <c r="HW268" s="83"/>
      <c r="HX268" s="83"/>
      <c r="HY268" s="83"/>
      <c r="HZ268" s="83"/>
      <c r="IA268" s="83"/>
      <c r="IB268" s="83"/>
      <c r="IC268" s="83"/>
      <c r="ID268" s="83"/>
      <c r="IE268" s="83"/>
      <c r="IF268" s="83"/>
      <c r="IG268" s="83"/>
      <c r="IH268" s="83"/>
      <c r="II268" s="83"/>
      <c r="IJ268" s="83"/>
      <c r="IK268" s="83"/>
      <c r="IL268" s="83"/>
      <c r="IM268" s="83"/>
      <c r="IN268" s="83"/>
      <c r="IO268" s="83"/>
      <c r="IP268" s="83"/>
      <c r="IQ268" s="83"/>
      <c r="IR268" s="83"/>
      <c r="IS268" s="83"/>
      <c r="IT268" s="83"/>
      <c r="IU268" s="83"/>
      <c r="IV268" s="83"/>
    </row>
    <row r="269" spans="1:256" s="29" customFormat="1" ht="15.75">
      <c r="A269" s="73" t="s">
        <v>830</v>
      </c>
      <c r="D269" s="83"/>
      <c r="E269" s="83"/>
      <c r="F269" s="83"/>
      <c r="O269" s="8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2:256" s="29" customFormat="1" ht="12.75">
      <c r="B270"/>
      <c r="C270"/>
      <c r="D270" s="15"/>
      <c r="E270" s="15"/>
      <c r="F270" s="15"/>
      <c r="G270"/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15" ht="13.5" customHeight="1">
      <c r="A271" s="64" t="s">
        <v>629</v>
      </c>
      <c r="O271" s="83"/>
    </row>
    <row r="272" ht="12" customHeight="1">
      <c r="O272" s="83"/>
    </row>
    <row r="273" spans="1:15" ht="25.5" customHeight="1">
      <c r="A273" s="7" t="s">
        <v>557</v>
      </c>
      <c r="B273" s="7" t="s">
        <v>558</v>
      </c>
      <c r="C273" s="5" t="s">
        <v>559</v>
      </c>
      <c r="D273" s="52" t="s">
        <v>696</v>
      </c>
      <c r="E273" s="59" t="s">
        <v>697</v>
      </c>
      <c r="F273" s="5" t="s">
        <v>549</v>
      </c>
      <c r="G273" s="51" t="s">
        <v>698</v>
      </c>
      <c r="O273" s="83"/>
    </row>
    <row r="274" spans="1:15" ht="15" customHeight="1">
      <c r="A274" s="150" t="s">
        <v>636</v>
      </c>
      <c r="B274" s="146">
        <v>3635</v>
      </c>
      <c r="C274" s="137" t="s">
        <v>390</v>
      </c>
      <c r="D274" s="225">
        <v>500</v>
      </c>
      <c r="E274" s="311">
        <v>500</v>
      </c>
      <c r="F274" s="311">
        <v>0</v>
      </c>
      <c r="G274" s="180">
        <v>0</v>
      </c>
      <c r="O274" s="83"/>
    </row>
    <row r="275" spans="1:7" ht="12.75">
      <c r="A275" s="204"/>
      <c r="B275" s="221"/>
      <c r="C275" s="220" t="s">
        <v>884</v>
      </c>
      <c r="D275" s="205">
        <f>D274</f>
        <v>500</v>
      </c>
      <c r="E275" s="206">
        <f>E274</f>
        <v>500</v>
      </c>
      <c r="F275" s="237">
        <f>F274</f>
        <v>0</v>
      </c>
      <c r="G275" s="115">
        <v>0</v>
      </c>
    </row>
    <row r="276" spans="1:7" ht="12.75">
      <c r="A276" s="16"/>
      <c r="B276" s="68"/>
      <c r="C276" s="208"/>
      <c r="D276" s="209"/>
      <c r="E276" s="210"/>
      <c r="F276" s="211"/>
      <c r="G276" s="31"/>
    </row>
    <row r="277" spans="1:6" ht="12.75">
      <c r="A277" s="77" t="s">
        <v>630</v>
      </c>
      <c r="D277" s="83"/>
      <c r="E277" s="83"/>
      <c r="F277" s="83"/>
    </row>
    <row r="278" spans="2:256" s="29" customFormat="1" ht="12.75">
      <c r="B278"/>
      <c r="C278"/>
      <c r="D278" s="83"/>
      <c r="E278" s="83"/>
      <c r="F278" s="83"/>
      <c r="G278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7" ht="25.5">
      <c r="A279" s="7" t="s">
        <v>557</v>
      </c>
      <c r="B279" s="7" t="s">
        <v>558</v>
      </c>
      <c r="C279" s="5" t="s">
        <v>559</v>
      </c>
      <c r="D279" s="52" t="s">
        <v>696</v>
      </c>
      <c r="E279" s="59" t="s">
        <v>697</v>
      </c>
      <c r="F279" s="5" t="s">
        <v>549</v>
      </c>
      <c r="G279" s="51" t="s">
        <v>698</v>
      </c>
    </row>
    <row r="280" spans="1:7" ht="25.5">
      <c r="A280" s="150">
        <v>70</v>
      </c>
      <c r="B280" s="146">
        <v>3635</v>
      </c>
      <c r="C280" s="408" t="s">
        <v>391</v>
      </c>
      <c r="D280" s="225">
        <v>6600</v>
      </c>
      <c r="E280" s="311">
        <v>6600</v>
      </c>
      <c r="F280" s="311">
        <v>1620</v>
      </c>
      <c r="G280" s="180">
        <f>F280/E280*100</f>
        <v>24.545454545454547</v>
      </c>
    </row>
    <row r="281" spans="1:7" ht="25.5" customHeight="1">
      <c r="A281" s="150" t="s">
        <v>636</v>
      </c>
      <c r="B281" s="146">
        <v>3635</v>
      </c>
      <c r="C281" s="137" t="s">
        <v>190</v>
      </c>
      <c r="D281" s="225">
        <v>1500</v>
      </c>
      <c r="E281" s="311">
        <v>1500</v>
      </c>
      <c r="F281" s="311">
        <v>0</v>
      </c>
      <c r="G281" s="180">
        <f>F281/E281*100</f>
        <v>0</v>
      </c>
    </row>
    <row r="282" spans="1:7" ht="12.75">
      <c r="A282" s="204"/>
      <c r="B282" s="221"/>
      <c r="C282" s="220" t="s">
        <v>885</v>
      </c>
      <c r="D282" s="205">
        <f>SUM(D280:D281)</f>
        <v>8100</v>
      </c>
      <c r="E282" s="206">
        <f>SUM(E280:E281)</f>
        <v>8100</v>
      </c>
      <c r="F282" s="237">
        <f>SUM(F280:F281)</f>
        <v>1620</v>
      </c>
      <c r="G282" s="115">
        <f>F282/E282*100</f>
        <v>20</v>
      </c>
    </row>
    <row r="283" spans="1:7" ht="12.75">
      <c r="A283" s="16"/>
      <c r="B283" s="68"/>
      <c r="C283" s="208"/>
      <c r="D283" s="209"/>
      <c r="E283" s="210"/>
      <c r="F283" s="211"/>
      <c r="G283" s="212"/>
    </row>
    <row r="284" spans="1:256" s="124" customFormat="1" ht="12.75">
      <c r="A284" s="213"/>
      <c r="B284" s="223"/>
      <c r="C284" s="222" t="s">
        <v>886</v>
      </c>
      <c r="D284" s="214">
        <f>D275+D282</f>
        <v>8600</v>
      </c>
      <c r="E284" s="215">
        <f>E275+E282</f>
        <v>8600</v>
      </c>
      <c r="F284" s="216">
        <f>F275+F282</f>
        <v>1620</v>
      </c>
      <c r="G284" s="27">
        <f>F284/E284*100</f>
        <v>18.83720930232558</v>
      </c>
      <c r="H284" s="128"/>
      <c r="I284" s="29"/>
      <c r="J284" s="29"/>
      <c r="K284" s="29"/>
      <c r="L284" s="29"/>
      <c r="M284" s="29"/>
      <c r="N284" s="29"/>
      <c r="O284" s="83"/>
      <c r="P284" s="83"/>
      <c r="Q284" s="154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ht="12.75">
      <c r="D285" s="83"/>
    </row>
    <row r="286" spans="1:256" s="29" customFormat="1" ht="15.75">
      <c r="A286" s="73" t="s">
        <v>829</v>
      </c>
      <c r="D286" s="83"/>
      <c r="E286" s="83"/>
      <c r="F286" s="83"/>
      <c r="O286" s="83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2:256" s="29" customFormat="1" ht="12.75">
      <c r="B287"/>
      <c r="C287"/>
      <c r="D287" s="15"/>
      <c r="E287" s="15"/>
      <c r="F287" s="15"/>
      <c r="G287"/>
      <c r="O287" s="83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9" customFormat="1" ht="12.75">
      <c r="A288" s="64" t="s">
        <v>629</v>
      </c>
      <c r="B288"/>
      <c r="C288"/>
      <c r="D288" s="15"/>
      <c r="E288" s="15"/>
      <c r="F288" s="15"/>
      <c r="G288"/>
      <c r="O288" s="83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2:256" s="29" customFormat="1" ht="12.75">
      <c r="B289"/>
      <c r="C289"/>
      <c r="D289" s="15"/>
      <c r="E289" s="15"/>
      <c r="F289" s="15"/>
      <c r="G289"/>
      <c r="O289" s="83"/>
      <c r="P289" s="15"/>
      <c r="Q289" s="15"/>
      <c r="R289" s="15"/>
      <c r="S289" s="15"/>
      <c r="T289" s="15"/>
      <c r="U289" s="15"/>
      <c r="V289" s="15"/>
      <c r="W289" s="15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9" customFormat="1" ht="25.5">
      <c r="A290" s="7" t="s">
        <v>557</v>
      </c>
      <c r="B290" s="7" t="s">
        <v>558</v>
      </c>
      <c r="C290" s="5" t="s">
        <v>559</v>
      </c>
      <c r="D290" s="52" t="s">
        <v>696</v>
      </c>
      <c r="E290" s="59" t="s">
        <v>697</v>
      </c>
      <c r="F290" s="5" t="s">
        <v>549</v>
      </c>
      <c r="G290" s="51" t="s">
        <v>698</v>
      </c>
      <c r="O290" s="83"/>
      <c r="P290" s="15"/>
      <c r="Q290" s="15"/>
      <c r="R290" s="154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9" customFormat="1" ht="25.5">
      <c r="A291" s="150" t="s">
        <v>637</v>
      </c>
      <c r="B291" s="146">
        <v>2212</v>
      </c>
      <c r="C291" s="137" t="s">
        <v>536</v>
      </c>
      <c r="D291" s="225">
        <v>800</v>
      </c>
      <c r="E291" s="177">
        <v>1731</v>
      </c>
      <c r="F291" s="311">
        <v>187</v>
      </c>
      <c r="G291" s="180">
        <f aca="true" t="shared" si="12" ref="G291:G300">F291/E291*100</f>
        <v>10.803004043905256</v>
      </c>
      <c r="O291" s="15"/>
      <c r="P291" s="15"/>
      <c r="Q291" s="15"/>
      <c r="R291" s="15"/>
      <c r="S291" s="15"/>
      <c r="T291" s="1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9" customFormat="1" ht="15" customHeight="1">
      <c r="A292" s="150" t="s">
        <v>637</v>
      </c>
      <c r="B292" s="146">
        <v>2221</v>
      </c>
      <c r="C292" s="137" t="s">
        <v>191</v>
      </c>
      <c r="D292" s="225">
        <v>140</v>
      </c>
      <c r="E292" s="177">
        <v>140</v>
      </c>
      <c r="F292" s="311">
        <v>0</v>
      </c>
      <c r="G292" s="180">
        <f t="shared" si="12"/>
        <v>0</v>
      </c>
      <c r="O292" s="15"/>
      <c r="P292" s="15"/>
      <c r="Q292" s="15"/>
      <c r="R292" s="15"/>
      <c r="S292" s="15"/>
      <c r="T292" s="15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9" customFormat="1" ht="12.75">
      <c r="A293" s="150" t="s">
        <v>637</v>
      </c>
      <c r="B293" s="146">
        <v>2223</v>
      </c>
      <c r="C293" s="137" t="s">
        <v>322</v>
      </c>
      <c r="D293" s="225">
        <v>150</v>
      </c>
      <c r="E293" s="177">
        <v>196</v>
      </c>
      <c r="F293" s="311">
        <v>154</v>
      </c>
      <c r="G293" s="180">
        <f>F293/E293*100</f>
        <v>78.57142857142857</v>
      </c>
      <c r="O293" s="15"/>
      <c r="P293" s="15"/>
      <c r="Q293" s="15"/>
      <c r="R293" s="15"/>
      <c r="S293" s="15"/>
      <c r="T293" s="15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9" customFormat="1" ht="14.25" customHeight="1">
      <c r="A294" s="150" t="s">
        <v>637</v>
      </c>
      <c r="B294" s="146">
        <v>2212</v>
      </c>
      <c r="C294" s="137" t="s">
        <v>385</v>
      </c>
      <c r="D294" s="225">
        <v>508850</v>
      </c>
      <c r="E294" s="177">
        <v>508881</v>
      </c>
      <c r="F294" s="311">
        <v>364217</v>
      </c>
      <c r="G294" s="180">
        <f>F294/E294*100</f>
        <v>71.57213572524815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9" customFormat="1" ht="24.75" customHeight="1">
      <c r="A295" s="150" t="s">
        <v>637</v>
      </c>
      <c r="B295" s="146">
        <v>2221</v>
      </c>
      <c r="C295" s="137" t="s">
        <v>484</v>
      </c>
      <c r="D295" s="225">
        <v>229020</v>
      </c>
      <c r="E295" s="177">
        <v>229020</v>
      </c>
      <c r="F295" s="311">
        <v>173045</v>
      </c>
      <c r="G295" s="313">
        <f>F295/E295*100</f>
        <v>75.55890315256309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9" customFormat="1" ht="25.5">
      <c r="A296" s="150" t="s">
        <v>637</v>
      </c>
      <c r="B296" s="146">
        <v>2242</v>
      </c>
      <c r="C296" s="137" t="s">
        <v>481</v>
      </c>
      <c r="D296" s="225">
        <v>253960</v>
      </c>
      <c r="E296" s="177">
        <v>253960</v>
      </c>
      <c r="F296" s="311">
        <v>169293</v>
      </c>
      <c r="G296" s="180">
        <f t="shared" si="12"/>
        <v>66.66128524177036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9" customFormat="1" ht="27.75" customHeight="1">
      <c r="A297" s="150" t="s">
        <v>637</v>
      </c>
      <c r="B297" s="146" t="s">
        <v>485</v>
      </c>
      <c r="C297" s="137" t="s">
        <v>389</v>
      </c>
      <c r="D297" s="225">
        <v>30000</v>
      </c>
      <c r="E297" s="311">
        <v>30000</v>
      </c>
      <c r="F297" s="311">
        <v>17644</v>
      </c>
      <c r="G297" s="180">
        <f t="shared" si="12"/>
        <v>58.813333333333325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9" customFormat="1" ht="27.75" customHeight="1">
      <c r="A298" s="150" t="s">
        <v>637</v>
      </c>
      <c r="B298" s="146">
        <v>2251</v>
      </c>
      <c r="C298" s="137" t="s">
        <v>594</v>
      </c>
      <c r="D298" s="225">
        <v>0</v>
      </c>
      <c r="E298" s="311">
        <v>15</v>
      </c>
      <c r="F298" s="311">
        <v>15</v>
      </c>
      <c r="G298" s="180">
        <f t="shared" si="12"/>
        <v>100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9" customFormat="1" ht="38.25" customHeight="1">
      <c r="A299" s="503" t="s">
        <v>637</v>
      </c>
      <c r="B299" s="504">
        <v>2212</v>
      </c>
      <c r="C299" s="505" t="s">
        <v>112</v>
      </c>
      <c r="D299" s="506">
        <v>700000</v>
      </c>
      <c r="E299" s="352">
        <v>700000</v>
      </c>
      <c r="F299" s="352">
        <v>596700</v>
      </c>
      <c r="G299" s="470">
        <f t="shared" si="12"/>
        <v>85.24285714285715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7" ht="12.75">
      <c r="A300" s="204"/>
      <c r="B300" s="221"/>
      <c r="C300" s="220" t="s">
        <v>884</v>
      </c>
      <c r="D300" s="205">
        <f>SUM(D291:D299)</f>
        <v>1722920</v>
      </c>
      <c r="E300" s="205">
        <f>SUM(E291:E299)</f>
        <v>1723943</v>
      </c>
      <c r="F300" s="205">
        <f>SUM(F291:F299)</f>
        <v>1321255</v>
      </c>
      <c r="G300" s="115">
        <f t="shared" si="12"/>
        <v>76.64145508291168</v>
      </c>
    </row>
    <row r="301" spans="1:7" ht="12.75">
      <c r="A301" s="186"/>
      <c r="B301" s="187"/>
      <c r="C301" s="459"/>
      <c r="D301" s="209"/>
      <c r="E301" s="210"/>
      <c r="F301" s="262"/>
      <c r="G301" s="118"/>
    </row>
    <row r="302" spans="1:256" s="29" customFormat="1" ht="14.25" customHeight="1">
      <c r="A302" s="740" t="s">
        <v>630</v>
      </c>
      <c r="B302" s="740"/>
      <c r="C302" s="740"/>
      <c r="D302" s="70"/>
      <c r="E302" s="70"/>
      <c r="F302" s="70"/>
      <c r="G302" s="84"/>
      <c r="O302" s="83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14.25" customHeight="1">
      <c r="A303" s="269"/>
      <c r="B303" s="68"/>
      <c r="C303" s="69"/>
      <c r="D303" s="70"/>
      <c r="E303" s="70"/>
      <c r="F303" s="70"/>
      <c r="G303" s="84"/>
      <c r="O303" s="83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25.5" customHeight="1">
      <c r="A304" s="7" t="s">
        <v>557</v>
      </c>
      <c r="B304" s="7" t="s">
        <v>558</v>
      </c>
      <c r="C304" s="5" t="s">
        <v>559</v>
      </c>
      <c r="D304" s="52" t="s">
        <v>696</v>
      </c>
      <c r="E304" s="59" t="s">
        <v>697</v>
      </c>
      <c r="F304" s="5" t="s">
        <v>549</v>
      </c>
      <c r="G304" s="51" t="s">
        <v>698</v>
      </c>
      <c r="O304" s="83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9" customFormat="1" ht="24.75" customHeight="1">
      <c r="A305" s="150" t="s">
        <v>637</v>
      </c>
      <c r="B305" s="146">
        <v>2212</v>
      </c>
      <c r="C305" s="137" t="s">
        <v>192</v>
      </c>
      <c r="D305" s="225">
        <v>9000</v>
      </c>
      <c r="E305" s="311">
        <v>9000</v>
      </c>
      <c r="F305" s="311">
        <v>0</v>
      </c>
      <c r="G305" s="180">
        <f>F305/E305*100</f>
        <v>0</v>
      </c>
      <c r="O305" s="83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13.5" customHeight="1">
      <c r="A306" s="150" t="s">
        <v>637</v>
      </c>
      <c r="B306" s="146">
        <v>2212</v>
      </c>
      <c r="C306" s="137" t="s">
        <v>193</v>
      </c>
      <c r="D306" s="225">
        <v>0</v>
      </c>
      <c r="E306" s="311">
        <v>11670</v>
      </c>
      <c r="F306" s="311">
        <v>1643</v>
      </c>
      <c r="G306" s="180">
        <f>F306/E306*100</f>
        <v>14.078834618680377</v>
      </c>
      <c r="O306" s="83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24.75" customHeight="1">
      <c r="A307" s="150" t="s">
        <v>637</v>
      </c>
      <c r="B307" s="146">
        <v>2212</v>
      </c>
      <c r="C307" s="137" t="s">
        <v>295</v>
      </c>
      <c r="D307" s="225">
        <v>0</v>
      </c>
      <c r="E307" s="311">
        <v>1411</v>
      </c>
      <c r="F307" s="311">
        <v>0</v>
      </c>
      <c r="G307" s="180">
        <f>F307/E307*100</f>
        <v>0</v>
      </c>
      <c r="O307" s="83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9" customFormat="1" ht="14.25" customHeight="1">
      <c r="A308" s="204"/>
      <c r="B308" s="221"/>
      <c r="C308" s="220" t="s">
        <v>885</v>
      </c>
      <c r="D308" s="207">
        <f>SUM(D305:D306)</f>
        <v>9000</v>
      </c>
      <c r="E308" s="207">
        <f>SUM(E305:E307)</f>
        <v>22081</v>
      </c>
      <c r="F308" s="207">
        <f>SUM(F305:F307)</f>
        <v>1643</v>
      </c>
      <c r="G308" s="235">
        <f>F308/E308*100</f>
        <v>7.440786196277342</v>
      </c>
      <c r="O308" s="83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9" customFormat="1" ht="14.25" customHeight="1">
      <c r="A309" s="186"/>
      <c r="B309" s="187"/>
      <c r="C309" s="459"/>
      <c r="D309" s="211"/>
      <c r="E309" s="211"/>
      <c r="F309" s="262"/>
      <c r="G309" s="399"/>
      <c r="O309" s="83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124" customFormat="1" ht="14.25" customHeight="1">
      <c r="A310" s="754" t="s">
        <v>365</v>
      </c>
      <c r="B310" s="760"/>
      <c r="C310" s="760"/>
      <c r="D310" s="290"/>
      <c r="E310" s="291"/>
      <c r="F310" s="292"/>
      <c r="G310" s="230"/>
      <c r="H310" s="128"/>
      <c r="I310" s="29"/>
      <c r="J310" s="29"/>
      <c r="K310" s="29"/>
      <c r="L310" s="29"/>
      <c r="M310" s="29"/>
      <c r="N310" s="29"/>
      <c r="O310" s="83"/>
      <c r="P310" s="83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16" ht="25.5">
      <c r="A311" s="7" t="s">
        <v>557</v>
      </c>
      <c r="B311" s="7" t="s">
        <v>558</v>
      </c>
      <c r="C311" s="5" t="s">
        <v>559</v>
      </c>
      <c r="D311" s="52" t="s">
        <v>696</v>
      </c>
      <c r="E311" s="59" t="s">
        <v>697</v>
      </c>
      <c r="F311" s="5" t="s">
        <v>549</v>
      </c>
      <c r="G311" s="51" t="s">
        <v>698</v>
      </c>
      <c r="P311" s="154"/>
    </row>
    <row r="312" spans="1:16" ht="12.75">
      <c r="A312" s="150" t="s">
        <v>637</v>
      </c>
      <c r="B312" s="145">
        <v>2223</v>
      </c>
      <c r="C312" s="137" t="s">
        <v>523</v>
      </c>
      <c r="D312" s="225">
        <v>1500</v>
      </c>
      <c r="E312" s="177">
        <v>1454</v>
      </c>
      <c r="F312" s="615">
        <v>0</v>
      </c>
      <c r="G312" s="180">
        <f>F312/E312*100</f>
        <v>0</v>
      </c>
      <c r="P312" s="154"/>
    </row>
    <row r="313" spans="1:16" ht="25.5">
      <c r="A313" s="150" t="s">
        <v>637</v>
      </c>
      <c r="B313" s="145">
        <v>2212</v>
      </c>
      <c r="C313" s="137" t="s">
        <v>49</v>
      </c>
      <c r="D313" s="225">
        <v>0</v>
      </c>
      <c r="E313" s="177">
        <v>821</v>
      </c>
      <c r="F313" s="615">
        <v>0</v>
      </c>
      <c r="G313" s="180">
        <v>0</v>
      </c>
      <c r="P313" s="154"/>
    </row>
    <row r="314" spans="1:16" ht="12.75">
      <c r="A314" s="150" t="s">
        <v>637</v>
      </c>
      <c r="B314" s="145">
        <v>2221</v>
      </c>
      <c r="C314" s="137" t="s">
        <v>482</v>
      </c>
      <c r="D314" s="225">
        <v>0</v>
      </c>
      <c r="E314" s="177">
        <v>50</v>
      </c>
      <c r="F314" s="615">
        <v>50</v>
      </c>
      <c r="G314" s="180">
        <f>F314/E314*100</f>
        <v>100</v>
      </c>
      <c r="P314" s="154"/>
    </row>
    <row r="315" spans="1:7" ht="12.75">
      <c r="A315" s="204"/>
      <c r="B315" s="221"/>
      <c r="C315" s="220" t="s">
        <v>377</v>
      </c>
      <c r="D315" s="309">
        <f>SUM(D312:D312)</f>
        <v>1500</v>
      </c>
      <c r="E315" s="309">
        <f>SUM(E312:E314)</f>
        <v>2325</v>
      </c>
      <c r="F315" s="309">
        <f>SUM(F312:F314)</f>
        <v>50</v>
      </c>
      <c r="G315" s="115">
        <f>F315/E315*100</f>
        <v>2.1505376344086025</v>
      </c>
    </row>
    <row r="316" spans="1:7" ht="12.75">
      <c r="A316" s="16"/>
      <c r="B316" s="68"/>
      <c r="C316" s="208"/>
      <c r="D316" s="209"/>
      <c r="E316" s="210"/>
      <c r="F316" s="262"/>
      <c r="G316" s="305"/>
    </row>
    <row r="317" spans="1:7" ht="12.75">
      <c r="A317" s="213"/>
      <c r="B317" s="223"/>
      <c r="C317" s="222" t="s">
        <v>886</v>
      </c>
      <c r="D317" s="214">
        <f>D300+D308+D315</f>
        <v>1733420</v>
      </c>
      <c r="E317" s="214">
        <f>E300+E308+E315</f>
        <v>1748349</v>
      </c>
      <c r="F317" s="214">
        <f>F300+F308+F315</f>
        <v>1322948</v>
      </c>
      <c r="G317" s="27">
        <f>F317/E317*100</f>
        <v>75.66841631733709</v>
      </c>
    </row>
    <row r="318" spans="1:7" ht="12.75">
      <c r="A318" s="16"/>
      <c r="B318" s="68"/>
      <c r="C318" s="208"/>
      <c r="D318" s="209"/>
      <c r="E318" s="210"/>
      <c r="F318" s="262"/>
      <c r="G318" s="118"/>
    </row>
    <row r="319" spans="1:256" s="29" customFormat="1" ht="15.75">
      <c r="A319" s="73" t="s">
        <v>638</v>
      </c>
      <c r="D319" s="83"/>
      <c r="E319" s="83"/>
      <c r="F319" s="83"/>
      <c r="O319" s="83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5.75">
      <c r="A320" s="73"/>
      <c r="D320" s="83"/>
      <c r="E320" s="83"/>
      <c r="F320" s="83"/>
      <c r="O320" s="83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7" ht="12.75">
      <c r="A321" s="64" t="s">
        <v>629</v>
      </c>
      <c r="D321" s="209"/>
      <c r="E321" s="210"/>
      <c r="F321" s="262"/>
      <c r="G321" s="231"/>
    </row>
    <row r="322" spans="1:7" ht="12.75">
      <c r="A322" s="64"/>
      <c r="D322" s="209"/>
      <c r="E322" s="210"/>
      <c r="F322" s="262"/>
      <c r="G322" s="231"/>
    </row>
    <row r="323" spans="1:256" s="29" customFormat="1" ht="25.5">
      <c r="A323" s="7" t="s">
        <v>557</v>
      </c>
      <c r="B323" s="7" t="s">
        <v>558</v>
      </c>
      <c r="C323" s="5" t="s">
        <v>559</v>
      </c>
      <c r="D323" s="52" t="s">
        <v>696</v>
      </c>
      <c r="E323" s="59" t="s">
        <v>697</v>
      </c>
      <c r="F323" s="5" t="s">
        <v>549</v>
      </c>
      <c r="G323" s="51" t="s">
        <v>698</v>
      </c>
      <c r="O323" s="83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9" customFormat="1" ht="15" customHeight="1">
      <c r="A324" s="150" t="s">
        <v>926</v>
      </c>
      <c r="B324" s="146">
        <v>4339</v>
      </c>
      <c r="C324" s="310" t="s">
        <v>196</v>
      </c>
      <c r="D324" s="225">
        <v>860</v>
      </c>
      <c r="E324" s="311">
        <v>860</v>
      </c>
      <c r="F324" s="311">
        <v>0</v>
      </c>
      <c r="G324" s="180">
        <v>0</v>
      </c>
      <c r="O324" s="83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9" customFormat="1" ht="25.5">
      <c r="A325" s="150" t="s">
        <v>926</v>
      </c>
      <c r="B325" s="146">
        <v>4399</v>
      </c>
      <c r="C325" s="310" t="s">
        <v>379</v>
      </c>
      <c r="D325" s="225">
        <v>1819</v>
      </c>
      <c r="E325" s="311">
        <v>8238</v>
      </c>
      <c r="F325" s="311">
        <v>1692</v>
      </c>
      <c r="G325" s="180">
        <f>F325/E325*100</f>
        <v>20.538965768390387</v>
      </c>
      <c r="O325" s="83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9" customFormat="1" ht="13.5" customHeight="1">
      <c r="A326" s="150" t="s">
        <v>926</v>
      </c>
      <c r="B326" s="146">
        <v>4332</v>
      </c>
      <c r="C326" s="310" t="s">
        <v>197</v>
      </c>
      <c r="D326" s="225">
        <v>1200</v>
      </c>
      <c r="E326" s="311">
        <v>1200</v>
      </c>
      <c r="F326" s="311">
        <v>708</v>
      </c>
      <c r="G326" s="180">
        <f>F326/E326*100</f>
        <v>59</v>
      </c>
      <c r="O326" s="83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9" customFormat="1" ht="26.25" customHeight="1">
      <c r="A327" s="150" t="s">
        <v>926</v>
      </c>
      <c r="B327" s="146">
        <v>4339</v>
      </c>
      <c r="C327" s="310" t="s">
        <v>571</v>
      </c>
      <c r="D327" s="225">
        <v>0</v>
      </c>
      <c r="E327" s="311">
        <v>351</v>
      </c>
      <c r="F327" s="311">
        <v>91</v>
      </c>
      <c r="G327" s="180">
        <f>F327/E327*100</f>
        <v>25.925925925925924</v>
      </c>
      <c r="O327" s="83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9" customFormat="1" ht="12.75">
      <c r="A328" s="204"/>
      <c r="B328" s="221"/>
      <c r="C328" s="220" t="s">
        <v>486</v>
      </c>
      <c r="D328" s="205">
        <f>SUM(D324:D327)</f>
        <v>3879</v>
      </c>
      <c r="E328" s="205">
        <f>SUM(E324:E327)</f>
        <v>10649</v>
      </c>
      <c r="F328" s="411">
        <f>SUM(F324:F327)</f>
        <v>2491</v>
      </c>
      <c r="G328" s="470">
        <f>F328/E328*100</f>
        <v>23.3918677810123</v>
      </c>
      <c r="O328" s="83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2:256" s="29" customFormat="1" ht="12.75">
      <c r="B329"/>
      <c r="C329"/>
      <c r="D329" s="15"/>
      <c r="E329" s="15"/>
      <c r="F329" s="15"/>
      <c r="G329"/>
      <c r="O329" s="83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9" customFormat="1" ht="12.75">
      <c r="A330" s="407" t="s">
        <v>75</v>
      </c>
      <c r="B330" s="407"/>
      <c r="C330" s="407"/>
      <c r="D330" s="154"/>
      <c r="E330" s="154"/>
      <c r="F330" s="15"/>
      <c r="G330"/>
      <c r="O330" s="83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9" customFormat="1" ht="25.5">
      <c r="A331" s="7" t="s">
        <v>557</v>
      </c>
      <c r="B331" s="7" t="s">
        <v>558</v>
      </c>
      <c r="C331" s="5" t="s">
        <v>559</v>
      </c>
      <c r="D331" s="52" t="s">
        <v>696</v>
      </c>
      <c r="E331" s="59" t="s">
        <v>697</v>
      </c>
      <c r="F331" s="5" t="s">
        <v>549</v>
      </c>
      <c r="G331" s="51" t="s">
        <v>698</v>
      </c>
      <c r="O331" s="83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7" ht="15" customHeight="1">
      <c r="A332" s="150" t="s">
        <v>926</v>
      </c>
      <c r="B332" s="146">
        <v>4339</v>
      </c>
      <c r="C332" s="137" t="s">
        <v>380</v>
      </c>
      <c r="D332" s="358">
        <v>635</v>
      </c>
      <c r="E332" s="311">
        <v>635</v>
      </c>
      <c r="F332" s="311">
        <v>317</v>
      </c>
      <c r="G332" s="324">
        <f>F332/E332*100</f>
        <v>49.92125984251968</v>
      </c>
    </row>
    <row r="333" spans="1:7" ht="15" customHeight="1">
      <c r="A333" s="150" t="s">
        <v>926</v>
      </c>
      <c r="B333" s="146">
        <v>4357</v>
      </c>
      <c r="C333" s="137" t="s">
        <v>199</v>
      </c>
      <c r="D333" s="358">
        <v>38595</v>
      </c>
      <c r="E333" s="311">
        <v>32860</v>
      </c>
      <c r="F333" s="311">
        <v>20759</v>
      </c>
      <c r="G333" s="324">
        <f>F333/E333*100</f>
        <v>63.17407181984175</v>
      </c>
    </row>
    <row r="334" spans="1:7" ht="12.75">
      <c r="A334" s="204"/>
      <c r="B334" s="221"/>
      <c r="C334" s="220" t="s">
        <v>384</v>
      </c>
      <c r="D334" s="205">
        <f>SUM(D332:D333)</f>
        <v>39230</v>
      </c>
      <c r="E334" s="206">
        <f>SUM(E332:E333)</f>
        <v>33495</v>
      </c>
      <c r="F334" s="237">
        <f>SUM(F332:F333)</f>
        <v>21076</v>
      </c>
      <c r="G334" s="194">
        <f>F334/E334*100</f>
        <v>62.92282430213465</v>
      </c>
    </row>
    <row r="335" spans="1:7" ht="12.75" customHeight="1" hidden="1">
      <c r="A335" s="766" t="s">
        <v>874</v>
      </c>
      <c r="B335" s="766"/>
      <c r="C335" s="766"/>
      <c r="F335" s="83"/>
      <c r="G335" s="15"/>
    </row>
    <row r="336" spans="1:7" ht="12.75" customHeight="1" hidden="1">
      <c r="A336" s="759" t="s">
        <v>873</v>
      </c>
      <c r="B336" s="759"/>
      <c r="C336" s="759"/>
      <c r="F336" s="83"/>
      <c r="G336" s="15"/>
    </row>
    <row r="337" spans="1:7" ht="12.75" customHeight="1" hidden="1">
      <c r="A337" s="759" t="s">
        <v>875</v>
      </c>
      <c r="B337" s="759"/>
      <c r="C337" s="759"/>
      <c r="F337" s="83"/>
      <c r="G337" s="15"/>
    </row>
    <row r="338" spans="1:7" ht="12.75" customHeight="1">
      <c r="A338" s="67"/>
      <c r="B338" s="67"/>
      <c r="C338" s="67"/>
      <c r="F338" s="83"/>
      <c r="G338" s="15"/>
    </row>
    <row r="339" spans="1:7" ht="12.75" customHeight="1">
      <c r="A339" s="405" t="s">
        <v>487</v>
      </c>
      <c r="B339" s="405"/>
      <c r="C339" s="404"/>
      <c r="F339" s="83"/>
      <c r="G339" s="15"/>
    </row>
    <row r="340" spans="1:256" s="29" customFormat="1" ht="25.5">
      <c r="A340" s="7" t="s">
        <v>557</v>
      </c>
      <c r="B340" s="7" t="s">
        <v>558</v>
      </c>
      <c r="C340" s="5" t="s">
        <v>559</v>
      </c>
      <c r="D340" s="52" t="s">
        <v>696</v>
      </c>
      <c r="E340" s="59" t="s">
        <v>697</v>
      </c>
      <c r="F340" s="5" t="s">
        <v>549</v>
      </c>
      <c r="G340" s="51" t="s">
        <v>698</v>
      </c>
      <c r="O340" s="83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9" customFormat="1" ht="23.25" customHeight="1">
      <c r="A341" s="150" t="s">
        <v>926</v>
      </c>
      <c r="B341" s="401">
        <v>4329</v>
      </c>
      <c r="C341" s="402" t="s">
        <v>97</v>
      </c>
      <c r="D341" s="403">
        <v>638</v>
      </c>
      <c r="E341" s="325">
        <v>638</v>
      </c>
      <c r="F341" s="325">
        <v>477</v>
      </c>
      <c r="G341" s="313">
        <f>F341/E341*100</f>
        <v>74.76489028213166</v>
      </c>
      <c r="O341" s="83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9" customFormat="1" ht="12.75">
      <c r="A342" s="150" t="s">
        <v>926</v>
      </c>
      <c r="B342" s="401">
        <v>4333</v>
      </c>
      <c r="C342" s="402" t="s">
        <v>381</v>
      </c>
      <c r="D342" s="403">
        <v>2088</v>
      </c>
      <c r="E342" s="325">
        <v>2088</v>
      </c>
      <c r="F342" s="325">
        <v>1566</v>
      </c>
      <c r="G342" s="313">
        <f aca="true" t="shared" si="13" ref="G342:G350">F342/E342*100</f>
        <v>75</v>
      </c>
      <c r="O342" s="83"/>
      <c r="P342" s="154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7" ht="25.5">
      <c r="A343" s="150" t="s">
        <v>926</v>
      </c>
      <c r="B343" s="401">
        <v>4341</v>
      </c>
      <c r="C343" s="310" t="s">
        <v>382</v>
      </c>
      <c r="D343" s="358">
        <v>535</v>
      </c>
      <c r="E343" s="311">
        <v>535</v>
      </c>
      <c r="F343" s="311">
        <v>0</v>
      </c>
      <c r="G343" s="324">
        <f t="shared" si="13"/>
        <v>0</v>
      </c>
    </row>
    <row r="344" spans="1:20" ht="25.5">
      <c r="A344" s="150" t="s">
        <v>926</v>
      </c>
      <c r="B344" s="146">
        <v>4349</v>
      </c>
      <c r="C344" s="137" t="s">
        <v>383</v>
      </c>
      <c r="D344" s="358">
        <v>2903</v>
      </c>
      <c r="E344" s="311">
        <v>2903</v>
      </c>
      <c r="F344" s="311">
        <v>2050</v>
      </c>
      <c r="G344" s="179">
        <f t="shared" si="13"/>
        <v>70.6166035136066</v>
      </c>
      <c r="T344" s="154"/>
    </row>
    <row r="345" spans="1:20" ht="25.5">
      <c r="A345" s="150" t="s">
        <v>926</v>
      </c>
      <c r="B345" s="146">
        <v>4351</v>
      </c>
      <c r="C345" s="137" t="s">
        <v>198</v>
      </c>
      <c r="D345" s="358">
        <v>20316</v>
      </c>
      <c r="E345" s="311">
        <v>20316</v>
      </c>
      <c r="F345" s="311">
        <v>14097</v>
      </c>
      <c r="G345" s="179">
        <f>F345/E345*100</f>
        <v>69.3886591848789</v>
      </c>
      <c r="T345" s="154"/>
    </row>
    <row r="346" spans="1:20" ht="12.75">
      <c r="A346" s="150" t="s">
        <v>926</v>
      </c>
      <c r="B346" s="146">
        <v>4357</v>
      </c>
      <c r="C346" s="137" t="s">
        <v>199</v>
      </c>
      <c r="D346" s="358">
        <v>8020</v>
      </c>
      <c r="E346" s="311">
        <v>8020</v>
      </c>
      <c r="F346" s="311">
        <v>1604</v>
      </c>
      <c r="G346" s="179">
        <f>F346/E346*100</f>
        <v>20</v>
      </c>
      <c r="T346" s="154"/>
    </row>
    <row r="347" spans="1:20" ht="25.5">
      <c r="A347" s="150" t="s">
        <v>926</v>
      </c>
      <c r="B347" s="146">
        <v>4356</v>
      </c>
      <c r="C347" s="137" t="s">
        <v>864</v>
      </c>
      <c r="D347" s="358">
        <v>0</v>
      </c>
      <c r="E347" s="358">
        <v>600</v>
      </c>
      <c r="F347" s="358">
        <v>400</v>
      </c>
      <c r="G347" s="179">
        <f>F347/E347*100</f>
        <v>66.66666666666666</v>
      </c>
      <c r="T347" s="154"/>
    </row>
    <row r="348" spans="1:20" ht="14.25" customHeight="1">
      <c r="A348" s="150" t="s">
        <v>926</v>
      </c>
      <c r="B348" s="146">
        <v>4324</v>
      </c>
      <c r="C348" s="137" t="s">
        <v>866</v>
      </c>
      <c r="D348" s="358">
        <v>0</v>
      </c>
      <c r="E348" s="311">
        <v>41</v>
      </c>
      <c r="F348" s="311">
        <v>0</v>
      </c>
      <c r="G348" s="324">
        <v>0</v>
      </c>
      <c r="T348" s="154"/>
    </row>
    <row r="349" spans="1:7" ht="12.75">
      <c r="A349" s="204"/>
      <c r="B349" s="221"/>
      <c r="C349" s="220" t="s">
        <v>375</v>
      </c>
      <c r="D349" s="237">
        <f>SUM(D341:D346)</f>
        <v>34500</v>
      </c>
      <c r="E349" s="237">
        <f>SUM(E341:E348)</f>
        <v>35141</v>
      </c>
      <c r="F349" s="237">
        <f>SUM(F341:F348)</f>
        <v>20194</v>
      </c>
      <c r="G349" s="194">
        <f t="shared" si="13"/>
        <v>57.46563842804701</v>
      </c>
    </row>
    <row r="350" spans="1:7" ht="12.75">
      <c r="A350" s="204"/>
      <c r="B350" s="221"/>
      <c r="C350" s="220" t="s">
        <v>488</v>
      </c>
      <c r="D350" s="205">
        <f>D328+D334+D349</f>
        <v>77609</v>
      </c>
      <c r="E350" s="205">
        <f>E328+E334+E349</f>
        <v>79285</v>
      </c>
      <c r="F350" s="205">
        <f>F328+F334+F349</f>
        <v>43761</v>
      </c>
      <c r="G350" s="194">
        <f t="shared" si="13"/>
        <v>55.19455130226398</v>
      </c>
    </row>
    <row r="351" spans="1:7" ht="12" customHeight="1">
      <c r="A351" s="16"/>
      <c r="B351" s="68"/>
      <c r="C351" s="208"/>
      <c r="D351" s="209"/>
      <c r="E351" s="210"/>
      <c r="F351" s="262"/>
      <c r="G351" s="231"/>
    </row>
    <row r="352" spans="1:7" ht="12.75" customHeight="1">
      <c r="A352" s="77" t="s">
        <v>630</v>
      </c>
      <c r="B352" s="14"/>
      <c r="F352" s="83"/>
      <c r="G352" s="15"/>
    </row>
    <row r="353" spans="1:7" ht="12.75" customHeight="1">
      <c r="A353" s="763"/>
      <c r="B353" s="763"/>
      <c r="C353" s="763"/>
      <c r="F353" s="83"/>
      <c r="G353" s="15"/>
    </row>
    <row r="354" spans="1:7" ht="25.5" customHeight="1">
      <c r="A354" s="7" t="s">
        <v>557</v>
      </c>
      <c r="B354" s="7" t="s">
        <v>558</v>
      </c>
      <c r="C354" s="5" t="s">
        <v>559</v>
      </c>
      <c r="D354" s="52" t="s">
        <v>696</v>
      </c>
      <c r="E354" s="59" t="s">
        <v>697</v>
      </c>
      <c r="F354" s="5" t="s">
        <v>549</v>
      </c>
      <c r="G354" s="51" t="s">
        <v>698</v>
      </c>
    </row>
    <row r="355" spans="1:22" ht="38.25" customHeight="1">
      <c r="A355" s="150" t="s">
        <v>926</v>
      </c>
      <c r="B355" s="146">
        <v>4357</v>
      </c>
      <c r="C355" s="137" t="s">
        <v>195</v>
      </c>
      <c r="D355" s="358">
        <v>1800</v>
      </c>
      <c r="E355" s="358">
        <v>1800</v>
      </c>
      <c r="F355" s="358">
        <v>0</v>
      </c>
      <c r="G355" s="179">
        <f>F355/E355*100</f>
        <v>0</v>
      </c>
      <c r="V355" s="360"/>
    </row>
    <row r="356" spans="1:256" s="124" customFormat="1" ht="14.25" customHeight="1">
      <c r="A356" s="204"/>
      <c r="B356" s="221"/>
      <c r="C356" s="220" t="s">
        <v>885</v>
      </c>
      <c r="D356" s="205">
        <f>SUM(D355:D355)</f>
        <v>1800</v>
      </c>
      <c r="E356" s="361">
        <f>SUM(E355:E355)</f>
        <v>1800</v>
      </c>
      <c r="F356" s="237">
        <f>SUM(F355:F355)</f>
        <v>0</v>
      </c>
      <c r="G356" s="194">
        <f>F356/E356*100</f>
        <v>0</v>
      </c>
      <c r="H356" s="128"/>
      <c r="I356" s="29"/>
      <c r="J356" s="29"/>
      <c r="K356" s="29"/>
      <c r="L356" s="29"/>
      <c r="M356" s="29"/>
      <c r="N356" s="29"/>
      <c r="O356" s="83"/>
      <c r="P356" s="83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7" ht="12.75" customHeight="1">
      <c r="A357" s="16"/>
      <c r="B357" s="68"/>
      <c r="C357" s="208"/>
      <c r="D357" s="209"/>
      <c r="E357" s="210"/>
      <c r="F357" s="262"/>
      <c r="G357" s="231"/>
    </row>
    <row r="358" spans="1:256" s="124" customFormat="1" ht="14.25" customHeight="1">
      <c r="A358" s="754" t="s">
        <v>376</v>
      </c>
      <c r="B358" s="760"/>
      <c r="C358" s="760"/>
      <c r="D358" s="209"/>
      <c r="E358" s="210"/>
      <c r="F358" s="262"/>
      <c r="G358" s="31"/>
      <c r="H358" s="128"/>
      <c r="I358" s="29"/>
      <c r="J358" s="29"/>
      <c r="K358" s="29"/>
      <c r="L358" s="29"/>
      <c r="M358" s="29"/>
      <c r="N358" s="29"/>
      <c r="O358" s="83"/>
      <c r="P358" s="83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7" ht="25.5" customHeight="1">
      <c r="A359" s="7" t="s">
        <v>557</v>
      </c>
      <c r="B359" s="7" t="s">
        <v>558</v>
      </c>
      <c r="C359" s="5" t="s">
        <v>559</v>
      </c>
      <c r="D359" s="52" t="s">
        <v>696</v>
      </c>
      <c r="E359" s="59" t="s">
        <v>697</v>
      </c>
      <c r="F359" s="5" t="s">
        <v>549</v>
      </c>
      <c r="G359" s="51" t="s">
        <v>698</v>
      </c>
    </row>
    <row r="360" spans="1:22" ht="37.5" customHeight="1">
      <c r="A360" s="150" t="s">
        <v>926</v>
      </c>
      <c r="B360" s="146">
        <v>4357</v>
      </c>
      <c r="C360" s="137" t="s">
        <v>194</v>
      </c>
      <c r="D360" s="358">
        <v>4000</v>
      </c>
      <c r="E360" s="311">
        <v>4000</v>
      </c>
      <c r="F360" s="311">
        <v>0</v>
      </c>
      <c r="G360" s="179">
        <f>F360/E360*100</f>
        <v>0</v>
      </c>
      <c r="V360" s="360"/>
    </row>
    <row r="361" spans="1:256" s="124" customFormat="1" ht="14.25" customHeight="1">
      <c r="A361" s="204"/>
      <c r="B361" s="221"/>
      <c r="C361" s="220" t="s">
        <v>375</v>
      </c>
      <c r="D361" s="205">
        <f>SUM(D360:D360)</f>
        <v>4000</v>
      </c>
      <c r="E361" s="205">
        <f>SUM(E360:E360)</f>
        <v>4000</v>
      </c>
      <c r="F361" s="205">
        <f>SUM(F360:F360)</f>
        <v>0</v>
      </c>
      <c r="G361" s="194">
        <f>F361/E361*100</f>
        <v>0</v>
      </c>
      <c r="H361" s="128"/>
      <c r="I361" s="29"/>
      <c r="J361" s="29"/>
      <c r="K361" s="29"/>
      <c r="L361" s="29"/>
      <c r="M361" s="29"/>
      <c r="N361" s="29"/>
      <c r="O361" s="83"/>
      <c r="P361" s="83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124" customFormat="1" ht="14.25" customHeight="1">
      <c r="A362" s="16"/>
      <c r="B362" s="68"/>
      <c r="C362" s="208"/>
      <c r="D362" s="209"/>
      <c r="E362" s="210"/>
      <c r="F362" s="262"/>
      <c r="G362" s="31"/>
      <c r="H362" s="128"/>
      <c r="I362" s="29"/>
      <c r="J362" s="29"/>
      <c r="K362" s="29"/>
      <c r="L362" s="29"/>
      <c r="M362" s="29"/>
      <c r="N362" s="29"/>
      <c r="O362" s="83"/>
      <c r="P362" s="83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124" customFormat="1" ht="14.25" customHeight="1">
      <c r="A363" s="213"/>
      <c r="B363" s="223"/>
      <c r="C363" s="222" t="s">
        <v>886</v>
      </c>
      <c r="D363" s="214">
        <f>D350+D356+D361</f>
        <v>83409</v>
      </c>
      <c r="E363" s="214">
        <f>E350+E356+E361</f>
        <v>85085</v>
      </c>
      <c r="F363" s="214">
        <f>F350+F356+F361</f>
        <v>43761</v>
      </c>
      <c r="G363" s="227">
        <f>F363/E363*100</f>
        <v>51.43209731445025</v>
      </c>
      <c r="H363" s="128"/>
      <c r="I363" s="29"/>
      <c r="J363" s="29"/>
      <c r="K363" s="29"/>
      <c r="L363" s="29"/>
      <c r="M363" s="29"/>
      <c r="N363" s="29"/>
      <c r="O363" s="83"/>
      <c r="P363" s="83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124" customFormat="1" ht="8.25" customHeight="1">
      <c r="A364" s="263"/>
      <c r="B364" s="264"/>
      <c r="C364" s="265"/>
      <c r="D364" s="266"/>
      <c r="E364" s="400"/>
      <c r="F364" s="262"/>
      <c r="G364" s="261"/>
      <c r="H364" s="128"/>
      <c r="I364" s="29"/>
      <c r="J364" s="29"/>
      <c r="K364" s="29"/>
      <c r="L364" s="29"/>
      <c r="M364" s="29"/>
      <c r="N364" s="29"/>
      <c r="O364" s="83"/>
      <c r="P364" s="83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9" customFormat="1" ht="15.75">
      <c r="A365" s="73" t="s">
        <v>639</v>
      </c>
      <c r="D365" s="83"/>
      <c r="E365" s="83"/>
      <c r="F365" s="83"/>
      <c r="O365" s="83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9:15" ht="13.5" customHeight="1">
      <c r="I366" s="29"/>
      <c r="O366" s="83"/>
    </row>
    <row r="367" spans="1:15" ht="15" customHeight="1">
      <c r="A367" s="64" t="s">
        <v>629</v>
      </c>
      <c r="I367" s="29"/>
      <c r="O367" s="83"/>
    </row>
    <row r="368" spans="9:15" ht="13.5" customHeight="1">
      <c r="I368" s="29"/>
      <c r="O368" s="83"/>
    </row>
    <row r="369" spans="1:15" ht="25.5">
      <c r="A369" s="7" t="s">
        <v>557</v>
      </c>
      <c r="B369" s="7" t="s">
        <v>558</v>
      </c>
      <c r="C369" s="5" t="s">
        <v>559</v>
      </c>
      <c r="D369" s="52" t="s">
        <v>696</v>
      </c>
      <c r="E369" s="59" t="s">
        <v>697</v>
      </c>
      <c r="F369" s="5" t="s">
        <v>549</v>
      </c>
      <c r="G369" s="51" t="s">
        <v>698</v>
      </c>
      <c r="I369" s="29"/>
      <c r="O369" s="83"/>
    </row>
    <row r="370" spans="1:15" ht="25.5">
      <c r="A370" s="150">
        <v>15</v>
      </c>
      <c r="B370" s="146">
        <v>5529</v>
      </c>
      <c r="C370" s="137" t="s">
        <v>373</v>
      </c>
      <c r="D370" s="178">
        <v>250</v>
      </c>
      <c r="E370" s="178">
        <v>268</v>
      </c>
      <c r="F370" s="358">
        <v>84</v>
      </c>
      <c r="G370" s="324">
        <f>F370/E370*100</f>
        <v>31.343283582089555</v>
      </c>
      <c r="I370" s="29"/>
      <c r="O370" s="83"/>
    </row>
    <row r="371" spans="1:15" ht="25.5">
      <c r="A371" s="150" t="s">
        <v>703</v>
      </c>
      <c r="B371" s="146">
        <v>5512</v>
      </c>
      <c r="C371" s="137" t="s">
        <v>387</v>
      </c>
      <c r="D371" s="178">
        <v>10010</v>
      </c>
      <c r="E371" s="178">
        <v>10010</v>
      </c>
      <c r="F371" s="358">
        <v>7306</v>
      </c>
      <c r="G371" s="179">
        <f>F371/E371*100</f>
        <v>72.98701298701299</v>
      </c>
      <c r="I371" s="29"/>
      <c r="O371" s="83"/>
    </row>
    <row r="372" spans="1:256" s="29" customFormat="1" ht="12.75">
      <c r="A372" s="204"/>
      <c r="B372" s="221"/>
      <c r="C372" s="220" t="s">
        <v>884</v>
      </c>
      <c r="D372" s="205">
        <f>SUM(D370:D371)</f>
        <v>10260</v>
      </c>
      <c r="E372" s="206">
        <f>SUM(E370:E371)</f>
        <v>10278</v>
      </c>
      <c r="F372" s="237">
        <f>SUM(F370:F371)</f>
        <v>7390</v>
      </c>
      <c r="G372" s="235">
        <f>F372/E372*100</f>
        <v>71.90114808328468</v>
      </c>
      <c r="O372" s="83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7" ht="12" customHeight="1">
      <c r="A373" s="16"/>
      <c r="B373" s="68"/>
      <c r="C373" s="69"/>
      <c r="D373" s="189"/>
      <c r="E373" s="71"/>
      <c r="F373" s="54"/>
      <c r="G373" s="84"/>
    </row>
    <row r="374" spans="1:7" ht="14.25" customHeight="1">
      <c r="A374" s="754" t="s">
        <v>716</v>
      </c>
      <c r="B374" s="760"/>
      <c r="C374" s="760"/>
      <c r="D374" s="748"/>
      <c r="E374" s="210"/>
      <c r="F374" s="262"/>
      <c r="G374" s="399"/>
    </row>
    <row r="375" spans="1:7" ht="25.5">
      <c r="A375" s="7" t="s">
        <v>557</v>
      </c>
      <c r="B375" s="7" t="s">
        <v>558</v>
      </c>
      <c r="C375" s="5" t="s">
        <v>559</v>
      </c>
      <c r="D375" s="52" t="s">
        <v>696</v>
      </c>
      <c r="E375" s="59" t="s">
        <v>697</v>
      </c>
      <c r="F375" s="5" t="s">
        <v>549</v>
      </c>
      <c r="G375" s="51" t="s">
        <v>698</v>
      </c>
    </row>
    <row r="376" spans="1:7" ht="25.5">
      <c r="A376" s="150" t="s">
        <v>703</v>
      </c>
      <c r="B376" s="146">
        <v>5311</v>
      </c>
      <c r="C376" s="147" t="s">
        <v>374</v>
      </c>
      <c r="D376" s="296">
        <v>1000</v>
      </c>
      <c r="E376" s="297">
        <v>1410</v>
      </c>
      <c r="F376" s="325">
        <v>0</v>
      </c>
      <c r="G376" s="179">
        <f aca="true" t="shared" si="14" ref="G376:G381">F376/E376*100</f>
        <v>0</v>
      </c>
    </row>
    <row r="377" spans="1:7" ht="25.5">
      <c r="A377" s="150" t="s">
        <v>703</v>
      </c>
      <c r="B377" s="146">
        <v>5511</v>
      </c>
      <c r="C377" s="147" t="s">
        <v>200</v>
      </c>
      <c r="D377" s="296">
        <v>4000</v>
      </c>
      <c r="E377" s="297">
        <v>4000</v>
      </c>
      <c r="F377" s="325">
        <v>4000</v>
      </c>
      <c r="G377" s="179">
        <f t="shared" si="14"/>
        <v>100</v>
      </c>
    </row>
    <row r="378" spans="1:7" ht="14.25" customHeight="1">
      <c r="A378" s="150" t="s">
        <v>703</v>
      </c>
      <c r="B378" s="146">
        <v>5269</v>
      </c>
      <c r="C378" s="147" t="s">
        <v>84</v>
      </c>
      <c r="D378" s="296">
        <v>0</v>
      </c>
      <c r="E378" s="297">
        <v>8</v>
      </c>
      <c r="F378" s="325">
        <v>8</v>
      </c>
      <c r="G378" s="179">
        <f t="shared" si="14"/>
        <v>100</v>
      </c>
    </row>
    <row r="379" spans="1:7" ht="36" customHeight="1">
      <c r="A379" s="150" t="s">
        <v>703</v>
      </c>
      <c r="B379" s="146">
        <v>5529</v>
      </c>
      <c r="C379" s="147" t="s">
        <v>483</v>
      </c>
      <c r="D379" s="296">
        <v>0</v>
      </c>
      <c r="E379" s="297">
        <v>690</v>
      </c>
      <c r="F379" s="325">
        <v>69</v>
      </c>
      <c r="G379" s="179">
        <f t="shared" si="14"/>
        <v>10</v>
      </c>
    </row>
    <row r="380" spans="1:7" ht="36" customHeight="1">
      <c r="A380" s="150" t="s">
        <v>703</v>
      </c>
      <c r="B380" s="146">
        <v>5529</v>
      </c>
      <c r="C380" s="147" t="s">
        <v>505</v>
      </c>
      <c r="D380" s="296">
        <v>0</v>
      </c>
      <c r="E380" s="297">
        <v>200</v>
      </c>
      <c r="F380" s="325">
        <v>0</v>
      </c>
      <c r="G380" s="179">
        <f t="shared" si="14"/>
        <v>0</v>
      </c>
    </row>
    <row r="381" spans="1:7" ht="12.75">
      <c r="A381" s="204"/>
      <c r="B381" s="221"/>
      <c r="C381" s="220" t="s">
        <v>375</v>
      </c>
      <c r="D381" s="205">
        <f>SUM(D376:D377)</f>
        <v>5000</v>
      </c>
      <c r="E381" s="205">
        <f>SUM(E376:E380)</f>
        <v>6308</v>
      </c>
      <c r="F381" s="205">
        <f>SUM(F376:F380)</f>
        <v>4077</v>
      </c>
      <c r="G381" s="235">
        <f t="shared" si="14"/>
        <v>64.63221306277742</v>
      </c>
    </row>
    <row r="382" spans="1:7" ht="9" customHeight="1">
      <c r="A382" s="16"/>
      <c r="B382" s="68"/>
      <c r="C382" s="208"/>
      <c r="D382" s="209"/>
      <c r="E382" s="210"/>
      <c r="F382" s="262"/>
      <c r="G382" s="399"/>
    </row>
    <row r="383" spans="1:256" s="29" customFormat="1" ht="12.75">
      <c r="A383" s="213"/>
      <c r="B383" s="223"/>
      <c r="C383" s="222" t="s">
        <v>886</v>
      </c>
      <c r="D383" s="214">
        <f>D372+D381</f>
        <v>15260</v>
      </c>
      <c r="E383" s="214">
        <f>E372+E381</f>
        <v>16586</v>
      </c>
      <c r="F383" s="214">
        <f>F372+F381</f>
        <v>11467</v>
      </c>
      <c r="G383" s="236">
        <f>F383/E383*100</f>
        <v>69.13662124683468</v>
      </c>
      <c r="H383" s="128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  <c r="EL383" s="83"/>
      <c r="EM383" s="83"/>
      <c r="EN383" s="83"/>
      <c r="EO383" s="83"/>
      <c r="EP383" s="83"/>
      <c r="EQ383" s="83"/>
      <c r="ER383" s="83"/>
      <c r="ES383" s="83"/>
      <c r="ET383" s="83"/>
      <c r="EU383" s="83"/>
      <c r="EV383" s="83"/>
      <c r="EW383" s="83"/>
      <c r="EX383" s="83"/>
      <c r="EY383" s="83"/>
      <c r="EZ383" s="83"/>
      <c r="FA383" s="83"/>
      <c r="FB383" s="83"/>
      <c r="FC383" s="83"/>
      <c r="FD383" s="83"/>
      <c r="FE383" s="83"/>
      <c r="FF383" s="83"/>
      <c r="FG383" s="83"/>
      <c r="FH383" s="83"/>
      <c r="FI383" s="83"/>
      <c r="FJ383" s="83"/>
      <c r="FK383" s="83"/>
      <c r="FL383" s="83"/>
      <c r="FM383" s="83"/>
      <c r="FN383" s="83"/>
      <c r="FO383" s="83"/>
      <c r="FP383" s="83"/>
      <c r="FQ383" s="83"/>
      <c r="FR383" s="83"/>
      <c r="FS383" s="83"/>
      <c r="FT383" s="83"/>
      <c r="FU383" s="83"/>
      <c r="FV383" s="83"/>
      <c r="FW383" s="83"/>
      <c r="FX383" s="83"/>
      <c r="FY383" s="83"/>
      <c r="FZ383" s="83"/>
      <c r="GA383" s="83"/>
      <c r="GB383" s="83"/>
      <c r="GC383" s="83"/>
      <c r="GD383" s="83"/>
      <c r="GE383" s="83"/>
      <c r="GF383" s="83"/>
      <c r="GG383" s="83"/>
      <c r="GH383" s="83"/>
      <c r="GI383" s="83"/>
      <c r="GJ383" s="83"/>
      <c r="GK383" s="83"/>
      <c r="GL383" s="83"/>
      <c r="GM383" s="83"/>
      <c r="GN383" s="83"/>
      <c r="GO383" s="83"/>
      <c r="GP383" s="83"/>
      <c r="GQ383" s="83"/>
      <c r="GR383" s="83"/>
      <c r="GS383" s="83"/>
      <c r="GT383" s="83"/>
      <c r="GU383" s="83"/>
      <c r="GV383" s="83"/>
      <c r="GW383" s="83"/>
      <c r="GX383" s="83"/>
      <c r="GY383" s="83"/>
      <c r="GZ383" s="83"/>
      <c r="HA383" s="83"/>
      <c r="HB383" s="83"/>
      <c r="HC383" s="83"/>
      <c r="HD383" s="83"/>
      <c r="HE383" s="83"/>
      <c r="HF383" s="83"/>
      <c r="HG383" s="83"/>
      <c r="HH383" s="83"/>
      <c r="HI383" s="83"/>
      <c r="HJ383" s="83"/>
      <c r="HK383" s="83"/>
      <c r="HL383" s="83"/>
      <c r="HM383" s="83"/>
      <c r="HN383" s="83"/>
      <c r="HO383" s="83"/>
      <c r="HP383" s="83"/>
      <c r="HQ383" s="83"/>
      <c r="HR383" s="83"/>
      <c r="HS383" s="83"/>
      <c r="HT383" s="83"/>
      <c r="HU383" s="83"/>
      <c r="HV383" s="83"/>
      <c r="HW383" s="83"/>
      <c r="HX383" s="83"/>
      <c r="HY383" s="83"/>
      <c r="HZ383" s="83"/>
      <c r="IA383" s="83"/>
      <c r="IB383" s="83"/>
      <c r="IC383" s="83"/>
      <c r="ID383" s="83"/>
      <c r="IE383" s="83"/>
      <c r="IF383" s="83"/>
      <c r="IG383" s="83"/>
      <c r="IH383" s="83"/>
      <c r="II383" s="83"/>
      <c r="IJ383" s="83"/>
      <c r="IK383" s="83"/>
      <c r="IL383" s="83"/>
      <c r="IM383" s="83"/>
      <c r="IN383" s="83"/>
      <c r="IO383" s="83"/>
      <c r="IP383" s="83"/>
      <c r="IQ383" s="83"/>
      <c r="IR383" s="83"/>
      <c r="IS383" s="83"/>
      <c r="IT383" s="83"/>
      <c r="IU383" s="83"/>
      <c r="IV383" s="83"/>
    </row>
    <row r="384" spans="1:23" s="234" customFormat="1" ht="15.75">
      <c r="A384" s="16"/>
      <c r="B384" s="68"/>
      <c r="C384" s="208"/>
      <c r="D384" s="209"/>
      <c r="E384" s="294"/>
      <c r="F384" s="211"/>
      <c r="G384" s="84"/>
      <c r="W384" s="234" t="s">
        <v>719</v>
      </c>
    </row>
    <row r="385" spans="1:256" s="29" customFormat="1" ht="15.75">
      <c r="A385" s="233" t="s">
        <v>659</v>
      </c>
      <c r="B385" s="234"/>
      <c r="C385" s="234"/>
      <c r="D385" s="362"/>
      <c r="E385" s="234"/>
      <c r="F385" s="234"/>
      <c r="G385" s="234"/>
      <c r="O385" s="83" t="s">
        <v>840</v>
      </c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9" customFormat="1" ht="12.75">
      <c r="A386" s="67"/>
      <c r="B386" s="14"/>
      <c r="C386"/>
      <c r="D386" s="15"/>
      <c r="E386" s="15"/>
      <c r="F386" s="15"/>
      <c r="G386"/>
      <c r="O386" s="83" t="s">
        <v>841</v>
      </c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9" customFormat="1" ht="12.75">
      <c r="A387" s="77" t="s">
        <v>629</v>
      </c>
      <c r="B387" s="14"/>
      <c r="C387"/>
      <c r="D387" s="15"/>
      <c r="E387" s="15"/>
      <c r="F387" s="15"/>
      <c r="G387"/>
      <c r="O387" s="83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9" customFormat="1" ht="12.75">
      <c r="A388" s="67"/>
      <c r="B388" s="14"/>
      <c r="C388"/>
      <c r="D388" s="15"/>
      <c r="E388" s="15"/>
      <c r="F388" s="15"/>
      <c r="G388"/>
      <c r="O388" s="83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25.5" customHeight="1">
      <c r="A389" s="7" t="s">
        <v>557</v>
      </c>
      <c r="B389" s="7" t="s">
        <v>558</v>
      </c>
      <c r="C389" s="5" t="s">
        <v>559</v>
      </c>
      <c r="D389" s="52" t="s">
        <v>696</v>
      </c>
      <c r="E389" s="59" t="s">
        <v>697</v>
      </c>
      <c r="F389" s="5" t="s">
        <v>549</v>
      </c>
      <c r="G389" s="51" t="s">
        <v>698</v>
      </c>
      <c r="O389" s="83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25.5" customHeight="1">
      <c r="A390" s="150" t="s">
        <v>640</v>
      </c>
      <c r="B390" s="146">
        <v>6113</v>
      </c>
      <c r="C390" s="137" t="s">
        <v>386</v>
      </c>
      <c r="D390" s="178">
        <v>31770</v>
      </c>
      <c r="E390" s="178">
        <v>31506</v>
      </c>
      <c r="F390" s="358">
        <v>16561</v>
      </c>
      <c r="G390" s="179">
        <f aca="true" t="shared" si="15" ref="G390:G395">F390/E390*100</f>
        <v>52.564590871580016</v>
      </c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14.25" customHeight="1">
      <c r="A391" s="150" t="s">
        <v>640</v>
      </c>
      <c r="B391" s="146">
        <v>6113</v>
      </c>
      <c r="C391" s="137" t="s">
        <v>458</v>
      </c>
      <c r="D391" s="178">
        <v>400</v>
      </c>
      <c r="E391" s="178">
        <v>700</v>
      </c>
      <c r="F391" s="358">
        <v>700</v>
      </c>
      <c r="G391" s="179">
        <f t="shared" si="15"/>
        <v>100</v>
      </c>
      <c r="O391" s="83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9" customFormat="1" ht="24.75" customHeight="1">
      <c r="A392" s="150" t="s">
        <v>640</v>
      </c>
      <c r="B392" s="146">
        <v>6223</v>
      </c>
      <c r="C392" s="137" t="s">
        <v>612</v>
      </c>
      <c r="D392" s="178">
        <v>0</v>
      </c>
      <c r="E392" s="178">
        <v>100</v>
      </c>
      <c r="F392" s="358">
        <v>59</v>
      </c>
      <c r="G392" s="179">
        <f t="shared" si="15"/>
        <v>59</v>
      </c>
      <c r="O392" s="83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9" customFormat="1" ht="24.75" customHeight="1">
      <c r="A393" s="150" t="s">
        <v>664</v>
      </c>
      <c r="B393" s="146">
        <v>6113</v>
      </c>
      <c r="C393" s="137" t="s">
        <v>545</v>
      </c>
      <c r="D393" s="178">
        <v>200</v>
      </c>
      <c r="E393" s="178">
        <v>200</v>
      </c>
      <c r="F393" s="358">
        <v>100</v>
      </c>
      <c r="G393" s="179">
        <f t="shared" si="15"/>
        <v>50</v>
      </c>
      <c r="O393" s="83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9" customFormat="1" ht="13.5" customHeight="1">
      <c r="A394" s="150" t="s">
        <v>642</v>
      </c>
      <c r="B394" s="146">
        <v>6113</v>
      </c>
      <c r="C394" s="436" t="s">
        <v>315</v>
      </c>
      <c r="D394" s="178">
        <v>25</v>
      </c>
      <c r="E394" s="178">
        <v>25</v>
      </c>
      <c r="F394" s="358">
        <v>25</v>
      </c>
      <c r="G394" s="179">
        <f t="shared" si="15"/>
        <v>100</v>
      </c>
      <c r="O394" s="83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9" customFormat="1" ht="14.25" customHeight="1">
      <c r="A395" s="204"/>
      <c r="B395" s="221"/>
      <c r="C395" s="220" t="s">
        <v>884</v>
      </c>
      <c r="D395" s="207">
        <f>SUM(D390:D394)</f>
        <v>32395</v>
      </c>
      <c r="E395" s="207">
        <f>SUM(E390:E394)</f>
        <v>32531</v>
      </c>
      <c r="F395" s="207">
        <f>SUM(F390:F394)</f>
        <v>17445</v>
      </c>
      <c r="G395" s="235">
        <f t="shared" si="15"/>
        <v>53.62577234022932</v>
      </c>
      <c r="O395" s="83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9" customFormat="1" ht="14.25" customHeight="1">
      <c r="A396" s="740"/>
      <c r="B396" s="740"/>
      <c r="C396" s="740"/>
      <c r="D396" s="70"/>
      <c r="E396" s="70"/>
      <c r="F396" s="70"/>
      <c r="G396" s="84"/>
      <c r="O396" s="83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9" customFormat="1" ht="14.25" customHeight="1">
      <c r="A397" s="740" t="s">
        <v>630</v>
      </c>
      <c r="B397" s="740"/>
      <c r="C397" s="740"/>
      <c r="D397" s="70"/>
      <c r="E397" s="70"/>
      <c r="F397" s="70"/>
      <c r="G397" s="84"/>
      <c r="O397" s="83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9" customFormat="1" ht="14.25" customHeight="1">
      <c r="A398" s="269"/>
      <c r="B398" s="68"/>
      <c r="C398" s="69"/>
      <c r="D398" s="70"/>
      <c r="E398" s="70"/>
      <c r="F398" s="70"/>
      <c r="G398" s="84"/>
      <c r="O398" s="83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9" customFormat="1" ht="25.5" customHeight="1">
      <c r="A399" s="7" t="s">
        <v>557</v>
      </c>
      <c r="B399" s="7" t="s">
        <v>558</v>
      </c>
      <c r="C399" s="5" t="s">
        <v>559</v>
      </c>
      <c r="D399" s="52" t="s">
        <v>696</v>
      </c>
      <c r="E399" s="59" t="s">
        <v>697</v>
      </c>
      <c r="F399" s="5" t="s">
        <v>549</v>
      </c>
      <c r="G399" s="51" t="s">
        <v>698</v>
      </c>
      <c r="O399" s="83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14.25" customHeight="1">
      <c r="A400" s="135" t="s">
        <v>640</v>
      </c>
      <c r="B400" s="136">
        <v>6113</v>
      </c>
      <c r="C400" s="137" t="s">
        <v>489</v>
      </c>
      <c r="D400" s="174">
        <v>100</v>
      </c>
      <c r="E400" s="174">
        <v>100</v>
      </c>
      <c r="F400" s="509">
        <v>0</v>
      </c>
      <c r="G400" s="175">
        <f>F400/E400*100</f>
        <v>0</v>
      </c>
      <c r="O400" s="83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14.25" customHeight="1">
      <c r="A401" s="204"/>
      <c r="B401" s="221"/>
      <c r="C401" s="220" t="s">
        <v>885</v>
      </c>
      <c r="D401" s="207">
        <f>D400</f>
        <v>100</v>
      </c>
      <c r="E401" s="207">
        <f>E400</f>
        <v>100</v>
      </c>
      <c r="F401" s="237">
        <f>F400</f>
        <v>0</v>
      </c>
      <c r="G401" s="235">
        <f>F401/E401*100</f>
        <v>0</v>
      </c>
      <c r="O401" s="83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14.25" customHeight="1">
      <c r="A402" s="186"/>
      <c r="B402" s="187"/>
      <c r="C402" s="397"/>
      <c r="D402" s="398"/>
      <c r="E402" s="398"/>
      <c r="F402" s="70"/>
      <c r="G402" s="84"/>
      <c r="O402" s="83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7" ht="25.5">
      <c r="A403" s="7" t="s">
        <v>557</v>
      </c>
      <c r="B403" s="7" t="s">
        <v>558</v>
      </c>
      <c r="C403" s="5" t="s">
        <v>559</v>
      </c>
      <c r="D403" s="52" t="s">
        <v>696</v>
      </c>
      <c r="E403" s="59" t="s">
        <v>697</v>
      </c>
      <c r="F403" s="5" t="s">
        <v>549</v>
      </c>
      <c r="G403" s="51" t="s">
        <v>698</v>
      </c>
    </row>
    <row r="404" spans="1:7" ht="15" customHeight="1">
      <c r="A404" s="150" t="s">
        <v>660</v>
      </c>
      <c r="B404" s="146">
        <v>6330</v>
      </c>
      <c r="C404" s="137" t="s">
        <v>661</v>
      </c>
      <c r="D404" s="463">
        <v>190</v>
      </c>
      <c r="E404" s="178">
        <v>190</v>
      </c>
      <c r="F404" s="358">
        <v>142</v>
      </c>
      <c r="G404" s="179">
        <f>F404/E404*100</f>
        <v>74.73684210526315</v>
      </c>
    </row>
    <row r="405" spans="1:7" s="203" customFormat="1" ht="14.25" customHeight="1">
      <c r="A405" s="16"/>
      <c r="B405" s="68"/>
      <c r="C405" s="208"/>
      <c r="D405" s="209"/>
      <c r="E405" s="210"/>
      <c r="F405" s="211"/>
      <c r="G405" s="268"/>
    </row>
    <row r="406" spans="1:256" s="29" customFormat="1" ht="14.25" customHeight="1">
      <c r="A406" s="213"/>
      <c r="B406" s="223"/>
      <c r="C406" s="222" t="s">
        <v>370</v>
      </c>
      <c r="D406" s="214">
        <f>D395+D401+D404</f>
        <v>32685</v>
      </c>
      <c r="E406" s="214">
        <f>E395+E401+E404</f>
        <v>32821</v>
      </c>
      <c r="F406" s="214">
        <f>F395+F401+F404</f>
        <v>17587</v>
      </c>
      <c r="G406" s="227">
        <f>F406/E406*100</f>
        <v>53.584595228664575</v>
      </c>
      <c r="O406" s="83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7" s="203" customFormat="1" ht="14.25" customHeight="1">
      <c r="A407" s="16"/>
      <c r="B407" s="68"/>
      <c r="C407" s="208"/>
      <c r="D407" s="209"/>
      <c r="E407" s="210"/>
      <c r="F407" s="211"/>
      <c r="G407" s="268"/>
    </row>
    <row r="408" spans="1:6" s="203" customFormat="1" ht="14.25" customHeight="1">
      <c r="A408" s="761" t="s">
        <v>371</v>
      </c>
      <c r="B408" s="740"/>
      <c r="C408" s="740"/>
      <c r="D408" s="762"/>
      <c r="E408" s="762"/>
      <c r="F408" s="300"/>
    </row>
    <row r="409" spans="1:256" s="29" customFormat="1" ht="25.5" customHeight="1">
      <c r="A409" s="7" t="s">
        <v>557</v>
      </c>
      <c r="B409" s="7" t="s">
        <v>558</v>
      </c>
      <c r="C409" s="5" t="s">
        <v>559</v>
      </c>
      <c r="D409" s="52" t="s">
        <v>696</v>
      </c>
      <c r="E409" s="59" t="s">
        <v>697</v>
      </c>
      <c r="F409" s="5" t="s">
        <v>549</v>
      </c>
      <c r="G409" s="51" t="s">
        <v>698</v>
      </c>
      <c r="O409" s="83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9" customFormat="1" ht="24.75" customHeight="1">
      <c r="A410" s="150" t="s">
        <v>640</v>
      </c>
      <c r="B410" s="146" t="s">
        <v>350</v>
      </c>
      <c r="C410" s="137" t="s">
        <v>372</v>
      </c>
      <c r="D410" s="463">
        <v>4400</v>
      </c>
      <c r="E410" s="178">
        <v>4400</v>
      </c>
      <c r="F410" s="358">
        <v>3201</v>
      </c>
      <c r="G410" s="179">
        <f>F410/E410*100</f>
        <v>72.75</v>
      </c>
      <c r="O410" s="83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9" customFormat="1" ht="15" customHeight="1">
      <c r="A411" s="150" t="s">
        <v>640</v>
      </c>
      <c r="B411" s="146" t="s">
        <v>350</v>
      </c>
      <c r="C411" s="137" t="s">
        <v>201</v>
      </c>
      <c r="D411" s="463">
        <v>0</v>
      </c>
      <c r="E411" s="178">
        <v>1403</v>
      </c>
      <c r="F411" s="358">
        <v>916</v>
      </c>
      <c r="G411" s="179">
        <f>F411/E411*100</f>
        <v>65.28866714183891</v>
      </c>
      <c r="O411" s="83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9" customFormat="1" ht="14.25" customHeight="1">
      <c r="A412" s="204"/>
      <c r="B412" s="221"/>
      <c r="C412" s="220" t="s">
        <v>378</v>
      </c>
      <c r="D412" s="207">
        <f>SUM(D410:D411)</f>
        <v>4400</v>
      </c>
      <c r="E412" s="207">
        <f>SUM(E410:E411)</f>
        <v>5803</v>
      </c>
      <c r="F412" s="237">
        <f>SUM(F410:F411)</f>
        <v>4117</v>
      </c>
      <c r="G412" s="235">
        <f>F412/E412*100</f>
        <v>70.9460623815268</v>
      </c>
      <c r="O412" s="83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6" s="203" customFormat="1" ht="14.25" customHeight="1">
      <c r="A413" s="43"/>
      <c r="B413" s="20"/>
      <c r="C413" s="20"/>
      <c r="D413" s="376"/>
      <c r="E413" s="376"/>
      <c r="F413" s="300"/>
    </row>
    <row r="414" spans="1:6" s="203" customFormat="1" ht="14.25" customHeight="1">
      <c r="A414" s="764" t="s">
        <v>99</v>
      </c>
      <c r="B414" s="765"/>
      <c r="C414" s="765"/>
      <c r="D414" s="376"/>
      <c r="E414" s="376"/>
      <c r="F414" s="300"/>
    </row>
    <row r="415" spans="1:7" ht="25.5">
      <c r="A415" s="7" t="s">
        <v>557</v>
      </c>
      <c r="B415" s="7" t="s">
        <v>558</v>
      </c>
      <c r="C415" s="5" t="s">
        <v>559</v>
      </c>
      <c r="D415" s="52" t="s">
        <v>696</v>
      </c>
      <c r="E415" s="59" t="s">
        <v>697</v>
      </c>
      <c r="F415" s="5" t="s">
        <v>549</v>
      </c>
      <c r="G415" s="51" t="s">
        <v>698</v>
      </c>
    </row>
    <row r="416" spans="1:7" ht="25.5">
      <c r="A416" s="150">
        <v>14</v>
      </c>
      <c r="B416" s="146">
        <v>3636</v>
      </c>
      <c r="C416" s="137" t="s">
        <v>40</v>
      </c>
      <c r="D416" s="178">
        <v>180</v>
      </c>
      <c r="E416" s="178">
        <v>180</v>
      </c>
      <c r="F416" s="358">
        <v>0</v>
      </c>
      <c r="G416" s="179">
        <f>F416/E416*100</f>
        <v>0</v>
      </c>
    </row>
    <row r="417" spans="1:7" ht="25.5">
      <c r="A417" s="150" t="s">
        <v>342</v>
      </c>
      <c r="B417" s="146">
        <v>6171</v>
      </c>
      <c r="C417" s="137" t="s">
        <v>41</v>
      </c>
      <c r="D417" s="178">
        <v>520</v>
      </c>
      <c r="E417" s="178">
        <v>520</v>
      </c>
      <c r="F417" s="358">
        <v>0</v>
      </c>
      <c r="G417" s="179">
        <f>F417/E417*100</f>
        <v>0</v>
      </c>
    </row>
    <row r="418" spans="1:256" s="124" customFormat="1" ht="12.75">
      <c r="A418" s="16"/>
      <c r="B418" s="68"/>
      <c r="C418" s="69"/>
      <c r="D418" s="70"/>
      <c r="E418" s="71"/>
      <c r="F418" s="54"/>
      <c r="G418" s="272"/>
      <c r="H418" s="128"/>
      <c r="I418" s="29"/>
      <c r="J418" s="29"/>
      <c r="K418" s="29"/>
      <c r="L418" s="29"/>
      <c r="M418" s="29"/>
      <c r="N418" s="29"/>
      <c r="O418" s="83"/>
      <c r="P418" s="83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7" ht="12.75">
      <c r="A419" s="213"/>
      <c r="B419" s="223"/>
      <c r="C419" s="222" t="s">
        <v>912</v>
      </c>
      <c r="D419" s="214">
        <f>D395+D401+D404+D412+D416+D417</f>
        <v>37785</v>
      </c>
      <c r="E419" s="214">
        <f>E395+E401+E404+E412+E416+E417</f>
        <v>39324</v>
      </c>
      <c r="F419" s="214">
        <f>F395+F401+F404+F412+F416+F417</f>
        <v>21704</v>
      </c>
      <c r="G419" s="227">
        <f>F419/E419*100</f>
        <v>55.19275760349913</v>
      </c>
    </row>
    <row r="420" spans="1:256" s="29" customFormat="1" ht="12.75">
      <c r="A420" s="67"/>
      <c r="B420" s="14"/>
      <c r="C420"/>
      <c r="D420" s="83"/>
      <c r="E420" s="83"/>
      <c r="F420" s="83"/>
      <c r="G420"/>
      <c r="O420" s="83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9" customFormat="1" ht="15.75">
      <c r="A421" s="152" t="s">
        <v>662</v>
      </c>
      <c r="B421" s="67"/>
      <c r="D421" s="83"/>
      <c r="E421" s="83"/>
      <c r="F421" s="83"/>
      <c r="O421" s="83" t="s">
        <v>843</v>
      </c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9" customFormat="1" ht="12.75">
      <c r="A422" s="67"/>
      <c r="B422" s="14"/>
      <c r="C422"/>
      <c r="D422" s="83"/>
      <c r="E422" s="83"/>
      <c r="F422" s="83"/>
      <c r="G422"/>
      <c r="O422" s="83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6" ht="12.75">
      <c r="A423" s="77" t="s">
        <v>629</v>
      </c>
      <c r="B423" s="14"/>
      <c r="D423" s="83"/>
      <c r="E423" s="83"/>
      <c r="F423" s="83"/>
    </row>
    <row r="424" spans="1:6" ht="12.75">
      <c r="A424" s="67"/>
      <c r="B424" s="14"/>
      <c r="D424" s="83" t="s">
        <v>889</v>
      </c>
      <c r="E424" s="83"/>
      <c r="F424" s="83"/>
    </row>
    <row r="425" spans="1:256" s="29" customFormat="1" ht="25.5">
      <c r="A425" s="7" t="s">
        <v>557</v>
      </c>
      <c r="B425" s="7" t="s">
        <v>558</v>
      </c>
      <c r="C425" s="5" t="s">
        <v>559</v>
      </c>
      <c r="D425" s="52" t="s">
        <v>696</v>
      </c>
      <c r="E425" s="59" t="s">
        <v>697</v>
      </c>
      <c r="F425" s="5" t="s">
        <v>549</v>
      </c>
      <c r="G425" s="51" t="s">
        <v>698</v>
      </c>
      <c r="O425" s="83" t="s">
        <v>856</v>
      </c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9" customFormat="1" ht="25.5">
      <c r="A426" s="150" t="s">
        <v>663</v>
      </c>
      <c r="B426" s="146">
        <v>6172</v>
      </c>
      <c r="C426" s="137" t="s">
        <v>203</v>
      </c>
      <c r="D426" s="178">
        <v>259716</v>
      </c>
      <c r="E426" s="178">
        <v>260101</v>
      </c>
      <c r="F426" s="358">
        <v>140206</v>
      </c>
      <c r="G426" s="179">
        <f>F426/E426*100</f>
        <v>53.904444811823105</v>
      </c>
      <c r="O426" s="83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9" customFormat="1" ht="14.25" customHeight="1">
      <c r="A427" s="150" t="s">
        <v>663</v>
      </c>
      <c r="B427" s="146">
        <v>6115</v>
      </c>
      <c r="C427" s="137" t="s">
        <v>202</v>
      </c>
      <c r="D427" s="178">
        <v>0</v>
      </c>
      <c r="E427" s="178">
        <v>30</v>
      </c>
      <c r="F427" s="358">
        <v>15</v>
      </c>
      <c r="G427" s="179">
        <f>F427/E427*100</f>
        <v>50</v>
      </c>
      <c r="O427" s="83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7" ht="14.25" customHeight="1">
      <c r="A428" s="204"/>
      <c r="B428" s="221"/>
      <c r="C428" s="220" t="s">
        <v>884</v>
      </c>
      <c r="D428" s="205">
        <f>SUM(D426:D427)</f>
        <v>259716</v>
      </c>
      <c r="E428" s="206">
        <f>SUM(E426:E427)</f>
        <v>260131</v>
      </c>
      <c r="F428" s="237">
        <f>SUM(F426:F427)</f>
        <v>140221</v>
      </c>
      <c r="G428" s="115">
        <f>F428/E428*100</f>
        <v>53.90399452583507</v>
      </c>
    </row>
    <row r="429" spans="1:18" ht="13.5" customHeight="1">
      <c r="A429" s="16"/>
      <c r="B429" s="68"/>
      <c r="C429" s="208"/>
      <c r="D429" s="209"/>
      <c r="E429" s="210"/>
      <c r="F429" s="211"/>
      <c r="G429" s="31"/>
      <c r="R429" s="154"/>
    </row>
    <row r="430" spans="1:18" ht="12.75">
      <c r="A430" s="43" t="s">
        <v>630</v>
      </c>
      <c r="B430" s="19"/>
      <c r="C430" s="42"/>
      <c r="D430" s="57"/>
      <c r="E430" s="60"/>
      <c r="F430" s="54"/>
      <c r="G430" s="38"/>
      <c r="R430" s="154"/>
    </row>
    <row r="431" spans="1:18" ht="12.75">
      <c r="A431" s="16"/>
      <c r="B431" s="19"/>
      <c r="C431" s="42"/>
      <c r="D431" s="57"/>
      <c r="E431" s="60"/>
      <c r="F431" s="54"/>
      <c r="G431" s="38"/>
      <c r="R431" s="154"/>
    </row>
    <row r="432" spans="1:256" s="29" customFormat="1" ht="25.5">
      <c r="A432" s="7" t="s">
        <v>557</v>
      </c>
      <c r="B432" s="7" t="s">
        <v>558</v>
      </c>
      <c r="C432" s="5" t="s">
        <v>559</v>
      </c>
      <c r="D432" s="52" t="s">
        <v>696</v>
      </c>
      <c r="E432" s="59" t="s">
        <v>697</v>
      </c>
      <c r="F432" s="5" t="s">
        <v>549</v>
      </c>
      <c r="G432" s="51" t="s">
        <v>698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7" ht="14.25" customHeight="1">
      <c r="A433" s="150" t="s">
        <v>663</v>
      </c>
      <c r="B433" s="146">
        <v>6172</v>
      </c>
      <c r="C433" s="137" t="s">
        <v>313</v>
      </c>
      <c r="D433" s="178">
        <v>3000</v>
      </c>
      <c r="E433" s="178">
        <v>3070</v>
      </c>
      <c r="F433" s="358">
        <v>1215</v>
      </c>
      <c r="G433" s="179">
        <f>F433/E433*100</f>
        <v>39.57654723127036</v>
      </c>
    </row>
    <row r="434" spans="1:7" ht="12.75">
      <c r="A434" s="204"/>
      <c r="B434" s="221"/>
      <c r="C434" s="220" t="s">
        <v>885</v>
      </c>
      <c r="D434" s="205">
        <f>SUM(D433:D433)</f>
        <v>3000</v>
      </c>
      <c r="E434" s="206">
        <f>SUM(E433:E433)</f>
        <v>3070</v>
      </c>
      <c r="F434" s="237">
        <f>SUM(F433:F433)</f>
        <v>1215</v>
      </c>
      <c r="G434" s="123">
        <f>F434/E434*100</f>
        <v>39.57654723127036</v>
      </c>
    </row>
    <row r="435" spans="1:7" ht="12.75">
      <c r="A435" s="57"/>
      <c r="B435" s="60"/>
      <c r="C435" s="37"/>
      <c r="D435" s="38"/>
      <c r="E435" s="57"/>
      <c r="F435" s="60"/>
      <c r="G435" s="37"/>
    </row>
    <row r="436" spans="1:7" ht="25.5">
      <c r="A436" s="7" t="s">
        <v>557</v>
      </c>
      <c r="B436" s="7" t="s">
        <v>558</v>
      </c>
      <c r="C436" s="5" t="s">
        <v>559</v>
      </c>
      <c r="D436" s="52" t="s">
        <v>696</v>
      </c>
      <c r="E436" s="59" t="s">
        <v>697</v>
      </c>
      <c r="F436" s="5" t="s">
        <v>549</v>
      </c>
      <c r="G436" s="51" t="s">
        <v>698</v>
      </c>
    </row>
    <row r="437" spans="1:7" ht="12.75">
      <c r="A437" s="135" t="s">
        <v>660</v>
      </c>
      <c r="B437" s="136">
        <v>6330</v>
      </c>
      <c r="C437" s="137" t="s">
        <v>661</v>
      </c>
      <c r="D437" s="174">
        <v>4262</v>
      </c>
      <c r="E437" s="169">
        <v>4262</v>
      </c>
      <c r="F437" s="332">
        <v>3196</v>
      </c>
      <c r="G437" s="168">
        <f>F437/E437*100</f>
        <v>74.98826841858282</v>
      </c>
    </row>
    <row r="438" spans="1:7" ht="12.75">
      <c r="A438" s="135" t="s">
        <v>660</v>
      </c>
      <c r="B438" s="136">
        <v>6399</v>
      </c>
      <c r="C438" s="137" t="s">
        <v>405</v>
      </c>
      <c r="D438" s="174">
        <v>0</v>
      </c>
      <c r="E438" s="169">
        <v>0</v>
      </c>
      <c r="F438" s="332">
        <v>54048</v>
      </c>
      <c r="G438" s="168" t="s">
        <v>883</v>
      </c>
    </row>
    <row r="439" spans="1:7" ht="12.75">
      <c r="A439" s="16"/>
      <c r="B439" s="68"/>
      <c r="C439" s="69"/>
      <c r="D439" s="70"/>
      <c r="E439" s="71"/>
      <c r="F439" s="54"/>
      <c r="G439" s="272"/>
    </row>
    <row r="440" spans="1:256" s="29" customFormat="1" ht="12" customHeight="1">
      <c r="A440" s="213"/>
      <c r="B440" s="223"/>
      <c r="C440" s="222" t="s">
        <v>912</v>
      </c>
      <c r="D440" s="214">
        <f>D428+D434+D437</f>
        <v>266978</v>
      </c>
      <c r="E440" s="214">
        <f>E428+E434+E437</f>
        <v>267463</v>
      </c>
      <c r="F440" s="214">
        <f>F428+F434+F437+F438</f>
        <v>198680</v>
      </c>
      <c r="G440" s="227">
        <f>F440/E440*100</f>
        <v>74.28317187797938</v>
      </c>
      <c r="H440" s="128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H440" s="83"/>
      <c r="CI440" s="83"/>
      <c r="CJ440" s="83"/>
      <c r="CK440" s="83"/>
      <c r="CL440" s="83"/>
      <c r="CM440" s="83"/>
      <c r="CN440" s="83"/>
      <c r="CO440" s="83"/>
      <c r="CP440" s="83"/>
      <c r="CQ440" s="83"/>
      <c r="CR440" s="83"/>
      <c r="CS440" s="83"/>
      <c r="CT440" s="83"/>
      <c r="CU440" s="83"/>
      <c r="CV440" s="83"/>
      <c r="CW440" s="83"/>
      <c r="CX440" s="83"/>
      <c r="CY440" s="83"/>
      <c r="CZ440" s="83"/>
      <c r="DA440" s="83"/>
      <c r="DB440" s="83"/>
      <c r="DC440" s="83"/>
      <c r="DD440" s="83"/>
      <c r="DE440" s="83"/>
      <c r="DF440" s="83"/>
      <c r="DG440" s="83"/>
      <c r="DH440" s="83"/>
      <c r="DI440" s="83"/>
      <c r="DJ440" s="83"/>
      <c r="DK440" s="83"/>
      <c r="DL440" s="83"/>
      <c r="DM440" s="83"/>
      <c r="DN440" s="83"/>
      <c r="DO440" s="83"/>
      <c r="DP440" s="83"/>
      <c r="DQ440" s="83"/>
      <c r="DR440" s="83"/>
      <c r="DS440" s="83"/>
      <c r="DT440" s="83"/>
      <c r="DU440" s="83"/>
      <c r="DV440" s="83"/>
      <c r="DW440" s="83"/>
      <c r="DX440" s="83"/>
      <c r="DY440" s="83"/>
      <c r="DZ440" s="83"/>
      <c r="EA440" s="83"/>
      <c r="EB440" s="83"/>
      <c r="EC440" s="83"/>
      <c r="ED440" s="83"/>
      <c r="EE440" s="83"/>
      <c r="EF440" s="83"/>
      <c r="EG440" s="83"/>
      <c r="EH440" s="83"/>
      <c r="EI440" s="83"/>
      <c r="EJ440" s="83"/>
      <c r="EK440" s="83"/>
      <c r="EL440" s="83"/>
      <c r="EM440" s="83"/>
      <c r="EN440" s="83"/>
      <c r="EO440" s="83"/>
      <c r="EP440" s="83"/>
      <c r="EQ440" s="83"/>
      <c r="ER440" s="83"/>
      <c r="ES440" s="83"/>
      <c r="ET440" s="83"/>
      <c r="EU440" s="83"/>
      <c r="EV440" s="83"/>
      <c r="EW440" s="83"/>
      <c r="EX440" s="83"/>
      <c r="EY440" s="83"/>
      <c r="EZ440" s="83"/>
      <c r="FA440" s="83"/>
      <c r="FB440" s="83"/>
      <c r="FC440" s="83"/>
      <c r="FD440" s="83"/>
      <c r="FE440" s="83"/>
      <c r="FF440" s="83"/>
      <c r="FG440" s="83"/>
      <c r="FH440" s="83"/>
      <c r="FI440" s="83"/>
      <c r="FJ440" s="83"/>
      <c r="FK440" s="83"/>
      <c r="FL440" s="83"/>
      <c r="FM440" s="83"/>
      <c r="FN440" s="83"/>
      <c r="FO440" s="83"/>
      <c r="FP440" s="83"/>
      <c r="FQ440" s="83"/>
      <c r="FR440" s="83"/>
      <c r="FS440" s="83"/>
      <c r="FT440" s="83"/>
      <c r="FU440" s="83"/>
      <c r="FV440" s="83"/>
      <c r="FW440" s="83"/>
      <c r="FX440" s="83"/>
      <c r="FY440" s="83"/>
      <c r="FZ440" s="83"/>
      <c r="GA440" s="83"/>
      <c r="GB440" s="83"/>
      <c r="GC440" s="83"/>
      <c r="GD440" s="83"/>
      <c r="GE440" s="83"/>
      <c r="GF440" s="83"/>
      <c r="GG440" s="83"/>
      <c r="GH440" s="83"/>
      <c r="GI440" s="83"/>
      <c r="GJ440" s="83"/>
      <c r="GK440" s="83"/>
      <c r="GL440" s="83"/>
      <c r="GM440" s="83"/>
      <c r="GN440" s="83"/>
      <c r="GO440" s="83"/>
      <c r="GP440" s="83"/>
      <c r="GQ440" s="83"/>
      <c r="GR440" s="83"/>
      <c r="GS440" s="83"/>
      <c r="GT440" s="83"/>
      <c r="GU440" s="83"/>
      <c r="GV440" s="83"/>
      <c r="GW440" s="83"/>
      <c r="GX440" s="83"/>
      <c r="GY440" s="83"/>
      <c r="GZ440" s="83"/>
      <c r="HA440" s="83"/>
      <c r="HB440" s="83"/>
      <c r="HC440" s="83"/>
      <c r="HD440" s="83"/>
      <c r="HE440" s="83"/>
      <c r="HF440" s="83"/>
      <c r="HG440" s="83"/>
      <c r="HH440" s="83"/>
      <c r="HI440" s="83"/>
      <c r="HJ440" s="83"/>
      <c r="HK440" s="83"/>
      <c r="HL440" s="83"/>
      <c r="HM440" s="83"/>
      <c r="HN440" s="83"/>
      <c r="HO440" s="83"/>
      <c r="HP440" s="83"/>
      <c r="HQ440" s="83"/>
      <c r="HR440" s="83"/>
      <c r="HS440" s="83"/>
      <c r="HT440" s="83"/>
      <c r="HU440" s="83"/>
      <c r="HV440" s="83"/>
      <c r="HW440" s="83"/>
      <c r="HX440" s="83"/>
      <c r="HY440" s="83"/>
      <c r="HZ440" s="83"/>
      <c r="IA440" s="83"/>
      <c r="IB440" s="83"/>
      <c r="IC440" s="83"/>
      <c r="ID440" s="83"/>
      <c r="IE440" s="83"/>
      <c r="IF440" s="83"/>
      <c r="IG440" s="83"/>
      <c r="IH440" s="83"/>
      <c r="II440" s="83"/>
      <c r="IJ440" s="83"/>
      <c r="IK440" s="83"/>
      <c r="IL440" s="83"/>
      <c r="IM440" s="83"/>
      <c r="IN440" s="83"/>
      <c r="IO440" s="83"/>
      <c r="IP440" s="83"/>
      <c r="IQ440" s="83"/>
      <c r="IR440" s="83"/>
      <c r="IS440" s="83"/>
      <c r="IT440" s="83"/>
      <c r="IU440" s="83"/>
      <c r="IV440" s="83"/>
    </row>
    <row r="441" spans="1:256" s="29" customFormat="1" ht="12" customHeight="1">
      <c r="A441" s="16"/>
      <c r="B441" s="68"/>
      <c r="C441" s="208"/>
      <c r="D441" s="209"/>
      <c r="E441" s="210"/>
      <c r="F441" s="211"/>
      <c r="G441" s="31"/>
      <c r="H441" s="29" t="s">
        <v>824</v>
      </c>
      <c r="O441" s="83" t="s">
        <v>845</v>
      </c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9" customFormat="1" ht="14.25" customHeight="1">
      <c r="A442" s="152" t="s">
        <v>705</v>
      </c>
      <c r="B442" s="68"/>
      <c r="C442" s="42"/>
      <c r="D442" s="70"/>
      <c r="E442" s="71"/>
      <c r="F442" s="54"/>
      <c r="G442" s="72"/>
      <c r="O442" s="83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29" customFormat="1" ht="14.25" customHeight="1">
      <c r="A443" s="78"/>
      <c r="B443" s="19"/>
      <c r="C443" s="69"/>
      <c r="D443" s="57"/>
      <c r="E443" s="60"/>
      <c r="F443" s="462"/>
      <c r="G443" s="38"/>
      <c r="O443" s="83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9" customFormat="1" ht="12" customHeight="1">
      <c r="A444" s="64" t="s">
        <v>629</v>
      </c>
      <c r="B444"/>
      <c r="C444" s="42"/>
      <c r="D444" s="15"/>
      <c r="E444" s="15"/>
      <c r="F444" s="15"/>
      <c r="G444"/>
      <c r="O444" s="83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6" spans="1:16" ht="25.5">
      <c r="A446" s="86" t="s">
        <v>557</v>
      </c>
      <c r="B446" s="7" t="s">
        <v>558</v>
      </c>
      <c r="C446" s="5" t="s">
        <v>559</v>
      </c>
      <c r="D446" s="52" t="s">
        <v>696</v>
      </c>
      <c r="E446" s="59" t="s">
        <v>697</v>
      </c>
      <c r="F446" s="5" t="s">
        <v>549</v>
      </c>
      <c r="G446" s="51" t="s">
        <v>698</v>
      </c>
      <c r="P446" s="83"/>
    </row>
    <row r="447" spans="1:16" ht="25.5">
      <c r="A447" s="150" t="s">
        <v>330</v>
      </c>
      <c r="B447" s="153" t="s">
        <v>628</v>
      </c>
      <c r="C447" s="147" t="s">
        <v>892</v>
      </c>
      <c r="D447" s="178">
        <v>4500</v>
      </c>
      <c r="E447" s="178">
        <v>10800</v>
      </c>
      <c r="F447" s="616">
        <v>1485</v>
      </c>
      <c r="G447" s="180">
        <f aca="true" t="shared" si="16" ref="G447:G452">F447/E447*100</f>
        <v>13.750000000000002</v>
      </c>
      <c r="P447" s="200"/>
    </row>
    <row r="448" spans="1:16" ht="14.25" customHeight="1">
      <c r="A448" s="150" t="s">
        <v>331</v>
      </c>
      <c r="B448" s="153" t="s">
        <v>628</v>
      </c>
      <c r="C448" s="137" t="s">
        <v>706</v>
      </c>
      <c r="D448" s="178">
        <v>57900</v>
      </c>
      <c r="E448" s="178">
        <v>65178</v>
      </c>
      <c r="F448" s="616">
        <v>28086</v>
      </c>
      <c r="G448" s="180">
        <f t="shared" si="16"/>
        <v>43.0912271011691</v>
      </c>
      <c r="P448" s="154"/>
    </row>
    <row r="449" spans="1:18" ht="25.5">
      <c r="A449" s="150" t="s">
        <v>332</v>
      </c>
      <c r="B449" s="146" t="s">
        <v>628</v>
      </c>
      <c r="C449" s="137" t="s">
        <v>920</v>
      </c>
      <c r="D449" s="178">
        <v>23250</v>
      </c>
      <c r="E449" s="178">
        <v>24249</v>
      </c>
      <c r="F449" s="615">
        <v>5246</v>
      </c>
      <c r="G449" s="180">
        <f t="shared" si="16"/>
        <v>21.633881809559156</v>
      </c>
      <c r="P449" s="83"/>
      <c r="R449" s="188"/>
    </row>
    <row r="450" spans="1:18" ht="25.5">
      <c r="A450" s="150" t="s">
        <v>333</v>
      </c>
      <c r="B450" s="146" t="s">
        <v>628</v>
      </c>
      <c r="C450" s="137" t="s">
        <v>707</v>
      </c>
      <c r="D450" s="178">
        <v>8400</v>
      </c>
      <c r="E450" s="178">
        <v>8025</v>
      </c>
      <c r="F450" s="615">
        <v>3034</v>
      </c>
      <c r="G450" s="180">
        <f t="shared" si="16"/>
        <v>37.80685358255452</v>
      </c>
      <c r="P450" s="83"/>
      <c r="R450" s="188"/>
    </row>
    <row r="451" spans="1:18" ht="14.25" customHeight="1">
      <c r="A451" s="150" t="s">
        <v>330</v>
      </c>
      <c r="B451" s="146">
        <v>3522</v>
      </c>
      <c r="C451" s="137" t="s">
        <v>613</v>
      </c>
      <c r="D451" s="178">
        <v>0</v>
      </c>
      <c r="E451" s="178">
        <v>100</v>
      </c>
      <c r="F451" s="615">
        <v>15</v>
      </c>
      <c r="G451" s="180">
        <f t="shared" si="16"/>
        <v>15</v>
      </c>
      <c r="P451" s="83"/>
      <c r="R451" s="188"/>
    </row>
    <row r="452" spans="1:256" s="29" customFormat="1" ht="13.5" customHeight="1">
      <c r="A452" s="204"/>
      <c r="B452" s="221"/>
      <c r="C452" s="220" t="s">
        <v>884</v>
      </c>
      <c r="D452" s="287">
        <f>SUM(D447:D451)</f>
        <v>94050</v>
      </c>
      <c r="E452" s="288">
        <f>SUM(E447:E451)</f>
        <v>108352</v>
      </c>
      <c r="F452" s="352">
        <f>SUM(F447:F451)</f>
        <v>37866</v>
      </c>
      <c r="G452" s="228">
        <f t="shared" si="16"/>
        <v>34.9472090962788</v>
      </c>
      <c r="O452" s="83"/>
      <c r="P452" s="15"/>
      <c r="Q452" s="15"/>
      <c r="R452" s="15"/>
      <c r="S452" s="15"/>
      <c r="T452" s="15"/>
      <c r="U452" s="15"/>
      <c r="V452" s="154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9" customFormat="1" ht="13.5" customHeight="1">
      <c r="A453" s="16"/>
      <c r="B453" s="68"/>
      <c r="C453" s="208"/>
      <c r="D453" s="290"/>
      <c r="E453" s="291"/>
      <c r="F453" s="292"/>
      <c r="G453" s="230"/>
      <c r="O453" s="83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9" customFormat="1" ht="12.75">
      <c r="A454" s="11" t="s">
        <v>630</v>
      </c>
      <c r="B454"/>
      <c r="C454"/>
      <c r="D454" s="15"/>
      <c r="E454" s="15"/>
      <c r="F454" s="15"/>
      <c r="G454"/>
      <c r="O454" s="83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9" customFormat="1" ht="12.75">
      <c r="A455" s="13"/>
      <c r="B455"/>
      <c r="C455"/>
      <c r="D455" s="15"/>
      <c r="E455" s="15"/>
      <c r="F455" s="15"/>
      <c r="G455"/>
      <c r="O455" s="83"/>
      <c r="P455" s="15"/>
      <c r="Q455" s="15"/>
      <c r="R455" s="191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9" customFormat="1" ht="25.5">
      <c r="A456" s="7" t="s">
        <v>557</v>
      </c>
      <c r="B456" s="85" t="s">
        <v>558</v>
      </c>
      <c r="C456" s="5" t="s">
        <v>559</v>
      </c>
      <c r="D456" s="52" t="s">
        <v>696</v>
      </c>
      <c r="E456" s="59" t="s">
        <v>697</v>
      </c>
      <c r="F456" s="5" t="s">
        <v>549</v>
      </c>
      <c r="G456" s="51" t="s">
        <v>698</v>
      </c>
      <c r="O456" s="83" t="s">
        <v>842</v>
      </c>
      <c r="P456" s="83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9" customFormat="1" ht="32.25" customHeight="1">
      <c r="A457" s="150" t="s">
        <v>330</v>
      </c>
      <c r="B457" s="146" t="s">
        <v>628</v>
      </c>
      <c r="C457" s="147" t="s">
        <v>336</v>
      </c>
      <c r="D457" s="225">
        <v>4000</v>
      </c>
      <c r="E457" s="225">
        <v>4000</v>
      </c>
      <c r="F457" s="615">
        <v>911</v>
      </c>
      <c r="G457" s="313">
        <f aca="true" t="shared" si="17" ref="G457:G464">F457/E457*100</f>
        <v>22.775000000000002</v>
      </c>
      <c r="O457" s="83" t="s">
        <v>844</v>
      </c>
      <c r="P457" s="83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9" customFormat="1" ht="15.75" customHeight="1">
      <c r="A458" s="150" t="s">
        <v>331</v>
      </c>
      <c r="B458" s="146" t="s">
        <v>628</v>
      </c>
      <c r="C458" s="137" t="s">
        <v>706</v>
      </c>
      <c r="D458" s="225">
        <v>44100</v>
      </c>
      <c r="E458" s="225">
        <v>45044</v>
      </c>
      <c r="F458" s="615">
        <v>13433</v>
      </c>
      <c r="G458" s="313">
        <f t="shared" si="17"/>
        <v>29.82195186928337</v>
      </c>
      <c r="O458" s="83" t="s">
        <v>844</v>
      </c>
      <c r="P458" s="83"/>
      <c r="Q458" s="15"/>
      <c r="R458" s="190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9" customFormat="1" ht="25.5">
      <c r="A459" s="150" t="s">
        <v>332</v>
      </c>
      <c r="B459" s="146" t="s">
        <v>628</v>
      </c>
      <c r="C459" s="137" t="s">
        <v>920</v>
      </c>
      <c r="D459" s="225">
        <v>11750</v>
      </c>
      <c r="E459" s="225">
        <v>12639</v>
      </c>
      <c r="F459" s="615">
        <v>320</v>
      </c>
      <c r="G459" s="313">
        <f t="shared" si="17"/>
        <v>2.5318458738824274</v>
      </c>
      <c r="H459" s="29" t="s">
        <v>823</v>
      </c>
      <c r="O459" s="83" t="s">
        <v>846</v>
      </c>
      <c r="P459" s="83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9" customFormat="1" ht="12.75">
      <c r="A460" s="150" t="s">
        <v>332</v>
      </c>
      <c r="B460" s="146" t="s">
        <v>628</v>
      </c>
      <c r="C460" s="355" t="s">
        <v>435</v>
      </c>
      <c r="D460" s="225">
        <v>1000</v>
      </c>
      <c r="E460" s="225">
        <v>1641</v>
      </c>
      <c r="F460" s="615">
        <v>1640</v>
      </c>
      <c r="G460" s="313">
        <f>F460/E460*100</f>
        <v>99.93906154783669</v>
      </c>
      <c r="O460" s="83"/>
      <c r="P460" s="83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9" customFormat="1" ht="25.5">
      <c r="A461" s="150" t="s">
        <v>333</v>
      </c>
      <c r="B461" s="146" t="s">
        <v>628</v>
      </c>
      <c r="C461" s="137" t="s">
        <v>707</v>
      </c>
      <c r="D461" s="225">
        <v>5600</v>
      </c>
      <c r="E461" s="225">
        <v>5975</v>
      </c>
      <c r="F461" s="615">
        <v>73</v>
      </c>
      <c r="G461" s="313">
        <f t="shared" si="17"/>
        <v>1.221757322175732</v>
      </c>
      <c r="O461" s="83" t="s">
        <v>847</v>
      </c>
      <c r="P461" s="83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16" ht="12.75">
      <c r="A462" s="135" t="s">
        <v>334</v>
      </c>
      <c r="B462" s="136" t="s">
        <v>628</v>
      </c>
      <c r="C462" s="137" t="s">
        <v>708</v>
      </c>
      <c r="D462" s="225">
        <v>172245</v>
      </c>
      <c r="E462" s="225">
        <v>159854</v>
      </c>
      <c r="F462" s="615">
        <v>18763</v>
      </c>
      <c r="G462" s="313">
        <f t="shared" si="17"/>
        <v>11.737585546811466</v>
      </c>
      <c r="P462" s="83"/>
    </row>
    <row r="463" spans="1:16" ht="12.75">
      <c r="A463" s="135" t="s">
        <v>335</v>
      </c>
      <c r="B463" s="136" t="s">
        <v>628</v>
      </c>
      <c r="C463" s="137" t="s">
        <v>710</v>
      </c>
      <c r="D463" s="225">
        <v>41500</v>
      </c>
      <c r="E463" s="225">
        <v>39795</v>
      </c>
      <c r="F463" s="615">
        <v>10731</v>
      </c>
      <c r="G463" s="313">
        <f>F463/E463*100</f>
        <v>26.965699208443272</v>
      </c>
      <c r="P463" s="83"/>
    </row>
    <row r="464" spans="1:16" ht="12.75">
      <c r="A464" s="135" t="s">
        <v>330</v>
      </c>
      <c r="B464" s="136" t="s">
        <v>628</v>
      </c>
      <c r="C464" s="137" t="s">
        <v>709</v>
      </c>
      <c r="D464" s="225">
        <v>8500</v>
      </c>
      <c r="E464" s="225">
        <v>9291</v>
      </c>
      <c r="F464" s="615">
        <v>19</v>
      </c>
      <c r="G464" s="313">
        <f t="shared" si="17"/>
        <v>0.2044989775051125</v>
      </c>
      <c r="P464" s="83"/>
    </row>
    <row r="465" spans="1:16" ht="12.75">
      <c r="A465" s="135" t="s">
        <v>330</v>
      </c>
      <c r="B465" s="136" t="s">
        <v>628</v>
      </c>
      <c r="C465" s="137" t="s">
        <v>917</v>
      </c>
      <c r="D465" s="225">
        <v>69400</v>
      </c>
      <c r="E465" s="225">
        <v>69400</v>
      </c>
      <c r="F465" s="615">
        <v>21482</v>
      </c>
      <c r="G465" s="313">
        <f>F465/E465*100</f>
        <v>30.953890489913544</v>
      </c>
      <c r="P465" s="83"/>
    </row>
    <row r="466" spans="1:21" ht="12.75">
      <c r="A466" s="135" t="s">
        <v>330</v>
      </c>
      <c r="B466" s="136" t="s">
        <v>628</v>
      </c>
      <c r="C466" s="137" t="s">
        <v>927</v>
      </c>
      <c r="D466" s="225">
        <v>3500</v>
      </c>
      <c r="E466" s="225">
        <v>5300</v>
      </c>
      <c r="F466" s="615">
        <v>4736</v>
      </c>
      <c r="G466" s="313">
        <f>F466/E466*100</f>
        <v>89.35849056603774</v>
      </c>
      <c r="P466" s="83"/>
      <c r="U466" s="493"/>
    </row>
    <row r="467" spans="1:21" ht="12.75">
      <c r="A467" s="135" t="s">
        <v>330</v>
      </c>
      <c r="B467" s="136">
        <v>6172</v>
      </c>
      <c r="C467" s="137" t="s">
        <v>42</v>
      </c>
      <c r="D467" s="225">
        <v>17280</v>
      </c>
      <c r="E467" s="225">
        <v>15680</v>
      </c>
      <c r="F467" s="615">
        <v>27</v>
      </c>
      <c r="G467" s="313">
        <f>F467/E467*100</f>
        <v>0.17219387755102042</v>
      </c>
      <c r="P467" s="83"/>
      <c r="Q467" s="154"/>
      <c r="U467" s="595"/>
    </row>
    <row r="468" spans="1:21" ht="12.75">
      <c r="A468" s="204" t="s">
        <v>330</v>
      </c>
      <c r="B468" s="221">
        <v>6172</v>
      </c>
      <c r="C468" s="137" t="s">
        <v>118</v>
      </c>
      <c r="D468" s="225">
        <v>0</v>
      </c>
      <c r="E468" s="225">
        <v>1600</v>
      </c>
      <c r="F468" s="615">
        <v>916</v>
      </c>
      <c r="G468" s="313">
        <f>F468/E468*100</f>
        <v>57.25</v>
      </c>
      <c r="P468" s="83"/>
      <c r="Q468" s="154"/>
      <c r="U468" s="595"/>
    </row>
    <row r="469" spans="1:256" s="124" customFormat="1" ht="14.25" customHeight="1">
      <c r="A469" s="204"/>
      <c r="B469" s="221"/>
      <c r="C469" s="289" t="s">
        <v>885</v>
      </c>
      <c r="D469" s="287">
        <f>SUM(D457:D468)</f>
        <v>378875</v>
      </c>
      <c r="E469" s="288">
        <f>SUM(E457:E468)</f>
        <v>370219</v>
      </c>
      <c r="F469" s="352">
        <f>SUM(F457:F468)</f>
        <v>73051</v>
      </c>
      <c r="G469" s="228">
        <f>F469/E469*100</f>
        <v>19.731834400719574</v>
      </c>
      <c r="H469" s="128"/>
      <c r="I469" s="29"/>
      <c r="J469" s="29"/>
      <c r="K469" s="29"/>
      <c r="L469" s="29"/>
      <c r="M469" s="29"/>
      <c r="N469" s="29"/>
      <c r="O469" s="83"/>
      <c r="P469" s="83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124" customFormat="1" ht="14.25" customHeight="1">
      <c r="A470" s="186"/>
      <c r="B470" s="187"/>
      <c r="C470" s="392"/>
      <c r="D470" s="393"/>
      <c r="E470" s="394"/>
      <c r="F470" s="395"/>
      <c r="G470" s="396"/>
      <c r="H470" s="128"/>
      <c r="I470" s="29"/>
      <c r="J470" s="29"/>
      <c r="K470" s="29"/>
      <c r="L470" s="29"/>
      <c r="M470" s="29"/>
      <c r="N470" s="29"/>
      <c r="O470" s="83"/>
      <c r="P470" s="83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9" customFormat="1" ht="14.25" customHeight="1">
      <c r="A471" s="213"/>
      <c r="B471" s="223"/>
      <c r="C471" s="222" t="s">
        <v>886</v>
      </c>
      <c r="D471" s="216">
        <f>D452+D469</f>
        <v>472925</v>
      </c>
      <c r="E471" s="216">
        <f>E452+E469</f>
        <v>478571</v>
      </c>
      <c r="F471" s="216">
        <f>F452+F469</f>
        <v>110917</v>
      </c>
      <c r="G471" s="229">
        <f>F471/E471*100</f>
        <v>23.176707322424466</v>
      </c>
      <c r="H471" s="128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83"/>
      <c r="CL471" s="83"/>
      <c r="CM471" s="83"/>
      <c r="CN471" s="83"/>
      <c r="CO471" s="83"/>
      <c r="CP471" s="83"/>
      <c r="CQ471" s="83"/>
      <c r="CR471" s="83"/>
      <c r="CS471" s="83"/>
      <c r="CT471" s="83"/>
      <c r="CU471" s="83"/>
      <c r="CV471" s="83"/>
      <c r="CW471" s="83"/>
      <c r="CX471" s="83"/>
      <c r="CY471" s="83"/>
      <c r="CZ471" s="83"/>
      <c r="DA471" s="83"/>
      <c r="DB471" s="83"/>
      <c r="DC471" s="83"/>
      <c r="DD471" s="83"/>
      <c r="DE471" s="83"/>
      <c r="DF471" s="83"/>
      <c r="DG471" s="83"/>
      <c r="DH471" s="83"/>
      <c r="DI471" s="83"/>
      <c r="DJ471" s="83"/>
      <c r="DK471" s="83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3"/>
      <c r="DX471" s="83"/>
      <c r="DY471" s="83"/>
      <c r="DZ471" s="83"/>
      <c r="EA471" s="83"/>
      <c r="EB471" s="83"/>
      <c r="EC471" s="83"/>
      <c r="ED471" s="83"/>
      <c r="EE471" s="83"/>
      <c r="EF471" s="83"/>
      <c r="EG471" s="83"/>
      <c r="EH471" s="83"/>
      <c r="EI471" s="83"/>
      <c r="EJ471" s="83"/>
      <c r="EK471" s="83"/>
      <c r="EL471" s="83"/>
      <c r="EM471" s="83"/>
      <c r="EN471" s="83"/>
      <c r="EO471" s="83"/>
      <c r="EP471" s="83"/>
      <c r="EQ471" s="83"/>
      <c r="ER471" s="83"/>
      <c r="ES471" s="83"/>
      <c r="ET471" s="83"/>
      <c r="EU471" s="83"/>
      <c r="EV471" s="83"/>
      <c r="EW471" s="83"/>
      <c r="EX471" s="83"/>
      <c r="EY471" s="83"/>
      <c r="EZ471" s="83"/>
      <c r="FA471" s="83"/>
      <c r="FB471" s="83"/>
      <c r="FC471" s="83"/>
      <c r="FD471" s="83"/>
      <c r="FE471" s="83"/>
      <c r="FF471" s="83"/>
      <c r="FG471" s="83"/>
      <c r="FH471" s="83"/>
      <c r="FI471" s="83"/>
      <c r="FJ471" s="83"/>
      <c r="FK471" s="83"/>
      <c r="FL471" s="83"/>
      <c r="FM471" s="83"/>
      <c r="FN471" s="83"/>
      <c r="FO471" s="83"/>
      <c r="FP471" s="83"/>
      <c r="FQ471" s="83"/>
      <c r="FR471" s="83"/>
      <c r="FS471" s="83"/>
      <c r="FT471" s="83"/>
      <c r="FU471" s="83"/>
      <c r="FV471" s="83"/>
      <c r="FW471" s="83"/>
      <c r="FX471" s="83"/>
      <c r="FY471" s="83"/>
      <c r="FZ471" s="83"/>
      <c r="GA471" s="83"/>
      <c r="GB471" s="83"/>
      <c r="GC471" s="83"/>
      <c r="GD471" s="83"/>
      <c r="GE471" s="83"/>
      <c r="GF471" s="83"/>
      <c r="GG471" s="83"/>
      <c r="GH471" s="83"/>
      <c r="GI471" s="83"/>
      <c r="GJ471" s="83"/>
      <c r="GK471" s="83"/>
      <c r="GL471" s="83"/>
      <c r="GM471" s="83"/>
      <c r="GN471" s="83"/>
      <c r="GO471" s="83"/>
      <c r="GP471" s="83"/>
      <c r="GQ471" s="83"/>
      <c r="GR471" s="83"/>
      <c r="GS471" s="83"/>
      <c r="GT471" s="83"/>
      <c r="GU471" s="83"/>
      <c r="GV471" s="83"/>
      <c r="GW471" s="83"/>
      <c r="GX471" s="83"/>
      <c r="GY471" s="83"/>
      <c r="GZ471" s="83"/>
      <c r="HA471" s="83"/>
      <c r="HB471" s="83"/>
      <c r="HC471" s="83"/>
      <c r="HD471" s="83"/>
      <c r="HE471" s="83"/>
      <c r="HF471" s="83"/>
      <c r="HG471" s="83"/>
      <c r="HH471" s="83"/>
      <c r="HI471" s="83"/>
      <c r="HJ471" s="83"/>
      <c r="HK471" s="83"/>
      <c r="HL471" s="83"/>
      <c r="HM471" s="83"/>
      <c r="HN471" s="83"/>
      <c r="HO471" s="83"/>
      <c r="HP471" s="83"/>
      <c r="HQ471" s="83"/>
      <c r="HR471" s="83"/>
      <c r="HS471" s="83"/>
      <c r="HT471" s="83"/>
      <c r="HU471" s="83"/>
      <c r="HV471" s="83"/>
      <c r="HW471" s="83"/>
      <c r="HX471" s="83"/>
      <c r="HY471" s="83"/>
      <c r="HZ471" s="83"/>
      <c r="IA471" s="83"/>
      <c r="IB471" s="83"/>
      <c r="IC471" s="83"/>
      <c r="ID471" s="83"/>
      <c r="IE471" s="83"/>
      <c r="IF471" s="83"/>
      <c r="IG471" s="83"/>
      <c r="IH471" s="83"/>
      <c r="II471" s="83"/>
      <c r="IJ471" s="83"/>
      <c r="IK471" s="83"/>
      <c r="IL471" s="83"/>
      <c r="IM471" s="83"/>
      <c r="IN471" s="83"/>
      <c r="IO471" s="83"/>
      <c r="IP471" s="83"/>
      <c r="IQ471" s="83"/>
      <c r="IR471" s="83"/>
      <c r="IS471" s="83"/>
      <c r="IT471" s="83"/>
      <c r="IU471" s="83"/>
      <c r="IV471" s="83"/>
    </row>
    <row r="472" spans="1:256" s="29" customFormat="1" ht="16.5" customHeight="1">
      <c r="A472" s="16"/>
      <c r="B472" s="68"/>
      <c r="C472" s="208"/>
      <c r="D472" s="209"/>
      <c r="E472" s="83"/>
      <c r="F472" s="211"/>
      <c r="G472" s="31"/>
      <c r="O472" s="83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9" customFormat="1" ht="15.75">
      <c r="A473" s="73" t="s">
        <v>641</v>
      </c>
      <c r="D473" s="83"/>
      <c r="E473" s="83"/>
      <c r="F473" s="83"/>
      <c r="O473" s="83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2:256" s="29" customFormat="1" ht="12.75">
      <c r="B474"/>
      <c r="C474"/>
      <c r="D474" s="15"/>
      <c r="E474" s="15"/>
      <c r="F474" s="15"/>
      <c r="G474"/>
      <c r="O474" s="83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9" customFormat="1" ht="12.75">
      <c r="A475" s="64" t="s">
        <v>629</v>
      </c>
      <c r="B475"/>
      <c r="C475"/>
      <c r="D475" s="15"/>
      <c r="E475" s="15"/>
      <c r="F475" s="15"/>
      <c r="G475"/>
      <c r="O475" s="83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2:256" s="29" customFormat="1" ht="12.75">
      <c r="B476"/>
      <c r="C476"/>
      <c r="D476" s="15"/>
      <c r="E476" s="15"/>
      <c r="F476" s="15"/>
      <c r="G476"/>
      <c r="O476" s="83" t="s">
        <v>848</v>
      </c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9" customFormat="1" ht="25.5">
      <c r="A477" s="7" t="s">
        <v>557</v>
      </c>
      <c r="B477" s="7" t="s">
        <v>558</v>
      </c>
      <c r="C477" s="5" t="s">
        <v>559</v>
      </c>
      <c r="D477" s="52" t="s">
        <v>696</v>
      </c>
      <c r="E477" s="59" t="s">
        <v>697</v>
      </c>
      <c r="F477" s="5" t="s">
        <v>549</v>
      </c>
      <c r="G477" s="51" t="s">
        <v>698</v>
      </c>
      <c r="O477" s="83" t="s">
        <v>848</v>
      </c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15" ht="24">
      <c r="A478" s="150" t="s">
        <v>642</v>
      </c>
      <c r="B478" s="146">
        <v>2139</v>
      </c>
      <c r="C478" s="436" t="s">
        <v>369</v>
      </c>
      <c r="D478" s="178">
        <v>2100</v>
      </c>
      <c r="E478" s="311">
        <v>2130</v>
      </c>
      <c r="F478" s="615">
        <v>128</v>
      </c>
      <c r="G478" s="313">
        <f aca="true" t="shared" si="18" ref="G478:G489">F478/E478*100</f>
        <v>6.009389671361502</v>
      </c>
      <c r="H478" s="29"/>
      <c r="O478" s="154"/>
    </row>
    <row r="479" spans="1:18" ht="23.25" customHeight="1">
      <c r="A479" s="150" t="s">
        <v>642</v>
      </c>
      <c r="B479" s="146">
        <v>2141</v>
      </c>
      <c r="C479" s="436" t="s">
        <v>111</v>
      </c>
      <c r="D479" s="178">
        <v>700</v>
      </c>
      <c r="E479" s="311">
        <v>1131</v>
      </c>
      <c r="F479" s="615">
        <v>836</v>
      </c>
      <c r="G479" s="313">
        <f t="shared" si="18"/>
        <v>73.91688770999116</v>
      </c>
      <c r="H479" s="29"/>
      <c r="R479" s="155"/>
    </row>
    <row r="480" spans="1:18" ht="24" customHeight="1">
      <c r="A480" s="150" t="s">
        <v>642</v>
      </c>
      <c r="B480" s="146">
        <v>2143</v>
      </c>
      <c r="C480" s="436" t="s">
        <v>314</v>
      </c>
      <c r="D480" s="178">
        <v>1400</v>
      </c>
      <c r="E480" s="311">
        <v>1400</v>
      </c>
      <c r="F480" s="615">
        <v>336</v>
      </c>
      <c r="G480" s="313">
        <f t="shared" si="18"/>
        <v>24</v>
      </c>
      <c r="H480" s="29"/>
      <c r="R480" s="155"/>
    </row>
    <row r="481" spans="1:256" s="13" customFormat="1" ht="25.5">
      <c r="A481" s="150" t="s">
        <v>642</v>
      </c>
      <c r="B481" s="146">
        <v>2199</v>
      </c>
      <c r="C481" s="137" t="s">
        <v>368</v>
      </c>
      <c r="D481" s="178">
        <v>1300</v>
      </c>
      <c r="E481" s="177">
        <v>1187</v>
      </c>
      <c r="F481" s="311">
        <v>456</v>
      </c>
      <c r="G481" s="313">
        <f t="shared" si="18"/>
        <v>38.4161752316765</v>
      </c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25.5">
      <c r="A482" s="150" t="s">
        <v>642</v>
      </c>
      <c r="B482" s="146">
        <v>3699</v>
      </c>
      <c r="C482" s="137" t="s">
        <v>341</v>
      </c>
      <c r="D482" s="296">
        <v>69500</v>
      </c>
      <c r="E482" s="297">
        <v>71371</v>
      </c>
      <c r="F482" s="325">
        <v>25561</v>
      </c>
      <c r="G482" s="313">
        <f t="shared" si="18"/>
        <v>35.814266298636696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13" customFormat="1" ht="24">
      <c r="A483" s="150" t="s">
        <v>642</v>
      </c>
      <c r="B483" s="146">
        <v>6174</v>
      </c>
      <c r="C483" s="436" t="s">
        <v>872</v>
      </c>
      <c r="D483" s="178">
        <v>14639</v>
      </c>
      <c r="E483" s="311">
        <v>15139</v>
      </c>
      <c r="F483" s="615">
        <v>15133</v>
      </c>
      <c r="G483" s="313">
        <f aca="true" t="shared" si="19" ref="G483:G488">F483/E483*100</f>
        <v>99.96036726335954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13" customFormat="1" ht="12.75">
      <c r="A484" s="150" t="s">
        <v>642</v>
      </c>
      <c r="B484" s="146">
        <v>3314</v>
      </c>
      <c r="C484" s="436" t="s">
        <v>611</v>
      </c>
      <c r="D484" s="178">
        <v>0</v>
      </c>
      <c r="E484" s="311">
        <v>80</v>
      </c>
      <c r="F484" s="615">
        <v>79</v>
      </c>
      <c r="G484" s="313">
        <f t="shared" si="19"/>
        <v>98.75</v>
      </c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13" customFormat="1" ht="25.5">
      <c r="A485" s="150" t="s">
        <v>642</v>
      </c>
      <c r="B485" s="146">
        <v>3699</v>
      </c>
      <c r="C485" s="137" t="s">
        <v>591</v>
      </c>
      <c r="D485" s="178">
        <v>0</v>
      </c>
      <c r="E485" s="311">
        <v>581</v>
      </c>
      <c r="F485" s="615">
        <v>425</v>
      </c>
      <c r="G485" s="313">
        <f t="shared" si="19"/>
        <v>73.14974182444061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256" s="13" customFormat="1" ht="12.75">
      <c r="A486" s="150" t="s">
        <v>642</v>
      </c>
      <c r="B486" s="146">
        <v>3636</v>
      </c>
      <c r="C486" s="436" t="s">
        <v>592</v>
      </c>
      <c r="D486" s="178">
        <v>0</v>
      </c>
      <c r="E486" s="311">
        <v>1500</v>
      </c>
      <c r="F486" s="615">
        <v>0</v>
      </c>
      <c r="G486" s="313">
        <f t="shared" si="19"/>
        <v>0</v>
      </c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13" customFormat="1" ht="24">
      <c r="A487" s="150" t="s">
        <v>642</v>
      </c>
      <c r="B487" s="146">
        <v>3636</v>
      </c>
      <c r="C487" s="436" t="s">
        <v>593</v>
      </c>
      <c r="D487" s="178">
        <v>0</v>
      </c>
      <c r="E487" s="311">
        <v>3000</v>
      </c>
      <c r="F487" s="615">
        <v>1500</v>
      </c>
      <c r="G487" s="313">
        <f t="shared" si="19"/>
        <v>50</v>
      </c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13" customFormat="1" ht="12.75">
      <c r="A488" s="150" t="s">
        <v>642</v>
      </c>
      <c r="B488" s="146">
        <v>6223</v>
      </c>
      <c r="C488" s="436" t="s">
        <v>65</v>
      </c>
      <c r="D488" s="178">
        <v>0</v>
      </c>
      <c r="E488" s="311">
        <v>850</v>
      </c>
      <c r="F488" s="615">
        <v>0</v>
      </c>
      <c r="G488" s="313">
        <f t="shared" si="19"/>
        <v>0</v>
      </c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7" ht="12.75">
      <c r="A489" s="204"/>
      <c r="B489" s="221"/>
      <c r="C489" s="220" t="s">
        <v>884</v>
      </c>
      <c r="D489" s="205">
        <f>SUM(D478:D488)</f>
        <v>89639</v>
      </c>
      <c r="E489" s="206">
        <f>SUM(E478:E488)</f>
        <v>98369</v>
      </c>
      <c r="F489" s="237">
        <f>SUM(F478:F488)</f>
        <v>44454</v>
      </c>
      <c r="G489" s="115">
        <f t="shared" si="18"/>
        <v>45.19106629120963</v>
      </c>
    </row>
    <row r="490" spans="1:7" ht="12.75">
      <c r="A490" s="16"/>
      <c r="B490" s="68"/>
      <c r="C490" s="208"/>
      <c r="D490" s="209"/>
      <c r="E490" s="210"/>
      <c r="F490" s="262"/>
      <c r="G490" s="118"/>
    </row>
    <row r="491" spans="1:2" ht="12.75">
      <c r="A491" s="43" t="s">
        <v>630</v>
      </c>
      <c r="B491" s="14"/>
    </row>
    <row r="492" spans="1:4" ht="12.75">
      <c r="A492" s="67"/>
      <c r="B492" s="14"/>
      <c r="D492" s="15" t="s">
        <v>889</v>
      </c>
    </row>
    <row r="493" spans="1:16" ht="25.5">
      <c r="A493" s="7" t="s">
        <v>557</v>
      </c>
      <c r="B493" s="7" t="s">
        <v>558</v>
      </c>
      <c r="C493" s="5" t="s">
        <v>559</v>
      </c>
      <c r="D493" s="52" t="s">
        <v>696</v>
      </c>
      <c r="E493" s="59" t="s">
        <v>697</v>
      </c>
      <c r="F493" s="5" t="s">
        <v>549</v>
      </c>
      <c r="G493" s="51" t="s">
        <v>698</v>
      </c>
      <c r="P493" s="154"/>
    </row>
    <row r="494" spans="1:16" ht="24">
      <c r="A494" s="150" t="s">
        <v>642</v>
      </c>
      <c r="B494" s="146">
        <v>6174</v>
      </c>
      <c r="C494" s="436" t="s">
        <v>872</v>
      </c>
      <c r="D494" s="178">
        <v>2911</v>
      </c>
      <c r="E494" s="311">
        <v>2911</v>
      </c>
      <c r="F494" s="615">
        <v>2911</v>
      </c>
      <c r="G494" s="180">
        <f>F494/E494*100</f>
        <v>100</v>
      </c>
      <c r="P494" s="154"/>
    </row>
    <row r="495" spans="1:16" ht="25.5">
      <c r="A495" s="150" t="s">
        <v>642</v>
      </c>
      <c r="B495" s="146">
        <v>2199</v>
      </c>
      <c r="C495" s="137" t="s">
        <v>590</v>
      </c>
      <c r="D495" s="178">
        <v>0</v>
      </c>
      <c r="E495" s="311">
        <v>113</v>
      </c>
      <c r="F495" s="615">
        <v>113</v>
      </c>
      <c r="G495" s="180">
        <f>F495/E495*100</f>
        <v>100</v>
      </c>
      <c r="P495" s="154"/>
    </row>
    <row r="496" spans="1:7" ht="12.75">
      <c r="A496" s="204"/>
      <c r="B496" s="221"/>
      <c r="C496" s="220" t="s">
        <v>885</v>
      </c>
      <c r="D496" s="309">
        <f>SUM(D494:D494)</f>
        <v>2911</v>
      </c>
      <c r="E496" s="309">
        <f>SUM(E494:E495)</f>
        <v>3024</v>
      </c>
      <c r="F496" s="353">
        <f>SUM(F494:F495)</f>
        <v>3024</v>
      </c>
      <c r="G496" s="180">
        <f>F496/E496*100</f>
        <v>100</v>
      </c>
    </row>
    <row r="497" spans="1:7" ht="12.75">
      <c r="A497" s="270"/>
      <c r="B497" s="221"/>
      <c r="C497" s="320"/>
      <c r="D497" s="321"/>
      <c r="E497" s="321"/>
      <c r="F497" s="322"/>
      <c r="G497" s="323"/>
    </row>
    <row r="498" spans="1:7" ht="12.75">
      <c r="A498" s="213"/>
      <c r="B498" s="223"/>
      <c r="C498" s="222" t="s">
        <v>886</v>
      </c>
      <c r="D498" s="214">
        <f>D489+D496</f>
        <v>92550</v>
      </c>
      <c r="E498" s="215">
        <f>E489+E496</f>
        <v>101393</v>
      </c>
      <c r="F498" s="216">
        <f>F489+F496</f>
        <v>47478</v>
      </c>
      <c r="G498" s="27">
        <f>F498/E498*100</f>
        <v>46.82571775171856</v>
      </c>
    </row>
    <row r="499" spans="1:7" ht="12.75">
      <c r="A499" s="16"/>
      <c r="B499" s="68"/>
      <c r="C499" s="208"/>
      <c r="G499" s="15"/>
    </row>
    <row r="500" spans="1:7" ht="15.75">
      <c r="A500" s="73" t="s">
        <v>925</v>
      </c>
      <c r="B500" s="29"/>
      <c r="C500" s="29"/>
      <c r="G500" s="15"/>
    </row>
    <row r="501" spans="1:7" ht="12.75">
      <c r="A501" s="16"/>
      <c r="B501" s="68"/>
      <c r="C501" s="208"/>
      <c r="G501" s="15"/>
    </row>
    <row r="502" spans="1:7" ht="12.75">
      <c r="A502" s="77" t="s">
        <v>629</v>
      </c>
      <c r="B502" s="14"/>
      <c r="G502" s="15"/>
    </row>
    <row r="503" spans="1:4" ht="12.75">
      <c r="A503" s="67"/>
      <c r="B503" s="14"/>
      <c r="D503" s="15" t="s">
        <v>889</v>
      </c>
    </row>
    <row r="504" spans="1:16" ht="25.5">
      <c r="A504" s="7" t="s">
        <v>557</v>
      </c>
      <c r="B504" s="7" t="s">
        <v>558</v>
      </c>
      <c r="C504" s="5" t="s">
        <v>559</v>
      </c>
      <c r="D504" s="52" t="s">
        <v>696</v>
      </c>
      <c r="E504" s="59" t="s">
        <v>697</v>
      </c>
      <c r="F504" s="5" t="s">
        <v>549</v>
      </c>
      <c r="G504" s="51" t="s">
        <v>698</v>
      </c>
      <c r="P504" s="154"/>
    </row>
    <row r="505" spans="1:16" ht="25.5">
      <c r="A505" s="343">
        <v>16</v>
      </c>
      <c r="B505" s="146">
        <v>3314</v>
      </c>
      <c r="C505" s="137" t="s">
        <v>522</v>
      </c>
      <c r="D505" s="296">
        <v>0</v>
      </c>
      <c r="E505" s="297">
        <v>18</v>
      </c>
      <c r="F505" s="325">
        <v>18</v>
      </c>
      <c r="G505" s="180">
        <f>F505/E505*100</f>
        <v>100</v>
      </c>
      <c r="P505" s="154"/>
    </row>
    <row r="506" spans="1:16" ht="24.75" customHeight="1">
      <c r="A506" s="343" t="s">
        <v>664</v>
      </c>
      <c r="B506" s="146">
        <v>3636</v>
      </c>
      <c r="C506" s="137" t="s">
        <v>506</v>
      </c>
      <c r="D506" s="296">
        <v>6500</v>
      </c>
      <c r="E506" s="297">
        <v>6816</v>
      </c>
      <c r="F506" s="325">
        <v>4654</v>
      </c>
      <c r="G506" s="180">
        <f>F506/E506*100</f>
        <v>68.28051643192488</v>
      </c>
      <c r="P506" s="154"/>
    </row>
    <row r="507" spans="1:16" ht="25.5" customHeight="1">
      <c r="A507" s="150" t="s">
        <v>664</v>
      </c>
      <c r="B507" s="145">
        <v>6172</v>
      </c>
      <c r="C507" s="137" t="s">
        <v>367</v>
      </c>
      <c r="D507" s="178">
        <v>12750</v>
      </c>
      <c r="E507" s="178">
        <v>14557</v>
      </c>
      <c r="F507" s="311">
        <v>6857</v>
      </c>
      <c r="G507" s="180">
        <f>F507/E507*100</f>
        <v>47.10448581438483</v>
      </c>
      <c r="P507" s="154"/>
    </row>
    <row r="508" spans="1:20" ht="12.75">
      <c r="A508" s="204"/>
      <c r="B508" s="221"/>
      <c r="C508" s="220" t="s">
        <v>884</v>
      </c>
      <c r="D508" s="309">
        <f>SUM(D505:D507)</f>
        <v>19250</v>
      </c>
      <c r="E508" s="309">
        <f>SUM(E505:E507)</f>
        <v>21391</v>
      </c>
      <c r="F508" s="353">
        <f>SUM(F505:F507)</f>
        <v>11529</v>
      </c>
      <c r="G508" s="115">
        <f>F508/E508*100</f>
        <v>53.89649852741807</v>
      </c>
      <c r="T508" s="15" t="s">
        <v>719</v>
      </c>
    </row>
    <row r="509" spans="1:7" ht="12.75">
      <c r="A509" s="16"/>
      <c r="B509" s="68"/>
      <c r="C509" s="208"/>
      <c r="D509" s="209"/>
      <c r="E509" s="210"/>
      <c r="F509" s="262"/>
      <c r="G509" s="31"/>
    </row>
    <row r="510" spans="1:7" ht="12.75">
      <c r="A510" s="43" t="s">
        <v>630</v>
      </c>
      <c r="B510" s="19"/>
      <c r="C510" s="42"/>
      <c r="D510" s="57"/>
      <c r="E510" s="60"/>
      <c r="F510" s="54"/>
      <c r="G510" s="38"/>
    </row>
    <row r="511" spans="1:7" ht="12.75">
      <c r="A511" s="16"/>
      <c r="B511" s="19"/>
      <c r="C511" s="42"/>
      <c r="D511" s="57"/>
      <c r="E511" s="60"/>
      <c r="F511" s="54"/>
      <c r="G511" s="38"/>
    </row>
    <row r="512" spans="1:7" ht="25.5">
      <c r="A512" s="7" t="s">
        <v>557</v>
      </c>
      <c r="B512" s="7" t="s">
        <v>558</v>
      </c>
      <c r="C512" s="5" t="s">
        <v>559</v>
      </c>
      <c r="D512" s="52" t="s">
        <v>696</v>
      </c>
      <c r="E512" s="59" t="s">
        <v>697</v>
      </c>
      <c r="F512" s="5" t="s">
        <v>549</v>
      </c>
      <c r="G512" s="51" t="s">
        <v>698</v>
      </c>
    </row>
    <row r="513" spans="1:7" ht="25.5">
      <c r="A513" s="150" t="s">
        <v>664</v>
      </c>
      <c r="B513" s="145">
        <v>3636</v>
      </c>
      <c r="C513" s="137" t="s">
        <v>506</v>
      </c>
      <c r="D513" s="178">
        <v>2500</v>
      </c>
      <c r="E513" s="178">
        <v>2700</v>
      </c>
      <c r="F513" s="311">
        <v>1327</v>
      </c>
      <c r="G513" s="180">
        <f>F513/E513*100</f>
        <v>49.148148148148145</v>
      </c>
    </row>
    <row r="514" spans="1:7" ht="26.25" customHeight="1">
      <c r="A514" s="150" t="s">
        <v>664</v>
      </c>
      <c r="B514" s="145">
        <v>6172</v>
      </c>
      <c r="C514" s="137" t="s">
        <v>367</v>
      </c>
      <c r="D514" s="178">
        <v>6250</v>
      </c>
      <c r="E514" s="178">
        <v>6500</v>
      </c>
      <c r="F514" s="311">
        <v>1839</v>
      </c>
      <c r="G514" s="180">
        <f>F514/E514*100</f>
        <v>28.292307692307695</v>
      </c>
    </row>
    <row r="515" spans="1:7" ht="12.75">
      <c r="A515" s="204"/>
      <c r="B515" s="221"/>
      <c r="C515" s="289" t="s">
        <v>885</v>
      </c>
      <c r="D515" s="287">
        <f>SUM(D513:D514)</f>
        <v>8750</v>
      </c>
      <c r="E515" s="288">
        <f>SUM(E513:E514)</f>
        <v>9200</v>
      </c>
      <c r="F515" s="288">
        <f>SUM(F513:F514)</f>
        <v>3166</v>
      </c>
      <c r="G515" s="228">
        <f>F515/E515*100</f>
        <v>34.41304347826087</v>
      </c>
    </row>
    <row r="516" spans="1:22" ht="12.75">
      <c r="A516" s="16"/>
      <c r="B516" s="68"/>
      <c r="C516" s="208"/>
      <c r="D516" s="209"/>
      <c r="E516" s="210"/>
      <c r="F516" s="262"/>
      <c r="G516" s="118"/>
      <c r="V516" s="440"/>
    </row>
    <row r="517" spans="1:256" s="13" customFormat="1" ht="12.75">
      <c r="A517" s="213"/>
      <c r="B517" s="223"/>
      <c r="C517" s="222" t="s">
        <v>886</v>
      </c>
      <c r="D517" s="214">
        <f>D508+D515</f>
        <v>28000</v>
      </c>
      <c r="E517" s="215">
        <f>E508+E515</f>
        <v>30591</v>
      </c>
      <c r="F517" s="216">
        <f>F508+F515</f>
        <v>14695</v>
      </c>
      <c r="G517" s="27">
        <f>F517/E517*100</f>
        <v>48.03700434768396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12.75">
      <c r="A518" s="263"/>
      <c r="B518" s="264"/>
      <c r="C518" s="265"/>
      <c r="D518" s="266"/>
      <c r="E518" s="267"/>
      <c r="F518" s="262"/>
      <c r="G518" s="30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12.75">
      <c r="A519" s="15"/>
      <c r="B519" s="15"/>
      <c r="C519" s="15"/>
      <c r="D519" s="15"/>
      <c r="E519" s="15"/>
      <c r="F519" s="15"/>
      <c r="G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29" customFormat="1" ht="17.25" customHeight="1">
      <c r="A520" s="73" t="s">
        <v>665</v>
      </c>
      <c r="D520" s="83"/>
      <c r="E520" s="83"/>
      <c r="F520" s="83"/>
      <c r="O520" s="83"/>
      <c r="P520" s="15"/>
      <c r="Q520" s="15"/>
      <c r="R520" s="154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ht="12.75">
      <c r="R521" s="154"/>
    </row>
    <row r="522" spans="1:7" ht="25.5">
      <c r="A522" s="7" t="s">
        <v>557</v>
      </c>
      <c r="B522" s="7" t="s">
        <v>558</v>
      </c>
      <c r="C522" s="5" t="s">
        <v>559</v>
      </c>
      <c r="D522" s="52" t="s">
        <v>696</v>
      </c>
      <c r="E522" s="59" t="s">
        <v>697</v>
      </c>
      <c r="F522" s="5" t="s">
        <v>549</v>
      </c>
      <c r="G522" s="51" t="s">
        <v>698</v>
      </c>
    </row>
    <row r="523" spans="1:7" ht="25.5">
      <c r="A523" s="150" t="s">
        <v>660</v>
      </c>
      <c r="B523" s="146">
        <v>6409</v>
      </c>
      <c r="C523" s="147" t="s">
        <v>890</v>
      </c>
      <c r="D523" s="542">
        <v>100000</v>
      </c>
      <c r="E523" s="617">
        <v>40954</v>
      </c>
      <c r="F523" s="313" t="s">
        <v>883</v>
      </c>
      <c r="G523" s="313" t="s">
        <v>883</v>
      </c>
    </row>
    <row r="524" spans="1:7" ht="25.5">
      <c r="A524" s="150" t="s">
        <v>660</v>
      </c>
      <c r="B524" s="146">
        <v>6409</v>
      </c>
      <c r="C524" s="147" t="s">
        <v>891</v>
      </c>
      <c r="D524" s="542">
        <v>30000</v>
      </c>
      <c r="E524" s="617">
        <v>12715</v>
      </c>
      <c r="F524" s="313" t="s">
        <v>883</v>
      </c>
      <c r="G524" s="313" t="s">
        <v>883</v>
      </c>
    </row>
    <row r="525" spans="1:7" ht="25.5" customHeight="1">
      <c r="A525" s="150" t="s">
        <v>660</v>
      </c>
      <c r="B525" s="146">
        <v>6409</v>
      </c>
      <c r="C525" s="147" t="s">
        <v>317</v>
      </c>
      <c r="D525" s="542">
        <v>10000</v>
      </c>
      <c r="E525" s="617">
        <v>9013</v>
      </c>
      <c r="F525" s="313" t="s">
        <v>883</v>
      </c>
      <c r="G525" s="313" t="s">
        <v>883</v>
      </c>
    </row>
    <row r="526" spans="1:7" ht="12.75">
      <c r="A526" s="213"/>
      <c r="B526" s="223"/>
      <c r="C526" s="222" t="s">
        <v>886</v>
      </c>
      <c r="D526" s="214">
        <f>SUM(D523:D525)</f>
        <v>140000</v>
      </c>
      <c r="E526" s="215">
        <f>SUM(E523:E525)</f>
        <v>62682</v>
      </c>
      <c r="F526" s="216">
        <f>SUM(F523:F525)</f>
        <v>0</v>
      </c>
      <c r="G526" s="27">
        <f>F526/E526*100</f>
        <v>0</v>
      </c>
    </row>
    <row r="528" spans="1:3" ht="15.75">
      <c r="A528" s="73" t="s">
        <v>893</v>
      </c>
      <c r="B528" s="2"/>
      <c r="C528" s="2"/>
    </row>
    <row r="529" spans="1:19" ht="15.75">
      <c r="A529" s="73"/>
      <c r="B529" s="2"/>
      <c r="C529" s="2"/>
      <c r="S529" s="154"/>
    </row>
    <row r="530" spans="1:7" ht="25.5">
      <c r="A530" s="7" t="s">
        <v>557</v>
      </c>
      <c r="B530" s="7" t="s">
        <v>558</v>
      </c>
      <c r="C530" s="5" t="s">
        <v>559</v>
      </c>
      <c r="D530" s="52" t="s">
        <v>696</v>
      </c>
      <c r="E530" s="59" t="s">
        <v>697</v>
      </c>
      <c r="F530" s="5" t="s">
        <v>549</v>
      </c>
      <c r="G530" s="51" t="s">
        <v>698</v>
      </c>
    </row>
    <row r="531" spans="1:7" ht="12.75">
      <c r="A531" s="150" t="s">
        <v>325</v>
      </c>
      <c r="B531" s="146">
        <v>6402</v>
      </c>
      <c r="C531" s="147" t="s">
        <v>932</v>
      </c>
      <c r="D531" s="178">
        <v>0</v>
      </c>
      <c r="E531" s="311">
        <v>17596</v>
      </c>
      <c r="F531" s="325">
        <v>18206</v>
      </c>
      <c r="G531" s="36" t="s">
        <v>883</v>
      </c>
    </row>
    <row r="533" spans="1:3" ht="12.75">
      <c r="A533" s="713"/>
      <c r="B533" s="713"/>
      <c r="C533" s="713"/>
    </row>
    <row r="534" spans="1:7" ht="12.75">
      <c r="A534" s="756" t="s">
        <v>908</v>
      </c>
      <c r="B534" s="757"/>
      <c r="C534" s="758"/>
      <c r="D534" s="215">
        <f>D25</f>
        <v>7546237</v>
      </c>
      <c r="E534" s="215">
        <f>E25</f>
        <v>7841788</v>
      </c>
      <c r="F534" s="215">
        <f>F25</f>
        <v>5315920</v>
      </c>
      <c r="G534" s="329">
        <f>G25</f>
        <v>67.78964185208781</v>
      </c>
    </row>
  </sheetData>
  <mergeCells count="60">
    <mergeCell ref="A310:C310"/>
    <mergeCell ref="A302:C302"/>
    <mergeCell ref="A374:D374"/>
    <mergeCell ref="A335:C335"/>
    <mergeCell ref="A178:D178"/>
    <mergeCell ref="A194:G194"/>
    <mergeCell ref="A534:C534"/>
    <mergeCell ref="A336:C336"/>
    <mergeCell ref="A337:C337"/>
    <mergeCell ref="A396:C396"/>
    <mergeCell ref="A358:C358"/>
    <mergeCell ref="A408:E408"/>
    <mergeCell ref="A353:C353"/>
    <mergeCell ref="A414:C414"/>
    <mergeCell ref="A397:C397"/>
    <mergeCell ref="A533:C533"/>
    <mergeCell ref="A8:C8"/>
    <mergeCell ref="A137:C137"/>
    <mergeCell ref="A15:C15"/>
    <mergeCell ref="A29:B29"/>
    <mergeCell ref="A24:C24"/>
    <mergeCell ref="A92:C92"/>
    <mergeCell ref="A204:C204"/>
    <mergeCell ref="A94:G94"/>
    <mergeCell ref="A1:G1"/>
    <mergeCell ref="A22:C22"/>
    <mergeCell ref="A25:C25"/>
    <mergeCell ref="A4:C4"/>
    <mergeCell ref="A5:C5"/>
    <mergeCell ref="A6:C6"/>
    <mergeCell ref="A7:C7"/>
    <mergeCell ref="A16:C16"/>
    <mergeCell ref="A14:C14"/>
    <mergeCell ref="A17:C17"/>
    <mergeCell ref="A71:C71"/>
    <mergeCell ref="A10:C10"/>
    <mergeCell ref="A42:C42"/>
    <mergeCell ref="A13:C13"/>
    <mergeCell ref="A55:B55"/>
    <mergeCell ref="A59:A70"/>
    <mergeCell ref="A9:C9"/>
    <mergeCell ref="A11:C11"/>
    <mergeCell ref="A12:C12"/>
    <mergeCell ref="A174:D174"/>
    <mergeCell ref="A96:A107"/>
    <mergeCell ref="A93:G93"/>
    <mergeCell ref="A20:C20"/>
    <mergeCell ref="A21:C21"/>
    <mergeCell ref="A23:C23"/>
    <mergeCell ref="A75:A91"/>
    <mergeCell ref="A177:D177"/>
    <mergeCell ref="A108:C108"/>
    <mergeCell ref="A175:D175"/>
    <mergeCell ref="A144:C144"/>
    <mergeCell ref="A157:C157"/>
    <mergeCell ref="A152:C152"/>
    <mergeCell ref="A142:C142"/>
    <mergeCell ref="A121:C121"/>
    <mergeCell ref="A176:D176"/>
    <mergeCell ref="A159:E159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9" manualBreakCount="9">
    <brk id="51" max="6" man="1"/>
    <brk id="108" max="6" man="1"/>
    <brk id="163" max="6" man="1"/>
    <brk id="228" max="6" man="1"/>
    <brk id="284" max="6" man="1"/>
    <brk id="334" max="6" man="1"/>
    <brk id="383" max="6" man="1"/>
    <brk id="434" max="6" man="1"/>
    <brk id="48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8"/>
  <sheetViews>
    <sheetView workbookViewId="0" topLeftCell="A1">
      <selection activeCell="I7" sqref="I7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1" customWidth="1"/>
    <col min="7" max="7" width="0" style="0" hidden="1" customWidth="1"/>
  </cols>
  <sheetData>
    <row r="1" spans="1:6" ht="18">
      <c r="A1" s="735" t="s">
        <v>800</v>
      </c>
      <c r="B1" s="735"/>
      <c r="C1" s="735"/>
      <c r="D1" s="735"/>
      <c r="E1" s="735"/>
      <c r="F1" s="735"/>
    </row>
    <row r="2" spans="1:6" ht="15.75">
      <c r="A2" s="73"/>
      <c r="B2" s="29"/>
      <c r="C2" s="29"/>
      <c r="D2" s="29"/>
      <c r="F2" s="119" t="s">
        <v>676</v>
      </c>
    </row>
    <row r="3" spans="1:7" ht="25.5" customHeight="1">
      <c r="A3" s="120" t="s">
        <v>722</v>
      </c>
      <c r="B3" s="120" t="s">
        <v>723</v>
      </c>
      <c r="C3" s="52" t="s">
        <v>696</v>
      </c>
      <c r="D3" s="6" t="s">
        <v>697</v>
      </c>
      <c r="E3" s="5" t="s">
        <v>549</v>
      </c>
      <c r="F3" s="51" t="s">
        <v>918</v>
      </c>
      <c r="G3" t="s">
        <v>849</v>
      </c>
    </row>
    <row r="4" spans="1:8" s="29" customFormat="1" ht="12.75">
      <c r="A4" s="34">
        <v>5011</v>
      </c>
      <c r="B4" s="34" t="s">
        <v>784</v>
      </c>
      <c r="C4" s="28">
        <v>142075</v>
      </c>
      <c r="D4" s="28">
        <v>142170</v>
      </c>
      <c r="E4" s="247">
        <v>86719</v>
      </c>
      <c r="F4" s="36">
        <f>E4/D4*100</f>
        <v>60.996694098614334</v>
      </c>
      <c r="G4" s="13"/>
      <c r="H4" s="201"/>
    </row>
    <row r="5" spans="1:8" s="29" customFormat="1" ht="12.75">
      <c r="A5" s="34">
        <v>5021</v>
      </c>
      <c r="B5" s="34" t="s">
        <v>785</v>
      </c>
      <c r="C5" s="28">
        <v>650</v>
      </c>
      <c r="D5" s="28">
        <v>650</v>
      </c>
      <c r="E5" s="247">
        <v>345</v>
      </c>
      <c r="F5" s="36">
        <f aca="true" t="shared" si="0" ref="F5:F57">E5/D5*100</f>
        <v>53.07692307692308</v>
      </c>
      <c r="G5" s="13"/>
      <c r="H5" s="201"/>
    </row>
    <row r="6" spans="1:8" s="29" customFormat="1" ht="12.75">
      <c r="A6" s="34">
        <v>5024</v>
      </c>
      <c r="B6" s="34" t="s">
        <v>94</v>
      </c>
      <c r="C6" s="28">
        <v>0</v>
      </c>
      <c r="D6" s="28">
        <v>4</v>
      </c>
      <c r="E6" s="247">
        <v>65</v>
      </c>
      <c r="F6" s="36" t="s">
        <v>883</v>
      </c>
      <c r="G6" s="13"/>
      <c r="H6" s="201"/>
    </row>
    <row r="7" spans="1:8" s="29" customFormat="1" ht="12.75">
      <c r="A7" s="34">
        <v>5031</v>
      </c>
      <c r="B7" s="34" t="s">
        <v>786</v>
      </c>
      <c r="C7" s="28">
        <v>34963</v>
      </c>
      <c r="D7" s="28">
        <v>34988</v>
      </c>
      <c r="E7" s="247">
        <v>22948</v>
      </c>
      <c r="F7" s="36">
        <f t="shared" si="0"/>
        <v>65.58820166914371</v>
      </c>
      <c r="G7" s="13"/>
      <c r="H7" s="201"/>
    </row>
    <row r="8" spans="1:8" s="29" customFormat="1" ht="12.75">
      <c r="A8" s="34">
        <v>5032</v>
      </c>
      <c r="B8" s="34" t="s">
        <v>787</v>
      </c>
      <c r="C8" s="28">
        <v>13056</v>
      </c>
      <c r="D8" s="28">
        <v>13065</v>
      </c>
      <c r="E8" s="247">
        <v>7952</v>
      </c>
      <c r="F8" s="36">
        <f t="shared" si="0"/>
        <v>60.86490623804056</v>
      </c>
      <c r="G8" s="13"/>
      <c r="H8" s="25"/>
    </row>
    <row r="9" spans="1:8" s="29" customFormat="1" ht="12.75">
      <c r="A9" s="34">
        <v>5038</v>
      </c>
      <c r="B9" s="34" t="s">
        <v>789</v>
      </c>
      <c r="C9" s="28">
        <v>597</v>
      </c>
      <c r="D9" s="28">
        <v>597</v>
      </c>
      <c r="E9" s="247">
        <v>278</v>
      </c>
      <c r="F9" s="36">
        <f t="shared" si="0"/>
        <v>46.56616415410385</v>
      </c>
      <c r="G9" s="13"/>
      <c r="H9" s="83"/>
    </row>
    <row r="10" spans="1:8" ht="12.75">
      <c r="A10" s="130" t="s">
        <v>730</v>
      </c>
      <c r="B10" s="130" t="s">
        <v>731</v>
      </c>
      <c r="C10" s="114">
        <f>SUM(C4:C9)</f>
        <v>191341</v>
      </c>
      <c r="D10" s="114">
        <f>SUM(D4:D9)</f>
        <v>191474</v>
      </c>
      <c r="E10" s="114">
        <f>SUM(E4:E9)</f>
        <v>118307</v>
      </c>
      <c r="F10" s="126">
        <f t="shared" si="0"/>
        <v>61.78750117509427</v>
      </c>
      <c r="G10" s="129"/>
      <c r="H10" s="125"/>
    </row>
    <row r="11" spans="1:7" s="29" customFormat="1" ht="12.75">
      <c r="A11" s="34">
        <v>5131</v>
      </c>
      <c r="B11" s="34" t="s">
        <v>822</v>
      </c>
      <c r="C11" s="28">
        <v>90</v>
      </c>
      <c r="D11" s="28">
        <v>90</v>
      </c>
      <c r="E11" s="28">
        <v>22</v>
      </c>
      <c r="F11" s="36">
        <f t="shared" si="0"/>
        <v>24.444444444444443</v>
      </c>
      <c r="G11" s="13"/>
    </row>
    <row r="12" spans="1:7" s="29" customFormat="1" ht="12.75">
      <c r="A12" s="23">
        <v>5132</v>
      </c>
      <c r="B12" s="23" t="s">
        <v>790</v>
      </c>
      <c r="C12" s="26">
        <v>50</v>
      </c>
      <c r="D12" s="26">
        <v>75</v>
      </c>
      <c r="E12" s="26">
        <v>62</v>
      </c>
      <c r="F12" s="36">
        <f t="shared" si="0"/>
        <v>82.66666666666667</v>
      </c>
      <c r="G12" s="13"/>
    </row>
    <row r="13" spans="1:7" s="29" customFormat="1" ht="12.75">
      <c r="A13" s="23">
        <v>5133</v>
      </c>
      <c r="B13" s="23" t="s">
        <v>567</v>
      </c>
      <c r="C13" s="26">
        <v>0</v>
      </c>
      <c r="D13" s="26">
        <v>12</v>
      </c>
      <c r="E13" s="26">
        <v>11</v>
      </c>
      <c r="F13" s="36">
        <f t="shared" si="0"/>
        <v>91.66666666666666</v>
      </c>
      <c r="G13" s="13"/>
    </row>
    <row r="14" spans="1:7" s="29" customFormat="1" ht="12.75">
      <c r="A14" s="23">
        <v>5134</v>
      </c>
      <c r="B14" s="23" t="s">
        <v>791</v>
      </c>
      <c r="C14" s="26">
        <v>120</v>
      </c>
      <c r="D14" s="26">
        <v>120</v>
      </c>
      <c r="E14" s="26">
        <v>49</v>
      </c>
      <c r="F14" s="36">
        <f t="shared" si="0"/>
        <v>40.833333333333336</v>
      </c>
      <c r="G14" s="13"/>
    </row>
    <row r="15" spans="1:7" s="29" customFormat="1" ht="12.75">
      <c r="A15" s="23">
        <v>5136</v>
      </c>
      <c r="B15" s="23" t="s">
        <v>732</v>
      </c>
      <c r="C15" s="26">
        <v>500</v>
      </c>
      <c r="D15" s="26">
        <v>500</v>
      </c>
      <c r="E15" s="26">
        <v>106</v>
      </c>
      <c r="F15" s="36">
        <f t="shared" si="0"/>
        <v>21.2</v>
      </c>
      <c r="G15" s="13"/>
    </row>
    <row r="16" spans="1:9" s="29" customFormat="1" ht="12.75">
      <c r="A16" s="23">
        <v>5137</v>
      </c>
      <c r="B16" s="23" t="s">
        <v>792</v>
      </c>
      <c r="C16" s="26">
        <v>2600</v>
      </c>
      <c r="D16" s="26">
        <v>2811</v>
      </c>
      <c r="E16" s="26">
        <v>495</v>
      </c>
      <c r="F16" s="36">
        <f t="shared" si="0"/>
        <v>17.6093916755603</v>
      </c>
      <c r="G16" s="13"/>
      <c r="I16" s="29" t="s">
        <v>719</v>
      </c>
    </row>
    <row r="17" spans="1:7" s="29" customFormat="1" ht="12.75">
      <c r="A17" s="23">
        <v>5139</v>
      </c>
      <c r="B17" s="23" t="s">
        <v>811</v>
      </c>
      <c r="C17" s="26">
        <v>3500</v>
      </c>
      <c r="D17" s="26">
        <v>3494</v>
      </c>
      <c r="E17" s="26">
        <v>1381</v>
      </c>
      <c r="F17" s="36">
        <f t="shared" si="0"/>
        <v>39.52489982827704</v>
      </c>
      <c r="G17" s="13"/>
    </row>
    <row r="18" spans="1:7" s="29" customFormat="1" ht="12.75">
      <c r="A18" s="23">
        <v>5142</v>
      </c>
      <c r="B18" s="23" t="s">
        <v>735</v>
      </c>
      <c r="C18" s="26">
        <v>40</v>
      </c>
      <c r="D18" s="26">
        <v>200</v>
      </c>
      <c r="E18" s="26">
        <v>121</v>
      </c>
      <c r="F18" s="36">
        <f t="shared" si="0"/>
        <v>60.5</v>
      </c>
      <c r="G18" s="13"/>
    </row>
    <row r="19" spans="1:7" s="29" customFormat="1" ht="12.75">
      <c r="A19" s="34">
        <v>5151</v>
      </c>
      <c r="B19" s="34" t="s">
        <v>812</v>
      </c>
      <c r="C19" s="26">
        <v>440</v>
      </c>
      <c r="D19" s="26">
        <v>440</v>
      </c>
      <c r="E19" s="26">
        <v>329</v>
      </c>
      <c r="F19" s="36">
        <f t="shared" si="0"/>
        <v>74.77272727272727</v>
      </c>
      <c r="G19" s="13"/>
    </row>
    <row r="20" spans="1:7" s="29" customFormat="1" ht="12.75">
      <c r="A20" s="34">
        <v>5152</v>
      </c>
      <c r="B20" s="34" t="s">
        <v>813</v>
      </c>
      <c r="C20" s="26">
        <v>150</v>
      </c>
      <c r="D20" s="26">
        <v>150</v>
      </c>
      <c r="E20" s="26">
        <v>29</v>
      </c>
      <c r="F20" s="36">
        <f t="shared" si="0"/>
        <v>19.333333333333332</v>
      </c>
      <c r="G20" s="13"/>
    </row>
    <row r="21" spans="1:7" s="29" customFormat="1" ht="12.75">
      <c r="A21" s="34">
        <v>5153</v>
      </c>
      <c r="B21" s="34" t="s">
        <v>736</v>
      </c>
      <c r="C21" s="26">
        <v>2000</v>
      </c>
      <c r="D21" s="26">
        <v>2000</v>
      </c>
      <c r="E21" s="26">
        <v>862</v>
      </c>
      <c r="F21" s="36">
        <f t="shared" si="0"/>
        <v>43.1</v>
      </c>
      <c r="G21" s="13"/>
    </row>
    <row r="22" spans="1:7" s="29" customFormat="1" ht="12.75">
      <c r="A22" s="34">
        <v>5154</v>
      </c>
      <c r="B22" s="34" t="s">
        <v>819</v>
      </c>
      <c r="C22" s="26">
        <v>3900</v>
      </c>
      <c r="D22" s="26">
        <v>3900</v>
      </c>
      <c r="E22" s="26">
        <v>1931</v>
      </c>
      <c r="F22" s="36">
        <f t="shared" si="0"/>
        <v>49.51282051282051</v>
      </c>
      <c r="G22" s="13"/>
    </row>
    <row r="23" spans="1:7" s="29" customFormat="1" ht="12.75">
      <c r="A23" s="34">
        <v>5156</v>
      </c>
      <c r="B23" s="34" t="s">
        <v>737</v>
      </c>
      <c r="C23" s="26">
        <v>1800</v>
      </c>
      <c r="D23" s="26">
        <v>1800</v>
      </c>
      <c r="E23" s="26">
        <v>884</v>
      </c>
      <c r="F23" s="36">
        <f t="shared" si="0"/>
        <v>49.111111111111114</v>
      </c>
      <c r="G23" s="13"/>
    </row>
    <row r="24" spans="1:7" s="29" customFormat="1" ht="12.75">
      <c r="A24" s="34">
        <v>5161</v>
      </c>
      <c r="B24" s="34" t="s">
        <v>738</v>
      </c>
      <c r="C24" s="26">
        <v>2600</v>
      </c>
      <c r="D24" s="26">
        <v>2600</v>
      </c>
      <c r="E24" s="26">
        <v>482</v>
      </c>
      <c r="F24" s="36">
        <f t="shared" si="0"/>
        <v>18.53846153846154</v>
      </c>
      <c r="G24" s="13"/>
    </row>
    <row r="25" spans="1:7" s="29" customFormat="1" ht="12.75">
      <c r="A25" s="34">
        <v>5162</v>
      </c>
      <c r="B25" s="34" t="s">
        <v>739</v>
      </c>
      <c r="C25" s="26">
        <v>3500</v>
      </c>
      <c r="D25" s="26">
        <v>3504</v>
      </c>
      <c r="E25" s="26">
        <v>1782</v>
      </c>
      <c r="F25" s="36">
        <f t="shared" si="0"/>
        <v>50.85616438356164</v>
      </c>
      <c r="G25" s="13"/>
    </row>
    <row r="26" spans="1:7" s="29" customFormat="1" ht="12.75">
      <c r="A26" s="23">
        <v>5163</v>
      </c>
      <c r="B26" s="23" t="s">
        <v>740</v>
      </c>
      <c r="C26" s="26">
        <v>1875</v>
      </c>
      <c r="D26" s="26">
        <v>1875</v>
      </c>
      <c r="E26" s="26">
        <v>1073</v>
      </c>
      <c r="F26" s="36">
        <f t="shared" si="0"/>
        <v>57.226666666666674</v>
      </c>
      <c r="G26" s="13"/>
    </row>
    <row r="27" spans="1:8" s="29" customFormat="1" ht="12.75">
      <c r="A27" s="23">
        <v>5164</v>
      </c>
      <c r="B27" s="23" t="s">
        <v>741</v>
      </c>
      <c r="C27" s="26">
        <v>1300</v>
      </c>
      <c r="D27" s="26">
        <v>1300</v>
      </c>
      <c r="E27" s="26">
        <v>180</v>
      </c>
      <c r="F27" s="36">
        <f t="shared" si="0"/>
        <v>13.846153846153847</v>
      </c>
      <c r="G27" s="13"/>
      <c r="H27" s="201"/>
    </row>
    <row r="28" spans="1:7" s="29" customFormat="1" ht="12.75">
      <c r="A28" s="23">
        <v>5166</v>
      </c>
      <c r="B28" s="23" t="s">
        <v>742</v>
      </c>
      <c r="C28" s="26">
        <v>1000</v>
      </c>
      <c r="D28" s="26">
        <v>600</v>
      </c>
      <c r="E28" s="26">
        <v>304</v>
      </c>
      <c r="F28" s="36">
        <f t="shared" si="0"/>
        <v>50.66666666666667</v>
      </c>
      <c r="G28" s="13"/>
    </row>
    <row r="29" spans="1:7" s="29" customFormat="1" ht="12.75">
      <c r="A29" s="23">
        <v>5167</v>
      </c>
      <c r="B29" s="23" t="s">
        <v>743</v>
      </c>
      <c r="C29" s="26">
        <v>4400</v>
      </c>
      <c r="D29" s="26">
        <v>4350</v>
      </c>
      <c r="E29" s="26">
        <v>1667</v>
      </c>
      <c r="F29" s="36">
        <f t="shared" si="0"/>
        <v>38.32183908045977</v>
      </c>
      <c r="G29" s="13"/>
    </row>
    <row r="30" spans="1:7" s="29" customFormat="1" ht="12.75">
      <c r="A30" s="34">
        <v>5169</v>
      </c>
      <c r="B30" s="34" t="s">
        <v>744</v>
      </c>
      <c r="C30" s="26">
        <v>8860</v>
      </c>
      <c r="D30" s="26">
        <v>9175</v>
      </c>
      <c r="E30" s="26">
        <v>6525</v>
      </c>
      <c r="F30" s="36">
        <f t="shared" si="0"/>
        <v>71.11716621253406</v>
      </c>
      <c r="G30" s="13"/>
    </row>
    <row r="31" spans="1:7" s="29" customFormat="1" ht="12.75">
      <c r="A31" s="34">
        <v>5171</v>
      </c>
      <c r="B31" s="34" t="s">
        <v>745</v>
      </c>
      <c r="C31" s="26">
        <v>1000</v>
      </c>
      <c r="D31" s="26">
        <v>1034</v>
      </c>
      <c r="E31" s="26">
        <v>592</v>
      </c>
      <c r="F31" s="36">
        <f t="shared" si="0"/>
        <v>57.25338491295938</v>
      </c>
      <c r="G31" s="13"/>
    </row>
    <row r="32" spans="1:7" s="29" customFormat="1" ht="12.75">
      <c r="A32" s="23">
        <v>5173</v>
      </c>
      <c r="B32" s="23" t="s">
        <v>879</v>
      </c>
      <c r="C32" s="26">
        <v>5500</v>
      </c>
      <c r="D32" s="26">
        <v>5501</v>
      </c>
      <c r="E32" s="26">
        <v>2553</v>
      </c>
      <c r="F32" s="36">
        <f t="shared" si="0"/>
        <v>46.409743682966734</v>
      </c>
      <c r="G32" s="13"/>
    </row>
    <row r="33" spans="1:7" s="29" customFormat="1" ht="12.75">
      <c r="A33" s="23">
        <v>5175</v>
      </c>
      <c r="B33" s="23" t="s">
        <v>747</v>
      </c>
      <c r="C33" s="26">
        <v>300</v>
      </c>
      <c r="D33" s="26">
        <v>350</v>
      </c>
      <c r="E33" s="26">
        <v>240</v>
      </c>
      <c r="F33" s="36">
        <f t="shared" si="0"/>
        <v>68.57142857142857</v>
      </c>
      <c r="G33" s="13"/>
    </row>
    <row r="34" spans="1:7" s="29" customFormat="1" ht="12.75">
      <c r="A34" s="23">
        <v>5176</v>
      </c>
      <c r="B34" s="23" t="s">
        <v>748</v>
      </c>
      <c r="C34" s="26">
        <v>200</v>
      </c>
      <c r="D34" s="26">
        <v>200</v>
      </c>
      <c r="E34" s="26">
        <v>95</v>
      </c>
      <c r="F34" s="36">
        <f t="shared" si="0"/>
        <v>47.5</v>
      </c>
      <c r="G34" s="13"/>
    </row>
    <row r="35" spans="1:10" s="29" customFormat="1" ht="12.75">
      <c r="A35" s="23">
        <v>5179</v>
      </c>
      <c r="B35" s="23" t="s">
        <v>750</v>
      </c>
      <c r="C35" s="26">
        <v>50</v>
      </c>
      <c r="D35" s="26">
        <v>50</v>
      </c>
      <c r="E35" s="26">
        <v>8</v>
      </c>
      <c r="F35" s="36">
        <f t="shared" si="0"/>
        <v>16</v>
      </c>
      <c r="G35" s="13"/>
      <c r="H35" s="72"/>
      <c r="J35" s="193"/>
    </row>
    <row r="36" spans="1:10" s="29" customFormat="1" ht="12.75">
      <c r="A36" s="23">
        <v>5191</v>
      </c>
      <c r="B36" s="23" t="s">
        <v>134</v>
      </c>
      <c r="C36" s="26">
        <v>0</v>
      </c>
      <c r="D36" s="26">
        <v>1</v>
      </c>
      <c r="E36" s="26">
        <v>1</v>
      </c>
      <c r="F36" s="36">
        <f t="shared" si="0"/>
        <v>100</v>
      </c>
      <c r="G36" s="13"/>
      <c r="H36" s="72"/>
      <c r="J36" s="193"/>
    </row>
    <row r="37" spans="1:10" s="29" customFormat="1" ht="12.75">
      <c r="A37" s="23">
        <v>5192</v>
      </c>
      <c r="B37" s="23" t="s">
        <v>913</v>
      </c>
      <c r="C37" s="26">
        <v>250</v>
      </c>
      <c r="D37" s="26">
        <v>249</v>
      </c>
      <c r="E37" s="26">
        <v>50</v>
      </c>
      <c r="F37" s="36">
        <f t="shared" si="0"/>
        <v>20.080321285140563</v>
      </c>
      <c r="G37" s="13"/>
      <c r="H37" s="72"/>
      <c r="J37" s="193"/>
    </row>
    <row r="38" spans="1:7" s="29" customFormat="1" ht="12.75">
      <c r="A38" s="23">
        <v>5194</v>
      </c>
      <c r="B38" s="23" t="s">
        <v>751</v>
      </c>
      <c r="C38" s="26">
        <v>50</v>
      </c>
      <c r="D38" s="26">
        <v>50</v>
      </c>
      <c r="E38" s="26">
        <v>0</v>
      </c>
      <c r="F38" s="36">
        <f t="shared" si="0"/>
        <v>0</v>
      </c>
      <c r="G38" s="13"/>
    </row>
    <row r="39" spans="1:7" ht="12.75">
      <c r="A39" s="113" t="s">
        <v>753</v>
      </c>
      <c r="B39" s="117" t="s">
        <v>754</v>
      </c>
      <c r="C39" s="114">
        <f>SUM(C11:C38)</f>
        <v>46075</v>
      </c>
      <c r="D39" s="114">
        <f>SUM(D11:D38)</f>
        <v>46431</v>
      </c>
      <c r="E39" s="114">
        <f>SUM(E11:E38)</f>
        <v>21834</v>
      </c>
      <c r="F39" s="115">
        <f t="shared" si="0"/>
        <v>47.0246171738709</v>
      </c>
      <c r="G39" s="13"/>
    </row>
    <row r="40" spans="1:7" s="29" customFormat="1" ht="12.75">
      <c r="A40" s="23">
        <v>5361</v>
      </c>
      <c r="B40" s="23" t="s">
        <v>759</v>
      </c>
      <c r="C40" s="26">
        <v>50</v>
      </c>
      <c r="D40" s="26">
        <v>50</v>
      </c>
      <c r="E40" s="28">
        <v>26</v>
      </c>
      <c r="F40" s="36">
        <f t="shared" si="0"/>
        <v>52</v>
      </c>
      <c r="G40" s="13"/>
    </row>
    <row r="41" spans="1:7" s="29" customFormat="1" ht="12.75">
      <c r="A41" s="23">
        <v>5362</v>
      </c>
      <c r="B41" s="23" t="s">
        <v>760</v>
      </c>
      <c r="C41" s="26">
        <v>80</v>
      </c>
      <c r="D41" s="26">
        <v>80</v>
      </c>
      <c r="E41" s="26">
        <v>12</v>
      </c>
      <c r="F41" s="36">
        <f>E41/D41*100</f>
        <v>15</v>
      </c>
      <c r="G41" s="13"/>
    </row>
    <row r="42" spans="1:7" s="29" customFormat="1" ht="12.75">
      <c r="A42" s="113" t="s">
        <v>761</v>
      </c>
      <c r="B42" s="113" t="s">
        <v>820</v>
      </c>
      <c r="C42" s="114">
        <f>SUM(C40:C41)</f>
        <v>130</v>
      </c>
      <c r="D42" s="114">
        <f>SUM(D40:D41)</f>
        <v>130</v>
      </c>
      <c r="E42" s="114">
        <f>SUM(E40:E41)</f>
        <v>38</v>
      </c>
      <c r="F42" s="115">
        <f t="shared" si="0"/>
        <v>29.230769230769234</v>
      </c>
      <c r="G42" s="13"/>
    </row>
    <row r="43" spans="1:7" s="29" customFormat="1" ht="12.75">
      <c r="A43" s="370">
        <v>5424</v>
      </c>
      <c r="B43" s="370" t="s">
        <v>944</v>
      </c>
      <c r="C43" s="371">
        <v>4000</v>
      </c>
      <c r="D43" s="28">
        <v>4000</v>
      </c>
      <c r="E43" s="28">
        <v>0</v>
      </c>
      <c r="F43" s="36">
        <f t="shared" si="0"/>
        <v>0</v>
      </c>
      <c r="G43" s="13"/>
    </row>
    <row r="44" spans="1:7" s="29" customFormat="1" ht="12.75">
      <c r="A44" s="113" t="s">
        <v>943</v>
      </c>
      <c r="B44" s="113" t="s">
        <v>945</v>
      </c>
      <c r="C44" s="114">
        <f>SUM(C43)</f>
        <v>4000</v>
      </c>
      <c r="D44" s="114">
        <f>SUM(D43)</f>
        <v>4000</v>
      </c>
      <c r="E44" s="114">
        <f>SUM(E43)</f>
        <v>0</v>
      </c>
      <c r="F44" s="36">
        <f t="shared" si="0"/>
        <v>0</v>
      </c>
      <c r="G44" s="13"/>
    </row>
    <row r="45" spans="1:7" s="29" customFormat="1" ht="12.75">
      <c r="A45" s="34">
        <v>5901</v>
      </c>
      <c r="B45" s="34" t="s">
        <v>763</v>
      </c>
      <c r="C45" s="298">
        <v>18170</v>
      </c>
      <c r="D45" s="298">
        <v>18066</v>
      </c>
      <c r="E45" s="61">
        <v>0</v>
      </c>
      <c r="F45" s="36">
        <f t="shared" si="0"/>
        <v>0</v>
      </c>
      <c r="G45" s="13"/>
    </row>
    <row r="46" spans="1:7" s="29" customFormat="1" ht="12.75">
      <c r="A46" s="34">
        <v>5909</v>
      </c>
      <c r="B46" s="34" t="s">
        <v>318</v>
      </c>
      <c r="C46" s="298">
        <v>0</v>
      </c>
      <c r="D46" s="298">
        <v>0</v>
      </c>
      <c r="E46" s="61">
        <v>0</v>
      </c>
      <c r="F46" s="36" t="s">
        <v>883</v>
      </c>
      <c r="G46" s="13"/>
    </row>
    <row r="47" spans="1:12" s="29" customFormat="1" ht="12.75">
      <c r="A47" s="113" t="s">
        <v>764</v>
      </c>
      <c r="B47" s="113" t="s">
        <v>770</v>
      </c>
      <c r="C47" s="63">
        <f>C45+C46</f>
        <v>18170</v>
      </c>
      <c r="D47" s="63">
        <f>D45+D46</f>
        <v>18066</v>
      </c>
      <c r="E47" s="63">
        <f>E45+E46</f>
        <v>0</v>
      </c>
      <c r="F47" s="115">
        <v>0</v>
      </c>
      <c r="G47" s="13"/>
      <c r="L47" s="192"/>
    </row>
    <row r="48" spans="1:12" s="29" customFormat="1" ht="12.75">
      <c r="A48" s="282"/>
      <c r="B48" s="283"/>
      <c r="C48" s="63"/>
      <c r="D48" s="63"/>
      <c r="E48" s="63"/>
      <c r="F48" s="115"/>
      <c r="G48" s="13"/>
      <c r="L48" s="192"/>
    </row>
    <row r="49" spans="1:7" s="29" customFormat="1" ht="12.75">
      <c r="A49" s="723" t="s">
        <v>771</v>
      </c>
      <c r="B49" s="725"/>
      <c r="C49" s="114">
        <f>C10+C39+C42+C44+C47</f>
        <v>259716</v>
      </c>
      <c r="D49" s="114">
        <f>D10+D39+D42+D44+D47</f>
        <v>260101</v>
      </c>
      <c r="E49" s="114">
        <f>E39+E42+E47+E10+E44</f>
        <v>140179</v>
      </c>
      <c r="F49" s="115">
        <f>E49/D49*100</f>
        <v>53.8940642288957</v>
      </c>
      <c r="G49" s="13"/>
    </row>
    <row r="50" spans="1:7" s="29" customFormat="1" ht="12.75">
      <c r="A50" s="280"/>
      <c r="B50" s="281"/>
      <c r="C50" s="114"/>
      <c r="D50" s="114"/>
      <c r="E50" s="114"/>
      <c r="F50" s="115"/>
      <c r="G50" s="13"/>
    </row>
    <row r="51" spans="1:7" s="29" customFormat="1" ht="12" customHeight="1">
      <c r="A51" s="23">
        <v>6121</v>
      </c>
      <c r="B51" s="23" t="s">
        <v>821</v>
      </c>
      <c r="C51" s="26">
        <v>500</v>
      </c>
      <c r="D51" s="26">
        <v>500</v>
      </c>
      <c r="E51" s="26">
        <v>16</v>
      </c>
      <c r="F51" s="36">
        <f>E51/D51*100</f>
        <v>3.2</v>
      </c>
      <c r="G51" s="13"/>
    </row>
    <row r="52" spans="1:7" s="29" customFormat="1" ht="12" customHeight="1">
      <c r="A52" s="23">
        <v>6122</v>
      </c>
      <c r="B52" s="23" t="s">
        <v>323</v>
      </c>
      <c r="C52" s="26">
        <v>500</v>
      </c>
      <c r="D52" s="26">
        <v>496</v>
      </c>
      <c r="E52" s="26">
        <v>93</v>
      </c>
      <c r="F52" s="36">
        <f>E52/D52*100</f>
        <v>18.75</v>
      </c>
      <c r="G52" s="13"/>
    </row>
    <row r="53" spans="1:7" s="29" customFormat="1" ht="12.75">
      <c r="A53" s="23">
        <v>6123</v>
      </c>
      <c r="B53" s="23" t="s">
        <v>772</v>
      </c>
      <c r="C53" s="26">
        <v>2000</v>
      </c>
      <c r="D53" s="26">
        <v>2000</v>
      </c>
      <c r="E53" s="26">
        <v>1032</v>
      </c>
      <c r="F53" s="36">
        <f>E53/D53*100</f>
        <v>51.6</v>
      </c>
      <c r="G53" s="13"/>
    </row>
    <row r="54" spans="1:7" s="29" customFormat="1" ht="12.75">
      <c r="A54" s="23">
        <v>6127</v>
      </c>
      <c r="B54" s="23" t="s">
        <v>773</v>
      </c>
      <c r="C54" s="26">
        <v>0</v>
      </c>
      <c r="D54" s="26">
        <v>74</v>
      </c>
      <c r="E54" s="26">
        <v>74</v>
      </c>
      <c r="F54" s="36">
        <f>E54/D54*100</f>
        <v>100</v>
      </c>
      <c r="G54" s="13"/>
    </row>
    <row r="55" spans="1:7" s="29" customFormat="1" ht="12.75">
      <c r="A55" s="113" t="s">
        <v>774</v>
      </c>
      <c r="B55" s="113" t="s">
        <v>775</v>
      </c>
      <c r="C55" s="114">
        <f>SUM(C51:C54)</f>
        <v>3000</v>
      </c>
      <c r="D55" s="114">
        <f>SUM(D51:D54)</f>
        <v>3070</v>
      </c>
      <c r="E55" s="114">
        <f>SUM(E51:E54)</f>
        <v>1215</v>
      </c>
      <c r="F55" s="115">
        <f t="shared" si="0"/>
        <v>39.57654723127036</v>
      </c>
      <c r="G55" s="13"/>
    </row>
    <row r="56" spans="1:7" s="29" customFormat="1" ht="12.75">
      <c r="A56" s="282"/>
      <c r="B56" s="283"/>
      <c r="C56" s="114"/>
      <c r="D56" s="114"/>
      <c r="E56" s="114"/>
      <c r="F56" s="115"/>
      <c r="G56" s="13"/>
    </row>
    <row r="57" spans="1:7" ht="12.75">
      <c r="A57" s="768" t="s">
        <v>777</v>
      </c>
      <c r="B57" s="769"/>
      <c r="C57" s="9">
        <f>C49+C55</f>
        <v>262716</v>
      </c>
      <c r="D57" s="9">
        <f>D49+D55</f>
        <v>263171</v>
      </c>
      <c r="E57" s="9">
        <f>E49+E55</f>
        <v>141394</v>
      </c>
      <c r="F57" s="27">
        <f t="shared" si="0"/>
        <v>53.72704439318922</v>
      </c>
      <c r="G57" s="13"/>
    </row>
    <row r="58" spans="1:8" ht="12.75">
      <c r="A58" s="121"/>
      <c r="B58" s="13"/>
      <c r="C58" s="25"/>
      <c r="D58" s="25"/>
      <c r="E58" s="25"/>
      <c r="F58" s="72"/>
      <c r="G58" s="13"/>
      <c r="H58" s="29"/>
    </row>
    <row r="59" spans="1:6" ht="30" customHeight="1">
      <c r="A59" s="707" t="s">
        <v>778</v>
      </c>
      <c r="B59" s="709"/>
      <c r="C59" s="6" t="s">
        <v>696</v>
      </c>
      <c r="D59" s="6" t="s">
        <v>697</v>
      </c>
      <c r="E59" s="5" t="s">
        <v>549</v>
      </c>
      <c r="F59" s="51" t="s">
        <v>918</v>
      </c>
    </row>
    <row r="60" spans="1:6" ht="12.75">
      <c r="A60" s="767" t="s">
        <v>779</v>
      </c>
      <c r="B60" s="767"/>
      <c r="C60" s="26">
        <f>SUM(C4:C9)</f>
        <v>191341</v>
      </c>
      <c r="D60" s="26">
        <f>SUM(D4:D9)</f>
        <v>191474</v>
      </c>
      <c r="E60" s="26">
        <f>SUM(E4:E9)</f>
        <v>118307</v>
      </c>
      <c r="F60" s="36">
        <f>E60/D60*100</f>
        <v>61.78750117509427</v>
      </c>
    </row>
    <row r="61" spans="1:6" ht="12.75">
      <c r="A61" s="749" t="s">
        <v>780</v>
      </c>
      <c r="B61" s="728"/>
      <c r="C61" s="26">
        <f>C39+C42+C47+C43-C62</f>
        <v>46140</v>
      </c>
      <c r="D61" s="26">
        <f>D39+D42+D47+D43-D62</f>
        <v>46523</v>
      </c>
      <c r="E61" s="26">
        <f>E39+E42+E47+E43-E62</f>
        <v>10039</v>
      </c>
      <c r="F61" s="36">
        <f>E61/D61*100</f>
        <v>21.57857403864755</v>
      </c>
    </row>
    <row r="62" spans="1:6" ht="12.75">
      <c r="A62" s="749" t="s">
        <v>781</v>
      </c>
      <c r="B62" s="728"/>
      <c r="C62" s="26">
        <f>C24+C25+C26+C28+C29+C30</f>
        <v>22235</v>
      </c>
      <c r="D62" s="26">
        <f>D24+D25+D26+D28+D29+D30</f>
        <v>22104</v>
      </c>
      <c r="E62" s="26">
        <f>E24+E25+E26+E28+E29+E30</f>
        <v>11833</v>
      </c>
      <c r="F62" s="36">
        <f>E62/D62*100</f>
        <v>53.533297140788996</v>
      </c>
    </row>
    <row r="63" spans="1:6" ht="12.75">
      <c r="A63" s="749" t="s">
        <v>782</v>
      </c>
      <c r="B63" s="728"/>
      <c r="C63" s="26">
        <f>C55</f>
        <v>3000</v>
      </c>
      <c r="D63" s="26">
        <f>D55</f>
        <v>3070</v>
      </c>
      <c r="E63" s="26">
        <f>E55</f>
        <v>1215</v>
      </c>
      <c r="F63" s="36">
        <f>E63/D63*100</f>
        <v>39.57654723127036</v>
      </c>
    </row>
    <row r="64" spans="1:7" ht="12.75">
      <c r="A64" s="723" t="s">
        <v>783</v>
      </c>
      <c r="B64" s="725"/>
      <c r="C64" s="114">
        <f>SUM(C60:C63)</f>
        <v>262716</v>
      </c>
      <c r="D64" s="312">
        <f>SUM(D60:D63)</f>
        <v>263171</v>
      </c>
      <c r="E64" s="114">
        <f>SUM(E60:E63)</f>
        <v>141394</v>
      </c>
      <c r="F64" s="115">
        <f>E64/D64*100</f>
        <v>53.72704439318922</v>
      </c>
      <c r="G64" s="29"/>
    </row>
    <row r="65" spans="1:7" ht="12.75">
      <c r="A65" s="20"/>
      <c r="B65" s="20"/>
      <c r="C65" s="18"/>
      <c r="D65" s="18"/>
      <c r="E65" s="18"/>
      <c r="F65" s="118"/>
      <c r="G65" s="29"/>
    </row>
    <row r="66" spans="1:7" ht="12.75">
      <c r="A66" s="20"/>
      <c r="B66" s="20"/>
      <c r="C66" s="18"/>
      <c r="D66" s="18"/>
      <c r="E66" s="18"/>
      <c r="F66" s="118"/>
      <c r="G66" s="29"/>
    </row>
    <row r="67" spans="1:7" ht="12.75">
      <c r="A67" s="20"/>
      <c r="B67" s="20"/>
      <c r="C67" s="18"/>
      <c r="D67" s="18"/>
      <c r="E67" s="18"/>
      <c r="F67" s="118"/>
      <c r="G67" s="29"/>
    </row>
    <row r="68" spans="1:7" ht="12.75">
      <c r="A68" s="20"/>
      <c r="B68" s="20"/>
      <c r="C68" s="18"/>
      <c r="D68" s="18"/>
      <c r="E68" s="18"/>
      <c r="F68" s="118"/>
      <c r="G68" s="29"/>
    </row>
  </sheetData>
  <mergeCells count="9">
    <mergeCell ref="A1:F1"/>
    <mergeCell ref="A63:B63"/>
    <mergeCell ref="A49:B49"/>
    <mergeCell ref="A57:B57"/>
    <mergeCell ref="A64:B64"/>
    <mergeCell ref="A59:B59"/>
    <mergeCell ref="A60:B60"/>
    <mergeCell ref="A61:B61"/>
    <mergeCell ref="A62:B62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K16" sqref="K16"/>
    </sheetView>
  </sheetViews>
  <sheetFormatPr defaultColWidth="9.00390625" defaultRowHeight="12.75"/>
  <cols>
    <col min="1" max="1" width="8.125" style="0" customWidth="1"/>
    <col min="2" max="2" width="43.37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1" hidden="1" customWidth="1"/>
    <col min="8" max="8" width="15.375" style="102" customWidth="1"/>
    <col min="9" max="9" width="9.125" style="103" customWidth="1"/>
  </cols>
  <sheetData>
    <row r="1" spans="1:6" ht="18">
      <c r="A1" s="735" t="s">
        <v>801</v>
      </c>
      <c r="B1" s="735"/>
      <c r="C1" s="735"/>
      <c r="D1" s="735"/>
      <c r="E1" s="735"/>
      <c r="F1" s="735"/>
    </row>
    <row r="2" spans="1:6" ht="16.5">
      <c r="A2" s="104"/>
      <c r="F2" s="105" t="s">
        <v>676</v>
      </c>
    </row>
    <row r="3" spans="1:9" ht="26.25" customHeight="1">
      <c r="A3" s="106" t="s">
        <v>722</v>
      </c>
      <c r="B3" s="106" t="s">
        <v>723</v>
      </c>
      <c r="C3" s="107" t="s">
        <v>696</v>
      </c>
      <c r="D3" s="108" t="s">
        <v>697</v>
      </c>
      <c r="E3" s="80" t="s">
        <v>549</v>
      </c>
      <c r="F3" s="109" t="s">
        <v>698</v>
      </c>
      <c r="G3" s="110" t="s">
        <v>850</v>
      </c>
      <c r="H3" s="111"/>
      <c r="I3" s="102"/>
    </row>
    <row r="4" spans="1:11" s="29" customFormat="1" ht="12.75">
      <c r="A4" s="44">
        <v>5021</v>
      </c>
      <c r="B4" s="23" t="s">
        <v>724</v>
      </c>
      <c r="C4" s="28">
        <v>1895</v>
      </c>
      <c r="D4" s="28">
        <v>1895</v>
      </c>
      <c r="E4" s="247">
        <v>432</v>
      </c>
      <c r="F4" s="62">
        <f aca="true" t="shared" si="0" ref="F4:F52">E4/D4*100</f>
        <v>22.796833773087073</v>
      </c>
      <c r="G4" s="131"/>
      <c r="H4" s="131"/>
      <c r="I4" s="132"/>
      <c r="K4" s="133"/>
    </row>
    <row r="5" spans="1:11" s="29" customFormat="1" ht="12.75">
      <c r="A5" s="44">
        <v>5023</v>
      </c>
      <c r="B5" s="23" t="s">
        <v>725</v>
      </c>
      <c r="C5" s="28">
        <v>9000</v>
      </c>
      <c r="D5" s="28">
        <v>9000</v>
      </c>
      <c r="E5" s="247">
        <v>6400</v>
      </c>
      <c r="F5" s="62">
        <f t="shared" si="0"/>
        <v>71.11111111111111</v>
      </c>
      <c r="G5" s="131"/>
      <c r="H5" s="131"/>
      <c r="I5" s="132"/>
      <c r="K5" s="133"/>
    </row>
    <row r="6" spans="1:11" s="29" customFormat="1" ht="12.75">
      <c r="A6" s="44">
        <v>5029</v>
      </c>
      <c r="B6" s="23" t="s">
        <v>727</v>
      </c>
      <c r="C6" s="28">
        <v>500</v>
      </c>
      <c r="D6" s="28">
        <v>500</v>
      </c>
      <c r="E6" s="26">
        <v>129</v>
      </c>
      <c r="F6" s="62">
        <f t="shared" si="0"/>
        <v>25.8</v>
      </c>
      <c r="G6" s="131"/>
      <c r="H6" s="131"/>
      <c r="I6" s="132"/>
      <c r="K6" s="133"/>
    </row>
    <row r="7" spans="1:11" s="29" customFormat="1" ht="12.75">
      <c r="A7" s="44">
        <v>5031</v>
      </c>
      <c r="B7" s="23" t="s">
        <v>728</v>
      </c>
      <c r="C7" s="28">
        <v>1690</v>
      </c>
      <c r="D7" s="28">
        <v>1690</v>
      </c>
      <c r="E7" s="26">
        <v>1165</v>
      </c>
      <c r="F7" s="62">
        <f t="shared" si="0"/>
        <v>68.93491124260355</v>
      </c>
      <c r="G7" s="131"/>
      <c r="H7" s="131"/>
      <c r="I7" s="132"/>
      <c r="K7" s="133"/>
    </row>
    <row r="8" spans="1:11" s="29" customFormat="1" ht="12.75">
      <c r="A8" s="44">
        <v>5032</v>
      </c>
      <c r="B8" s="23" t="s">
        <v>729</v>
      </c>
      <c r="C8" s="28">
        <v>585</v>
      </c>
      <c r="D8" s="28">
        <v>585</v>
      </c>
      <c r="E8" s="26">
        <v>403</v>
      </c>
      <c r="F8" s="62">
        <f t="shared" si="0"/>
        <v>68.88888888888889</v>
      </c>
      <c r="G8" s="131"/>
      <c r="H8" s="131"/>
      <c r="I8" s="132"/>
      <c r="K8" s="133"/>
    </row>
    <row r="9" spans="1:11" s="29" customFormat="1" ht="12.75">
      <c r="A9" s="44">
        <v>5038</v>
      </c>
      <c r="B9" s="23" t="s">
        <v>880</v>
      </c>
      <c r="C9" s="28">
        <v>30</v>
      </c>
      <c r="D9" s="28">
        <v>30</v>
      </c>
      <c r="E9" s="26">
        <v>14</v>
      </c>
      <c r="F9" s="62">
        <f t="shared" si="0"/>
        <v>46.666666666666664</v>
      </c>
      <c r="G9" s="131"/>
      <c r="H9" s="131"/>
      <c r="I9" s="132"/>
      <c r="K9" s="133"/>
    </row>
    <row r="10" spans="1:11" s="29" customFormat="1" ht="12.75">
      <c r="A10" s="44">
        <v>5039</v>
      </c>
      <c r="B10" s="23" t="s">
        <v>903</v>
      </c>
      <c r="C10" s="28">
        <v>100</v>
      </c>
      <c r="D10" s="28">
        <v>100</v>
      </c>
      <c r="E10" s="26">
        <v>22</v>
      </c>
      <c r="F10" s="62">
        <f t="shared" si="0"/>
        <v>22</v>
      </c>
      <c r="G10" s="131"/>
      <c r="H10" s="131"/>
      <c r="I10" s="132"/>
      <c r="K10" s="133" t="s">
        <v>719</v>
      </c>
    </row>
    <row r="11" spans="1:11" s="29" customFormat="1" ht="12.75">
      <c r="A11" s="112" t="s">
        <v>469</v>
      </c>
      <c r="B11" s="113" t="s">
        <v>731</v>
      </c>
      <c r="C11" s="114">
        <f>SUM(C4:C10)</f>
        <v>13800</v>
      </c>
      <c r="D11" s="114">
        <f>SUM(D4:D10)</f>
        <v>13800</v>
      </c>
      <c r="E11" s="114">
        <f>SUM(E4:E10)</f>
        <v>8565</v>
      </c>
      <c r="F11" s="115">
        <f t="shared" si="0"/>
        <v>62.06521739130435</v>
      </c>
      <c r="G11" s="131"/>
      <c r="H11" s="131"/>
      <c r="I11" s="132"/>
      <c r="K11" s="133"/>
    </row>
    <row r="12" spans="1:11" s="29" customFormat="1" ht="12.75">
      <c r="A12" s="44">
        <v>5136</v>
      </c>
      <c r="B12" s="23" t="s">
        <v>732</v>
      </c>
      <c r="C12" s="28">
        <v>50</v>
      </c>
      <c r="D12" s="28">
        <v>50</v>
      </c>
      <c r="E12" s="26">
        <v>14</v>
      </c>
      <c r="F12" s="62">
        <f t="shared" si="0"/>
        <v>28.000000000000004</v>
      </c>
      <c r="G12" s="131"/>
      <c r="H12" s="134"/>
      <c r="I12" s="133"/>
      <c r="K12" s="133"/>
    </row>
    <row r="13" spans="1:11" s="29" customFormat="1" ht="12.75">
      <c r="A13" s="33">
        <v>5137</v>
      </c>
      <c r="B13" s="34" t="s">
        <v>733</v>
      </c>
      <c r="C13" s="28">
        <v>200</v>
      </c>
      <c r="D13" s="28">
        <v>200</v>
      </c>
      <c r="E13" s="28">
        <v>12</v>
      </c>
      <c r="F13" s="62">
        <f t="shared" si="0"/>
        <v>6</v>
      </c>
      <c r="G13" s="131"/>
      <c r="H13" s="134"/>
      <c r="I13" s="133"/>
      <c r="K13" s="133"/>
    </row>
    <row r="14" spans="1:11" s="29" customFormat="1" ht="12.75">
      <c r="A14" s="44">
        <v>5139</v>
      </c>
      <c r="B14" s="23" t="s">
        <v>734</v>
      </c>
      <c r="C14" s="28">
        <v>1600</v>
      </c>
      <c r="D14" s="28">
        <v>1600</v>
      </c>
      <c r="E14" s="26">
        <v>1068</v>
      </c>
      <c r="F14" s="62">
        <f t="shared" si="0"/>
        <v>66.75</v>
      </c>
      <c r="G14" s="131"/>
      <c r="H14" s="134"/>
      <c r="I14" s="133"/>
      <c r="K14" s="133"/>
    </row>
    <row r="15" spans="1:11" s="29" customFormat="1" ht="12.75">
      <c r="A15" s="44">
        <v>5142</v>
      </c>
      <c r="B15" s="23" t="s">
        <v>735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1"/>
      <c r="H15" s="134"/>
      <c r="I15" s="133"/>
      <c r="K15" s="133"/>
    </row>
    <row r="16" spans="1:11" s="29" customFormat="1" ht="12.75">
      <c r="A16" s="44">
        <v>5153</v>
      </c>
      <c r="B16" s="23" t="s">
        <v>736</v>
      </c>
      <c r="C16" s="28">
        <v>5</v>
      </c>
      <c r="D16" s="28">
        <v>12</v>
      </c>
      <c r="E16" s="26">
        <v>12</v>
      </c>
      <c r="F16" s="62">
        <f t="shared" si="0"/>
        <v>100</v>
      </c>
      <c r="G16" s="131"/>
      <c r="H16" s="134"/>
      <c r="I16" s="133"/>
      <c r="K16" s="133"/>
    </row>
    <row r="17" spans="1:11" s="29" customFormat="1" ht="12.75">
      <c r="A17" s="44">
        <v>5156</v>
      </c>
      <c r="B17" s="23" t="s">
        <v>737</v>
      </c>
      <c r="C17" s="28">
        <v>800</v>
      </c>
      <c r="D17" s="28">
        <v>800</v>
      </c>
      <c r="E17" s="26">
        <v>350</v>
      </c>
      <c r="F17" s="62">
        <f t="shared" si="0"/>
        <v>43.75</v>
      </c>
      <c r="G17" s="131"/>
      <c r="H17" s="134"/>
      <c r="I17" s="133"/>
      <c r="K17" s="133"/>
    </row>
    <row r="18" spans="1:11" s="29" customFormat="1" ht="12.75">
      <c r="A18" s="44">
        <v>5161</v>
      </c>
      <c r="B18" s="23" t="s">
        <v>738</v>
      </c>
      <c r="C18" s="28">
        <v>300</v>
      </c>
      <c r="D18" s="28">
        <v>300</v>
      </c>
      <c r="E18" s="26">
        <v>44</v>
      </c>
      <c r="F18" s="62">
        <f t="shared" si="0"/>
        <v>14.666666666666666</v>
      </c>
      <c r="G18" s="131"/>
      <c r="H18" s="131"/>
      <c r="I18" s="133"/>
      <c r="K18" s="133"/>
    </row>
    <row r="19" spans="1:11" s="29" customFormat="1" ht="12.75">
      <c r="A19" s="44">
        <v>5162</v>
      </c>
      <c r="B19" s="23" t="s">
        <v>739</v>
      </c>
      <c r="C19" s="28">
        <v>550</v>
      </c>
      <c r="D19" s="28">
        <v>550</v>
      </c>
      <c r="E19" s="26">
        <v>168</v>
      </c>
      <c r="F19" s="62">
        <f t="shared" si="0"/>
        <v>30.545454545454547</v>
      </c>
      <c r="G19" s="131"/>
      <c r="H19" s="134"/>
      <c r="I19" s="133"/>
      <c r="K19" s="133"/>
    </row>
    <row r="20" spans="1:11" s="29" customFormat="1" ht="12.75">
      <c r="A20" s="44">
        <v>5163</v>
      </c>
      <c r="B20" s="23" t="s">
        <v>740</v>
      </c>
      <c r="C20" s="28">
        <v>50</v>
      </c>
      <c r="D20" s="28">
        <v>50</v>
      </c>
      <c r="E20" s="26">
        <v>1</v>
      </c>
      <c r="F20" s="62">
        <f t="shared" si="0"/>
        <v>2</v>
      </c>
      <c r="G20" s="131"/>
      <c r="H20" s="134"/>
      <c r="I20" s="133"/>
      <c r="K20" s="133"/>
    </row>
    <row r="21" spans="1:11" s="29" customFormat="1" ht="12.75">
      <c r="A21" s="44">
        <v>5164</v>
      </c>
      <c r="B21" s="23" t="s">
        <v>741</v>
      </c>
      <c r="C21" s="28">
        <v>100</v>
      </c>
      <c r="D21" s="28">
        <v>100</v>
      </c>
      <c r="E21" s="26">
        <v>17</v>
      </c>
      <c r="F21" s="62">
        <f t="shared" si="0"/>
        <v>17</v>
      </c>
      <c r="G21" s="131"/>
      <c r="H21" s="134"/>
      <c r="I21" s="133"/>
      <c r="K21" s="133"/>
    </row>
    <row r="22" spans="1:11" s="29" customFormat="1" ht="12.75">
      <c r="A22" s="44">
        <v>5166</v>
      </c>
      <c r="B22" s="23" t="s">
        <v>742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1"/>
      <c r="H22" s="134"/>
      <c r="I22" s="133"/>
      <c r="K22" s="133"/>
    </row>
    <row r="23" spans="1:11" s="29" customFormat="1" ht="12.75">
      <c r="A23" s="44">
        <v>5167</v>
      </c>
      <c r="B23" s="23" t="s">
        <v>743</v>
      </c>
      <c r="C23" s="28">
        <v>50</v>
      </c>
      <c r="D23" s="28">
        <v>100</v>
      </c>
      <c r="E23" s="26">
        <v>78</v>
      </c>
      <c r="F23" s="62">
        <f t="shared" si="0"/>
        <v>78</v>
      </c>
      <c r="G23" s="131"/>
      <c r="H23" s="134"/>
      <c r="I23" s="133"/>
      <c r="K23" s="133"/>
    </row>
    <row r="24" spans="1:11" s="29" customFormat="1" ht="12.75">
      <c r="A24" s="44">
        <v>5169</v>
      </c>
      <c r="B24" s="23" t="s">
        <v>744</v>
      </c>
      <c r="C24" s="28">
        <v>8620</v>
      </c>
      <c r="D24" s="28">
        <v>8528</v>
      </c>
      <c r="E24" s="26">
        <v>4800</v>
      </c>
      <c r="F24" s="62">
        <f t="shared" si="0"/>
        <v>56.28517823639775</v>
      </c>
      <c r="G24" s="131"/>
      <c r="H24" s="134"/>
      <c r="I24" s="133"/>
      <c r="K24" s="133"/>
    </row>
    <row r="25" spans="1:11" s="29" customFormat="1" ht="12.75">
      <c r="A25" s="44">
        <v>5171</v>
      </c>
      <c r="B25" s="23" t="s">
        <v>745</v>
      </c>
      <c r="C25" s="28">
        <v>300</v>
      </c>
      <c r="D25" s="28">
        <v>300</v>
      </c>
      <c r="E25" s="26">
        <v>228</v>
      </c>
      <c r="F25" s="62">
        <f t="shared" si="0"/>
        <v>76</v>
      </c>
      <c r="G25" s="131"/>
      <c r="H25" s="134"/>
      <c r="I25" s="133"/>
      <c r="K25" s="133"/>
    </row>
    <row r="26" spans="1:11" s="29" customFormat="1" ht="12.75">
      <c r="A26" s="44">
        <v>5172</v>
      </c>
      <c r="B26" s="23" t="s">
        <v>746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1"/>
      <c r="H26" s="134"/>
      <c r="I26" s="133"/>
      <c r="K26" s="133"/>
    </row>
    <row r="27" spans="1:11" s="29" customFormat="1" ht="12.75">
      <c r="A27" s="44">
        <v>5173</v>
      </c>
      <c r="B27" s="23" t="s">
        <v>881</v>
      </c>
      <c r="C27" s="28">
        <v>750</v>
      </c>
      <c r="D27" s="28">
        <v>750</v>
      </c>
      <c r="E27" s="26">
        <v>67</v>
      </c>
      <c r="F27" s="62">
        <f t="shared" si="0"/>
        <v>8.933333333333334</v>
      </c>
      <c r="G27" s="131"/>
      <c r="H27" s="134"/>
      <c r="I27" s="133"/>
      <c r="K27" s="133"/>
    </row>
    <row r="28" spans="1:11" s="29" customFormat="1" ht="13.5" customHeight="1">
      <c r="A28" s="44">
        <v>5175</v>
      </c>
      <c r="B28" s="23" t="s">
        <v>747</v>
      </c>
      <c r="C28" s="28">
        <v>1000</v>
      </c>
      <c r="D28" s="28">
        <v>1000</v>
      </c>
      <c r="E28" s="26">
        <v>761</v>
      </c>
      <c r="F28" s="62">
        <f t="shared" si="0"/>
        <v>76.1</v>
      </c>
      <c r="G28" s="131"/>
      <c r="H28" s="134"/>
      <c r="I28" s="133"/>
      <c r="K28" s="133"/>
    </row>
    <row r="29" spans="1:11" s="29" customFormat="1" ht="13.5" customHeight="1">
      <c r="A29" s="44">
        <v>5176</v>
      </c>
      <c r="B29" s="23" t="s">
        <v>748</v>
      </c>
      <c r="C29" s="28">
        <v>30</v>
      </c>
      <c r="D29" s="28">
        <v>30</v>
      </c>
      <c r="E29" s="26">
        <v>19</v>
      </c>
      <c r="F29" s="62">
        <f t="shared" si="0"/>
        <v>63.33333333333333</v>
      </c>
      <c r="G29" s="131"/>
      <c r="H29" s="134"/>
      <c r="I29" s="133"/>
      <c r="K29" s="133"/>
    </row>
    <row r="30" spans="1:11" s="29" customFormat="1" ht="12.75">
      <c r="A30" s="44">
        <v>5178</v>
      </c>
      <c r="B30" s="23" t="s">
        <v>749</v>
      </c>
      <c r="C30" s="28">
        <v>250</v>
      </c>
      <c r="D30" s="28">
        <v>250</v>
      </c>
      <c r="E30" s="26">
        <v>135</v>
      </c>
      <c r="F30" s="62">
        <f t="shared" si="0"/>
        <v>54</v>
      </c>
      <c r="G30" s="131"/>
      <c r="H30" s="134"/>
      <c r="I30" s="133"/>
      <c r="K30" s="133"/>
    </row>
    <row r="31" spans="1:11" s="29" customFormat="1" ht="12.75">
      <c r="A31" s="44">
        <v>5179</v>
      </c>
      <c r="B31" s="23" t="s">
        <v>750</v>
      </c>
      <c r="C31" s="28">
        <v>700</v>
      </c>
      <c r="D31" s="28">
        <v>700</v>
      </c>
      <c r="E31" s="26">
        <v>385</v>
      </c>
      <c r="F31" s="62">
        <f t="shared" si="0"/>
        <v>55.00000000000001</v>
      </c>
      <c r="G31" s="131"/>
      <c r="H31" s="134"/>
      <c r="I31" s="133"/>
      <c r="K31" s="133"/>
    </row>
    <row r="32" spans="1:11" s="29" customFormat="1" ht="12.75">
      <c r="A32" s="44">
        <v>5194</v>
      </c>
      <c r="B32" s="23" t="s">
        <v>751</v>
      </c>
      <c r="C32" s="28">
        <v>500</v>
      </c>
      <c r="D32" s="28">
        <v>86</v>
      </c>
      <c r="E32" s="26">
        <v>66</v>
      </c>
      <c r="F32" s="62">
        <f t="shared" si="0"/>
        <v>76.74418604651163</v>
      </c>
      <c r="G32" s="131"/>
      <c r="H32" s="134"/>
      <c r="I32" s="133"/>
      <c r="K32" s="133"/>
    </row>
    <row r="33" spans="1:11" s="29" customFormat="1" ht="12.75">
      <c r="A33" s="112" t="s">
        <v>753</v>
      </c>
      <c r="B33" s="113" t="s">
        <v>754</v>
      </c>
      <c r="C33" s="114">
        <f>SUM(C12:C32)</f>
        <v>15920</v>
      </c>
      <c r="D33" s="114">
        <f>SUM(D12:D32)</f>
        <v>15471</v>
      </c>
      <c r="E33" s="114">
        <f>SUM(E12:E32)</f>
        <v>8225</v>
      </c>
      <c r="F33" s="115">
        <f t="shared" si="0"/>
        <v>53.16398422855665</v>
      </c>
      <c r="G33" s="131"/>
      <c r="H33" s="134"/>
      <c r="I33" s="133"/>
      <c r="K33" s="133"/>
    </row>
    <row r="34" spans="1:11" s="29" customFormat="1" ht="12.75">
      <c r="A34" s="33">
        <v>5213</v>
      </c>
      <c r="B34" s="370" t="s">
        <v>900</v>
      </c>
      <c r="C34" s="28">
        <v>0</v>
      </c>
      <c r="D34" s="28">
        <v>20</v>
      </c>
      <c r="E34" s="28">
        <v>20</v>
      </c>
      <c r="F34" s="62">
        <f t="shared" si="0"/>
        <v>100</v>
      </c>
      <c r="G34" s="131"/>
      <c r="H34" s="134"/>
      <c r="I34" s="133"/>
      <c r="K34" s="133"/>
    </row>
    <row r="35" spans="1:11" s="29" customFormat="1" ht="12.75">
      <c r="A35" s="508">
        <v>5222</v>
      </c>
      <c r="B35" s="370" t="s">
        <v>946</v>
      </c>
      <c r="C35" s="371">
        <v>0</v>
      </c>
      <c r="D35" s="371">
        <v>130</v>
      </c>
      <c r="E35" s="371">
        <v>130</v>
      </c>
      <c r="F35" s="62">
        <f t="shared" si="0"/>
        <v>100</v>
      </c>
      <c r="G35" s="131"/>
      <c r="H35" s="134"/>
      <c r="I35" s="133"/>
      <c r="K35" s="133"/>
    </row>
    <row r="36" spans="1:11" s="29" customFormat="1" ht="12.75">
      <c r="A36" s="44">
        <v>5229</v>
      </c>
      <c r="B36" s="23" t="s">
        <v>756</v>
      </c>
      <c r="C36" s="28">
        <v>400</v>
      </c>
      <c r="D36" s="28">
        <v>700</v>
      </c>
      <c r="E36" s="26">
        <v>700</v>
      </c>
      <c r="F36" s="62">
        <f t="shared" si="0"/>
        <v>100</v>
      </c>
      <c r="G36" s="131"/>
      <c r="H36" s="134"/>
      <c r="I36" s="133"/>
      <c r="K36" s="133"/>
    </row>
    <row r="37" spans="1:9" s="29" customFormat="1" ht="12.75">
      <c r="A37" s="112" t="s">
        <v>757</v>
      </c>
      <c r="B37" s="113" t="s">
        <v>758</v>
      </c>
      <c r="C37" s="114">
        <f>C36</f>
        <v>400</v>
      </c>
      <c r="D37" s="114">
        <f>D36+D35+D34</f>
        <v>850</v>
      </c>
      <c r="E37" s="114">
        <f>E36+E35+E34</f>
        <v>850</v>
      </c>
      <c r="F37" s="115">
        <f t="shared" si="0"/>
        <v>100</v>
      </c>
      <c r="G37" s="131"/>
      <c r="H37" s="134"/>
      <c r="I37" s="133"/>
    </row>
    <row r="38" spans="1:9" s="29" customFormat="1" ht="12.75">
      <c r="A38" s="44">
        <v>5361</v>
      </c>
      <c r="B38" s="23" t="s">
        <v>759</v>
      </c>
      <c r="C38" s="28">
        <v>10</v>
      </c>
      <c r="D38" s="28">
        <v>10</v>
      </c>
      <c r="E38" s="26">
        <v>0</v>
      </c>
      <c r="F38" s="62">
        <f t="shared" si="0"/>
        <v>0</v>
      </c>
      <c r="G38" s="131"/>
      <c r="H38" s="134"/>
      <c r="I38" s="133"/>
    </row>
    <row r="39" spans="1:9" s="29" customFormat="1" ht="12.75">
      <c r="A39" s="44">
        <v>5362</v>
      </c>
      <c r="B39" s="23" t="s">
        <v>760</v>
      </c>
      <c r="C39" s="28">
        <v>20</v>
      </c>
      <c r="D39" s="28">
        <v>30</v>
      </c>
      <c r="E39" s="28">
        <v>18</v>
      </c>
      <c r="F39" s="62">
        <f t="shared" si="0"/>
        <v>60</v>
      </c>
      <c r="G39" s="131"/>
      <c r="H39" s="134"/>
      <c r="I39" s="133"/>
    </row>
    <row r="40" spans="1:9" s="29" customFormat="1" ht="12.75">
      <c r="A40" s="112" t="s">
        <v>761</v>
      </c>
      <c r="B40" s="113" t="s">
        <v>762</v>
      </c>
      <c r="C40" s="207">
        <f>SUM(C38:C39)</f>
        <v>30</v>
      </c>
      <c r="D40" s="207">
        <f>SUM(D38:D39)</f>
        <v>40</v>
      </c>
      <c r="E40" s="207">
        <f>SUM(E38:E39)</f>
        <v>18</v>
      </c>
      <c r="F40" s="473">
        <f t="shared" si="0"/>
        <v>45</v>
      </c>
      <c r="G40" s="131"/>
      <c r="H40" s="134"/>
      <c r="I40" s="133"/>
    </row>
    <row r="41" spans="1:9" s="29" customFormat="1" ht="12.75">
      <c r="A41" s="44">
        <v>5492</v>
      </c>
      <c r="B41" s="23" t="s">
        <v>904</v>
      </c>
      <c r="C41" s="28">
        <v>20</v>
      </c>
      <c r="D41" s="28">
        <v>20</v>
      </c>
      <c r="E41" s="28">
        <v>10</v>
      </c>
      <c r="F41" s="62">
        <f t="shared" si="0"/>
        <v>50</v>
      </c>
      <c r="G41" s="131"/>
      <c r="H41" s="134"/>
      <c r="I41" s="133"/>
    </row>
    <row r="42" spans="1:9" s="29" customFormat="1" ht="12.75">
      <c r="A42" s="44">
        <v>5494</v>
      </c>
      <c r="B42" s="370" t="s">
        <v>944</v>
      </c>
      <c r="C42" s="28">
        <v>0</v>
      </c>
      <c r="D42" s="28">
        <v>25</v>
      </c>
      <c r="E42" s="28">
        <v>25</v>
      </c>
      <c r="F42" s="62">
        <f t="shared" si="0"/>
        <v>100</v>
      </c>
      <c r="G42" s="131"/>
      <c r="H42" s="134"/>
      <c r="I42" s="133"/>
    </row>
    <row r="43" spans="1:9" s="29" customFormat="1" ht="12.75">
      <c r="A43" s="113" t="s">
        <v>943</v>
      </c>
      <c r="B43" s="113" t="s">
        <v>945</v>
      </c>
      <c r="C43" s="114">
        <f>SUM(C41:C42)</f>
        <v>20</v>
      </c>
      <c r="D43" s="114">
        <f>SUM(D41:D42)</f>
        <v>45</v>
      </c>
      <c r="E43" s="114">
        <f>SUM(E41:E42)</f>
        <v>35</v>
      </c>
      <c r="F43" s="115">
        <f t="shared" si="0"/>
        <v>77.77777777777779</v>
      </c>
      <c r="G43" s="131"/>
      <c r="H43" s="134"/>
      <c r="I43" s="133"/>
    </row>
    <row r="44" spans="1:9" s="29" customFormat="1" ht="12.75">
      <c r="A44" s="33">
        <v>5901</v>
      </c>
      <c r="B44" s="34" t="s">
        <v>763</v>
      </c>
      <c r="C44" s="298">
        <v>2000</v>
      </c>
      <c r="D44" s="298">
        <v>2000</v>
      </c>
      <c r="E44" s="298">
        <v>0</v>
      </c>
      <c r="F44" s="62">
        <v>0</v>
      </c>
      <c r="G44" s="131"/>
      <c r="H44" s="134"/>
      <c r="I44" s="133"/>
    </row>
    <row r="45" spans="1:9" s="29" customFormat="1" ht="12.75">
      <c r="A45" s="112" t="s">
        <v>764</v>
      </c>
      <c r="B45" s="113" t="s">
        <v>770</v>
      </c>
      <c r="C45" s="63">
        <f>SUM(C44:C44)</f>
        <v>2000</v>
      </c>
      <c r="D45" s="63">
        <f>SUM(D44:D44)</f>
        <v>2000</v>
      </c>
      <c r="E45" s="63">
        <f>SUM(E44)</f>
        <v>0</v>
      </c>
      <c r="F45" s="115">
        <v>0</v>
      </c>
      <c r="G45" s="131"/>
      <c r="H45" s="134"/>
      <c r="I45" s="133"/>
    </row>
    <row r="46" spans="1:9" s="29" customFormat="1" ht="12.75">
      <c r="A46" s="112"/>
      <c r="B46" s="113"/>
      <c r="C46" s="114"/>
      <c r="D46" s="114"/>
      <c r="E46" s="26"/>
      <c r="F46" s="62"/>
      <c r="G46" s="131"/>
      <c r="H46" s="134"/>
      <c r="I46" s="133"/>
    </row>
    <row r="47" spans="1:9" s="29" customFormat="1" ht="12.75">
      <c r="A47" s="723" t="s">
        <v>771</v>
      </c>
      <c r="B47" s="725"/>
      <c r="C47" s="114">
        <f>C33+C37+C43+C45+C11+C40</f>
        <v>32170</v>
      </c>
      <c r="D47" s="114">
        <f>D33+D37+D43+D45+D11+D40</f>
        <v>32206</v>
      </c>
      <c r="E47" s="114">
        <f>E11+E33+E37+E40+E43+E45</f>
        <v>17693</v>
      </c>
      <c r="F47" s="115">
        <f t="shared" si="0"/>
        <v>54.936968266782586</v>
      </c>
      <c r="G47" s="131"/>
      <c r="H47" s="134"/>
      <c r="I47" s="133"/>
    </row>
    <row r="48" spans="1:9" s="29" customFormat="1" ht="12.75">
      <c r="A48" s="44"/>
      <c r="B48" s="23"/>
      <c r="C48" s="28"/>
      <c r="D48" s="23"/>
      <c r="E48" s="26"/>
      <c r="F48" s="62"/>
      <c r="G48" s="131"/>
      <c r="H48" s="134"/>
      <c r="I48" s="133"/>
    </row>
    <row r="49" spans="1:9" s="29" customFormat="1" ht="12.75">
      <c r="A49" s="44">
        <v>6127</v>
      </c>
      <c r="B49" s="23" t="s">
        <v>773</v>
      </c>
      <c r="C49" s="28">
        <v>100</v>
      </c>
      <c r="D49" s="28">
        <v>100</v>
      </c>
      <c r="E49" s="23">
        <v>0</v>
      </c>
      <c r="F49" s="62">
        <f t="shared" si="0"/>
        <v>0</v>
      </c>
      <c r="G49" s="131"/>
      <c r="H49" s="134"/>
      <c r="I49" s="133"/>
    </row>
    <row r="50" spans="1:9" s="29" customFormat="1" ht="12.75">
      <c r="A50" s="112" t="s">
        <v>774</v>
      </c>
      <c r="B50" s="113" t="s">
        <v>775</v>
      </c>
      <c r="C50" s="114">
        <f>SUM(C49:C49)</f>
        <v>100</v>
      </c>
      <c r="D50" s="114">
        <f>SUM(D49:D49)</f>
        <v>100</v>
      </c>
      <c r="E50" s="114">
        <f>SUM(E49)</f>
        <v>0</v>
      </c>
      <c r="F50" s="115">
        <f t="shared" si="0"/>
        <v>0</v>
      </c>
      <c r="G50" s="131"/>
      <c r="H50" s="134"/>
      <c r="I50" s="133"/>
    </row>
    <row r="51" spans="1:9" s="29" customFormat="1" ht="12.75">
      <c r="A51" s="112"/>
      <c r="B51" s="113"/>
      <c r="C51" s="114"/>
      <c r="D51" s="114"/>
      <c r="E51" s="114"/>
      <c r="F51" s="115"/>
      <c r="G51" s="131"/>
      <c r="H51" s="134"/>
      <c r="I51" s="133"/>
    </row>
    <row r="52" spans="1:8" ht="12.75">
      <c r="A52" s="768" t="s">
        <v>777</v>
      </c>
      <c r="B52" s="769"/>
      <c r="C52" s="9">
        <f>C47+C50</f>
        <v>32270</v>
      </c>
      <c r="D52" s="9">
        <f>D47+D50</f>
        <v>32306</v>
      </c>
      <c r="E52" s="9">
        <f>E47+E50</f>
        <v>17693</v>
      </c>
      <c r="F52" s="27">
        <f t="shared" si="0"/>
        <v>54.76691636228564</v>
      </c>
      <c r="G52" s="111"/>
      <c r="H52" s="116"/>
    </row>
    <row r="53" spans="1:8" ht="12.75">
      <c r="A53" s="20"/>
      <c r="B53" s="20"/>
      <c r="C53" s="18"/>
      <c r="D53" s="18"/>
      <c r="E53" s="18"/>
      <c r="F53" s="118"/>
      <c r="G53" s="111"/>
      <c r="H53" s="116"/>
    </row>
    <row r="54" spans="1:8" ht="12.75">
      <c r="A54" s="20"/>
      <c r="B54" s="20"/>
      <c r="C54" s="18"/>
      <c r="D54" s="18"/>
      <c r="E54" s="18"/>
      <c r="F54" s="118"/>
      <c r="G54" s="111"/>
      <c r="H54" s="116"/>
    </row>
    <row r="56" spans="1:6" ht="25.5" customHeight="1">
      <c r="A56" s="707" t="s">
        <v>778</v>
      </c>
      <c r="B56" s="709"/>
      <c r="C56" s="52" t="s">
        <v>696</v>
      </c>
      <c r="D56" s="6" t="s">
        <v>697</v>
      </c>
      <c r="E56" s="5" t="s">
        <v>549</v>
      </c>
      <c r="F56" s="51" t="s">
        <v>698</v>
      </c>
    </row>
    <row r="57" spans="1:6" ht="12.75">
      <c r="A57" s="767" t="s">
        <v>779</v>
      </c>
      <c r="B57" s="767"/>
      <c r="C57" s="26">
        <f>C11</f>
        <v>13800</v>
      </c>
      <c r="D57" s="26">
        <f>D11</f>
        <v>13800</v>
      </c>
      <c r="E57" s="26">
        <f>E11</f>
        <v>8565</v>
      </c>
      <c r="F57" s="36">
        <f>E57/D57*100</f>
        <v>62.06521739130435</v>
      </c>
    </row>
    <row r="58" spans="1:6" ht="12.75">
      <c r="A58" s="749" t="s">
        <v>780</v>
      </c>
      <c r="B58" s="728"/>
      <c r="C58" s="26">
        <f>C33+C37+C43+C45-C59+C40</f>
        <v>8790</v>
      </c>
      <c r="D58" s="26">
        <f>D33+D37+D43+D45-D59+D40</f>
        <v>8868</v>
      </c>
      <c r="E58" s="26">
        <f>E33+E37+E43+E45-E59+E40</f>
        <v>4037</v>
      </c>
      <c r="F58" s="36">
        <f>E58/D58*100</f>
        <v>45.523229589535404</v>
      </c>
    </row>
    <row r="59" spans="1:6" ht="12.75">
      <c r="A59" s="749" t="s">
        <v>781</v>
      </c>
      <c r="B59" s="728"/>
      <c r="C59" s="26">
        <f>C18+C19+C20+C22+C23+C24</f>
        <v>9580</v>
      </c>
      <c r="D59" s="26">
        <f>D18+D19+D20+D22+D23+D24</f>
        <v>9538</v>
      </c>
      <c r="E59" s="26">
        <f>E18+E19+E20+E22+E23+E24</f>
        <v>5091</v>
      </c>
      <c r="F59" s="36">
        <f>E59/D59*100</f>
        <v>53.37596980499056</v>
      </c>
    </row>
    <row r="60" spans="1:6" ht="12.75">
      <c r="A60" s="749" t="s">
        <v>782</v>
      </c>
      <c r="B60" s="728"/>
      <c r="C60" s="26">
        <f>C50</f>
        <v>100</v>
      </c>
      <c r="D60" s="26">
        <f>D50</f>
        <v>100</v>
      </c>
      <c r="E60" s="26">
        <f>E50</f>
        <v>0</v>
      </c>
      <c r="F60" s="36">
        <f>E60/D60*100</f>
        <v>0</v>
      </c>
    </row>
    <row r="61" spans="1:6" ht="12.75">
      <c r="A61" s="723" t="s">
        <v>783</v>
      </c>
      <c r="B61" s="725"/>
      <c r="C61" s="114">
        <f>SUM(C57:C60)</f>
        <v>32270</v>
      </c>
      <c r="D61" s="312">
        <f>SUM(D57:D60)</f>
        <v>32306</v>
      </c>
      <c r="E61" s="114">
        <f>SUM(E57:E60)</f>
        <v>17693</v>
      </c>
      <c r="F61" s="115">
        <f>E61/D61*100</f>
        <v>54.76691636228564</v>
      </c>
    </row>
  </sheetData>
  <mergeCells count="9">
    <mergeCell ref="A1:F1"/>
    <mergeCell ref="A47:B47"/>
    <mergeCell ref="A52:B52"/>
    <mergeCell ref="A56:B56"/>
    <mergeCell ref="A61:B61"/>
    <mergeCell ref="A57:B57"/>
    <mergeCell ref="A58:B58"/>
    <mergeCell ref="A59:B59"/>
    <mergeCell ref="A60:B60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8"/>
  <sheetViews>
    <sheetView workbookViewId="0" topLeftCell="A1">
      <selection activeCell="J26" sqref="J2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9" t="s">
        <v>802</v>
      </c>
      <c r="B1" s="249"/>
      <c r="C1" s="249"/>
      <c r="D1" s="249"/>
      <c r="E1" s="249"/>
      <c r="F1" s="249"/>
      <c r="G1" s="249"/>
      <c r="H1" s="24"/>
      <c r="Q1" s="77"/>
      <c r="R1" s="77"/>
    </row>
    <row r="2" spans="1:18" ht="18">
      <c r="A2" s="249"/>
      <c r="B2" s="249"/>
      <c r="C2" s="249"/>
      <c r="D2" s="249"/>
      <c r="E2" s="249"/>
      <c r="F2" s="249"/>
      <c r="G2" s="249"/>
      <c r="H2" s="24"/>
      <c r="Q2" s="77"/>
      <c r="R2" s="77"/>
    </row>
    <row r="3" spans="1:2" ht="15.75">
      <c r="A3" s="1"/>
      <c r="B3" s="1"/>
    </row>
    <row r="4" spans="1:5" ht="15.75">
      <c r="A4" s="1" t="s">
        <v>338</v>
      </c>
      <c r="B4" s="1"/>
      <c r="D4" s="331">
        <v>775424.27</v>
      </c>
      <c r="E4" s="2" t="s">
        <v>666</v>
      </c>
    </row>
    <row r="5" spans="1:2" ht="15.75">
      <c r="A5" s="1"/>
      <c r="B5" s="1"/>
    </row>
    <row r="6" spans="1:8" ht="15.75">
      <c r="A6" s="1" t="s">
        <v>667</v>
      </c>
      <c r="B6" s="1"/>
      <c r="H6" s="2"/>
    </row>
    <row r="7" spans="1:6" ht="25.5" customHeight="1">
      <c r="A7" s="80"/>
      <c r="B7" s="52" t="s">
        <v>696</v>
      </c>
      <c r="C7" s="6" t="s">
        <v>697</v>
      </c>
      <c r="D7" s="5" t="s">
        <v>549</v>
      </c>
      <c r="E7" s="51" t="s">
        <v>698</v>
      </c>
      <c r="F7" t="s">
        <v>855</v>
      </c>
    </row>
    <row r="8" spans="1:5" ht="12.75">
      <c r="A8" s="34" t="s">
        <v>909</v>
      </c>
      <c r="B8" s="28">
        <v>4262000</v>
      </c>
      <c r="C8" s="28">
        <v>4262000</v>
      </c>
      <c r="D8" s="28">
        <v>3196500</v>
      </c>
      <c r="E8" s="36">
        <f>D8/C8*100</f>
        <v>75</v>
      </c>
    </row>
    <row r="9" spans="1:5" ht="12.75">
      <c r="A9" s="34" t="s">
        <v>910</v>
      </c>
      <c r="B9" s="28">
        <v>190000</v>
      </c>
      <c r="C9" s="28">
        <v>190000</v>
      </c>
      <c r="D9" s="28">
        <v>142500</v>
      </c>
      <c r="E9" s="36">
        <f>D9/C9*100</f>
        <v>75</v>
      </c>
    </row>
    <row r="10" spans="1:5" ht="25.5">
      <c r="A10" s="545" t="s">
        <v>85</v>
      </c>
      <c r="B10" s="297">
        <v>0</v>
      </c>
      <c r="C10" s="297">
        <v>0</v>
      </c>
      <c r="D10" s="297">
        <v>21347</v>
      </c>
      <c r="E10" s="180" t="s">
        <v>883</v>
      </c>
    </row>
    <row r="11" spans="1:5" ht="12.75">
      <c r="A11" s="3" t="s">
        <v>905</v>
      </c>
      <c r="B11" s="9">
        <f>SUM(B8:B10)</f>
        <v>4452000</v>
      </c>
      <c r="C11" s="9">
        <f>SUM(C8:C10)</f>
        <v>4452000</v>
      </c>
      <c r="D11" s="9">
        <f>SUM(D8:D10)</f>
        <v>3360347</v>
      </c>
      <c r="E11" s="27">
        <f>D11/C11*100</f>
        <v>75.47949236298292</v>
      </c>
    </row>
    <row r="12" spans="1:5" s="246" customFormat="1" ht="12.75">
      <c r="A12"/>
      <c r="B12"/>
      <c r="C12"/>
      <c r="D12"/>
      <c r="E12"/>
    </row>
    <row r="15" ht="17.25" customHeight="1"/>
    <row r="16" spans="1:4" ht="15.75">
      <c r="A16" s="1" t="s">
        <v>668</v>
      </c>
      <c r="B16" s="1"/>
      <c r="D16" s="29"/>
    </row>
    <row r="17" spans="1:18" ht="25.5">
      <c r="A17" s="3"/>
      <c r="B17" s="52" t="s">
        <v>696</v>
      </c>
      <c r="C17" s="6" t="s">
        <v>697</v>
      </c>
      <c r="D17" s="244" t="s">
        <v>549</v>
      </c>
      <c r="E17" s="51" t="s">
        <v>698</v>
      </c>
      <c r="F17" s="11" t="s">
        <v>854</v>
      </c>
      <c r="G17" s="12"/>
      <c r="H17" s="12"/>
      <c r="Q17" s="11"/>
      <c r="R17" s="12"/>
    </row>
    <row r="18" spans="1:18" ht="12.75">
      <c r="A18" s="34" t="s">
        <v>669</v>
      </c>
      <c r="B18" s="28">
        <v>1300000</v>
      </c>
      <c r="C18" s="28">
        <v>1300000</v>
      </c>
      <c r="D18" s="26">
        <v>925800</v>
      </c>
      <c r="E18" s="245">
        <f aca="true" t="shared" si="0" ref="E18:E23">D18/C18*100</f>
        <v>71.21538461538461</v>
      </c>
      <c r="F18" s="25" t="s">
        <v>851</v>
      </c>
      <c r="G18" s="58"/>
      <c r="H18" s="58"/>
      <c r="Q18" s="25"/>
      <c r="R18" s="58"/>
    </row>
    <row r="19" spans="1:18" ht="12.75">
      <c r="A19" s="34" t="s">
        <v>670</v>
      </c>
      <c r="B19" s="28">
        <v>3100000</v>
      </c>
      <c r="C19" s="28">
        <v>3100000</v>
      </c>
      <c r="D19" s="26">
        <v>1774660</v>
      </c>
      <c r="E19" s="245">
        <f t="shared" si="0"/>
        <v>57.24709677419355</v>
      </c>
      <c r="F19" s="25">
        <v>5179</v>
      </c>
      <c r="G19" s="58"/>
      <c r="H19" s="58"/>
      <c r="Q19" s="25"/>
      <c r="R19" s="58"/>
    </row>
    <row r="20" spans="1:18" ht="12.75">
      <c r="A20" s="34" t="s">
        <v>751</v>
      </c>
      <c r="B20" s="28">
        <v>52000</v>
      </c>
      <c r="C20" s="28">
        <v>52000</v>
      </c>
      <c r="D20" s="26">
        <v>27000</v>
      </c>
      <c r="E20" s="181">
        <f t="shared" si="0"/>
        <v>51.92307692307693</v>
      </c>
      <c r="F20" s="25">
        <v>5194</v>
      </c>
      <c r="G20" s="58"/>
      <c r="H20" s="58"/>
      <c r="Q20" s="25"/>
      <c r="R20" s="58"/>
    </row>
    <row r="21" spans="1:18" ht="12.75">
      <c r="A21" s="34" t="s">
        <v>109</v>
      </c>
      <c r="B21" s="28">
        <v>0</v>
      </c>
      <c r="C21" s="28">
        <v>150000</v>
      </c>
      <c r="D21" s="26">
        <v>112350</v>
      </c>
      <c r="E21" s="181">
        <f t="shared" si="0"/>
        <v>74.9</v>
      </c>
      <c r="F21" s="25"/>
      <c r="G21" s="58"/>
      <c r="H21" s="58"/>
      <c r="Q21" s="25"/>
      <c r="R21" s="58"/>
    </row>
    <row r="22" spans="1:18" ht="12.75">
      <c r="A22" s="34" t="s">
        <v>110</v>
      </c>
      <c r="B22" s="28">
        <v>0</v>
      </c>
      <c r="C22" s="28">
        <v>625420</v>
      </c>
      <c r="D22" s="26">
        <v>0</v>
      </c>
      <c r="E22" s="181">
        <f t="shared" si="0"/>
        <v>0</v>
      </c>
      <c r="F22" s="25"/>
      <c r="G22" s="58"/>
      <c r="H22" s="58"/>
      <c r="Q22" s="25"/>
      <c r="R22" s="58"/>
    </row>
    <row r="23" spans="1:18" ht="12.75">
      <c r="A23" s="3" t="s">
        <v>906</v>
      </c>
      <c r="B23" s="9">
        <f>SUM(B18:B22)</f>
        <v>4452000</v>
      </c>
      <c r="C23" s="9">
        <f>SUM(C18:C22)</f>
        <v>5227420</v>
      </c>
      <c r="D23" s="9">
        <f>SUM(D18:D22)</f>
        <v>2839810</v>
      </c>
      <c r="E23" s="10">
        <f t="shared" si="0"/>
        <v>54.3252694445826</v>
      </c>
      <c r="F23" s="18"/>
      <c r="G23" s="31"/>
      <c r="H23" s="31"/>
      <c r="Q23" s="18"/>
      <c r="R23" s="31"/>
    </row>
    <row r="26" spans="1:5" ht="15.75">
      <c r="A26" s="1" t="s">
        <v>514</v>
      </c>
      <c r="B26" s="1"/>
      <c r="D26" s="513">
        <f>D4+D11-D23</f>
        <v>1295961.27</v>
      </c>
      <c r="E26" s="302" t="s">
        <v>666</v>
      </c>
    </row>
    <row r="28" spans="1:4" ht="18.75">
      <c r="A28" s="157"/>
      <c r="D28" s="331"/>
    </row>
    <row r="29" spans="1:4" ht="18.75">
      <c r="A29" s="157"/>
      <c r="D29" s="331"/>
    </row>
    <row r="30" ht="18.75">
      <c r="A30" s="159"/>
    </row>
    <row r="31" ht="18.75">
      <c r="A31" s="159"/>
    </row>
    <row r="32" ht="15.75">
      <c r="A32" s="161"/>
    </row>
    <row r="33" ht="18.75">
      <c r="A33" s="159"/>
    </row>
    <row r="34" ht="18.75">
      <c r="A34" s="159"/>
    </row>
    <row r="35" ht="18.75">
      <c r="A35" s="159"/>
    </row>
    <row r="36" ht="18.75">
      <c r="A36" s="163"/>
    </row>
    <row r="37" ht="18.75">
      <c r="A37" s="163"/>
    </row>
    <row r="38" ht="18.75">
      <c r="A38" s="163"/>
    </row>
    <row r="39" ht="18.75">
      <c r="A39" s="159"/>
    </row>
    <row r="40" ht="18.75">
      <c r="A40" s="159"/>
    </row>
    <row r="41" ht="15.75">
      <c r="A41" s="162"/>
    </row>
    <row r="42" ht="18.75">
      <c r="A42" s="160"/>
    </row>
    <row r="43" ht="18.75">
      <c r="A43" s="160"/>
    </row>
    <row r="44" ht="18.75">
      <c r="A44" s="160"/>
    </row>
    <row r="45" ht="18.75">
      <c r="A45" s="158"/>
    </row>
    <row r="46" ht="18.75">
      <c r="A46" s="160"/>
    </row>
    <row r="47" ht="18.75">
      <c r="A47" s="160"/>
    </row>
    <row r="48" ht="18.75">
      <c r="A48" s="160"/>
    </row>
    <row r="49" ht="15.75">
      <c r="A49" s="161"/>
    </row>
    <row r="50" ht="18.75">
      <c r="A50" s="160"/>
    </row>
    <row r="51" ht="15.75">
      <c r="A51" s="162"/>
    </row>
    <row r="52" ht="18.75">
      <c r="A52" s="158"/>
    </row>
    <row r="53" ht="15.75">
      <c r="A53" s="161"/>
    </row>
    <row r="54" ht="15.75">
      <c r="A54" s="162"/>
    </row>
    <row r="55" ht="15.75">
      <c r="A55" s="162"/>
    </row>
    <row r="56" ht="18.75">
      <c r="A56" s="160"/>
    </row>
    <row r="57" spans="1:2" ht="18.75">
      <c r="A57" s="160"/>
      <c r="B57" s="158"/>
    </row>
    <row r="58" ht="18.75">
      <c r="A58" s="160"/>
    </row>
  </sheetData>
  <printOptions/>
  <pageMargins left="0.5905511811023623" right="0.3937007874015748" top="0.984251968503937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F26" sqref="F2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9" t="s">
        <v>803</v>
      </c>
      <c r="B1" s="249"/>
      <c r="C1" s="249"/>
      <c r="D1" s="249"/>
      <c r="E1" s="249"/>
    </row>
    <row r="2" spans="1:5" ht="17.25" customHeight="1">
      <c r="A2" s="249"/>
      <c r="B2" s="249"/>
      <c r="C2" s="249"/>
      <c r="D2" s="249"/>
      <c r="E2" s="249"/>
    </row>
    <row r="3" spans="1:2" ht="15.75">
      <c r="A3" s="1"/>
      <c r="B3" s="1"/>
    </row>
    <row r="4" spans="1:5" ht="15.75">
      <c r="A4" s="1" t="s">
        <v>338</v>
      </c>
      <c r="B4" s="1" t="s">
        <v>719</v>
      </c>
      <c r="D4" s="301">
        <v>31207896.2</v>
      </c>
      <c r="E4" s="2" t="s">
        <v>666</v>
      </c>
    </row>
    <row r="5" spans="1:2" ht="15.75">
      <c r="A5" s="1"/>
      <c r="B5" s="1"/>
    </row>
    <row r="6" spans="1:2" ht="15.75">
      <c r="A6" s="1" t="s">
        <v>145</v>
      </c>
      <c r="B6" s="1"/>
    </row>
    <row r="7" spans="1:5" ht="26.25" customHeight="1">
      <c r="A7" s="80"/>
      <c r="B7" s="52" t="s">
        <v>696</v>
      </c>
      <c r="C7" s="6" t="s">
        <v>697</v>
      </c>
      <c r="D7" s="5" t="s">
        <v>549</v>
      </c>
      <c r="E7" s="51" t="s">
        <v>698</v>
      </c>
    </row>
    <row r="8" spans="1:5" ht="15" customHeight="1">
      <c r="A8" s="587" t="s">
        <v>436</v>
      </c>
      <c r="B8" s="28">
        <v>0</v>
      </c>
      <c r="C8" s="28">
        <v>0</v>
      </c>
      <c r="D8" s="28">
        <v>349324</v>
      </c>
      <c r="E8" s="245" t="s">
        <v>883</v>
      </c>
    </row>
    <row r="9" spans="1:5" ht="12.75">
      <c r="A9" s="429" t="s">
        <v>106</v>
      </c>
      <c r="B9" s="28">
        <v>0</v>
      </c>
      <c r="C9" s="28">
        <v>0</v>
      </c>
      <c r="D9" s="28">
        <v>315174</v>
      </c>
      <c r="E9" s="245" t="s">
        <v>883</v>
      </c>
    </row>
    <row r="10" spans="1:5" ht="28.5" customHeight="1">
      <c r="A10" s="545" t="s">
        <v>152</v>
      </c>
      <c r="B10" s="297">
        <v>0</v>
      </c>
      <c r="C10" s="297">
        <v>0</v>
      </c>
      <c r="D10" s="297">
        <v>53200000</v>
      </c>
      <c r="E10" s="180" t="s">
        <v>883</v>
      </c>
    </row>
    <row r="11" spans="1:5" ht="25.5">
      <c r="A11" s="545" t="s">
        <v>947</v>
      </c>
      <c r="B11" s="297">
        <v>0</v>
      </c>
      <c r="C11" s="297">
        <v>2350000</v>
      </c>
      <c r="D11" s="297">
        <v>2350000</v>
      </c>
      <c r="E11" s="180">
        <f>D11/C11*100</f>
        <v>100</v>
      </c>
    </row>
    <row r="12" spans="1:5" ht="12.75">
      <c r="A12" s="525" t="s">
        <v>103</v>
      </c>
      <c r="B12" s="333">
        <v>0</v>
      </c>
      <c r="C12" s="28">
        <v>0</v>
      </c>
      <c r="D12" s="28">
        <v>40000000</v>
      </c>
      <c r="E12" s="245" t="s">
        <v>883</v>
      </c>
    </row>
    <row r="13" spans="1:5" ht="12.75">
      <c r="A13" s="3" t="s">
        <v>905</v>
      </c>
      <c r="B13" s="9">
        <f>SUM(B8)</f>
        <v>0</v>
      </c>
      <c r="C13" s="9">
        <f>SUM(C8:C12)</f>
        <v>2350000</v>
      </c>
      <c r="D13" s="9">
        <f>SUM(D8:D12)</f>
        <v>96214498</v>
      </c>
      <c r="E13" s="335" t="s">
        <v>883</v>
      </c>
    </row>
    <row r="14" ht="14.25" customHeight="1">
      <c r="A14" s="316"/>
    </row>
    <row r="15" ht="14.25" customHeight="1">
      <c r="A15" s="17"/>
    </row>
    <row r="16" spans="1:8" ht="15.75" customHeight="1">
      <c r="A16" s="1" t="s">
        <v>147</v>
      </c>
      <c r="B16" s="1"/>
      <c r="D16" s="561">
        <f>D4+D13</f>
        <v>127422394.2</v>
      </c>
      <c r="E16" s="562" t="s">
        <v>666</v>
      </c>
      <c r="H16" s="125"/>
    </row>
    <row r="17" ht="12" customHeight="1"/>
    <row r="19" spans="1:2" ht="15.75">
      <c r="A19" s="1" t="s">
        <v>668</v>
      </c>
      <c r="B19" s="1"/>
    </row>
    <row r="20" spans="1:5" ht="26.25" customHeight="1">
      <c r="A20" s="3"/>
      <c r="B20" s="52" t="s">
        <v>696</v>
      </c>
      <c r="C20" s="6" t="s">
        <v>697</v>
      </c>
      <c r="D20" s="244" t="s">
        <v>549</v>
      </c>
      <c r="E20" s="51" t="s">
        <v>698</v>
      </c>
    </row>
    <row r="21" spans="1:5" ht="14.25" customHeight="1">
      <c r="A21" s="34" t="s">
        <v>907</v>
      </c>
      <c r="B21" s="28">
        <v>0</v>
      </c>
      <c r="C21" s="28">
        <v>86757900</v>
      </c>
      <c r="D21" s="26">
        <v>36755402</v>
      </c>
      <c r="E21" s="180">
        <f>D21/C21*100</f>
        <v>42.36548141437264</v>
      </c>
    </row>
    <row r="22" spans="1:10" ht="12.75">
      <c r="A22" s="3" t="s">
        <v>906</v>
      </c>
      <c r="B22" s="9">
        <f>SUM(B21:B21)</f>
        <v>0</v>
      </c>
      <c r="C22" s="9">
        <f>SUM(C21)</f>
        <v>86757900</v>
      </c>
      <c r="D22" s="9">
        <f>SUM(D21:D21)</f>
        <v>36755402</v>
      </c>
      <c r="E22" s="229">
        <f>D22/C22*100</f>
        <v>42.36548141437264</v>
      </c>
      <c r="H22" s="770"/>
      <c r="I22" s="770"/>
      <c r="J22" s="771"/>
    </row>
    <row r="23" ht="12" customHeight="1">
      <c r="C23" s="15"/>
    </row>
    <row r="25" spans="1:5" ht="12.75">
      <c r="A25" t="s">
        <v>928</v>
      </c>
      <c r="D25" s="511" t="s">
        <v>752</v>
      </c>
      <c r="E25" t="s">
        <v>666</v>
      </c>
    </row>
    <row r="26" spans="7:9" ht="12.75">
      <c r="G26" s="770"/>
      <c r="H26" s="770"/>
      <c r="I26" s="771"/>
    </row>
    <row r="27" spans="7:9" ht="12.75">
      <c r="G27" s="105"/>
      <c r="H27" s="105"/>
      <c r="I27" s="24"/>
    </row>
    <row r="28" spans="1:5" ht="15.75">
      <c r="A28" s="1" t="s">
        <v>513</v>
      </c>
      <c r="D28" s="512">
        <f>D16-D22-68910545</f>
        <v>21756447.200000003</v>
      </c>
      <c r="E28" s="2" t="s">
        <v>666</v>
      </c>
    </row>
    <row r="30" ht="12.75">
      <c r="D30" s="15"/>
    </row>
  </sheetData>
  <mergeCells count="2">
    <mergeCell ref="H22:J22"/>
    <mergeCell ref="G26:I26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1732"/>
  <sheetViews>
    <sheetView workbookViewId="0" topLeftCell="A1">
      <selection activeCell="B129" sqref="B128:B129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430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772" t="s">
        <v>804</v>
      </c>
      <c r="B1" s="772"/>
      <c r="C1" s="772"/>
      <c r="D1" s="772"/>
      <c r="E1" s="772"/>
      <c r="F1" s="772"/>
      <c r="G1" s="772"/>
      <c r="H1" s="772"/>
      <c r="I1" s="772"/>
    </row>
    <row r="2" spans="1:8" ht="39.75" customHeight="1">
      <c r="A2" s="618" t="s">
        <v>204</v>
      </c>
      <c r="B2" s="619" t="s">
        <v>205</v>
      </c>
      <c r="C2" s="620" t="s">
        <v>206</v>
      </c>
      <c r="D2" s="620" t="s">
        <v>207</v>
      </c>
      <c r="E2" s="620" t="s">
        <v>208</v>
      </c>
      <c r="F2" s="620" t="s">
        <v>209</v>
      </c>
      <c r="G2" s="621" t="s">
        <v>486</v>
      </c>
      <c r="H2"/>
    </row>
    <row r="3" spans="1:9" ht="14.25">
      <c r="A3" s="773" t="s">
        <v>210</v>
      </c>
      <c r="B3" s="774"/>
      <c r="C3" s="774"/>
      <c r="D3" s="774"/>
      <c r="E3" s="774"/>
      <c r="F3" s="774"/>
      <c r="G3" s="775"/>
      <c r="H3"/>
      <c r="I3" s="430"/>
    </row>
    <row r="4" spans="1:9" ht="15">
      <c r="A4" s="622">
        <v>98</v>
      </c>
      <c r="B4" s="623" t="s">
        <v>211</v>
      </c>
      <c r="C4" s="624">
        <v>4987462</v>
      </c>
      <c r="D4" s="625">
        <v>213600</v>
      </c>
      <c r="E4" s="625">
        <v>3684918</v>
      </c>
      <c r="F4" s="626"/>
      <c r="G4" s="627">
        <f aca="true" t="shared" si="0" ref="G4:G39">SUM(D4:F4)</f>
        <v>3898518</v>
      </c>
      <c r="H4"/>
      <c r="I4" s="430"/>
    </row>
    <row r="5" spans="1:9" ht="15">
      <c r="A5" s="622">
        <v>99</v>
      </c>
      <c r="B5" s="623" t="s">
        <v>212</v>
      </c>
      <c r="C5" s="624">
        <v>2792756</v>
      </c>
      <c r="D5" s="625">
        <v>1477038</v>
      </c>
      <c r="E5" s="625">
        <v>1194945</v>
      </c>
      <c r="F5" s="626"/>
      <c r="G5" s="627">
        <f t="shared" si="0"/>
        <v>2671983</v>
      </c>
      <c r="H5"/>
      <c r="I5" s="430"/>
    </row>
    <row r="6" spans="1:9" ht="15">
      <c r="A6" s="622">
        <v>100</v>
      </c>
      <c r="B6" s="623" t="s">
        <v>213</v>
      </c>
      <c r="C6" s="624">
        <v>988200</v>
      </c>
      <c r="D6" s="625">
        <v>988200</v>
      </c>
      <c r="E6" s="625"/>
      <c r="F6" s="626"/>
      <c r="G6" s="627">
        <f t="shared" si="0"/>
        <v>988200</v>
      </c>
      <c r="H6"/>
      <c r="I6" s="430"/>
    </row>
    <row r="7" spans="1:9" ht="15">
      <c r="A7" s="622">
        <v>101</v>
      </c>
      <c r="B7" s="623" t="s">
        <v>214</v>
      </c>
      <c r="C7" s="624">
        <v>3582195</v>
      </c>
      <c r="D7" s="625">
        <v>3504074</v>
      </c>
      <c r="E7" s="625"/>
      <c r="F7" s="626"/>
      <c r="G7" s="627">
        <f t="shared" si="0"/>
        <v>3504074</v>
      </c>
      <c r="H7"/>
      <c r="I7" s="430"/>
    </row>
    <row r="8" spans="1:9" ht="15">
      <c r="A8" s="622">
        <v>102</v>
      </c>
      <c r="B8" s="623" t="s">
        <v>215</v>
      </c>
      <c r="C8" s="624">
        <v>1350262</v>
      </c>
      <c r="D8" s="625">
        <v>1141967</v>
      </c>
      <c r="E8" s="625">
        <v>81516</v>
      </c>
      <c r="F8" s="626"/>
      <c r="G8" s="627">
        <f t="shared" si="0"/>
        <v>1223483</v>
      </c>
      <c r="H8"/>
      <c r="I8" s="430"/>
    </row>
    <row r="9" spans="1:9" ht="15">
      <c r="A9" s="622">
        <v>103</v>
      </c>
      <c r="B9" s="623" t="s">
        <v>216</v>
      </c>
      <c r="C9" s="624">
        <v>1397929</v>
      </c>
      <c r="D9" s="625">
        <v>1359943</v>
      </c>
      <c r="E9" s="625"/>
      <c r="F9" s="626"/>
      <c r="G9" s="627">
        <f t="shared" si="0"/>
        <v>1359943</v>
      </c>
      <c r="H9"/>
      <c r="I9" s="430"/>
    </row>
    <row r="10" spans="1:9" ht="15">
      <c r="A10" s="622">
        <v>104</v>
      </c>
      <c r="B10" s="623" t="s">
        <v>217</v>
      </c>
      <c r="C10" s="624">
        <v>2000000</v>
      </c>
      <c r="D10" s="625">
        <v>1313678</v>
      </c>
      <c r="E10" s="625">
        <v>539298</v>
      </c>
      <c r="F10" s="626"/>
      <c r="G10" s="627">
        <f t="shared" si="0"/>
        <v>1852976</v>
      </c>
      <c r="H10"/>
      <c r="I10" s="430"/>
    </row>
    <row r="11" spans="1:9" ht="15">
      <c r="A11" s="622">
        <v>105</v>
      </c>
      <c r="B11" s="623" t="s">
        <v>218</v>
      </c>
      <c r="C11" s="624">
        <v>1497700</v>
      </c>
      <c r="D11" s="625"/>
      <c r="E11" s="625">
        <v>746880</v>
      </c>
      <c r="F11" s="626"/>
      <c r="G11" s="627">
        <f t="shared" si="0"/>
        <v>746880</v>
      </c>
      <c r="H11"/>
      <c r="I11" s="430"/>
    </row>
    <row r="12" spans="1:9" ht="14.25">
      <c r="A12" s="622">
        <v>106</v>
      </c>
      <c r="B12" s="628" t="s">
        <v>219</v>
      </c>
      <c r="C12" s="624">
        <v>2490186</v>
      </c>
      <c r="D12" s="625">
        <v>220000</v>
      </c>
      <c r="E12" s="625">
        <v>2054862</v>
      </c>
      <c r="F12" s="626"/>
      <c r="G12" s="627">
        <f t="shared" si="0"/>
        <v>2274862</v>
      </c>
      <c r="H12"/>
      <c r="I12" s="430"/>
    </row>
    <row r="13" spans="1:9" ht="14.25">
      <c r="A13" s="622">
        <v>107</v>
      </c>
      <c r="B13" s="628" t="s">
        <v>220</v>
      </c>
      <c r="C13" s="624">
        <v>3621035</v>
      </c>
      <c r="D13" s="625">
        <v>159600</v>
      </c>
      <c r="E13" s="625">
        <v>2574306</v>
      </c>
      <c r="F13" s="626"/>
      <c r="G13" s="627">
        <f t="shared" si="0"/>
        <v>2733906</v>
      </c>
      <c r="H13"/>
      <c r="I13" s="430"/>
    </row>
    <row r="14" spans="1:9" ht="14.25">
      <c r="A14" s="622">
        <v>108</v>
      </c>
      <c r="B14" s="628" t="s">
        <v>221</v>
      </c>
      <c r="C14" s="624">
        <v>1500000</v>
      </c>
      <c r="D14" s="625">
        <v>78483</v>
      </c>
      <c r="E14" s="625">
        <v>246594</v>
      </c>
      <c r="F14" s="626">
        <v>919572</v>
      </c>
      <c r="G14" s="627">
        <f t="shared" si="0"/>
        <v>1244649</v>
      </c>
      <c r="H14"/>
      <c r="I14" s="430"/>
    </row>
    <row r="15" spans="1:9" ht="15">
      <c r="A15" s="622">
        <v>109</v>
      </c>
      <c r="B15" s="623" t="s">
        <v>222</v>
      </c>
      <c r="C15" s="624">
        <v>851799</v>
      </c>
      <c r="D15" s="625">
        <v>342668.5</v>
      </c>
      <c r="E15" s="625">
        <v>270837</v>
      </c>
      <c r="F15" s="626"/>
      <c r="G15" s="627">
        <f t="shared" si="0"/>
        <v>613505.5</v>
      </c>
      <c r="H15"/>
      <c r="I15" s="430"/>
    </row>
    <row r="16" spans="1:9" ht="15">
      <c r="A16" s="622">
        <v>110</v>
      </c>
      <c r="B16" s="623" t="s">
        <v>223</v>
      </c>
      <c r="C16" s="624">
        <v>1734079</v>
      </c>
      <c r="D16" s="625">
        <v>992825</v>
      </c>
      <c r="E16" s="625">
        <v>583982</v>
      </c>
      <c r="F16" s="626"/>
      <c r="G16" s="627">
        <f t="shared" si="0"/>
        <v>1576807</v>
      </c>
      <c r="H16"/>
      <c r="I16" s="430"/>
    </row>
    <row r="17" spans="1:9" ht="15">
      <c r="A17" s="622">
        <v>111</v>
      </c>
      <c r="B17" s="623" t="s">
        <v>224</v>
      </c>
      <c r="C17" s="624">
        <v>1408980</v>
      </c>
      <c r="D17" s="625">
        <v>78000</v>
      </c>
      <c r="E17" s="625">
        <v>1155623</v>
      </c>
      <c r="F17" s="626"/>
      <c r="G17" s="627">
        <f t="shared" si="0"/>
        <v>1233623</v>
      </c>
      <c r="H17"/>
      <c r="I17" s="430"/>
    </row>
    <row r="18" spans="1:9" ht="14.25">
      <c r="A18" s="622">
        <v>112</v>
      </c>
      <c r="B18" s="628" t="s">
        <v>225</v>
      </c>
      <c r="C18" s="624">
        <v>1799144</v>
      </c>
      <c r="D18" s="625"/>
      <c r="E18" s="625">
        <v>1322538.6</v>
      </c>
      <c r="F18" s="626">
        <v>150000</v>
      </c>
      <c r="G18" s="627">
        <f t="shared" si="0"/>
        <v>1472538.6</v>
      </c>
      <c r="H18"/>
      <c r="I18" s="430"/>
    </row>
    <row r="19" spans="1:9" ht="15">
      <c r="A19" s="622">
        <v>113</v>
      </c>
      <c r="B19" s="623" t="s">
        <v>226</v>
      </c>
      <c r="C19" s="624">
        <v>1786000</v>
      </c>
      <c r="D19" s="625">
        <v>535800</v>
      </c>
      <c r="E19" s="625">
        <v>885192</v>
      </c>
      <c r="F19" s="626">
        <v>337408</v>
      </c>
      <c r="G19" s="627">
        <f t="shared" si="0"/>
        <v>1758400</v>
      </c>
      <c r="H19"/>
      <c r="I19" s="430"/>
    </row>
    <row r="20" spans="1:9" ht="14.25">
      <c r="A20" s="622">
        <v>114</v>
      </c>
      <c r="B20" s="628" t="s">
        <v>227</v>
      </c>
      <c r="C20" s="624">
        <v>1882748</v>
      </c>
      <c r="D20" s="625"/>
      <c r="E20" s="625">
        <v>1353014.8</v>
      </c>
      <c r="F20" s="626">
        <v>127662</v>
      </c>
      <c r="G20" s="627">
        <f t="shared" si="0"/>
        <v>1480676.8</v>
      </c>
      <c r="H20"/>
      <c r="I20" s="430"/>
    </row>
    <row r="21" spans="1:9" ht="15">
      <c r="A21" s="622">
        <v>115</v>
      </c>
      <c r="B21" s="623" t="s">
        <v>228</v>
      </c>
      <c r="C21" s="624">
        <v>2000000</v>
      </c>
      <c r="D21" s="625">
        <v>57544</v>
      </c>
      <c r="E21" s="625">
        <v>1872295</v>
      </c>
      <c r="F21" s="626"/>
      <c r="G21" s="627">
        <f t="shared" si="0"/>
        <v>1929839</v>
      </c>
      <c r="H21"/>
      <c r="I21" s="430"/>
    </row>
    <row r="22" spans="1:9" ht="15">
      <c r="A22" s="622">
        <v>116</v>
      </c>
      <c r="B22" s="623" t="s">
        <v>229</v>
      </c>
      <c r="C22" s="624">
        <v>916997</v>
      </c>
      <c r="D22" s="625">
        <v>873967</v>
      </c>
      <c r="E22" s="625"/>
      <c r="F22" s="626"/>
      <c r="G22" s="627">
        <f t="shared" si="0"/>
        <v>873967</v>
      </c>
      <c r="H22"/>
      <c r="I22" s="430"/>
    </row>
    <row r="23" spans="1:9" ht="15">
      <c r="A23" s="622">
        <v>117</v>
      </c>
      <c r="B23" s="623" t="s">
        <v>230</v>
      </c>
      <c r="C23" s="624">
        <v>4004669</v>
      </c>
      <c r="D23" s="625">
        <v>150000</v>
      </c>
      <c r="E23" s="625">
        <v>3394761</v>
      </c>
      <c r="F23" s="626"/>
      <c r="G23" s="627">
        <f t="shared" si="0"/>
        <v>3544761</v>
      </c>
      <c r="H23"/>
      <c r="I23" s="430"/>
    </row>
    <row r="24" spans="1:9" ht="14.25">
      <c r="A24" s="622">
        <v>118</v>
      </c>
      <c r="B24" s="628" t="s">
        <v>231</v>
      </c>
      <c r="C24" s="624">
        <v>1921491</v>
      </c>
      <c r="D24" s="625">
        <v>100000</v>
      </c>
      <c r="E24" s="625">
        <v>1069085</v>
      </c>
      <c r="F24" s="626">
        <v>155305</v>
      </c>
      <c r="G24" s="627">
        <f t="shared" si="0"/>
        <v>1324390</v>
      </c>
      <c r="H24"/>
      <c r="I24" s="430"/>
    </row>
    <row r="25" spans="1:9" ht="15">
      <c r="A25" s="622">
        <v>119</v>
      </c>
      <c r="B25" s="623" t="s">
        <v>232</v>
      </c>
      <c r="C25" s="624">
        <v>1498830</v>
      </c>
      <c r="D25" s="625">
        <v>1498830</v>
      </c>
      <c r="E25" s="625"/>
      <c r="F25" s="626"/>
      <c r="G25" s="627">
        <f t="shared" si="0"/>
        <v>1498830</v>
      </c>
      <c r="H25"/>
      <c r="I25" s="430"/>
    </row>
    <row r="26" spans="1:9" ht="15">
      <c r="A26" s="622">
        <v>120</v>
      </c>
      <c r="B26" s="623" t="s">
        <v>233</v>
      </c>
      <c r="C26" s="624">
        <v>1200000</v>
      </c>
      <c r="D26" s="625">
        <v>76850</v>
      </c>
      <c r="E26" s="625">
        <v>824185.2</v>
      </c>
      <c r="F26" s="626"/>
      <c r="G26" s="627">
        <f t="shared" si="0"/>
        <v>901035.2</v>
      </c>
      <c r="H26"/>
      <c r="I26" s="430"/>
    </row>
    <row r="27" spans="1:9" ht="14.25">
      <c r="A27" s="622">
        <v>121</v>
      </c>
      <c r="B27" s="628" t="s">
        <v>234</v>
      </c>
      <c r="C27" s="624">
        <v>5000000</v>
      </c>
      <c r="D27" s="625"/>
      <c r="E27" s="625">
        <v>4750999</v>
      </c>
      <c r="F27" s="626">
        <v>60000</v>
      </c>
      <c r="G27" s="627">
        <f t="shared" si="0"/>
        <v>4810999</v>
      </c>
      <c r="H27"/>
      <c r="I27" s="430"/>
    </row>
    <row r="28" spans="1:9" ht="14.25">
      <c r="A28" s="622">
        <v>122</v>
      </c>
      <c r="B28" s="628" t="s">
        <v>235</v>
      </c>
      <c r="C28" s="624">
        <v>1199738</v>
      </c>
      <c r="D28" s="625"/>
      <c r="E28" s="625">
        <v>947602</v>
      </c>
      <c r="F28" s="626">
        <v>97770</v>
      </c>
      <c r="G28" s="627">
        <f t="shared" si="0"/>
        <v>1045372</v>
      </c>
      <c r="H28"/>
      <c r="I28" s="430"/>
    </row>
    <row r="29" spans="1:9" ht="14.25">
      <c r="A29" s="622">
        <v>123</v>
      </c>
      <c r="B29" s="629" t="s">
        <v>236</v>
      </c>
      <c r="C29" s="624">
        <v>2000000</v>
      </c>
      <c r="D29" s="625"/>
      <c r="E29" s="625">
        <v>577102</v>
      </c>
      <c r="F29" s="626">
        <v>736100</v>
      </c>
      <c r="G29" s="627">
        <f t="shared" si="0"/>
        <v>1313202</v>
      </c>
      <c r="H29"/>
      <c r="I29" s="430"/>
    </row>
    <row r="30" spans="1:9" ht="15">
      <c r="A30" s="622">
        <v>124</v>
      </c>
      <c r="B30" s="623" t="s">
        <v>237</v>
      </c>
      <c r="C30" s="624">
        <v>2900000</v>
      </c>
      <c r="D30" s="625"/>
      <c r="E30" s="625">
        <v>2828800</v>
      </c>
      <c r="F30" s="626"/>
      <c r="G30" s="627">
        <f t="shared" si="0"/>
        <v>2828800</v>
      </c>
      <c r="H30"/>
      <c r="I30" s="430"/>
    </row>
    <row r="31" spans="1:9" ht="15">
      <c r="A31" s="622">
        <v>125</v>
      </c>
      <c r="B31" s="623" t="s">
        <v>238</v>
      </c>
      <c r="C31" s="630">
        <v>2900000</v>
      </c>
      <c r="D31" s="625"/>
      <c r="E31" s="625">
        <v>2900000</v>
      </c>
      <c r="F31" s="626"/>
      <c r="G31" s="627">
        <f t="shared" si="0"/>
        <v>2900000</v>
      </c>
      <c r="H31"/>
      <c r="I31" s="430"/>
    </row>
    <row r="32" spans="1:9" ht="15">
      <c r="A32" s="631">
        <v>126</v>
      </c>
      <c r="B32" s="632" t="s">
        <v>239</v>
      </c>
      <c r="C32" s="633">
        <v>500000</v>
      </c>
      <c r="D32" s="625">
        <v>42473</v>
      </c>
      <c r="E32" s="625">
        <v>394620.6</v>
      </c>
      <c r="F32" s="626"/>
      <c r="G32" s="627">
        <f t="shared" si="0"/>
        <v>437093.6</v>
      </c>
      <c r="H32"/>
      <c r="I32" s="430"/>
    </row>
    <row r="33" spans="1:9" ht="15">
      <c r="A33" s="631">
        <v>127</v>
      </c>
      <c r="B33" s="623" t="s">
        <v>240</v>
      </c>
      <c r="C33" s="633">
        <v>478294</v>
      </c>
      <c r="D33" s="625"/>
      <c r="E33" s="625">
        <v>471581</v>
      </c>
      <c r="F33" s="626"/>
      <c r="G33" s="627">
        <f t="shared" si="0"/>
        <v>471581</v>
      </c>
      <c r="H33"/>
      <c r="I33" s="430"/>
    </row>
    <row r="34" spans="1:9" ht="15">
      <c r="A34" s="631">
        <v>128</v>
      </c>
      <c r="B34" s="623" t="s">
        <v>241</v>
      </c>
      <c r="C34" s="633">
        <v>1007000</v>
      </c>
      <c r="D34" s="625"/>
      <c r="E34" s="625">
        <v>1007000</v>
      </c>
      <c r="F34" s="626"/>
      <c r="G34" s="627">
        <f t="shared" si="0"/>
        <v>1007000</v>
      </c>
      <c r="H34"/>
      <c r="I34" s="430"/>
    </row>
    <row r="35" spans="1:9" ht="14.25">
      <c r="A35" s="631">
        <v>129</v>
      </c>
      <c r="B35" s="628" t="s">
        <v>242</v>
      </c>
      <c r="C35" s="633">
        <v>1092280</v>
      </c>
      <c r="D35" s="625"/>
      <c r="E35" s="625">
        <v>868526</v>
      </c>
      <c r="F35" s="626"/>
      <c r="G35" s="627">
        <f t="shared" si="0"/>
        <v>868526</v>
      </c>
      <c r="H35"/>
      <c r="I35" s="430"/>
    </row>
    <row r="36" spans="1:9" ht="14.25">
      <c r="A36" s="631">
        <v>130</v>
      </c>
      <c r="B36" s="628" t="s">
        <v>243</v>
      </c>
      <c r="C36" s="633">
        <v>1999270</v>
      </c>
      <c r="D36" s="625"/>
      <c r="E36" s="625">
        <v>946941</v>
      </c>
      <c r="F36" s="626">
        <v>686858</v>
      </c>
      <c r="G36" s="627">
        <f t="shared" si="0"/>
        <v>1633799</v>
      </c>
      <c r="H36"/>
      <c r="I36" s="430"/>
    </row>
    <row r="37" spans="1:9" ht="15">
      <c r="A37" s="631">
        <v>131</v>
      </c>
      <c r="B37" s="623" t="s">
        <v>244</v>
      </c>
      <c r="C37" s="633">
        <v>948423</v>
      </c>
      <c r="D37" s="625"/>
      <c r="E37" s="625">
        <v>818006.5</v>
      </c>
      <c r="F37" s="626"/>
      <c r="G37" s="627">
        <f t="shared" si="0"/>
        <v>818006.5</v>
      </c>
      <c r="H37"/>
      <c r="I37" s="430"/>
    </row>
    <row r="38" spans="1:9" ht="14.25">
      <c r="A38" s="631">
        <v>132</v>
      </c>
      <c r="B38" s="628" t="s">
        <v>245</v>
      </c>
      <c r="C38" s="633">
        <v>1000000</v>
      </c>
      <c r="D38" s="625"/>
      <c r="E38" s="625">
        <v>328800</v>
      </c>
      <c r="F38" s="626">
        <v>671200</v>
      </c>
      <c r="G38" s="627">
        <f t="shared" si="0"/>
        <v>1000000</v>
      </c>
      <c r="H38"/>
      <c r="I38" s="430"/>
    </row>
    <row r="39" spans="1:9" ht="14.25">
      <c r="A39" s="631">
        <v>133</v>
      </c>
      <c r="B39" s="628" t="s">
        <v>246</v>
      </c>
      <c r="C39" s="633">
        <v>1075900</v>
      </c>
      <c r="D39" s="625"/>
      <c r="E39" s="625">
        <v>313900</v>
      </c>
      <c r="F39" s="626">
        <v>385795</v>
      </c>
      <c r="G39" s="627">
        <f t="shared" si="0"/>
        <v>699695</v>
      </c>
      <c r="H39"/>
      <c r="I39" s="430"/>
    </row>
    <row r="40" spans="1:9" ht="14.25">
      <c r="A40" s="773" t="s">
        <v>247</v>
      </c>
      <c r="B40" s="774"/>
      <c r="C40" s="774"/>
      <c r="D40" s="774"/>
      <c r="E40" s="774"/>
      <c r="F40" s="774"/>
      <c r="G40" s="775"/>
      <c r="H40"/>
      <c r="I40" s="430"/>
    </row>
    <row r="41" spans="1:9" ht="15">
      <c r="A41" s="631">
        <v>134</v>
      </c>
      <c r="B41" s="623" t="s">
        <v>248</v>
      </c>
      <c r="C41" s="633">
        <v>2200000</v>
      </c>
      <c r="D41" s="625"/>
      <c r="E41" s="625">
        <v>2134643</v>
      </c>
      <c r="F41" s="626"/>
      <c r="G41" s="627">
        <f aca="true" t="shared" si="1" ref="G41:G71">SUM(D41:F41)</f>
        <v>2134643</v>
      </c>
      <c r="H41"/>
      <c r="I41" s="430"/>
    </row>
    <row r="42" spans="1:9" ht="14.25">
      <c r="A42" s="631">
        <v>135</v>
      </c>
      <c r="B42" s="628" t="s">
        <v>249</v>
      </c>
      <c r="C42" s="633">
        <v>2999999</v>
      </c>
      <c r="D42" s="625"/>
      <c r="E42" s="625">
        <v>901310</v>
      </c>
      <c r="F42" s="626">
        <v>1872503</v>
      </c>
      <c r="G42" s="627">
        <f t="shared" si="1"/>
        <v>2773813</v>
      </c>
      <c r="H42"/>
      <c r="I42" s="430"/>
    </row>
    <row r="43" spans="1:9" ht="15">
      <c r="A43" s="631">
        <v>136</v>
      </c>
      <c r="B43" s="623" t="s">
        <v>250</v>
      </c>
      <c r="C43" s="633">
        <v>999746</v>
      </c>
      <c r="D43" s="625"/>
      <c r="E43" s="625">
        <v>999746</v>
      </c>
      <c r="F43" s="626"/>
      <c r="G43" s="627">
        <f t="shared" si="1"/>
        <v>999746</v>
      </c>
      <c r="H43"/>
      <c r="I43" s="430"/>
    </row>
    <row r="44" spans="1:9" ht="14.25">
      <c r="A44" s="631">
        <v>137</v>
      </c>
      <c r="B44" s="628" t="s">
        <v>251</v>
      </c>
      <c r="C44" s="633">
        <v>1534864</v>
      </c>
      <c r="D44" s="625"/>
      <c r="E44" s="625">
        <v>1116397</v>
      </c>
      <c r="F44" s="626">
        <v>271550</v>
      </c>
      <c r="G44" s="627">
        <f t="shared" si="1"/>
        <v>1387947</v>
      </c>
      <c r="H44"/>
      <c r="I44" s="430"/>
    </row>
    <row r="45" spans="1:9" ht="14.25">
      <c r="A45" s="631">
        <v>138</v>
      </c>
      <c r="B45" s="628" t="s">
        <v>252</v>
      </c>
      <c r="C45" s="633">
        <v>2119000</v>
      </c>
      <c r="D45" s="625"/>
      <c r="E45" s="625">
        <v>1730846</v>
      </c>
      <c r="F45" s="626">
        <v>295500</v>
      </c>
      <c r="G45" s="627">
        <f t="shared" si="1"/>
        <v>2026346</v>
      </c>
      <c r="H45"/>
      <c r="I45" s="430"/>
    </row>
    <row r="46" spans="1:9" ht="14.25">
      <c r="A46" s="631">
        <v>139</v>
      </c>
      <c r="B46" s="628" t="s">
        <v>253</v>
      </c>
      <c r="C46" s="633">
        <v>6500000</v>
      </c>
      <c r="D46" s="625"/>
      <c r="E46" s="625">
        <v>1508110.5</v>
      </c>
      <c r="F46" s="626">
        <v>4935421</v>
      </c>
      <c r="G46" s="627">
        <f t="shared" si="1"/>
        <v>6443531.5</v>
      </c>
      <c r="H46"/>
      <c r="I46" s="430"/>
    </row>
    <row r="47" spans="1:9" ht="14.25">
      <c r="A47" s="631">
        <v>140</v>
      </c>
      <c r="B47" s="629" t="s">
        <v>254</v>
      </c>
      <c r="C47" s="633">
        <v>3624930</v>
      </c>
      <c r="D47" s="625"/>
      <c r="E47" s="625"/>
      <c r="F47" s="626">
        <v>1773641</v>
      </c>
      <c r="G47" s="627">
        <f t="shared" si="1"/>
        <v>1773641</v>
      </c>
      <c r="H47"/>
      <c r="I47" s="430"/>
    </row>
    <row r="48" spans="1:9" ht="14.25">
      <c r="A48" s="631">
        <v>141</v>
      </c>
      <c r="B48" s="629" t="s">
        <v>255</v>
      </c>
      <c r="C48" s="633">
        <v>2000000</v>
      </c>
      <c r="D48" s="625"/>
      <c r="E48" s="625">
        <v>641061</v>
      </c>
      <c r="F48" s="626">
        <v>438803</v>
      </c>
      <c r="G48" s="627">
        <f t="shared" si="1"/>
        <v>1079864</v>
      </c>
      <c r="H48"/>
      <c r="I48" s="430"/>
    </row>
    <row r="49" spans="1:9" ht="13.5" customHeight="1">
      <c r="A49" s="622">
        <v>142</v>
      </c>
      <c r="B49" s="628" t="s">
        <v>256</v>
      </c>
      <c r="C49" s="633">
        <v>1500000</v>
      </c>
      <c r="D49" s="625"/>
      <c r="E49" s="625">
        <v>567357</v>
      </c>
      <c r="F49" s="626">
        <v>449445</v>
      </c>
      <c r="G49" s="627">
        <f t="shared" si="1"/>
        <v>1016802</v>
      </c>
      <c r="H49"/>
      <c r="I49" s="430"/>
    </row>
    <row r="50" spans="1:9" ht="14.25">
      <c r="A50" s="631">
        <v>143</v>
      </c>
      <c r="B50" s="628" t="s">
        <v>257</v>
      </c>
      <c r="C50" s="633">
        <v>5499252</v>
      </c>
      <c r="D50" s="625"/>
      <c r="E50" s="625">
        <v>795216</v>
      </c>
      <c r="F50" s="626">
        <v>3710137</v>
      </c>
      <c r="G50" s="627">
        <f t="shared" si="1"/>
        <v>4505353</v>
      </c>
      <c r="H50"/>
      <c r="I50" s="430"/>
    </row>
    <row r="51" spans="1:9" ht="14.25">
      <c r="A51" s="631">
        <v>144</v>
      </c>
      <c r="B51" s="628" t="s">
        <v>258</v>
      </c>
      <c r="C51" s="633">
        <v>1241378</v>
      </c>
      <c r="D51" s="625"/>
      <c r="E51" s="625">
        <v>272867</v>
      </c>
      <c r="F51" s="626">
        <v>912700</v>
      </c>
      <c r="G51" s="627">
        <f t="shared" si="1"/>
        <v>1185567</v>
      </c>
      <c r="H51"/>
      <c r="I51" s="430"/>
    </row>
    <row r="52" spans="1:9" ht="14.25">
      <c r="A52" s="631">
        <v>145</v>
      </c>
      <c r="B52" s="628" t="s">
        <v>259</v>
      </c>
      <c r="C52" s="633">
        <v>5497642</v>
      </c>
      <c r="D52" s="625"/>
      <c r="E52" s="625">
        <v>300000</v>
      </c>
      <c r="F52" s="626">
        <v>2761021</v>
      </c>
      <c r="G52" s="627">
        <f t="shared" si="1"/>
        <v>3061021</v>
      </c>
      <c r="H52"/>
      <c r="I52" s="430"/>
    </row>
    <row r="53" spans="1:9" ht="14.25">
      <c r="A53" s="631">
        <v>146</v>
      </c>
      <c r="B53" s="634" t="s">
        <v>260</v>
      </c>
      <c r="C53" s="633">
        <v>2500000</v>
      </c>
      <c r="D53" s="625"/>
      <c r="E53" s="625">
        <v>371288</v>
      </c>
      <c r="F53" s="626">
        <v>1302663</v>
      </c>
      <c r="G53" s="627">
        <f t="shared" si="1"/>
        <v>1673951</v>
      </c>
      <c r="H53"/>
      <c r="I53" s="430"/>
    </row>
    <row r="54" spans="1:9" ht="14.25">
      <c r="A54" s="631">
        <v>147</v>
      </c>
      <c r="B54" s="634" t="s">
        <v>261</v>
      </c>
      <c r="C54" s="633">
        <v>1566600</v>
      </c>
      <c r="D54" s="625"/>
      <c r="E54" s="625">
        <v>469980</v>
      </c>
      <c r="F54" s="626"/>
      <c r="G54" s="627">
        <f t="shared" si="1"/>
        <v>469980</v>
      </c>
      <c r="H54"/>
      <c r="I54" s="430"/>
    </row>
    <row r="55" spans="1:9" ht="15">
      <c r="A55" s="631">
        <v>148</v>
      </c>
      <c r="B55" s="635" t="s">
        <v>262</v>
      </c>
      <c r="C55" s="633">
        <v>1022600</v>
      </c>
      <c r="D55" s="625"/>
      <c r="E55" s="625">
        <v>1022600</v>
      </c>
      <c r="F55" s="626"/>
      <c r="G55" s="627">
        <f t="shared" si="1"/>
        <v>1022600</v>
      </c>
      <c r="H55"/>
      <c r="I55" s="430"/>
    </row>
    <row r="56" spans="1:9" ht="14.25">
      <c r="A56" s="631">
        <v>149</v>
      </c>
      <c r="B56" s="634" t="s">
        <v>263</v>
      </c>
      <c r="C56" s="633">
        <v>1964451</v>
      </c>
      <c r="D56" s="625"/>
      <c r="E56" s="625">
        <v>52500</v>
      </c>
      <c r="F56" s="626">
        <v>1011018</v>
      </c>
      <c r="G56" s="627">
        <f t="shared" si="1"/>
        <v>1063518</v>
      </c>
      <c r="H56"/>
      <c r="I56" s="430"/>
    </row>
    <row r="57" spans="1:9" ht="14.25">
      <c r="A57" s="631">
        <v>150</v>
      </c>
      <c r="B57" s="634" t="s">
        <v>264</v>
      </c>
      <c r="C57" s="633">
        <v>703725</v>
      </c>
      <c r="D57" s="625"/>
      <c r="E57" s="625">
        <v>112626</v>
      </c>
      <c r="F57" s="626">
        <v>353944</v>
      </c>
      <c r="G57" s="627">
        <f t="shared" si="1"/>
        <v>466570</v>
      </c>
      <c r="H57"/>
      <c r="I57" s="430"/>
    </row>
    <row r="58" spans="1:9" ht="14.25">
      <c r="A58" s="631">
        <v>151</v>
      </c>
      <c r="B58" s="634" t="s">
        <v>265</v>
      </c>
      <c r="C58" s="633">
        <v>1327704</v>
      </c>
      <c r="D58" s="625"/>
      <c r="E58" s="625"/>
      <c r="F58" s="626">
        <v>1058416</v>
      </c>
      <c r="G58" s="627">
        <f t="shared" si="1"/>
        <v>1058416</v>
      </c>
      <c r="H58"/>
      <c r="I58" s="430"/>
    </row>
    <row r="59" spans="1:9" ht="14.25">
      <c r="A59" s="631">
        <v>152</v>
      </c>
      <c r="B59" s="636" t="s">
        <v>266</v>
      </c>
      <c r="C59" s="633">
        <v>1173481</v>
      </c>
      <c r="D59" s="625"/>
      <c r="E59" s="625"/>
      <c r="F59" s="626"/>
      <c r="G59" s="627">
        <f t="shared" si="1"/>
        <v>0</v>
      </c>
      <c r="H59"/>
      <c r="I59" s="430"/>
    </row>
    <row r="60" spans="1:9" ht="14.25">
      <c r="A60" s="631">
        <v>153</v>
      </c>
      <c r="B60" s="637" t="s">
        <v>267</v>
      </c>
      <c r="C60" s="638">
        <v>1602896</v>
      </c>
      <c r="D60" s="625"/>
      <c r="E60" s="625">
        <v>31200</v>
      </c>
      <c r="F60" s="626">
        <v>419364</v>
      </c>
      <c r="G60" s="627">
        <f t="shared" si="1"/>
        <v>450564</v>
      </c>
      <c r="H60"/>
      <c r="I60" s="430"/>
    </row>
    <row r="61" spans="1:9" ht="14.25">
      <c r="A61" s="622">
        <v>154</v>
      </c>
      <c r="B61" s="637" t="s">
        <v>268</v>
      </c>
      <c r="C61" s="638">
        <v>1609762</v>
      </c>
      <c r="D61" s="625"/>
      <c r="E61" s="625"/>
      <c r="F61" s="626">
        <v>804881</v>
      </c>
      <c r="G61" s="627">
        <f t="shared" si="1"/>
        <v>804881</v>
      </c>
      <c r="H61"/>
      <c r="I61" s="430"/>
    </row>
    <row r="62" spans="1:9" ht="14.25">
      <c r="A62" s="631">
        <v>155</v>
      </c>
      <c r="B62" s="639" t="s">
        <v>269</v>
      </c>
      <c r="C62" s="638">
        <v>2500000</v>
      </c>
      <c r="D62" s="625"/>
      <c r="E62" s="625"/>
      <c r="F62" s="626"/>
      <c r="G62" s="627">
        <f t="shared" si="1"/>
        <v>0</v>
      </c>
      <c r="H62"/>
      <c r="I62" s="430"/>
    </row>
    <row r="63" spans="1:9" ht="14.25">
      <c r="A63" s="622">
        <v>156</v>
      </c>
      <c r="B63" s="639" t="s">
        <v>270</v>
      </c>
      <c r="C63" s="638">
        <v>1195364</v>
      </c>
      <c r="D63" s="625"/>
      <c r="E63" s="625"/>
      <c r="F63" s="626">
        <v>1149438</v>
      </c>
      <c r="G63" s="627">
        <f t="shared" si="1"/>
        <v>1149438</v>
      </c>
      <c r="H63"/>
      <c r="I63" s="430"/>
    </row>
    <row r="64" spans="1:9" ht="14.25">
      <c r="A64" s="631">
        <v>157</v>
      </c>
      <c r="B64" s="637" t="s">
        <v>271</v>
      </c>
      <c r="C64" s="638">
        <v>926898</v>
      </c>
      <c r="D64" s="625"/>
      <c r="E64" s="625"/>
      <c r="F64" s="626">
        <v>331298</v>
      </c>
      <c r="G64" s="627">
        <f t="shared" si="1"/>
        <v>331298</v>
      </c>
      <c r="H64"/>
      <c r="I64" s="430"/>
    </row>
    <row r="65" spans="1:9" ht="14.25">
      <c r="A65" s="631">
        <v>158</v>
      </c>
      <c r="B65" s="637" t="s">
        <v>272</v>
      </c>
      <c r="C65" s="638">
        <v>997010</v>
      </c>
      <c r="D65" s="625"/>
      <c r="E65" s="625"/>
      <c r="F65" s="626">
        <v>807630</v>
      </c>
      <c r="G65" s="627">
        <f t="shared" si="1"/>
        <v>807630</v>
      </c>
      <c r="H65"/>
      <c r="I65" s="430"/>
    </row>
    <row r="66" spans="1:9" ht="14.25">
      <c r="A66" s="631">
        <v>159</v>
      </c>
      <c r="B66" s="637" t="s">
        <v>273</v>
      </c>
      <c r="C66" s="638">
        <v>487764</v>
      </c>
      <c r="D66" s="625"/>
      <c r="E66" s="625"/>
      <c r="F66" s="626">
        <v>371212</v>
      </c>
      <c r="G66" s="627">
        <f t="shared" si="1"/>
        <v>371212</v>
      </c>
      <c r="H66"/>
      <c r="I66" s="430"/>
    </row>
    <row r="67" spans="1:9" ht="14.25">
      <c r="A67" s="631">
        <v>160</v>
      </c>
      <c r="B67" s="637" t="s">
        <v>274</v>
      </c>
      <c r="C67" s="638">
        <v>1476772</v>
      </c>
      <c r="D67" s="625"/>
      <c r="E67" s="625"/>
      <c r="F67" s="626">
        <v>48000</v>
      </c>
      <c r="G67" s="627">
        <f t="shared" si="1"/>
        <v>48000</v>
      </c>
      <c r="H67"/>
      <c r="I67" s="430"/>
    </row>
    <row r="68" spans="1:9" ht="14.25">
      <c r="A68" s="631">
        <v>161</v>
      </c>
      <c r="B68" s="640" t="s">
        <v>275</v>
      </c>
      <c r="C68" s="641">
        <v>1998550</v>
      </c>
      <c r="D68" s="642"/>
      <c r="E68" s="625"/>
      <c r="F68" s="626">
        <v>338244</v>
      </c>
      <c r="G68" s="627">
        <f t="shared" si="1"/>
        <v>338244</v>
      </c>
      <c r="H68"/>
      <c r="I68" s="430"/>
    </row>
    <row r="69" spans="1:9" ht="14.25">
      <c r="A69" s="631">
        <v>162</v>
      </c>
      <c r="B69" s="640" t="s">
        <v>276</v>
      </c>
      <c r="C69" s="641">
        <v>299555</v>
      </c>
      <c r="D69" s="642"/>
      <c r="E69" s="625"/>
      <c r="F69" s="626">
        <v>247866</v>
      </c>
      <c r="G69" s="627">
        <f t="shared" si="1"/>
        <v>247866</v>
      </c>
      <c r="H69"/>
      <c r="I69" s="430"/>
    </row>
    <row r="70" spans="1:9" ht="14.25">
      <c r="A70" s="631">
        <v>163</v>
      </c>
      <c r="B70" s="640" t="s">
        <v>277</v>
      </c>
      <c r="C70" s="641">
        <v>1250000</v>
      </c>
      <c r="D70" s="642"/>
      <c r="E70" s="625"/>
      <c r="F70" s="626">
        <v>292983</v>
      </c>
      <c r="G70" s="627">
        <f t="shared" si="1"/>
        <v>292983</v>
      </c>
      <c r="H70"/>
      <c r="I70" s="430"/>
    </row>
    <row r="71" spans="1:9" ht="14.25">
      <c r="A71" s="631">
        <v>164</v>
      </c>
      <c r="B71" s="640" t="s">
        <v>278</v>
      </c>
      <c r="C71" s="641">
        <v>2500560</v>
      </c>
      <c r="D71" s="642"/>
      <c r="E71" s="625"/>
      <c r="F71" s="643">
        <v>2500560</v>
      </c>
      <c r="G71" s="627">
        <f t="shared" si="1"/>
        <v>2500560</v>
      </c>
      <c r="H71"/>
      <c r="I71" s="430"/>
    </row>
    <row r="72" spans="1:9" s="648" customFormat="1" ht="14.25">
      <c r="A72" s="631"/>
      <c r="B72" s="644" t="s">
        <v>279</v>
      </c>
      <c r="C72" s="641"/>
      <c r="D72" s="642"/>
      <c r="E72" s="645"/>
      <c r="F72" s="646">
        <v>2</v>
      </c>
      <c r="G72" s="647"/>
      <c r="I72" s="649"/>
    </row>
    <row r="73" spans="1:9" ht="14.25">
      <c r="A73" s="776" t="s">
        <v>280</v>
      </c>
      <c r="B73" s="777"/>
      <c r="C73" s="777"/>
      <c r="D73" s="777"/>
      <c r="E73" s="777"/>
      <c r="F73" s="777"/>
      <c r="G73" s="778"/>
      <c r="H73"/>
      <c r="I73" s="430"/>
    </row>
    <row r="74" spans="1:9" ht="14.25">
      <c r="A74" s="650">
        <v>165</v>
      </c>
      <c r="B74" s="651" t="s">
        <v>281</v>
      </c>
      <c r="C74" s="652">
        <v>1000000</v>
      </c>
      <c r="D74" s="652"/>
      <c r="E74" s="652"/>
      <c r="F74" s="652">
        <v>1000000</v>
      </c>
      <c r="G74" s="627">
        <f aca="true" t="shared" si="2" ref="G74:G92">SUM(D74:F74)</f>
        <v>1000000</v>
      </c>
      <c r="H74"/>
      <c r="I74" s="430"/>
    </row>
    <row r="75" spans="1:9" ht="28.5" customHeight="1">
      <c r="A75" s="650">
        <v>166</v>
      </c>
      <c r="B75" s="653" t="s">
        <v>282</v>
      </c>
      <c r="C75" s="652">
        <v>4500000</v>
      </c>
      <c r="D75" s="652"/>
      <c r="E75" s="652"/>
      <c r="F75" s="652">
        <v>367929</v>
      </c>
      <c r="G75" s="627">
        <f t="shared" si="2"/>
        <v>367929</v>
      </c>
      <c r="H75"/>
      <c r="I75" s="430"/>
    </row>
    <row r="76" spans="1:9" ht="14.25">
      <c r="A76" s="650">
        <v>167</v>
      </c>
      <c r="B76" s="651" t="s">
        <v>283</v>
      </c>
      <c r="C76" s="652">
        <v>1399591</v>
      </c>
      <c r="D76" s="652"/>
      <c r="E76" s="652"/>
      <c r="F76" s="652">
        <v>158098</v>
      </c>
      <c r="G76" s="627">
        <f t="shared" si="2"/>
        <v>158098</v>
      </c>
      <c r="H76"/>
      <c r="I76" s="430"/>
    </row>
    <row r="77" spans="1:9" ht="14.25">
      <c r="A77" s="650">
        <v>168</v>
      </c>
      <c r="B77" s="651" t="s">
        <v>284</v>
      </c>
      <c r="C77" s="652">
        <v>3000000</v>
      </c>
      <c r="D77" s="652"/>
      <c r="E77" s="652"/>
      <c r="F77" s="652">
        <v>38500</v>
      </c>
      <c r="G77" s="627">
        <f t="shared" si="2"/>
        <v>38500</v>
      </c>
      <c r="H77"/>
      <c r="I77" s="430"/>
    </row>
    <row r="78" spans="1:9" ht="14.25">
      <c r="A78" s="650">
        <v>169</v>
      </c>
      <c r="B78" s="651" t="s">
        <v>285</v>
      </c>
      <c r="C78" s="652">
        <v>500000</v>
      </c>
      <c r="D78" s="652"/>
      <c r="E78" s="652"/>
      <c r="F78" s="652">
        <v>85260</v>
      </c>
      <c r="G78" s="627">
        <f t="shared" si="2"/>
        <v>85260</v>
      </c>
      <c r="H78"/>
      <c r="I78" s="430"/>
    </row>
    <row r="79" spans="1:9" ht="14.25">
      <c r="A79" s="650">
        <v>170</v>
      </c>
      <c r="B79" s="651" t="s">
        <v>286</v>
      </c>
      <c r="C79" s="652">
        <v>2499998</v>
      </c>
      <c r="D79" s="652"/>
      <c r="E79" s="652"/>
      <c r="F79" s="652">
        <v>428560</v>
      </c>
      <c r="G79" s="627">
        <f t="shared" si="2"/>
        <v>428560</v>
      </c>
      <c r="H79"/>
      <c r="I79" s="430"/>
    </row>
    <row r="80" spans="1:9" ht="14.25">
      <c r="A80" s="650">
        <v>171</v>
      </c>
      <c r="B80" s="654" t="s">
        <v>287</v>
      </c>
      <c r="C80" s="652">
        <v>2348836</v>
      </c>
      <c r="D80" s="652"/>
      <c r="E80" s="652"/>
      <c r="F80" s="652">
        <v>528645</v>
      </c>
      <c r="G80" s="627">
        <f t="shared" si="2"/>
        <v>528645</v>
      </c>
      <c r="H80"/>
      <c r="I80" s="430"/>
    </row>
    <row r="81" spans="1:9" ht="14.25">
      <c r="A81" s="650">
        <v>172</v>
      </c>
      <c r="B81" s="651" t="s">
        <v>288</v>
      </c>
      <c r="C81" s="652">
        <v>6499462</v>
      </c>
      <c r="D81" s="652"/>
      <c r="E81" s="652"/>
      <c r="F81" s="652"/>
      <c r="G81" s="627">
        <f t="shared" si="2"/>
        <v>0</v>
      </c>
      <c r="H81"/>
      <c r="I81" s="430"/>
    </row>
    <row r="82" spans="1:9" ht="14.25">
      <c r="A82" s="650">
        <v>173</v>
      </c>
      <c r="B82" s="651" t="s">
        <v>289</v>
      </c>
      <c r="C82" s="652">
        <v>1000000</v>
      </c>
      <c r="D82" s="652"/>
      <c r="E82" s="652"/>
      <c r="F82" s="652">
        <v>1000000</v>
      </c>
      <c r="G82" s="627">
        <f t="shared" si="2"/>
        <v>1000000</v>
      </c>
      <c r="H82"/>
      <c r="I82" s="430"/>
    </row>
    <row r="83" spans="1:9" ht="14.25">
      <c r="A83" s="650">
        <v>174</v>
      </c>
      <c r="B83" s="654" t="s">
        <v>290</v>
      </c>
      <c r="C83" s="652">
        <v>2999642</v>
      </c>
      <c r="D83" s="652"/>
      <c r="E83" s="652"/>
      <c r="F83" s="652">
        <v>200000</v>
      </c>
      <c r="G83" s="627">
        <f t="shared" si="2"/>
        <v>200000</v>
      </c>
      <c r="H83"/>
      <c r="I83" s="430"/>
    </row>
    <row r="84" spans="1:9" ht="28.5">
      <c r="A84" s="650">
        <v>175</v>
      </c>
      <c r="B84" s="653" t="s">
        <v>291</v>
      </c>
      <c r="C84" s="652">
        <v>2204808</v>
      </c>
      <c r="D84" s="652"/>
      <c r="E84" s="652"/>
      <c r="F84" s="652"/>
      <c r="G84" s="627">
        <f t="shared" si="2"/>
        <v>0</v>
      </c>
      <c r="H84"/>
      <c r="I84" s="430"/>
    </row>
    <row r="85" spans="1:9" ht="14.25" customHeight="1">
      <c r="A85" s="650">
        <v>176</v>
      </c>
      <c r="B85" s="653" t="s">
        <v>292</v>
      </c>
      <c r="C85" s="652">
        <v>1300000</v>
      </c>
      <c r="D85" s="652"/>
      <c r="E85" s="652"/>
      <c r="F85" s="652">
        <v>152500</v>
      </c>
      <c r="G85" s="627">
        <f t="shared" si="2"/>
        <v>152500</v>
      </c>
      <c r="H85"/>
      <c r="I85" s="430"/>
    </row>
    <row r="86" spans="1:9" ht="14.25" customHeight="1">
      <c r="A86" s="650">
        <v>177</v>
      </c>
      <c r="B86" s="653" t="s">
        <v>293</v>
      </c>
      <c r="C86" s="652">
        <v>807888</v>
      </c>
      <c r="D86" s="652"/>
      <c r="E86" s="652"/>
      <c r="F86" s="652">
        <v>10000</v>
      </c>
      <c r="G86" s="627">
        <f t="shared" si="2"/>
        <v>10000</v>
      </c>
      <c r="H86"/>
      <c r="I86" s="430"/>
    </row>
    <row r="87" spans="1:9" ht="14.25" customHeight="1">
      <c r="A87" s="650">
        <v>178</v>
      </c>
      <c r="B87" s="651" t="s">
        <v>294</v>
      </c>
      <c r="C87" s="652">
        <v>6446675</v>
      </c>
      <c r="D87" s="652"/>
      <c r="E87" s="652"/>
      <c r="F87" s="652"/>
      <c r="G87" s="627">
        <f t="shared" si="2"/>
        <v>0</v>
      </c>
      <c r="H87"/>
      <c r="I87" s="430"/>
    </row>
    <row r="88" spans="1:9" ht="28.5" customHeight="1">
      <c r="A88" s="650">
        <v>179</v>
      </c>
      <c r="B88" s="653" t="s">
        <v>296</v>
      </c>
      <c r="C88" s="652">
        <v>4500000</v>
      </c>
      <c r="D88" s="652"/>
      <c r="E88" s="652"/>
      <c r="F88" s="652"/>
      <c r="G88" s="627">
        <f t="shared" si="2"/>
        <v>0</v>
      </c>
      <c r="H88"/>
      <c r="I88" s="430"/>
    </row>
    <row r="89" spans="1:9" ht="14.25" customHeight="1">
      <c r="A89" s="650">
        <v>180</v>
      </c>
      <c r="B89" s="653" t="s">
        <v>297</v>
      </c>
      <c r="C89" s="652">
        <v>700000</v>
      </c>
      <c r="D89" s="652"/>
      <c r="E89" s="652"/>
      <c r="F89" s="652"/>
      <c r="G89" s="627">
        <f t="shared" si="2"/>
        <v>0</v>
      </c>
      <c r="H89"/>
      <c r="I89" s="430"/>
    </row>
    <row r="90" spans="1:9" ht="14.25" customHeight="1">
      <c r="A90" s="650">
        <v>181</v>
      </c>
      <c r="B90" s="653" t="s">
        <v>298</v>
      </c>
      <c r="C90" s="652">
        <v>1500000</v>
      </c>
      <c r="D90" s="652"/>
      <c r="E90" s="652"/>
      <c r="F90" s="652"/>
      <c r="G90" s="627">
        <f t="shared" si="2"/>
        <v>0</v>
      </c>
      <c r="H90"/>
      <c r="I90" s="430"/>
    </row>
    <row r="91" spans="1:9" ht="14.25" customHeight="1">
      <c r="A91" s="650">
        <v>182</v>
      </c>
      <c r="B91" s="653" t="s">
        <v>299</v>
      </c>
      <c r="C91" s="652">
        <v>2000000</v>
      </c>
      <c r="D91" s="652"/>
      <c r="E91" s="652"/>
      <c r="F91" s="652"/>
      <c r="G91" s="627">
        <f t="shared" si="2"/>
        <v>0</v>
      </c>
      <c r="H91"/>
      <c r="I91" s="430"/>
    </row>
    <row r="92" spans="1:9" ht="14.25">
      <c r="A92" s="650">
        <v>183</v>
      </c>
      <c r="B92" s="653" t="s">
        <v>300</v>
      </c>
      <c r="C92" s="652">
        <v>1500000</v>
      </c>
      <c r="D92" s="652"/>
      <c r="E92" s="652"/>
      <c r="F92" s="652"/>
      <c r="G92" s="627">
        <f t="shared" si="2"/>
        <v>0</v>
      </c>
      <c r="H92"/>
      <c r="I92" s="430"/>
    </row>
    <row r="93" spans="1:8" ht="15.75" thickBot="1">
      <c r="A93" s="779" t="s">
        <v>301</v>
      </c>
      <c r="B93" s="780"/>
      <c r="C93" s="655">
        <f>SUM(C3:C92)</f>
        <v>178840770</v>
      </c>
      <c r="D93" s="655">
        <f>SUM(D3:D73)</f>
        <v>15205540.5</v>
      </c>
      <c r="E93" s="655">
        <f>SUM(E3:E73)</f>
        <v>54036458.199999996</v>
      </c>
      <c r="F93" s="655">
        <f>SUM(F4:F92)</f>
        <v>36755402</v>
      </c>
      <c r="G93" s="656">
        <f>SUM(G3:G92)</f>
        <v>105997398.70000002</v>
      </c>
      <c r="H93" s="118"/>
    </row>
    <row r="94" spans="1:18" ht="25.5" customHeight="1" thickBot="1">
      <c r="A94" s="657"/>
      <c r="B94" s="657"/>
      <c r="C94" s="658"/>
      <c r="D94" s="659"/>
      <c r="E94" s="659"/>
      <c r="F94" s="659"/>
      <c r="G94" s="659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</row>
    <row r="95" spans="1:8" ht="15">
      <c r="A95" s="781" t="s">
        <v>302</v>
      </c>
      <c r="B95" s="782"/>
      <c r="C95" s="782"/>
      <c r="D95" s="782"/>
      <c r="E95" s="782"/>
      <c r="F95" s="783"/>
      <c r="G95" s="784"/>
      <c r="H95"/>
    </row>
    <row r="96" spans="1:8" ht="43.5" customHeight="1">
      <c r="A96" s="660" t="s">
        <v>303</v>
      </c>
      <c r="B96" s="661" t="s">
        <v>205</v>
      </c>
      <c r="C96" s="625"/>
      <c r="D96" s="662"/>
      <c r="E96" s="662" t="s">
        <v>304</v>
      </c>
      <c r="F96" s="663"/>
      <c r="G96" s="664" t="s">
        <v>486</v>
      </c>
      <c r="H96"/>
    </row>
    <row r="97" spans="1:8" ht="14.25" customHeight="1">
      <c r="A97" s="622">
        <v>2</v>
      </c>
      <c r="B97" s="665" t="s">
        <v>305</v>
      </c>
      <c r="C97" s="625"/>
      <c r="D97" s="662"/>
      <c r="E97" s="666">
        <v>47750</v>
      </c>
      <c r="F97" s="663"/>
      <c r="G97" s="627">
        <f aca="true" t="shared" si="3" ref="G97:G105">SUM(D97:E97)</f>
        <v>47750</v>
      </c>
      <c r="H97"/>
    </row>
    <row r="98" spans="1:8" ht="14.25" customHeight="1">
      <c r="A98" s="622">
        <v>91</v>
      </c>
      <c r="B98" s="665" t="s">
        <v>306</v>
      </c>
      <c r="C98" s="625"/>
      <c r="D98" s="662"/>
      <c r="E98" s="666">
        <v>7130</v>
      </c>
      <c r="F98" s="663"/>
      <c r="G98" s="627">
        <f t="shared" si="3"/>
        <v>7130</v>
      </c>
      <c r="H98"/>
    </row>
    <row r="99" spans="1:8" ht="14.25">
      <c r="A99" s="622">
        <v>97</v>
      </c>
      <c r="B99" s="628" t="s">
        <v>307</v>
      </c>
      <c r="C99" s="625"/>
      <c r="D99" s="625"/>
      <c r="E99" s="625">
        <v>171</v>
      </c>
      <c r="F99" s="626"/>
      <c r="G99" s="627">
        <f t="shared" si="3"/>
        <v>171</v>
      </c>
      <c r="H99"/>
    </row>
    <row r="100" spans="1:8" ht="14.25">
      <c r="A100" s="622">
        <v>99</v>
      </c>
      <c r="B100" s="628" t="s">
        <v>212</v>
      </c>
      <c r="C100" s="625"/>
      <c r="D100" s="625"/>
      <c r="E100" s="625">
        <v>2767.7</v>
      </c>
      <c r="F100" s="626"/>
      <c r="G100" s="627">
        <f t="shared" si="3"/>
        <v>2767.7</v>
      </c>
      <c r="H100"/>
    </row>
    <row r="101" spans="1:8" ht="14.25">
      <c r="A101" s="622">
        <v>119</v>
      </c>
      <c r="B101" s="628" t="s">
        <v>232</v>
      </c>
      <c r="C101" s="625"/>
      <c r="D101" s="625"/>
      <c r="E101" s="625">
        <v>186340</v>
      </c>
      <c r="F101" s="626"/>
      <c r="G101" s="627">
        <f t="shared" si="3"/>
        <v>186340</v>
      </c>
      <c r="H101"/>
    </row>
    <row r="102" spans="1:8" ht="14.25">
      <c r="A102" s="622">
        <v>124</v>
      </c>
      <c r="B102" s="628" t="s">
        <v>237</v>
      </c>
      <c r="C102" s="625"/>
      <c r="D102" s="625"/>
      <c r="E102" s="625">
        <v>21556</v>
      </c>
      <c r="F102" s="626"/>
      <c r="G102" s="627">
        <f t="shared" si="3"/>
        <v>21556</v>
      </c>
      <c r="H102"/>
    </row>
    <row r="103" spans="1:8" ht="14.25">
      <c r="A103" s="622">
        <v>125</v>
      </c>
      <c r="B103" s="628" t="s">
        <v>238</v>
      </c>
      <c r="C103" s="625"/>
      <c r="D103" s="625"/>
      <c r="E103" s="625">
        <v>58164</v>
      </c>
      <c r="F103" s="626"/>
      <c r="G103" s="627">
        <f t="shared" si="3"/>
        <v>58164</v>
      </c>
      <c r="H103"/>
    </row>
    <row r="104" spans="1:8" ht="14.25">
      <c r="A104" s="622">
        <v>127</v>
      </c>
      <c r="B104" s="628" t="s">
        <v>240</v>
      </c>
      <c r="C104" s="625"/>
      <c r="D104" s="625"/>
      <c r="E104" s="625">
        <v>9910.3</v>
      </c>
      <c r="F104" s="626"/>
      <c r="G104" s="627">
        <f t="shared" si="3"/>
        <v>9910.3</v>
      </c>
      <c r="H104"/>
    </row>
    <row r="105" spans="1:8" ht="14.25">
      <c r="A105" s="622">
        <v>139</v>
      </c>
      <c r="B105" s="636" t="s">
        <v>253</v>
      </c>
      <c r="C105" s="625"/>
      <c r="D105" s="625"/>
      <c r="E105" s="625">
        <v>15535</v>
      </c>
      <c r="F105" s="626"/>
      <c r="G105" s="627">
        <f t="shared" si="3"/>
        <v>15535</v>
      </c>
      <c r="H105"/>
    </row>
    <row r="106" spans="1:8" ht="14.25">
      <c r="A106" s="622"/>
      <c r="B106" s="628"/>
      <c r="C106" s="625"/>
      <c r="D106" s="625"/>
      <c r="E106" s="625"/>
      <c r="F106" s="626"/>
      <c r="G106" s="627"/>
      <c r="H106"/>
    </row>
    <row r="107" spans="1:8" ht="14.25">
      <c r="A107" s="622"/>
      <c r="B107" s="628"/>
      <c r="C107" s="625"/>
      <c r="D107" s="625"/>
      <c r="E107" s="625"/>
      <c r="F107" s="626"/>
      <c r="G107" s="627"/>
      <c r="H107"/>
    </row>
    <row r="108" spans="1:8" ht="14.25">
      <c r="A108" s="622"/>
      <c r="B108" s="628"/>
      <c r="C108" s="625"/>
      <c r="D108" s="625"/>
      <c r="E108" s="625"/>
      <c r="F108" s="626"/>
      <c r="G108" s="627"/>
      <c r="H108"/>
    </row>
    <row r="109" spans="1:8" ht="15">
      <c r="A109" s="785" t="s">
        <v>657</v>
      </c>
      <c r="B109" s="786"/>
      <c r="C109" s="625"/>
      <c r="D109" s="667"/>
      <c r="E109" s="667"/>
      <c r="F109" s="668"/>
      <c r="G109" s="669">
        <f>SUM(G97:G108)</f>
        <v>349324</v>
      </c>
      <c r="H109"/>
    </row>
    <row r="110" spans="1:8" ht="15">
      <c r="A110" s="787" t="s">
        <v>308</v>
      </c>
      <c r="B110" s="788"/>
      <c r="C110" s="625"/>
      <c r="D110" s="667"/>
      <c r="E110" s="667"/>
      <c r="F110" s="668"/>
      <c r="G110" s="669">
        <v>2350000</v>
      </c>
      <c r="H110"/>
    </row>
    <row r="111" spans="1:8" ht="15">
      <c r="A111" s="787" t="s">
        <v>309</v>
      </c>
      <c r="B111" s="788"/>
      <c r="C111" s="625"/>
      <c r="D111" s="667"/>
      <c r="E111" s="667"/>
      <c r="F111" s="668"/>
      <c r="G111" s="669">
        <v>53200000</v>
      </c>
      <c r="H111"/>
    </row>
    <row r="112" spans="1:8" ht="15">
      <c r="A112" s="787" t="s">
        <v>310</v>
      </c>
      <c r="B112" s="788"/>
      <c r="C112" s="625"/>
      <c r="D112" s="667"/>
      <c r="E112" s="667"/>
      <c r="F112" s="670"/>
      <c r="G112" s="671">
        <v>0</v>
      </c>
      <c r="H112"/>
    </row>
    <row r="113" spans="1:8" ht="15">
      <c r="A113" s="785" t="s">
        <v>311</v>
      </c>
      <c r="B113" s="786"/>
      <c r="C113" s="625"/>
      <c r="D113" s="625"/>
      <c r="E113" s="625"/>
      <c r="F113" s="626"/>
      <c r="G113" s="669">
        <v>315174</v>
      </c>
      <c r="H113"/>
    </row>
    <row r="114" spans="1:8" ht="15.75" thickBot="1">
      <c r="A114" s="790" t="s">
        <v>312</v>
      </c>
      <c r="B114" s="791"/>
      <c r="C114" s="672"/>
      <c r="D114" s="672"/>
      <c r="E114" s="672"/>
      <c r="F114" s="673"/>
      <c r="G114" s="674">
        <f>SUM(G109:G113)</f>
        <v>56214498</v>
      </c>
      <c r="H114"/>
    </row>
    <row r="115" spans="1:8" ht="15">
      <c r="A115" s="703"/>
      <c r="B115" s="703"/>
      <c r="C115" s="659"/>
      <c r="D115" s="659"/>
      <c r="E115" s="659"/>
      <c r="F115" s="659"/>
      <c r="G115" s="704"/>
      <c r="H115"/>
    </row>
    <row r="116" spans="1:8" ht="15">
      <c r="A116" s="703"/>
      <c r="B116" s="703"/>
      <c r="C116" s="659"/>
      <c r="D116" s="659"/>
      <c r="E116" s="659"/>
      <c r="F116" s="659"/>
      <c r="G116" s="704"/>
      <c r="H116"/>
    </row>
    <row r="117" spans="1:8" ht="10.5" customHeight="1">
      <c r="A117" s="703"/>
      <c r="B117" s="703"/>
      <c r="C117" s="659"/>
      <c r="D117" s="659"/>
      <c r="E117" s="659"/>
      <c r="F117" s="659"/>
      <c r="G117" s="704"/>
      <c r="H117"/>
    </row>
    <row r="118" s="166" customFormat="1" ht="12.75">
      <c r="H118" s="501"/>
    </row>
    <row r="119" spans="5:8" s="166" customFormat="1" ht="18">
      <c r="E119" s="789" t="s">
        <v>570</v>
      </c>
      <c r="F119" s="789"/>
      <c r="G119" s="789"/>
      <c r="H119" s="501"/>
    </row>
    <row r="120" s="166" customFormat="1" ht="12.75">
      <c r="H120" s="501"/>
    </row>
    <row r="121" s="166" customFormat="1" ht="12.75">
      <c r="H121" s="501"/>
    </row>
    <row r="122" s="166" customFormat="1" ht="12.75">
      <c r="H122" s="501"/>
    </row>
    <row r="123" s="166" customFormat="1" ht="12.75">
      <c r="H123" s="501"/>
    </row>
    <row r="124" s="166" customFormat="1" ht="12.75">
      <c r="H124" s="501"/>
    </row>
    <row r="125" s="166" customFormat="1" ht="12.75">
      <c r="H125" s="501"/>
    </row>
    <row r="126" s="166" customFormat="1" ht="12.75">
      <c r="H126" s="501"/>
    </row>
    <row r="127" s="166" customFormat="1" ht="12.75">
      <c r="H127" s="501"/>
    </row>
    <row r="128" s="166" customFormat="1" ht="12.75">
      <c r="H128" s="501"/>
    </row>
    <row r="129" s="166" customFormat="1" ht="12.75">
      <c r="H129" s="501"/>
    </row>
    <row r="130" s="166" customFormat="1" ht="12.75">
      <c r="H130" s="501"/>
    </row>
    <row r="131" s="166" customFormat="1" ht="12.75">
      <c r="H131" s="501"/>
    </row>
    <row r="132" s="166" customFormat="1" ht="12.75">
      <c r="H132" s="501"/>
    </row>
    <row r="133" s="166" customFormat="1" ht="12.75">
      <c r="H133" s="501"/>
    </row>
    <row r="134" s="166" customFormat="1" ht="12.75">
      <c r="H134" s="501"/>
    </row>
    <row r="135" s="166" customFormat="1" ht="12.75">
      <c r="H135" s="501"/>
    </row>
    <row r="136" s="166" customFormat="1" ht="12.75">
      <c r="H136" s="501"/>
    </row>
    <row r="137" s="166" customFormat="1" ht="12.75">
      <c r="H137" s="501"/>
    </row>
    <row r="138" s="166" customFormat="1" ht="12.75">
      <c r="H138" s="501"/>
    </row>
    <row r="139" s="166" customFormat="1" ht="12.75">
      <c r="H139" s="501"/>
    </row>
    <row r="140" s="166" customFormat="1" ht="12.75">
      <c r="H140" s="501"/>
    </row>
    <row r="141" s="166" customFormat="1" ht="12.75">
      <c r="H141" s="501"/>
    </row>
    <row r="142" s="166" customFormat="1" ht="12.75">
      <c r="H142" s="501"/>
    </row>
    <row r="143" s="166" customFormat="1" ht="12.75">
      <c r="H143" s="501"/>
    </row>
    <row r="144" s="166" customFormat="1" ht="12.75">
      <c r="H144" s="501"/>
    </row>
    <row r="145" s="166" customFormat="1" ht="12.75">
      <c r="H145" s="501"/>
    </row>
    <row r="146" s="166" customFormat="1" ht="12.75">
      <c r="H146" s="501"/>
    </row>
    <row r="147" s="166" customFormat="1" ht="12.75">
      <c r="H147" s="501"/>
    </row>
    <row r="148" s="166" customFormat="1" ht="12.75">
      <c r="H148" s="501"/>
    </row>
    <row r="149" s="166" customFormat="1" ht="12.75">
      <c r="H149" s="501"/>
    </row>
    <row r="150" s="166" customFormat="1" ht="12.75">
      <c r="H150" s="501"/>
    </row>
    <row r="151" s="166" customFormat="1" ht="12.75">
      <c r="H151" s="501"/>
    </row>
    <row r="152" s="166" customFormat="1" ht="12.75">
      <c r="H152" s="501"/>
    </row>
    <row r="153" s="166" customFormat="1" ht="12.75">
      <c r="H153" s="501"/>
    </row>
    <row r="154" s="166" customFormat="1" ht="12.75">
      <c r="H154" s="501"/>
    </row>
    <row r="155" s="166" customFormat="1" ht="12.75">
      <c r="H155" s="501"/>
    </row>
    <row r="156" s="166" customFormat="1" ht="12.75">
      <c r="H156" s="501"/>
    </row>
    <row r="157" s="166" customFormat="1" ht="12.75">
      <c r="H157" s="501"/>
    </row>
    <row r="158" s="166" customFormat="1" ht="12.75">
      <c r="H158" s="501"/>
    </row>
    <row r="159" s="166" customFormat="1" ht="12.75">
      <c r="H159" s="501"/>
    </row>
    <row r="160" s="166" customFormat="1" ht="12.75">
      <c r="H160" s="501"/>
    </row>
    <row r="161" s="166" customFormat="1" ht="12.75">
      <c r="H161" s="501"/>
    </row>
    <row r="162" s="166" customFormat="1" ht="12.75">
      <c r="H162" s="501"/>
    </row>
    <row r="163" s="166" customFormat="1" ht="12.75">
      <c r="H163" s="501"/>
    </row>
    <row r="164" s="166" customFormat="1" ht="12.75">
      <c r="H164" s="501"/>
    </row>
    <row r="165" s="166" customFormat="1" ht="12.75">
      <c r="H165" s="501"/>
    </row>
    <row r="166" s="166" customFormat="1" ht="12.75">
      <c r="H166" s="501"/>
    </row>
    <row r="167" s="166" customFormat="1" ht="12.75">
      <c r="H167" s="501"/>
    </row>
    <row r="168" s="166" customFormat="1" ht="12.75">
      <c r="H168" s="501"/>
    </row>
    <row r="169" s="166" customFormat="1" ht="12.75">
      <c r="H169" s="501"/>
    </row>
    <row r="170" s="166" customFormat="1" ht="12.75">
      <c r="H170" s="501"/>
    </row>
    <row r="171" s="166" customFormat="1" ht="12.75">
      <c r="H171" s="501"/>
    </row>
    <row r="172" s="166" customFormat="1" ht="12.75">
      <c r="H172" s="501"/>
    </row>
    <row r="173" s="166" customFormat="1" ht="12.75">
      <c r="H173" s="501"/>
    </row>
    <row r="174" s="166" customFormat="1" ht="12.75">
      <c r="H174" s="501"/>
    </row>
    <row r="175" s="166" customFormat="1" ht="12.75">
      <c r="H175" s="501"/>
    </row>
    <row r="176" s="166" customFormat="1" ht="12.75">
      <c r="H176" s="501"/>
    </row>
    <row r="177" s="166" customFormat="1" ht="12.75">
      <c r="H177" s="501"/>
    </row>
    <row r="178" s="166" customFormat="1" ht="12.75">
      <c r="H178" s="501"/>
    </row>
    <row r="179" s="166" customFormat="1" ht="12.75">
      <c r="H179" s="501"/>
    </row>
    <row r="180" s="166" customFormat="1" ht="12.75">
      <c r="H180" s="501"/>
    </row>
    <row r="181" s="166" customFormat="1" ht="12.75">
      <c r="H181" s="501"/>
    </row>
    <row r="182" s="166" customFormat="1" ht="12.75">
      <c r="H182" s="501"/>
    </row>
    <row r="183" s="166" customFormat="1" ht="12.75">
      <c r="H183" s="501"/>
    </row>
    <row r="184" s="166" customFormat="1" ht="12.75">
      <c r="H184" s="501"/>
    </row>
    <row r="185" s="166" customFormat="1" ht="12.75">
      <c r="H185" s="501"/>
    </row>
    <row r="186" s="166" customFormat="1" ht="12.75">
      <c r="H186" s="501"/>
    </row>
    <row r="187" s="166" customFormat="1" ht="12.75">
      <c r="H187" s="501"/>
    </row>
    <row r="188" s="166" customFormat="1" ht="12.75">
      <c r="H188" s="501"/>
    </row>
    <row r="189" s="166" customFormat="1" ht="12.75">
      <c r="H189" s="501"/>
    </row>
    <row r="190" s="166" customFormat="1" ht="12.75">
      <c r="H190" s="501"/>
    </row>
    <row r="191" s="166" customFormat="1" ht="12.75">
      <c r="H191" s="501"/>
    </row>
    <row r="192" s="166" customFormat="1" ht="12.75">
      <c r="H192" s="501"/>
    </row>
    <row r="193" s="166" customFormat="1" ht="12.75">
      <c r="H193" s="501"/>
    </row>
    <row r="194" s="166" customFormat="1" ht="12.75">
      <c r="H194" s="501"/>
    </row>
    <row r="195" s="166" customFormat="1" ht="12.75">
      <c r="H195" s="501"/>
    </row>
    <row r="196" s="166" customFormat="1" ht="12.75">
      <c r="H196" s="501"/>
    </row>
    <row r="197" s="166" customFormat="1" ht="12.75">
      <c r="H197" s="501"/>
    </row>
    <row r="198" s="166" customFormat="1" ht="12.75">
      <c r="H198" s="501"/>
    </row>
    <row r="199" s="166" customFormat="1" ht="12.75">
      <c r="H199" s="501"/>
    </row>
    <row r="200" s="166" customFormat="1" ht="12.75">
      <c r="H200" s="501"/>
    </row>
    <row r="201" s="166" customFormat="1" ht="12.75">
      <c r="H201" s="501"/>
    </row>
    <row r="202" s="166" customFormat="1" ht="12.75">
      <c r="H202" s="501"/>
    </row>
    <row r="203" s="166" customFormat="1" ht="12.75">
      <c r="H203" s="501"/>
    </row>
    <row r="204" s="166" customFormat="1" ht="12.75">
      <c r="H204" s="501"/>
    </row>
    <row r="205" s="166" customFormat="1" ht="12.75">
      <c r="H205" s="501"/>
    </row>
    <row r="206" s="166" customFormat="1" ht="12.75">
      <c r="H206" s="501"/>
    </row>
    <row r="207" s="166" customFormat="1" ht="12.75">
      <c r="H207" s="501"/>
    </row>
    <row r="208" s="166" customFormat="1" ht="12.75">
      <c r="H208" s="501"/>
    </row>
    <row r="209" s="166" customFormat="1" ht="12.75">
      <c r="H209" s="501"/>
    </row>
    <row r="210" s="166" customFormat="1" ht="12.75">
      <c r="H210" s="501"/>
    </row>
    <row r="211" s="166" customFormat="1" ht="12.75">
      <c r="H211" s="501"/>
    </row>
    <row r="212" s="166" customFormat="1" ht="12.75">
      <c r="H212" s="501"/>
    </row>
    <row r="213" s="166" customFormat="1" ht="12.75">
      <c r="H213" s="501"/>
    </row>
    <row r="214" s="166" customFormat="1" ht="12.75">
      <c r="H214" s="501"/>
    </row>
    <row r="215" s="166" customFormat="1" ht="12.75">
      <c r="H215" s="501"/>
    </row>
    <row r="216" s="166" customFormat="1" ht="12.75">
      <c r="H216" s="501"/>
    </row>
    <row r="217" s="166" customFormat="1" ht="12.75">
      <c r="H217" s="501"/>
    </row>
    <row r="218" s="166" customFormat="1" ht="12.75">
      <c r="H218" s="501"/>
    </row>
    <row r="219" s="166" customFormat="1" ht="12.75">
      <c r="H219" s="501"/>
    </row>
    <row r="220" s="166" customFormat="1" ht="12.75">
      <c r="H220" s="501"/>
    </row>
    <row r="221" s="166" customFormat="1" ht="12.75">
      <c r="H221" s="501"/>
    </row>
    <row r="222" s="166" customFormat="1" ht="12.75">
      <c r="H222" s="501"/>
    </row>
    <row r="223" s="166" customFormat="1" ht="12.75">
      <c r="H223" s="501"/>
    </row>
    <row r="224" s="166" customFormat="1" ht="12.75">
      <c r="H224" s="501"/>
    </row>
    <row r="225" s="166" customFormat="1" ht="12.75">
      <c r="H225" s="501"/>
    </row>
    <row r="226" s="166" customFormat="1" ht="12.75">
      <c r="H226" s="501"/>
    </row>
    <row r="227" s="166" customFormat="1" ht="12.75">
      <c r="H227" s="501"/>
    </row>
    <row r="228" s="166" customFormat="1" ht="12.75">
      <c r="H228" s="501"/>
    </row>
    <row r="229" s="166" customFormat="1" ht="12.75">
      <c r="H229" s="501"/>
    </row>
    <row r="230" s="166" customFormat="1" ht="12.75">
      <c r="H230" s="501"/>
    </row>
    <row r="231" s="166" customFormat="1" ht="12.75">
      <c r="H231" s="501"/>
    </row>
    <row r="232" s="166" customFormat="1" ht="12.75">
      <c r="H232" s="501"/>
    </row>
    <row r="233" s="166" customFormat="1" ht="12.75">
      <c r="H233" s="501"/>
    </row>
    <row r="234" s="166" customFormat="1" ht="12.75">
      <c r="H234" s="501"/>
    </row>
    <row r="235" s="166" customFormat="1" ht="12.75">
      <c r="H235" s="501"/>
    </row>
    <row r="236" s="166" customFormat="1" ht="12.75">
      <c r="H236" s="501"/>
    </row>
    <row r="237" s="166" customFormat="1" ht="12.75">
      <c r="H237" s="501"/>
    </row>
    <row r="238" s="166" customFormat="1" ht="12.75">
      <c r="H238" s="501"/>
    </row>
    <row r="239" s="166" customFormat="1" ht="12.75">
      <c r="H239" s="501"/>
    </row>
    <row r="240" s="166" customFormat="1" ht="12.75">
      <c r="H240" s="501"/>
    </row>
    <row r="241" s="166" customFormat="1" ht="12.75">
      <c r="H241" s="501"/>
    </row>
    <row r="242" s="166" customFormat="1" ht="12.75">
      <c r="H242" s="501"/>
    </row>
    <row r="243" s="166" customFormat="1" ht="12.75">
      <c r="H243" s="501"/>
    </row>
    <row r="244" s="166" customFormat="1" ht="12.75">
      <c r="H244" s="501"/>
    </row>
    <row r="245" s="166" customFormat="1" ht="12.75">
      <c r="H245" s="501"/>
    </row>
    <row r="246" s="166" customFormat="1" ht="12.75">
      <c r="H246" s="501"/>
    </row>
    <row r="247" s="166" customFormat="1" ht="12.75">
      <c r="H247" s="501"/>
    </row>
    <row r="248" s="166" customFormat="1" ht="12.75">
      <c r="H248" s="501"/>
    </row>
    <row r="249" s="166" customFormat="1" ht="12.75">
      <c r="H249" s="501"/>
    </row>
    <row r="250" s="166" customFormat="1" ht="12.75">
      <c r="H250" s="501"/>
    </row>
    <row r="251" s="166" customFormat="1" ht="12.75">
      <c r="H251" s="501"/>
    </row>
    <row r="252" s="166" customFormat="1" ht="12.75">
      <c r="H252" s="501"/>
    </row>
    <row r="253" s="166" customFormat="1" ht="12.75">
      <c r="H253" s="501"/>
    </row>
    <row r="254" s="166" customFormat="1" ht="12.75">
      <c r="H254" s="501"/>
    </row>
    <row r="255" s="166" customFormat="1" ht="12.75">
      <c r="H255" s="501"/>
    </row>
    <row r="256" s="166" customFormat="1" ht="12.75">
      <c r="H256" s="501"/>
    </row>
    <row r="257" s="166" customFormat="1" ht="12.75">
      <c r="H257" s="501"/>
    </row>
    <row r="258" s="166" customFormat="1" ht="12.75">
      <c r="H258" s="501"/>
    </row>
    <row r="259" s="166" customFormat="1" ht="12.75">
      <c r="H259" s="501"/>
    </row>
    <row r="260" s="166" customFormat="1" ht="12.75">
      <c r="H260" s="501"/>
    </row>
    <row r="261" s="166" customFormat="1" ht="12.75">
      <c r="H261" s="501"/>
    </row>
    <row r="262" s="166" customFormat="1" ht="12.75">
      <c r="H262" s="501"/>
    </row>
    <row r="263" s="166" customFormat="1" ht="12.75">
      <c r="H263" s="501"/>
    </row>
    <row r="264" s="166" customFormat="1" ht="12.75">
      <c r="H264" s="501"/>
    </row>
    <row r="265" s="166" customFormat="1" ht="12.75">
      <c r="H265" s="501"/>
    </row>
    <row r="266" s="166" customFormat="1" ht="12.75">
      <c r="H266" s="501"/>
    </row>
    <row r="267" s="166" customFormat="1" ht="12.75">
      <c r="H267" s="501"/>
    </row>
    <row r="268" s="166" customFormat="1" ht="12.75">
      <c r="H268" s="501"/>
    </row>
    <row r="269" s="166" customFormat="1" ht="12.75">
      <c r="H269" s="501"/>
    </row>
    <row r="270" s="166" customFormat="1" ht="12.75">
      <c r="H270" s="501"/>
    </row>
    <row r="271" s="166" customFormat="1" ht="12.75">
      <c r="H271" s="501"/>
    </row>
    <row r="272" s="166" customFormat="1" ht="12.75">
      <c r="H272" s="501"/>
    </row>
    <row r="273" s="166" customFormat="1" ht="12.75">
      <c r="H273" s="501"/>
    </row>
    <row r="274" s="166" customFormat="1" ht="12.75">
      <c r="H274" s="501"/>
    </row>
    <row r="275" s="166" customFormat="1" ht="12.75">
      <c r="H275" s="501"/>
    </row>
    <row r="276" s="166" customFormat="1" ht="12.75">
      <c r="H276" s="501"/>
    </row>
    <row r="277" s="166" customFormat="1" ht="12.75">
      <c r="H277" s="501"/>
    </row>
    <row r="278" s="166" customFormat="1" ht="12.75">
      <c r="H278" s="501"/>
    </row>
    <row r="279" s="166" customFormat="1" ht="12.75">
      <c r="H279" s="501"/>
    </row>
    <row r="280" s="166" customFormat="1" ht="12.75">
      <c r="H280" s="501"/>
    </row>
    <row r="281" s="166" customFormat="1" ht="12.75">
      <c r="H281" s="501"/>
    </row>
    <row r="282" s="166" customFormat="1" ht="12.75">
      <c r="H282" s="501"/>
    </row>
    <row r="283" s="166" customFormat="1" ht="12.75">
      <c r="H283" s="501"/>
    </row>
    <row r="284" s="166" customFormat="1" ht="12.75">
      <c r="H284" s="501"/>
    </row>
    <row r="285" s="166" customFormat="1" ht="12.75">
      <c r="H285" s="501"/>
    </row>
    <row r="286" s="166" customFormat="1" ht="12.75">
      <c r="H286" s="501"/>
    </row>
    <row r="287" s="166" customFormat="1" ht="12.75">
      <c r="H287" s="501"/>
    </row>
    <row r="288" s="166" customFormat="1" ht="12.75">
      <c r="H288" s="501"/>
    </row>
    <row r="289" s="166" customFormat="1" ht="12.75">
      <c r="H289" s="501"/>
    </row>
    <row r="290" s="166" customFormat="1" ht="12.75">
      <c r="H290" s="501"/>
    </row>
    <row r="291" s="166" customFormat="1" ht="12.75">
      <c r="H291" s="501"/>
    </row>
    <row r="292" s="166" customFormat="1" ht="12.75">
      <c r="H292" s="501"/>
    </row>
    <row r="293" s="166" customFormat="1" ht="12.75">
      <c r="H293" s="501"/>
    </row>
    <row r="294" s="166" customFormat="1" ht="12.75">
      <c r="H294" s="501"/>
    </row>
    <row r="295" s="166" customFormat="1" ht="12.75">
      <c r="H295" s="501"/>
    </row>
    <row r="296" s="166" customFormat="1" ht="12.75">
      <c r="H296" s="501"/>
    </row>
    <row r="297" s="166" customFormat="1" ht="12.75">
      <c r="H297" s="501"/>
    </row>
    <row r="298" s="166" customFormat="1" ht="12.75">
      <c r="H298" s="501"/>
    </row>
    <row r="299" s="166" customFormat="1" ht="12.75">
      <c r="H299" s="501"/>
    </row>
    <row r="300" s="166" customFormat="1" ht="12.75">
      <c r="H300" s="501"/>
    </row>
    <row r="301" s="166" customFormat="1" ht="12.75">
      <c r="H301" s="501"/>
    </row>
    <row r="302" s="166" customFormat="1" ht="12.75">
      <c r="H302" s="501"/>
    </row>
    <row r="303" s="166" customFormat="1" ht="12.75">
      <c r="H303" s="501"/>
    </row>
    <row r="304" s="166" customFormat="1" ht="12.75">
      <c r="H304" s="501"/>
    </row>
    <row r="305" s="166" customFormat="1" ht="12.75">
      <c r="H305" s="501"/>
    </row>
    <row r="306" s="166" customFormat="1" ht="12.75">
      <c r="H306" s="501"/>
    </row>
    <row r="307" s="166" customFormat="1" ht="12.75">
      <c r="H307" s="501"/>
    </row>
    <row r="308" s="166" customFormat="1" ht="12.75">
      <c r="H308" s="501"/>
    </row>
    <row r="309" s="166" customFormat="1" ht="12.75">
      <c r="H309" s="501"/>
    </row>
    <row r="310" s="166" customFormat="1" ht="12.75">
      <c r="H310" s="501"/>
    </row>
    <row r="311" s="166" customFormat="1" ht="12.75">
      <c r="H311" s="501"/>
    </row>
    <row r="312" s="166" customFormat="1" ht="12.75">
      <c r="H312" s="501"/>
    </row>
    <row r="313" s="166" customFormat="1" ht="12.75">
      <c r="H313" s="501"/>
    </row>
    <row r="314" s="166" customFormat="1" ht="12.75">
      <c r="H314" s="501"/>
    </row>
    <row r="315" s="166" customFormat="1" ht="12.75">
      <c r="H315" s="501"/>
    </row>
    <row r="316" s="166" customFormat="1" ht="12.75">
      <c r="H316" s="501"/>
    </row>
    <row r="317" s="166" customFormat="1" ht="12.75">
      <c r="H317" s="501"/>
    </row>
    <row r="318" s="166" customFormat="1" ht="12.75">
      <c r="H318" s="501"/>
    </row>
    <row r="319" s="166" customFormat="1" ht="12.75">
      <c r="H319" s="501"/>
    </row>
    <row r="320" s="166" customFormat="1" ht="12.75">
      <c r="H320" s="501"/>
    </row>
    <row r="321" s="166" customFormat="1" ht="12.75">
      <c r="H321" s="501"/>
    </row>
    <row r="322" s="166" customFormat="1" ht="12.75">
      <c r="H322" s="501"/>
    </row>
    <row r="323" s="166" customFormat="1" ht="12.75">
      <c r="H323" s="501"/>
    </row>
    <row r="324" s="166" customFormat="1" ht="12.75">
      <c r="H324" s="501"/>
    </row>
    <row r="325" s="166" customFormat="1" ht="12.75">
      <c r="H325" s="501"/>
    </row>
    <row r="326" s="166" customFormat="1" ht="12.75">
      <c r="H326" s="501"/>
    </row>
    <row r="327" s="166" customFormat="1" ht="12.75">
      <c r="H327" s="501"/>
    </row>
    <row r="328" s="166" customFormat="1" ht="12.75">
      <c r="H328" s="501"/>
    </row>
    <row r="329" s="166" customFormat="1" ht="12.75">
      <c r="H329" s="501"/>
    </row>
    <row r="330" s="166" customFormat="1" ht="12.75">
      <c r="H330" s="501"/>
    </row>
    <row r="331" s="166" customFormat="1" ht="12.75">
      <c r="H331" s="501"/>
    </row>
    <row r="332" s="166" customFormat="1" ht="12.75">
      <c r="H332" s="501"/>
    </row>
    <row r="333" s="166" customFormat="1" ht="12.75">
      <c r="H333" s="501"/>
    </row>
    <row r="334" s="166" customFormat="1" ht="12.75">
      <c r="H334" s="501"/>
    </row>
    <row r="335" s="166" customFormat="1" ht="12.75">
      <c r="H335" s="501"/>
    </row>
    <row r="336" s="166" customFormat="1" ht="12.75">
      <c r="H336" s="501"/>
    </row>
    <row r="337" s="166" customFormat="1" ht="12.75">
      <c r="H337" s="501"/>
    </row>
    <row r="338" s="166" customFormat="1" ht="12.75">
      <c r="H338" s="501"/>
    </row>
    <row r="339" s="166" customFormat="1" ht="12.75">
      <c r="H339" s="501"/>
    </row>
    <row r="340" s="166" customFormat="1" ht="12.75">
      <c r="H340" s="501"/>
    </row>
    <row r="341" s="166" customFormat="1" ht="12.75">
      <c r="H341" s="501"/>
    </row>
    <row r="342" s="166" customFormat="1" ht="12.75">
      <c r="H342" s="501"/>
    </row>
    <row r="343" s="166" customFormat="1" ht="12.75">
      <c r="H343" s="501"/>
    </row>
    <row r="344" s="166" customFormat="1" ht="12.75">
      <c r="H344" s="501"/>
    </row>
    <row r="345" s="166" customFormat="1" ht="12.75">
      <c r="H345" s="501"/>
    </row>
    <row r="346" s="166" customFormat="1" ht="12.75">
      <c r="H346" s="501"/>
    </row>
    <row r="347" s="166" customFormat="1" ht="12.75">
      <c r="H347" s="501"/>
    </row>
    <row r="348" s="166" customFormat="1" ht="12.75">
      <c r="H348" s="501"/>
    </row>
    <row r="349" s="166" customFormat="1" ht="12.75">
      <c r="H349" s="501"/>
    </row>
    <row r="350" s="166" customFormat="1" ht="12.75">
      <c r="H350" s="501"/>
    </row>
    <row r="351" s="166" customFormat="1" ht="12.75">
      <c r="H351" s="501"/>
    </row>
    <row r="352" s="166" customFormat="1" ht="12.75">
      <c r="H352" s="501"/>
    </row>
    <row r="353" s="166" customFormat="1" ht="12.75">
      <c r="H353" s="501"/>
    </row>
    <row r="354" s="166" customFormat="1" ht="12.75">
      <c r="H354" s="501"/>
    </row>
    <row r="355" s="166" customFormat="1" ht="12.75">
      <c r="H355" s="501"/>
    </row>
    <row r="356" s="166" customFormat="1" ht="12.75">
      <c r="H356" s="501"/>
    </row>
    <row r="357" s="166" customFormat="1" ht="12.75">
      <c r="H357" s="501"/>
    </row>
    <row r="358" s="166" customFormat="1" ht="12.75">
      <c r="H358" s="501"/>
    </row>
    <row r="359" s="166" customFormat="1" ht="12.75">
      <c r="H359" s="501"/>
    </row>
    <row r="360" s="166" customFormat="1" ht="12.75">
      <c r="H360" s="501"/>
    </row>
    <row r="361" s="166" customFormat="1" ht="12.75">
      <c r="H361" s="501"/>
    </row>
    <row r="362" s="166" customFormat="1" ht="12.75">
      <c r="H362" s="501"/>
    </row>
    <row r="363" s="166" customFormat="1" ht="12.75">
      <c r="H363" s="501"/>
    </row>
    <row r="364" s="166" customFormat="1" ht="12.75">
      <c r="H364" s="501"/>
    </row>
    <row r="365" s="166" customFormat="1" ht="12.75">
      <c r="H365" s="501"/>
    </row>
    <row r="366" s="166" customFormat="1" ht="12.75">
      <c r="H366" s="501"/>
    </row>
    <row r="367" s="166" customFormat="1" ht="12.75">
      <c r="H367" s="501"/>
    </row>
    <row r="368" s="166" customFormat="1" ht="12.75">
      <c r="H368" s="501"/>
    </row>
    <row r="369" s="166" customFormat="1" ht="12.75">
      <c r="H369" s="501"/>
    </row>
    <row r="370" s="166" customFormat="1" ht="12.75">
      <c r="H370" s="501"/>
    </row>
    <row r="371" s="166" customFormat="1" ht="12.75">
      <c r="H371" s="501"/>
    </row>
    <row r="372" s="166" customFormat="1" ht="12.75">
      <c r="H372" s="501"/>
    </row>
    <row r="373" s="166" customFormat="1" ht="12.75">
      <c r="H373" s="501"/>
    </row>
    <row r="374" s="166" customFormat="1" ht="12.75">
      <c r="H374" s="501"/>
    </row>
    <row r="375" s="166" customFormat="1" ht="12.75">
      <c r="H375" s="501"/>
    </row>
    <row r="376" s="166" customFormat="1" ht="12.75">
      <c r="H376" s="501"/>
    </row>
    <row r="377" s="166" customFormat="1" ht="12.75">
      <c r="H377" s="501"/>
    </row>
    <row r="378" s="166" customFormat="1" ht="12.75">
      <c r="H378" s="501"/>
    </row>
    <row r="379" s="166" customFormat="1" ht="12.75">
      <c r="H379" s="501"/>
    </row>
    <row r="380" s="166" customFormat="1" ht="12.75">
      <c r="H380" s="501"/>
    </row>
    <row r="381" s="166" customFormat="1" ht="12.75">
      <c r="H381" s="501"/>
    </row>
    <row r="382" s="166" customFormat="1" ht="12.75">
      <c r="H382" s="501"/>
    </row>
    <row r="383" s="166" customFormat="1" ht="12.75">
      <c r="H383" s="501"/>
    </row>
    <row r="384" s="166" customFormat="1" ht="12.75">
      <c r="H384" s="501"/>
    </row>
    <row r="385" s="166" customFormat="1" ht="12.75">
      <c r="H385" s="501"/>
    </row>
    <row r="386" s="166" customFormat="1" ht="12.75">
      <c r="H386" s="501"/>
    </row>
    <row r="387" s="166" customFormat="1" ht="12.75">
      <c r="H387" s="501"/>
    </row>
    <row r="388" s="166" customFormat="1" ht="12.75">
      <c r="H388" s="501"/>
    </row>
    <row r="389" s="166" customFormat="1" ht="12.75">
      <c r="H389" s="501"/>
    </row>
    <row r="390" s="166" customFormat="1" ht="12.75">
      <c r="H390" s="501"/>
    </row>
    <row r="391" s="166" customFormat="1" ht="12.75">
      <c r="H391" s="501"/>
    </row>
    <row r="392" s="166" customFormat="1" ht="12.75">
      <c r="H392" s="501"/>
    </row>
    <row r="393" s="166" customFormat="1" ht="12.75">
      <c r="H393" s="501"/>
    </row>
    <row r="394" s="166" customFormat="1" ht="12.75">
      <c r="H394" s="501"/>
    </row>
    <row r="395" s="166" customFormat="1" ht="12.75">
      <c r="H395" s="501"/>
    </row>
    <row r="396" s="166" customFormat="1" ht="12.75">
      <c r="H396" s="501"/>
    </row>
    <row r="397" s="166" customFormat="1" ht="12.75">
      <c r="H397" s="501"/>
    </row>
    <row r="398" s="166" customFormat="1" ht="12.75">
      <c r="H398" s="501"/>
    </row>
    <row r="399" s="166" customFormat="1" ht="12.75">
      <c r="H399" s="501"/>
    </row>
    <row r="400" s="166" customFormat="1" ht="12.75">
      <c r="H400" s="501"/>
    </row>
    <row r="401" s="166" customFormat="1" ht="12.75">
      <c r="H401" s="501"/>
    </row>
    <row r="402" s="166" customFormat="1" ht="12.75">
      <c r="H402" s="501"/>
    </row>
    <row r="403" s="166" customFormat="1" ht="12.75">
      <c r="H403" s="501"/>
    </row>
    <row r="404" s="166" customFormat="1" ht="12.75">
      <c r="H404" s="501"/>
    </row>
    <row r="405" s="166" customFormat="1" ht="12.75">
      <c r="H405" s="501"/>
    </row>
    <row r="406" s="166" customFormat="1" ht="12.75">
      <c r="H406" s="501"/>
    </row>
    <row r="407" s="166" customFormat="1" ht="12.75">
      <c r="H407" s="501"/>
    </row>
    <row r="408" s="166" customFormat="1" ht="12.75">
      <c r="H408" s="501"/>
    </row>
    <row r="409" s="166" customFormat="1" ht="12.75">
      <c r="H409" s="501"/>
    </row>
    <row r="410" s="166" customFormat="1" ht="12.75">
      <c r="H410" s="501"/>
    </row>
    <row r="411" s="166" customFormat="1" ht="12.75">
      <c r="H411" s="501"/>
    </row>
    <row r="412" s="166" customFormat="1" ht="12.75">
      <c r="H412" s="501"/>
    </row>
    <row r="413" s="166" customFormat="1" ht="12.75">
      <c r="H413" s="501"/>
    </row>
    <row r="414" s="166" customFormat="1" ht="12.75">
      <c r="H414" s="501"/>
    </row>
    <row r="415" s="166" customFormat="1" ht="12.75">
      <c r="H415" s="501"/>
    </row>
    <row r="416" s="166" customFormat="1" ht="12.75">
      <c r="H416" s="501"/>
    </row>
    <row r="417" s="166" customFormat="1" ht="12.75">
      <c r="H417" s="501"/>
    </row>
    <row r="418" s="166" customFormat="1" ht="12.75">
      <c r="H418" s="501"/>
    </row>
    <row r="419" s="166" customFormat="1" ht="12.75">
      <c r="H419" s="501"/>
    </row>
    <row r="420" s="166" customFormat="1" ht="12.75">
      <c r="H420" s="501"/>
    </row>
    <row r="421" s="166" customFormat="1" ht="12.75">
      <c r="H421" s="501"/>
    </row>
    <row r="422" s="166" customFormat="1" ht="12.75">
      <c r="H422" s="501"/>
    </row>
    <row r="423" s="166" customFormat="1" ht="12.75">
      <c r="H423" s="501"/>
    </row>
    <row r="424" s="166" customFormat="1" ht="12.75">
      <c r="H424" s="501"/>
    </row>
    <row r="425" s="166" customFormat="1" ht="12.75">
      <c r="H425" s="501"/>
    </row>
    <row r="426" s="166" customFormat="1" ht="12.75">
      <c r="H426" s="501"/>
    </row>
    <row r="427" s="166" customFormat="1" ht="12.75">
      <c r="H427" s="501"/>
    </row>
    <row r="428" s="166" customFormat="1" ht="12.75">
      <c r="H428" s="501"/>
    </row>
    <row r="429" s="166" customFormat="1" ht="12.75">
      <c r="H429" s="501"/>
    </row>
    <row r="430" s="166" customFormat="1" ht="12.75">
      <c r="H430" s="501"/>
    </row>
    <row r="431" s="166" customFormat="1" ht="12.75">
      <c r="H431" s="501"/>
    </row>
    <row r="432" s="166" customFormat="1" ht="12.75">
      <c r="H432" s="501"/>
    </row>
    <row r="433" s="166" customFormat="1" ht="12.75">
      <c r="H433" s="501"/>
    </row>
    <row r="434" s="166" customFormat="1" ht="12.75">
      <c r="H434" s="501"/>
    </row>
    <row r="435" s="166" customFormat="1" ht="12.75">
      <c r="H435" s="501"/>
    </row>
    <row r="436" s="166" customFormat="1" ht="12.75">
      <c r="H436" s="501"/>
    </row>
    <row r="437" s="166" customFormat="1" ht="12.75">
      <c r="H437" s="501"/>
    </row>
    <row r="438" s="166" customFormat="1" ht="12.75">
      <c r="H438" s="501"/>
    </row>
    <row r="439" s="166" customFormat="1" ht="12.75">
      <c r="H439" s="501"/>
    </row>
    <row r="440" s="166" customFormat="1" ht="12.75">
      <c r="H440" s="501"/>
    </row>
    <row r="441" s="166" customFormat="1" ht="12.75">
      <c r="H441" s="501"/>
    </row>
    <row r="442" s="166" customFormat="1" ht="12.75">
      <c r="H442" s="501"/>
    </row>
    <row r="443" s="166" customFormat="1" ht="12.75">
      <c r="H443" s="501"/>
    </row>
    <row r="444" s="166" customFormat="1" ht="12.75">
      <c r="H444" s="501"/>
    </row>
    <row r="445" s="166" customFormat="1" ht="12.75">
      <c r="H445" s="501"/>
    </row>
    <row r="446" s="166" customFormat="1" ht="12.75">
      <c r="H446" s="501"/>
    </row>
    <row r="447" s="166" customFormat="1" ht="12.75">
      <c r="H447" s="501"/>
    </row>
    <row r="448" s="166" customFormat="1" ht="12.75">
      <c r="H448" s="501"/>
    </row>
    <row r="449" s="166" customFormat="1" ht="12.75">
      <c r="H449" s="501"/>
    </row>
    <row r="450" s="166" customFormat="1" ht="12.75">
      <c r="H450" s="501"/>
    </row>
    <row r="451" s="166" customFormat="1" ht="12.75">
      <c r="H451" s="501"/>
    </row>
    <row r="452" s="166" customFormat="1" ht="12.75">
      <c r="H452" s="501"/>
    </row>
    <row r="453" s="166" customFormat="1" ht="12.75">
      <c r="H453" s="501"/>
    </row>
    <row r="454" s="166" customFormat="1" ht="12.75">
      <c r="H454" s="501"/>
    </row>
    <row r="455" s="166" customFormat="1" ht="12.75">
      <c r="H455" s="501"/>
    </row>
    <row r="456" s="166" customFormat="1" ht="12.75">
      <c r="H456" s="501"/>
    </row>
    <row r="457" s="166" customFormat="1" ht="12.75">
      <c r="H457" s="501"/>
    </row>
    <row r="458" s="166" customFormat="1" ht="12.75">
      <c r="H458" s="501"/>
    </row>
    <row r="459" s="166" customFormat="1" ht="12.75">
      <c r="H459" s="501"/>
    </row>
    <row r="460" s="166" customFormat="1" ht="12.75">
      <c r="H460" s="501"/>
    </row>
    <row r="461" s="166" customFormat="1" ht="12.75">
      <c r="H461" s="501"/>
    </row>
    <row r="462" s="166" customFormat="1" ht="12.75">
      <c r="H462" s="501"/>
    </row>
    <row r="463" s="166" customFormat="1" ht="12.75">
      <c r="H463" s="501"/>
    </row>
    <row r="464" s="166" customFormat="1" ht="12.75">
      <c r="H464" s="501"/>
    </row>
    <row r="465" s="166" customFormat="1" ht="12.75">
      <c r="H465" s="501"/>
    </row>
    <row r="466" s="166" customFormat="1" ht="12.75">
      <c r="H466" s="501"/>
    </row>
    <row r="467" s="166" customFormat="1" ht="12.75">
      <c r="H467" s="501"/>
    </row>
    <row r="468" s="166" customFormat="1" ht="12.75">
      <c r="H468" s="501"/>
    </row>
    <row r="469" s="166" customFormat="1" ht="12.75">
      <c r="H469" s="501"/>
    </row>
    <row r="470" s="166" customFormat="1" ht="12.75">
      <c r="H470" s="501"/>
    </row>
    <row r="471" s="166" customFormat="1" ht="12.75">
      <c r="H471" s="501"/>
    </row>
    <row r="472" s="166" customFormat="1" ht="12.75">
      <c r="H472" s="501"/>
    </row>
    <row r="473" s="166" customFormat="1" ht="12.75">
      <c r="H473" s="501"/>
    </row>
    <row r="474" s="166" customFormat="1" ht="12.75">
      <c r="H474" s="501"/>
    </row>
    <row r="475" s="166" customFormat="1" ht="12.75">
      <c r="H475" s="501"/>
    </row>
    <row r="476" s="166" customFormat="1" ht="12.75">
      <c r="H476" s="501"/>
    </row>
    <row r="477" s="166" customFormat="1" ht="12.75">
      <c r="H477" s="501"/>
    </row>
    <row r="478" s="166" customFormat="1" ht="12.75">
      <c r="H478" s="501"/>
    </row>
    <row r="479" s="166" customFormat="1" ht="12.75">
      <c r="H479" s="501"/>
    </row>
    <row r="480" s="166" customFormat="1" ht="12.75">
      <c r="H480" s="501"/>
    </row>
    <row r="481" s="166" customFormat="1" ht="12.75">
      <c r="H481" s="501"/>
    </row>
    <row r="482" s="166" customFormat="1" ht="12.75">
      <c r="H482" s="501"/>
    </row>
    <row r="483" s="166" customFormat="1" ht="12.75">
      <c r="H483" s="501"/>
    </row>
    <row r="484" s="166" customFormat="1" ht="12.75">
      <c r="H484" s="501"/>
    </row>
    <row r="485" s="166" customFormat="1" ht="12.75">
      <c r="H485" s="501"/>
    </row>
    <row r="486" s="166" customFormat="1" ht="12.75">
      <c r="H486" s="501"/>
    </row>
    <row r="487" s="166" customFormat="1" ht="12.75">
      <c r="H487" s="501"/>
    </row>
    <row r="488" s="166" customFormat="1" ht="12.75">
      <c r="H488" s="501"/>
    </row>
    <row r="489" s="166" customFormat="1" ht="12.75">
      <c r="H489" s="501"/>
    </row>
    <row r="490" s="166" customFormat="1" ht="12.75">
      <c r="H490" s="501"/>
    </row>
    <row r="491" s="166" customFormat="1" ht="12.75">
      <c r="H491" s="501"/>
    </row>
    <row r="492" s="166" customFormat="1" ht="12.75">
      <c r="H492" s="501"/>
    </row>
    <row r="493" s="166" customFormat="1" ht="12.75">
      <c r="H493" s="501"/>
    </row>
    <row r="494" s="166" customFormat="1" ht="12.75">
      <c r="H494" s="501"/>
    </row>
    <row r="495" s="166" customFormat="1" ht="12.75">
      <c r="H495" s="501"/>
    </row>
    <row r="496" s="166" customFormat="1" ht="12.75">
      <c r="H496" s="501"/>
    </row>
    <row r="497" s="166" customFormat="1" ht="12.75">
      <c r="H497" s="501"/>
    </row>
    <row r="498" s="166" customFormat="1" ht="12.75">
      <c r="H498" s="501"/>
    </row>
    <row r="499" s="166" customFormat="1" ht="12.75">
      <c r="H499" s="501"/>
    </row>
    <row r="500" s="166" customFormat="1" ht="12.75">
      <c r="H500" s="501"/>
    </row>
    <row r="501" s="166" customFormat="1" ht="12.75">
      <c r="H501" s="501"/>
    </row>
    <row r="502" s="166" customFormat="1" ht="12.75">
      <c r="H502" s="501"/>
    </row>
    <row r="503" s="166" customFormat="1" ht="12.75">
      <c r="H503" s="501"/>
    </row>
    <row r="504" s="166" customFormat="1" ht="12.75">
      <c r="H504" s="501"/>
    </row>
    <row r="505" s="166" customFormat="1" ht="12.75">
      <c r="H505" s="501"/>
    </row>
    <row r="506" s="166" customFormat="1" ht="12.75">
      <c r="H506" s="501"/>
    </row>
    <row r="507" s="166" customFormat="1" ht="12.75">
      <c r="H507" s="501"/>
    </row>
    <row r="508" s="166" customFormat="1" ht="12.75">
      <c r="H508" s="501"/>
    </row>
    <row r="509" s="166" customFormat="1" ht="12.75">
      <c r="H509" s="501"/>
    </row>
    <row r="510" s="166" customFormat="1" ht="12.75">
      <c r="H510" s="501"/>
    </row>
    <row r="511" s="166" customFormat="1" ht="12.75">
      <c r="H511" s="501"/>
    </row>
    <row r="512" s="166" customFormat="1" ht="12.75">
      <c r="H512" s="501"/>
    </row>
    <row r="513" s="166" customFormat="1" ht="12.75">
      <c r="H513" s="501"/>
    </row>
    <row r="514" s="166" customFormat="1" ht="12.75">
      <c r="H514" s="501"/>
    </row>
    <row r="515" s="166" customFormat="1" ht="12.75">
      <c r="H515" s="501"/>
    </row>
    <row r="516" s="166" customFormat="1" ht="12.75">
      <c r="H516" s="501"/>
    </row>
    <row r="517" s="166" customFormat="1" ht="12.75">
      <c r="H517" s="501"/>
    </row>
    <row r="518" s="166" customFormat="1" ht="12.75">
      <c r="H518" s="501"/>
    </row>
    <row r="519" s="166" customFormat="1" ht="12.75">
      <c r="H519" s="501"/>
    </row>
    <row r="520" s="166" customFormat="1" ht="12.75">
      <c r="H520" s="501"/>
    </row>
    <row r="521" s="166" customFormat="1" ht="12.75">
      <c r="H521" s="501"/>
    </row>
    <row r="522" s="166" customFormat="1" ht="12.75">
      <c r="H522" s="501"/>
    </row>
    <row r="523" s="166" customFormat="1" ht="12.75">
      <c r="H523" s="501"/>
    </row>
    <row r="524" s="166" customFormat="1" ht="12.75">
      <c r="H524" s="501"/>
    </row>
    <row r="525" s="166" customFormat="1" ht="12.75">
      <c r="H525" s="501"/>
    </row>
    <row r="526" s="166" customFormat="1" ht="12.75">
      <c r="H526" s="501"/>
    </row>
    <row r="527" s="166" customFormat="1" ht="12.75">
      <c r="H527" s="501"/>
    </row>
    <row r="528" s="166" customFormat="1" ht="12.75">
      <c r="H528" s="501"/>
    </row>
    <row r="529" s="166" customFormat="1" ht="12.75">
      <c r="H529" s="501"/>
    </row>
    <row r="530" s="166" customFormat="1" ht="12.75">
      <c r="H530" s="501"/>
    </row>
    <row r="531" s="166" customFormat="1" ht="12.75">
      <c r="H531" s="501"/>
    </row>
    <row r="532" s="166" customFormat="1" ht="12.75">
      <c r="H532" s="501"/>
    </row>
    <row r="533" s="166" customFormat="1" ht="12.75">
      <c r="H533" s="501"/>
    </row>
    <row r="534" s="166" customFormat="1" ht="12.75">
      <c r="H534" s="501"/>
    </row>
    <row r="535" s="166" customFormat="1" ht="12.75">
      <c r="H535" s="501"/>
    </row>
    <row r="536" s="166" customFormat="1" ht="12.75">
      <c r="H536" s="501"/>
    </row>
    <row r="537" s="166" customFormat="1" ht="12.75">
      <c r="H537" s="501"/>
    </row>
    <row r="538" s="166" customFormat="1" ht="12.75">
      <c r="H538" s="501"/>
    </row>
    <row r="539" s="166" customFormat="1" ht="12.75">
      <c r="H539" s="501"/>
    </row>
    <row r="540" s="166" customFormat="1" ht="12.75">
      <c r="H540" s="501"/>
    </row>
    <row r="541" s="166" customFormat="1" ht="12.75">
      <c r="H541" s="501"/>
    </row>
    <row r="542" s="166" customFormat="1" ht="12.75">
      <c r="H542" s="501"/>
    </row>
    <row r="543" s="166" customFormat="1" ht="12.75">
      <c r="H543" s="501"/>
    </row>
    <row r="544" s="166" customFormat="1" ht="12.75">
      <c r="H544" s="501"/>
    </row>
    <row r="545" s="166" customFormat="1" ht="12.75">
      <c r="H545" s="501"/>
    </row>
    <row r="546" s="166" customFormat="1" ht="12.75">
      <c r="H546" s="501"/>
    </row>
    <row r="547" s="166" customFormat="1" ht="12.75">
      <c r="H547" s="501"/>
    </row>
    <row r="548" s="166" customFormat="1" ht="12.75">
      <c r="H548" s="501"/>
    </row>
    <row r="549" s="166" customFormat="1" ht="12.75">
      <c r="H549" s="501"/>
    </row>
    <row r="550" s="166" customFormat="1" ht="12.75">
      <c r="H550" s="501"/>
    </row>
    <row r="551" s="166" customFormat="1" ht="12.75">
      <c r="H551" s="501"/>
    </row>
    <row r="552" s="166" customFormat="1" ht="12.75">
      <c r="H552" s="501"/>
    </row>
    <row r="553" s="166" customFormat="1" ht="12.75">
      <c r="H553" s="501"/>
    </row>
    <row r="554" s="166" customFormat="1" ht="12.75">
      <c r="H554" s="501"/>
    </row>
    <row r="555" s="166" customFormat="1" ht="12.75">
      <c r="H555" s="501"/>
    </row>
    <row r="556" s="166" customFormat="1" ht="12.75">
      <c r="H556" s="501"/>
    </row>
    <row r="557" s="166" customFormat="1" ht="12.75">
      <c r="H557" s="501"/>
    </row>
    <row r="558" s="166" customFormat="1" ht="12.75">
      <c r="H558" s="501"/>
    </row>
    <row r="559" s="166" customFormat="1" ht="12.75">
      <c r="H559" s="501"/>
    </row>
    <row r="560" s="166" customFormat="1" ht="12.75">
      <c r="H560" s="501"/>
    </row>
    <row r="561" s="166" customFormat="1" ht="12.75">
      <c r="H561" s="501"/>
    </row>
    <row r="562" s="166" customFormat="1" ht="12.75">
      <c r="H562" s="501"/>
    </row>
    <row r="563" s="166" customFormat="1" ht="12.75">
      <c r="H563" s="501"/>
    </row>
    <row r="564" s="166" customFormat="1" ht="12.75">
      <c r="H564" s="501"/>
    </row>
    <row r="565" s="166" customFormat="1" ht="12.75">
      <c r="H565" s="501"/>
    </row>
    <row r="566" s="166" customFormat="1" ht="12.75">
      <c r="H566" s="501"/>
    </row>
    <row r="567" s="166" customFormat="1" ht="12.75">
      <c r="H567" s="501"/>
    </row>
    <row r="568" s="166" customFormat="1" ht="12.75">
      <c r="H568" s="501"/>
    </row>
    <row r="569" s="166" customFormat="1" ht="12.75">
      <c r="H569" s="501"/>
    </row>
    <row r="570" s="166" customFormat="1" ht="12.75">
      <c r="H570" s="501"/>
    </row>
    <row r="571" s="166" customFormat="1" ht="12.75">
      <c r="H571" s="501"/>
    </row>
    <row r="572" s="166" customFormat="1" ht="12.75">
      <c r="H572" s="501"/>
    </row>
    <row r="573" s="166" customFormat="1" ht="12.75">
      <c r="H573" s="501"/>
    </row>
    <row r="574" s="166" customFormat="1" ht="12.75">
      <c r="H574" s="501"/>
    </row>
    <row r="575" s="166" customFormat="1" ht="12.75">
      <c r="H575" s="501"/>
    </row>
    <row r="576" s="166" customFormat="1" ht="12.75">
      <c r="H576" s="501"/>
    </row>
    <row r="577" s="166" customFormat="1" ht="12.75">
      <c r="H577" s="501"/>
    </row>
    <row r="578" s="166" customFormat="1" ht="12.75">
      <c r="H578" s="501"/>
    </row>
    <row r="579" s="166" customFormat="1" ht="12.75">
      <c r="H579" s="501"/>
    </row>
    <row r="580" s="166" customFormat="1" ht="12.75">
      <c r="H580" s="501"/>
    </row>
    <row r="581" s="166" customFormat="1" ht="12.75">
      <c r="H581" s="501"/>
    </row>
    <row r="582" s="166" customFormat="1" ht="12.75">
      <c r="H582" s="501"/>
    </row>
    <row r="583" s="166" customFormat="1" ht="12.75">
      <c r="H583" s="501"/>
    </row>
    <row r="584" s="166" customFormat="1" ht="12.75">
      <c r="H584" s="501"/>
    </row>
    <row r="585" s="166" customFormat="1" ht="12.75">
      <c r="H585" s="501"/>
    </row>
    <row r="586" s="166" customFormat="1" ht="12.75">
      <c r="H586" s="501"/>
    </row>
    <row r="587" s="166" customFormat="1" ht="12.75">
      <c r="H587" s="501"/>
    </row>
    <row r="588" s="166" customFormat="1" ht="12.75">
      <c r="H588" s="501"/>
    </row>
    <row r="589" s="166" customFormat="1" ht="12.75">
      <c r="H589" s="501"/>
    </row>
    <row r="590" s="166" customFormat="1" ht="12.75">
      <c r="H590" s="501"/>
    </row>
    <row r="591" s="166" customFormat="1" ht="12.75">
      <c r="H591" s="501"/>
    </row>
    <row r="592" s="166" customFormat="1" ht="12.75">
      <c r="H592" s="501"/>
    </row>
    <row r="593" s="166" customFormat="1" ht="12.75">
      <c r="H593" s="501"/>
    </row>
    <row r="594" s="166" customFormat="1" ht="12.75">
      <c r="H594" s="501"/>
    </row>
    <row r="595" s="166" customFormat="1" ht="12.75">
      <c r="H595" s="501"/>
    </row>
    <row r="596" s="166" customFormat="1" ht="12.75">
      <c r="H596" s="501"/>
    </row>
    <row r="597" s="166" customFormat="1" ht="12.75">
      <c r="H597" s="501"/>
    </row>
    <row r="598" s="166" customFormat="1" ht="12.75">
      <c r="H598" s="501"/>
    </row>
    <row r="599" s="166" customFormat="1" ht="12.75">
      <c r="H599" s="501"/>
    </row>
    <row r="600" s="166" customFormat="1" ht="12.75">
      <c r="H600" s="501"/>
    </row>
    <row r="601" s="166" customFormat="1" ht="12.75">
      <c r="H601" s="501"/>
    </row>
    <row r="602" s="166" customFormat="1" ht="12.75">
      <c r="H602" s="501"/>
    </row>
    <row r="603" s="166" customFormat="1" ht="12.75">
      <c r="H603" s="501"/>
    </row>
    <row r="604" s="166" customFormat="1" ht="12.75">
      <c r="H604" s="501"/>
    </row>
    <row r="605" s="166" customFormat="1" ht="12.75">
      <c r="H605" s="501"/>
    </row>
    <row r="606" s="166" customFormat="1" ht="12.75">
      <c r="H606" s="501"/>
    </row>
    <row r="607" s="166" customFormat="1" ht="12.75">
      <c r="H607" s="501"/>
    </row>
    <row r="608" s="166" customFormat="1" ht="12.75">
      <c r="H608" s="501"/>
    </row>
    <row r="609" s="166" customFormat="1" ht="12.75">
      <c r="H609" s="501"/>
    </row>
    <row r="610" s="166" customFormat="1" ht="12.75">
      <c r="H610" s="501"/>
    </row>
    <row r="611" s="166" customFormat="1" ht="12.75">
      <c r="H611" s="501"/>
    </row>
    <row r="612" s="166" customFormat="1" ht="12.75">
      <c r="H612" s="501"/>
    </row>
    <row r="613" s="166" customFormat="1" ht="12.75">
      <c r="H613" s="501"/>
    </row>
    <row r="614" s="166" customFormat="1" ht="12.75">
      <c r="H614" s="501"/>
    </row>
    <row r="615" s="166" customFormat="1" ht="12.75">
      <c r="H615" s="501"/>
    </row>
    <row r="616" s="166" customFormat="1" ht="12.75">
      <c r="H616" s="501"/>
    </row>
    <row r="617" s="166" customFormat="1" ht="12.75">
      <c r="H617" s="501"/>
    </row>
    <row r="618" s="166" customFormat="1" ht="12.75">
      <c r="H618" s="501"/>
    </row>
    <row r="619" s="166" customFormat="1" ht="12.75">
      <c r="H619" s="501"/>
    </row>
    <row r="620" s="166" customFormat="1" ht="12.75">
      <c r="H620" s="501"/>
    </row>
    <row r="621" s="166" customFormat="1" ht="12.75">
      <c r="H621" s="501"/>
    </row>
    <row r="622" s="166" customFormat="1" ht="12.75">
      <c r="H622" s="501"/>
    </row>
    <row r="623" s="166" customFormat="1" ht="12.75">
      <c r="H623" s="501"/>
    </row>
    <row r="624" s="166" customFormat="1" ht="12.75">
      <c r="H624" s="501"/>
    </row>
    <row r="625" s="166" customFormat="1" ht="12.75">
      <c r="H625" s="501"/>
    </row>
    <row r="626" s="166" customFormat="1" ht="12.75">
      <c r="H626" s="501"/>
    </row>
    <row r="627" s="166" customFormat="1" ht="12.75">
      <c r="H627" s="501"/>
    </row>
    <row r="628" s="166" customFormat="1" ht="12.75">
      <c r="H628" s="501"/>
    </row>
    <row r="629" s="166" customFormat="1" ht="12.75">
      <c r="H629" s="501"/>
    </row>
    <row r="630" s="166" customFormat="1" ht="12.75">
      <c r="H630" s="501"/>
    </row>
    <row r="631" s="166" customFormat="1" ht="12.75">
      <c r="H631" s="501"/>
    </row>
    <row r="632" s="166" customFormat="1" ht="12.75">
      <c r="H632" s="501"/>
    </row>
    <row r="633" s="166" customFormat="1" ht="12.75">
      <c r="H633" s="501"/>
    </row>
    <row r="634" s="166" customFormat="1" ht="12.75">
      <c r="H634" s="501"/>
    </row>
    <row r="635" s="166" customFormat="1" ht="12.75">
      <c r="H635" s="501"/>
    </row>
    <row r="636" s="166" customFormat="1" ht="12.75">
      <c r="H636" s="501"/>
    </row>
    <row r="637" s="166" customFormat="1" ht="12.75">
      <c r="H637" s="501"/>
    </row>
    <row r="638" s="166" customFormat="1" ht="12.75">
      <c r="H638" s="501"/>
    </row>
    <row r="639" s="166" customFormat="1" ht="12.75">
      <c r="H639" s="501"/>
    </row>
    <row r="640" s="166" customFormat="1" ht="12.75">
      <c r="H640" s="501"/>
    </row>
    <row r="641" s="166" customFormat="1" ht="12.75">
      <c r="H641" s="501"/>
    </row>
    <row r="642" s="166" customFormat="1" ht="12.75">
      <c r="H642" s="501"/>
    </row>
    <row r="643" s="166" customFormat="1" ht="12.75">
      <c r="H643" s="501"/>
    </row>
    <row r="644" s="166" customFormat="1" ht="12.75">
      <c r="H644" s="501"/>
    </row>
    <row r="645" s="166" customFormat="1" ht="12.75">
      <c r="H645" s="501"/>
    </row>
    <row r="646" s="166" customFormat="1" ht="12.75">
      <c r="H646" s="501"/>
    </row>
    <row r="647" s="166" customFormat="1" ht="12.75">
      <c r="H647" s="501"/>
    </row>
    <row r="648" s="166" customFormat="1" ht="12.75">
      <c r="H648" s="501"/>
    </row>
    <row r="649" s="166" customFormat="1" ht="12.75">
      <c r="H649" s="501"/>
    </row>
    <row r="650" s="166" customFormat="1" ht="12.75">
      <c r="H650" s="501"/>
    </row>
    <row r="651" s="166" customFormat="1" ht="12.75">
      <c r="H651" s="501"/>
    </row>
    <row r="652" s="166" customFormat="1" ht="12.75">
      <c r="H652" s="501"/>
    </row>
    <row r="653" s="166" customFormat="1" ht="12.75">
      <c r="H653" s="501"/>
    </row>
    <row r="654" s="166" customFormat="1" ht="12.75">
      <c r="H654" s="501"/>
    </row>
    <row r="655" s="166" customFormat="1" ht="12.75">
      <c r="H655" s="501"/>
    </row>
    <row r="656" s="166" customFormat="1" ht="12.75">
      <c r="H656" s="501"/>
    </row>
    <row r="657" s="166" customFormat="1" ht="12.75">
      <c r="H657" s="501"/>
    </row>
    <row r="658" s="166" customFormat="1" ht="12.75">
      <c r="H658" s="501"/>
    </row>
    <row r="659" s="166" customFormat="1" ht="12.75">
      <c r="H659" s="501"/>
    </row>
    <row r="660" s="166" customFormat="1" ht="12.75">
      <c r="H660" s="501"/>
    </row>
    <row r="661" s="166" customFormat="1" ht="12.75">
      <c r="H661" s="501"/>
    </row>
    <row r="662" s="166" customFormat="1" ht="12.75">
      <c r="H662" s="501"/>
    </row>
    <row r="663" s="166" customFormat="1" ht="12.75">
      <c r="H663" s="501"/>
    </row>
    <row r="664" s="166" customFormat="1" ht="12.75">
      <c r="H664" s="501"/>
    </row>
    <row r="665" s="166" customFormat="1" ht="12.75">
      <c r="H665" s="501"/>
    </row>
    <row r="666" s="166" customFormat="1" ht="12.75">
      <c r="H666" s="501"/>
    </row>
    <row r="667" s="166" customFormat="1" ht="12.75">
      <c r="H667" s="501"/>
    </row>
    <row r="668" s="166" customFormat="1" ht="12.75">
      <c r="H668" s="501"/>
    </row>
    <row r="669" s="166" customFormat="1" ht="12.75">
      <c r="H669" s="501"/>
    </row>
    <row r="670" s="166" customFormat="1" ht="12.75">
      <c r="H670" s="501"/>
    </row>
    <row r="671" s="166" customFormat="1" ht="12.75">
      <c r="H671" s="501"/>
    </row>
    <row r="672" s="166" customFormat="1" ht="12.75">
      <c r="H672" s="501"/>
    </row>
    <row r="673" s="166" customFormat="1" ht="12.75">
      <c r="H673" s="501"/>
    </row>
    <row r="674" s="166" customFormat="1" ht="12.75">
      <c r="H674" s="501"/>
    </row>
    <row r="675" s="166" customFormat="1" ht="12.75">
      <c r="H675" s="501"/>
    </row>
    <row r="676" s="166" customFormat="1" ht="12.75">
      <c r="H676" s="501"/>
    </row>
    <row r="677" s="166" customFormat="1" ht="12.75">
      <c r="H677" s="501"/>
    </row>
    <row r="678" s="166" customFormat="1" ht="12.75">
      <c r="H678" s="501"/>
    </row>
    <row r="679" s="166" customFormat="1" ht="12.75">
      <c r="H679" s="501"/>
    </row>
    <row r="680" s="166" customFormat="1" ht="12.75">
      <c r="H680" s="501"/>
    </row>
    <row r="681" s="166" customFormat="1" ht="12.75">
      <c r="H681" s="501"/>
    </row>
    <row r="682" s="166" customFormat="1" ht="12.75">
      <c r="H682" s="501"/>
    </row>
    <row r="683" s="166" customFormat="1" ht="12.75">
      <c r="H683" s="501"/>
    </row>
    <row r="684" s="166" customFormat="1" ht="12.75">
      <c r="H684" s="501"/>
    </row>
    <row r="685" s="166" customFormat="1" ht="12.75">
      <c r="H685" s="501"/>
    </row>
    <row r="686" s="166" customFormat="1" ht="12.75">
      <c r="H686" s="501"/>
    </row>
    <row r="687" s="166" customFormat="1" ht="12.75">
      <c r="H687" s="501"/>
    </row>
    <row r="688" s="166" customFormat="1" ht="12.75">
      <c r="H688" s="501"/>
    </row>
    <row r="689" s="166" customFormat="1" ht="12.75">
      <c r="H689" s="501"/>
    </row>
    <row r="690" s="166" customFormat="1" ht="12.75">
      <c r="H690" s="501"/>
    </row>
    <row r="691" s="166" customFormat="1" ht="12.75">
      <c r="H691" s="501"/>
    </row>
    <row r="692" s="166" customFormat="1" ht="12.75">
      <c r="H692" s="501"/>
    </row>
    <row r="693" s="166" customFormat="1" ht="12.75">
      <c r="H693" s="501"/>
    </row>
    <row r="694" s="166" customFormat="1" ht="12.75">
      <c r="H694" s="501"/>
    </row>
    <row r="695" s="166" customFormat="1" ht="12.75">
      <c r="H695" s="501"/>
    </row>
    <row r="696" s="166" customFormat="1" ht="12.75">
      <c r="H696" s="501"/>
    </row>
    <row r="697" s="166" customFormat="1" ht="12.75">
      <c r="H697" s="501"/>
    </row>
    <row r="698" s="166" customFormat="1" ht="12.75">
      <c r="H698" s="501"/>
    </row>
    <row r="699" s="166" customFormat="1" ht="12.75">
      <c r="H699" s="501"/>
    </row>
    <row r="700" s="166" customFormat="1" ht="12.75">
      <c r="H700" s="501"/>
    </row>
    <row r="701" s="166" customFormat="1" ht="12.75">
      <c r="H701" s="501"/>
    </row>
    <row r="702" s="166" customFormat="1" ht="12.75">
      <c r="H702" s="501"/>
    </row>
    <row r="703" s="166" customFormat="1" ht="12.75">
      <c r="H703" s="501"/>
    </row>
    <row r="704" s="166" customFormat="1" ht="12.75">
      <c r="H704" s="501"/>
    </row>
    <row r="705" s="166" customFormat="1" ht="12.75">
      <c r="H705" s="501"/>
    </row>
    <row r="706" s="166" customFormat="1" ht="12.75">
      <c r="H706" s="501"/>
    </row>
    <row r="707" s="166" customFormat="1" ht="12.75">
      <c r="H707" s="501"/>
    </row>
    <row r="708" s="166" customFormat="1" ht="12.75">
      <c r="H708" s="501"/>
    </row>
    <row r="709" s="166" customFormat="1" ht="12.75">
      <c r="H709" s="501"/>
    </row>
    <row r="710" s="166" customFormat="1" ht="12.75">
      <c r="H710" s="501"/>
    </row>
    <row r="711" s="166" customFormat="1" ht="12.75">
      <c r="H711" s="501"/>
    </row>
    <row r="712" s="166" customFormat="1" ht="12.75">
      <c r="H712" s="501"/>
    </row>
    <row r="713" s="166" customFormat="1" ht="12.75">
      <c r="H713" s="501"/>
    </row>
    <row r="714" s="166" customFormat="1" ht="12.75">
      <c r="H714" s="501"/>
    </row>
    <row r="715" s="166" customFormat="1" ht="12.75">
      <c r="H715" s="501"/>
    </row>
    <row r="716" s="166" customFormat="1" ht="12.75">
      <c r="H716" s="501"/>
    </row>
    <row r="717" s="166" customFormat="1" ht="12.75">
      <c r="H717" s="501"/>
    </row>
    <row r="718" s="166" customFormat="1" ht="12.75">
      <c r="H718" s="501"/>
    </row>
    <row r="719" s="166" customFormat="1" ht="12.75">
      <c r="H719" s="501"/>
    </row>
    <row r="720" s="166" customFormat="1" ht="12.75">
      <c r="H720" s="501"/>
    </row>
    <row r="721" s="166" customFormat="1" ht="12.75">
      <c r="H721" s="501"/>
    </row>
    <row r="722" s="166" customFormat="1" ht="12.75">
      <c r="H722" s="501"/>
    </row>
    <row r="723" s="166" customFormat="1" ht="12.75">
      <c r="H723" s="501"/>
    </row>
    <row r="724" s="166" customFormat="1" ht="12.75">
      <c r="H724" s="501"/>
    </row>
    <row r="725" s="166" customFormat="1" ht="12.75">
      <c r="H725" s="501"/>
    </row>
    <row r="726" s="166" customFormat="1" ht="12.75">
      <c r="H726" s="501"/>
    </row>
    <row r="727" s="166" customFormat="1" ht="12.75">
      <c r="H727" s="501"/>
    </row>
    <row r="728" s="166" customFormat="1" ht="12.75">
      <c r="H728" s="501"/>
    </row>
    <row r="729" s="166" customFormat="1" ht="12.75">
      <c r="H729" s="501"/>
    </row>
    <row r="730" s="166" customFormat="1" ht="12.75">
      <c r="H730" s="501"/>
    </row>
    <row r="731" s="166" customFormat="1" ht="12.75">
      <c r="H731" s="501"/>
    </row>
    <row r="732" s="166" customFormat="1" ht="12.75">
      <c r="H732" s="501"/>
    </row>
    <row r="733" s="166" customFormat="1" ht="12.75">
      <c r="H733" s="501"/>
    </row>
    <row r="734" s="166" customFormat="1" ht="12.75">
      <c r="H734" s="501"/>
    </row>
    <row r="735" s="166" customFormat="1" ht="12.75">
      <c r="H735" s="501"/>
    </row>
    <row r="736" s="166" customFormat="1" ht="12.75">
      <c r="H736" s="501"/>
    </row>
    <row r="737" s="166" customFormat="1" ht="12.75">
      <c r="H737" s="501"/>
    </row>
    <row r="738" s="166" customFormat="1" ht="12.75">
      <c r="H738" s="501"/>
    </row>
    <row r="739" s="166" customFormat="1" ht="12.75">
      <c r="H739" s="501"/>
    </row>
    <row r="740" s="166" customFormat="1" ht="12.75">
      <c r="H740" s="501"/>
    </row>
    <row r="741" s="166" customFormat="1" ht="12.75">
      <c r="H741" s="501"/>
    </row>
    <row r="742" s="166" customFormat="1" ht="12.75">
      <c r="H742" s="501"/>
    </row>
    <row r="743" s="166" customFormat="1" ht="12.75">
      <c r="H743" s="501"/>
    </row>
    <row r="744" s="166" customFormat="1" ht="12.75">
      <c r="H744" s="501"/>
    </row>
    <row r="745" s="166" customFormat="1" ht="12.75">
      <c r="H745" s="501"/>
    </row>
    <row r="746" s="166" customFormat="1" ht="12.75">
      <c r="H746" s="501"/>
    </row>
    <row r="747" s="166" customFormat="1" ht="12.75">
      <c r="H747" s="501"/>
    </row>
    <row r="748" s="166" customFormat="1" ht="12.75">
      <c r="H748" s="501"/>
    </row>
    <row r="749" s="166" customFormat="1" ht="12.75">
      <c r="H749" s="501"/>
    </row>
    <row r="750" s="166" customFormat="1" ht="12.75">
      <c r="H750" s="501"/>
    </row>
    <row r="751" s="166" customFormat="1" ht="12.75">
      <c r="H751" s="501"/>
    </row>
    <row r="752" s="166" customFormat="1" ht="12.75">
      <c r="H752" s="501"/>
    </row>
    <row r="753" s="166" customFormat="1" ht="12.75">
      <c r="H753" s="501"/>
    </row>
    <row r="754" s="166" customFormat="1" ht="12.75">
      <c r="H754" s="501"/>
    </row>
    <row r="755" s="166" customFormat="1" ht="12.75">
      <c r="H755" s="501"/>
    </row>
    <row r="756" s="166" customFormat="1" ht="12.75">
      <c r="H756" s="501"/>
    </row>
    <row r="757" s="166" customFormat="1" ht="12.75">
      <c r="H757" s="501"/>
    </row>
    <row r="758" s="166" customFormat="1" ht="12.75">
      <c r="H758" s="501"/>
    </row>
    <row r="759" s="166" customFormat="1" ht="12.75">
      <c r="H759" s="501"/>
    </row>
    <row r="760" s="166" customFormat="1" ht="12.75">
      <c r="H760" s="501"/>
    </row>
    <row r="761" s="166" customFormat="1" ht="12.75">
      <c r="H761" s="501"/>
    </row>
    <row r="762" s="166" customFormat="1" ht="12.75">
      <c r="H762" s="501"/>
    </row>
    <row r="763" s="166" customFormat="1" ht="12.75">
      <c r="H763" s="501"/>
    </row>
    <row r="764" s="166" customFormat="1" ht="12.75">
      <c r="H764" s="501"/>
    </row>
    <row r="765" s="166" customFormat="1" ht="12.75">
      <c r="H765" s="501"/>
    </row>
    <row r="766" s="166" customFormat="1" ht="12.75">
      <c r="H766" s="501"/>
    </row>
    <row r="767" s="166" customFormat="1" ht="12.75">
      <c r="H767" s="501"/>
    </row>
    <row r="768" s="166" customFormat="1" ht="12.75">
      <c r="H768" s="501"/>
    </row>
    <row r="769" s="166" customFormat="1" ht="12.75">
      <c r="H769" s="501"/>
    </row>
    <row r="770" s="166" customFormat="1" ht="12.75">
      <c r="H770" s="501"/>
    </row>
    <row r="771" s="166" customFormat="1" ht="12.75">
      <c r="H771" s="501"/>
    </row>
    <row r="772" s="166" customFormat="1" ht="12.75">
      <c r="H772" s="501"/>
    </row>
    <row r="773" s="166" customFormat="1" ht="12.75">
      <c r="H773" s="501"/>
    </row>
    <row r="774" s="166" customFormat="1" ht="12.75">
      <c r="H774" s="501"/>
    </row>
    <row r="775" s="166" customFormat="1" ht="12.75">
      <c r="H775" s="501"/>
    </row>
    <row r="776" s="166" customFormat="1" ht="12.75">
      <c r="H776" s="501"/>
    </row>
    <row r="777" s="166" customFormat="1" ht="12.75">
      <c r="H777" s="501"/>
    </row>
    <row r="778" s="166" customFormat="1" ht="12.75">
      <c r="H778" s="501"/>
    </row>
    <row r="779" s="166" customFormat="1" ht="12.75">
      <c r="H779" s="501"/>
    </row>
    <row r="780" s="166" customFormat="1" ht="12.75">
      <c r="H780" s="501"/>
    </row>
    <row r="781" s="166" customFormat="1" ht="12.75">
      <c r="H781" s="501"/>
    </row>
    <row r="782" s="166" customFormat="1" ht="12.75">
      <c r="H782" s="501"/>
    </row>
    <row r="783" s="166" customFormat="1" ht="12.75">
      <c r="H783" s="501"/>
    </row>
    <row r="784" s="166" customFormat="1" ht="12.75">
      <c r="H784" s="501"/>
    </row>
    <row r="785" s="166" customFormat="1" ht="12.75">
      <c r="H785" s="501"/>
    </row>
    <row r="786" s="166" customFormat="1" ht="12.75">
      <c r="H786" s="501"/>
    </row>
    <row r="787" s="166" customFormat="1" ht="12.75">
      <c r="H787" s="501"/>
    </row>
    <row r="788" s="166" customFormat="1" ht="12.75">
      <c r="H788" s="501"/>
    </row>
    <row r="789" s="166" customFormat="1" ht="12.75">
      <c r="H789" s="501"/>
    </row>
    <row r="790" s="166" customFormat="1" ht="12.75">
      <c r="H790" s="501"/>
    </row>
    <row r="791" s="166" customFormat="1" ht="12.75">
      <c r="H791" s="501"/>
    </row>
    <row r="792" s="166" customFormat="1" ht="12.75">
      <c r="H792" s="501"/>
    </row>
    <row r="793" s="166" customFormat="1" ht="12.75">
      <c r="H793" s="501"/>
    </row>
    <row r="794" s="166" customFormat="1" ht="12.75">
      <c r="H794" s="501"/>
    </row>
    <row r="795" s="166" customFormat="1" ht="12.75">
      <c r="H795" s="501"/>
    </row>
    <row r="796" s="166" customFormat="1" ht="12.75">
      <c r="H796" s="501"/>
    </row>
    <row r="797" s="166" customFormat="1" ht="12.75">
      <c r="H797" s="501"/>
    </row>
    <row r="798" s="166" customFormat="1" ht="12.75">
      <c r="H798" s="501"/>
    </row>
    <row r="799" s="166" customFormat="1" ht="12.75">
      <c r="H799" s="501"/>
    </row>
    <row r="800" s="166" customFormat="1" ht="12.75">
      <c r="H800" s="501"/>
    </row>
    <row r="801" s="166" customFormat="1" ht="12.75">
      <c r="H801" s="501"/>
    </row>
    <row r="802" s="166" customFormat="1" ht="12.75">
      <c r="H802" s="501"/>
    </row>
    <row r="803" s="166" customFormat="1" ht="12.75">
      <c r="H803" s="501"/>
    </row>
    <row r="804" s="166" customFormat="1" ht="12.75">
      <c r="H804" s="501"/>
    </row>
    <row r="805" s="166" customFormat="1" ht="12.75">
      <c r="H805" s="501"/>
    </row>
    <row r="806" s="166" customFormat="1" ht="12.75">
      <c r="H806" s="501"/>
    </row>
    <row r="807" s="166" customFormat="1" ht="12.75">
      <c r="H807" s="501"/>
    </row>
    <row r="808" s="166" customFormat="1" ht="12.75">
      <c r="H808" s="501"/>
    </row>
    <row r="809" s="166" customFormat="1" ht="12.75">
      <c r="H809" s="501"/>
    </row>
    <row r="810" s="166" customFormat="1" ht="12.75">
      <c r="H810" s="501"/>
    </row>
    <row r="811" s="166" customFormat="1" ht="12.75">
      <c r="H811" s="501"/>
    </row>
    <row r="812" s="166" customFormat="1" ht="12.75">
      <c r="H812" s="501"/>
    </row>
    <row r="813" s="166" customFormat="1" ht="12.75">
      <c r="H813" s="501"/>
    </row>
    <row r="814" s="166" customFormat="1" ht="12.75">
      <c r="H814" s="501"/>
    </row>
    <row r="815" s="166" customFormat="1" ht="12.75">
      <c r="H815" s="501"/>
    </row>
    <row r="816" s="166" customFormat="1" ht="12.75">
      <c r="H816" s="501"/>
    </row>
    <row r="817" s="166" customFormat="1" ht="12.75">
      <c r="H817" s="501"/>
    </row>
    <row r="818" s="166" customFormat="1" ht="12.75">
      <c r="H818" s="501"/>
    </row>
    <row r="819" s="166" customFormat="1" ht="12.75">
      <c r="H819" s="501"/>
    </row>
    <row r="820" s="166" customFormat="1" ht="12.75">
      <c r="H820" s="501"/>
    </row>
    <row r="821" s="166" customFormat="1" ht="12.75">
      <c r="H821" s="501"/>
    </row>
    <row r="822" s="166" customFormat="1" ht="12.75">
      <c r="H822" s="501"/>
    </row>
    <row r="823" s="166" customFormat="1" ht="12.75">
      <c r="H823" s="501"/>
    </row>
    <row r="824" s="166" customFormat="1" ht="12.75">
      <c r="H824" s="501"/>
    </row>
    <row r="825" s="166" customFormat="1" ht="12.75">
      <c r="H825" s="501"/>
    </row>
    <row r="826" s="166" customFormat="1" ht="12.75">
      <c r="H826" s="501"/>
    </row>
    <row r="827" s="166" customFormat="1" ht="12.75">
      <c r="H827" s="501"/>
    </row>
    <row r="828" s="166" customFormat="1" ht="12.75">
      <c r="H828" s="501"/>
    </row>
    <row r="829" s="166" customFormat="1" ht="12.75">
      <c r="H829" s="501"/>
    </row>
    <row r="830" s="166" customFormat="1" ht="12.75">
      <c r="H830" s="501"/>
    </row>
    <row r="831" s="166" customFormat="1" ht="12.75">
      <c r="H831" s="501"/>
    </row>
    <row r="832" s="166" customFormat="1" ht="12.75">
      <c r="H832" s="501"/>
    </row>
    <row r="833" s="166" customFormat="1" ht="12.75">
      <c r="H833" s="501"/>
    </row>
    <row r="834" s="166" customFormat="1" ht="12.75">
      <c r="H834" s="501"/>
    </row>
    <row r="835" s="166" customFormat="1" ht="12.75">
      <c r="H835" s="501"/>
    </row>
    <row r="836" s="166" customFormat="1" ht="12.75">
      <c r="H836" s="501"/>
    </row>
    <row r="837" s="166" customFormat="1" ht="12.75">
      <c r="H837" s="501"/>
    </row>
    <row r="838" s="166" customFormat="1" ht="12.75">
      <c r="H838" s="501"/>
    </row>
    <row r="839" s="166" customFormat="1" ht="12.75">
      <c r="H839" s="501"/>
    </row>
    <row r="840" s="166" customFormat="1" ht="12.75">
      <c r="H840" s="501"/>
    </row>
    <row r="841" s="166" customFormat="1" ht="12.75">
      <c r="H841" s="501"/>
    </row>
    <row r="842" s="166" customFormat="1" ht="12.75">
      <c r="H842" s="501"/>
    </row>
    <row r="843" s="166" customFormat="1" ht="12.75">
      <c r="H843" s="501"/>
    </row>
    <row r="844" s="166" customFormat="1" ht="12.75">
      <c r="H844" s="501"/>
    </row>
    <row r="845" s="166" customFormat="1" ht="12.75">
      <c r="H845" s="501"/>
    </row>
    <row r="846" s="166" customFormat="1" ht="12.75">
      <c r="H846" s="501"/>
    </row>
    <row r="847" s="166" customFormat="1" ht="12.75">
      <c r="H847" s="501"/>
    </row>
    <row r="848" s="166" customFormat="1" ht="12.75">
      <c r="H848" s="501"/>
    </row>
    <row r="849" s="166" customFormat="1" ht="12.75">
      <c r="H849" s="501"/>
    </row>
    <row r="850" s="166" customFormat="1" ht="12.75">
      <c r="H850" s="501"/>
    </row>
    <row r="851" s="166" customFormat="1" ht="12.75">
      <c r="H851" s="501"/>
    </row>
    <row r="852" s="166" customFormat="1" ht="12.75">
      <c r="H852" s="501"/>
    </row>
    <row r="853" s="166" customFormat="1" ht="12.75">
      <c r="H853" s="501"/>
    </row>
    <row r="854" s="166" customFormat="1" ht="12.75">
      <c r="H854" s="501"/>
    </row>
    <row r="855" s="166" customFormat="1" ht="12.75">
      <c r="H855" s="501"/>
    </row>
    <row r="856" s="166" customFormat="1" ht="12.75">
      <c r="H856" s="501"/>
    </row>
    <row r="857" s="166" customFormat="1" ht="12.75">
      <c r="H857" s="501"/>
    </row>
    <row r="858" s="166" customFormat="1" ht="12.75">
      <c r="H858" s="501"/>
    </row>
    <row r="859" s="166" customFormat="1" ht="12.75">
      <c r="H859" s="501"/>
    </row>
    <row r="860" s="166" customFormat="1" ht="12.75">
      <c r="H860" s="501"/>
    </row>
    <row r="861" s="166" customFormat="1" ht="12.75">
      <c r="H861" s="501"/>
    </row>
    <row r="862" s="166" customFormat="1" ht="12.75">
      <c r="H862" s="501"/>
    </row>
    <row r="863" s="166" customFormat="1" ht="12.75">
      <c r="H863" s="501"/>
    </row>
    <row r="864" s="166" customFormat="1" ht="12.75">
      <c r="H864" s="501"/>
    </row>
    <row r="865" s="166" customFormat="1" ht="12.75">
      <c r="H865" s="501"/>
    </row>
    <row r="866" s="166" customFormat="1" ht="12.75">
      <c r="H866" s="501"/>
    </row>
    <row r="867" s="166" customFormat="1" ht="12.75">
      <c r="H867" s="501"/>
    </row>
    <row r="868" s="166" customFormat="1" ht="12.75">
      <c r="H868" s="501"/>
    </row>
    <row r="869" s="166" customFormat="1" ht="12.75">
      <c r="H869" s="501"/>
    </row>
    <row r="870" s="166" customFormat="1" ht="12.75">
      <c r="H870" s="501"/>
    </row>
    <row r="871" s="166" customFormat="1" ht="12.75">
      <c r="H871" s="501"/>
    </row>
    <row r="872" s="166" customFormat="1" ht="12.75">
      <c r="H872" s="501"/>
    </row>
    <row r="873" s="166" customFormat="1" ht="12.75">
      <c r="H873" s="501"/>
    </row>
    <row r="874" s="166" customFormat="1" ht="12.75">
      <c r="H874" s="501"/>
    </row>
    <row r="875" s="166" customFormat="1" ht="12.75">
      <c r="H875" s="501"/>
    </row>
    <row r="876" s="166" customFormat="1" ht="12.75">
      <c r="H876" s="501"/>
    </row>
    <row r="877" s="166" customFormat="1" ht="12.75">
      <c r="H877" s="501"/>
    </row>
    <row r="878" s="166" customFormat="1" ht="12.75">
      <c r="H878" s="501"/>
    </row>
    <row r="879" s="166" customFormat="1" ht="12.75">
      <c r="H879" s="501"/>
    </row>
    <row r="880" s="166" customFormat="1" ht="12.75">
      <c r="H880" s="501"/>
    </row>
    <row r="881" s="166" customFormat="1" ht="12.75">
      <c r="H881" s="501"/>
    </row>
    <row r="882" s="166" customFormat="1" ht="12.75">
      <c r="H882" s="501"/>
    </row>
    <row r="883" s="166" customFormat="1" ht="12.75">
      <c r="H883" s="501"/>
    </row>
    <row r="884" s="166" customFormat="1" ht="12.75">
      <c r="H884" s="501"/>
    </row>
    <row r="885" s="166" customFormat="1" ht="12.75">
      <c r="H885" s="501"/>
    </row>
    <row r="886" s="166" customFormat="1" ht="12.75">
      <c r="H886" s="501"/>
    </row>
    <row r="887" s="166" customFormat="1" ht="12.75">
      <c r="H887" s="501"/>
    </row>
    <row r="888" s="166" customFormat="1" ht="12.75">
      <c r="H888" s="501"/>
    </row>
    <row r="889" s="166" customFormat="1" ht="12.75">
      <c r="H889" s="501"/>
    </row>
    <row r="890" s="166" customFormat="1" ht="12.75">
      <c r="H890" s="501"/>
    </row>
    <row r="891" s="166" customFormat="1" ht="12.75">
      <c r="H891" s="501"/>
    </row>
    <row r="892" s="166" customFormat="1" ht="12.75">
      <c r="H892" s="501"/>
    </row>
    <row r="893" s="166" customFormat="1" ht="12.75">
      <c r="H893" s="501"/>
    </row>
    <row r="894" s="166" customFormat="1" ht="12.75">
      <c r="H894" s="501"/>
    </row>
    <row r="895" s="166" customFormat="1" ht="12.75">
      <c r="H895" s="501"/>
    </row>
    <row r="896" s="166" customFormat="1" ht="12.75">
      <c r="H896" s="501"/>
    </row>
    <row r="897" s="166" customFormat="1" ht="12.75">
      <c r="H897" s="501"/>
    </row>
    <row r="898" s="166" customFormat="1" ht="12.75">
      <c r="H898" s="501"/>
    </row>
    <row r="899" s="166" customFormat="1" ht="12.75">
      <c r="H899" s="501"/>
    </row>
    <row r="900" s="166" customFormat="1" ht="12.75">
      <c r="H900" s="501"/>
    </row>
    <row r="901" s="166" customFormat="1" ht="12.75">
      <c r="H901" s="501"/>
    </row>
    <row r="902" s="166" customFormat="1" ht="12.75">
      <c r="H902" s="501"/>
    </row>
    <row r="903" s="166" customFormat="1" ht="12.75">
      <c r="H903" s="501"/>
    </row>
    <row r="904" s="166" customFormat="1" ht="12.75">
      <c r="H904" s="501"/>
    </row>
    <row r="905" s="166" customFormat="1" ht="12.75">
      <c r="H905" s="501"/>
    </row>
    <row r="906" s="166" customFormat="1" ht="12.75">
      <c r="H906" s="501"/>
    </row>
    <row r="907" s="166" customFormat="1" ht="12.75">
      <c r="H907" s="501"/>
    </row>
    <row r="908" s="166" customFormat="1" ht="12.75">
      <c r="H908" s="501"/>
    </row>
    <row r="909" s="166" customFormat="1" ht="12.75">
      <c r="H909" s="501"/>
    </row>
    <row r="910" s="166" customFormat="1" ht="12.75">
      <c r="H910" s="501"/>
    </row>
    <row r="911" s="166" customFormat="1" ht="12.75">
      <c r="H911" s="501"/>
    </row>
    <row r="912" s="166" customFormat="1" ht="12.75">
      <c r="H912" s="501"/>
    </row>
    <row r="913" s="166" customFormat="1" ht="12.75">
      <c r="H913" s="501"/>
    </row>
    <row r="914" s="166" customFormat="1" ht="12.75">
      <c r="H914" s="501"/>
    </row>
    <row r="915" s="166" customFormat="1" ht="12.75">
      <c r="H915" s="501"/>
    </row>
    <row r="916" s="166" customFormat="1" ht="12.75">
      <c r="H916" s="501"/>
    </row>
    <row r="917" s="166" customFormat="1" ht="12.75">
      <c r="H917" s="501"/>
    </row>
    <row r="918" s="166" customFormat="1" ht="12.75">
      <c r="H918" s="501"/>
    </row>
    <row r="919" s="166" customFormat="1" ht="12.75">
      <c r="H919" s="501"/>
    </row>
    <row r="920" s="166" customFormat="1" ht="12.75">
      <c r="H920" s="501"/>
    </row>
    <row r="921" s="166" customFormat="1" ht="12.75">
      <c r="H921" s="501"/>
    </row>
    <row r="922" s="166" customFormat="1" ht="12.75">
      <c r="H922" s="501"/>
    </row>
    <row r="923" s="166" customFormat="1" ht="12.75">
      <c r="H923" s="501"/>
    </row>
    <row r="924" s="166" customFormat="1" ht="12.75">
      <c r="H924" s="501"/>
    </row>
    <row r="925" s="166" customFormat="1" ht="12.75">
      <c r="H925" s="501"/>
    </row>
    <row r="926" s="166" customFormat="1" ht="12.75">
      <c r="H926" s="501"/>
    </row>
    <row r="927" s="166" customFormat="1" ht="12.75">
      <c r="H927" s="501"/>
    </row>
    <row r="928" s="166" customFormat="1" ht="12.75">
      <c r="H928" s="501"/>
    </row>
    <row r="929" s="166" customFormat="1" ht="12.75">
      <c r="H929" s="501"/>
    </row>
    <row r="930" s="166" customFormat="1" ht="12.75">
      <c r="H930" s="501"/>
    </row>
    <row r="931" s="166" customFormat="1" ht="12.75">
      <c r="H931" s="501"/>
    </row>
    <row r="932" s="166" customFormat="1" ht="12.75">
      <c r="H932" s="501"/>
    </row>
    <row r="933" s="166" customFormat="1" ht="12.75">
      <c r="H933" s="501"/>
    </row>
    <row r="934" s="166" customFormat="1" ht="12.75">
      <c r="H934" s="501"/>
    </row>
    <row r="935" s="166" customFormat="1" ht="12.75">
      <c r="H935" s="501"/>
    </row>
    <row r="936" s="166" customFormat="1" ht="12.75">
      <c r="H936" s="501"/>
    </row>
    <row r="937" s="166" customFormat="1" ht="12.75">
      <c r="H937" s="501"/>
    </row>
    <row r="938" s="166" customFormat="1" ht="12.75">
      <c r="H938" s="501"/>
    </row>
    <row r="939" s="166" customFormat="1" ht="12.75">
      <c r="H939" s="501"/>
    </row>
    <row r="940" s="166" customFormat="1" ht="12.75">
      <c r="H940" s="501"/>
    </row>
    <row r="941" s="166" customFormat="1" ht="12.75">
      <c r="H941" s="501"/>
    </row>
    <row r="942" s="166" customFormat="1" ht="12.75">
      <c r="H942" s="501"/>
    </row>
    <row r="943" s="166" customFormat="1" ht="12.75">
      <c r="H943" s="501"/>
    </row>
    <row r="944" s="166" customFormat="1" ht="12.75">
      <c r="H944" s="501"/>
    </row>
    <row r="945" s="166" customFormat="1" ht="12.75">
      <c r="H945" s="501"/>
    </row>
    <row r="946" s="166" customFormat="1" ht="12.75">
      <c r="H946" s="501"/>
    </row>
    <row r="947" s="166" customFormat="1" ht="12.75">
      <c r="H947" s="501"/>
    </row>
    <row r="948" s="166" customFormat="1" ht="12.75">
      <c r="H948" s="501"/>
    </row>
    <row r="949" s="166" customFormat="1" ht="12.75">
      <c r="H949" s="501"/>
    </row>
    <row r="950" s="166" customFormat="1" ht="12.75">
      <c r="H950" s="501"/>
    </row>
    <row r="951" s="166" customFormat="1" ht="12.75">
      <c r="H951" s="501"/>
    </row>
    <row r="952" s="166" customFormat="1" ht="12.75">
      <c r="H952" s="501"/>
    </row>
    <row r="953" s="166" customFormat="1" ht="12.75">
      <c r="H953" s="501"/>
    </row>
    <row r="954" s="166" customFormat="1" ht="12.75">
      <c r="H954" s="501"/>
    </row>
    <row r="955" s="166" customFormat="1" ht="12.75">
      <c r="H955" s="501"/>
    </row>
    <row r="956" s="166" customFormat="1" ht="12.75">
      <c r="H956" s="501"/>
    </row>
    <row r="957" s="166" customFormat="1" ht="12.75">
      <c r="H957" s="501"/>
    </row>
    <row r="958" s="166" customFormat="1" ht="12.75">
      <c r="H958" s="501"/>
    </row>
    <row r="959" s="166" customFormat="1" ht="12.75">
      <c r="H959" s="501"/>
    </row>
    <row r="960" s="166" customFormat="1" ht="12.75">
      <c r="H960" s="501"/>
    </row>
    <row r="961" s="166" customFormat="1" ht="12.75">
      <c r="H961" s="501"/>
    </row>
    <row r="962" s="166" customFormat="1" ht="12.75">
      <c r="H962" s="501"/>
    </row>
    <row r="963" s="166" customFormat="1" ht="12.75">
      <c r="H963" s="501"/>
    </row>
    <row r="964" s="166" customFormat="1" ht="12.75">
      <c r="H964" s="501"/>
    </row>
    <row r="965" s="166" customFormat="1" ht="12.75">
      <c r="H965" s="501"/>
    </row>
    <row r="966" s="166" customFormat="1" ht="12.75">
      <c r="H966" s="501"/>
    </row>
    <row r="967" s="166" customFormat="1" ht="12.75">
      <c r="H967" s="501"/>
    </row>
    <row r="968" s="166" customFormat="1" ht="12.75">
      <c r="H968" s="501"/>
    </row>
    <row r="969" s="166" customFormat="1" ht="12.75">
      <c r="H969" s="501"/>
    </row>
    <row r="970" s="166" customFormat="1" ht="12.75">
      <c r="H970" s="501"/>
    </row>
    <row r="971" s="166" customFormat="1" ht="12.75">
      <c r="H971" s="501"/>
    </row>
    <row r="972" s="166" customFormat="1" ht="12.75">
      <c r="H972" s="501"/>
    </row>
    <row r="973" s="166" customFormat="1" ht="12.75">
      <c r="H973" s="501"/>
    </row>
    <row r="974" s="166" customFormat="1" ht="12.75">
      <c r="H974" s="501"/>
    </row>
    <row r="975" s="166" customFormat="1" ht="12.75">
      <c r="H975" s="501"/>
    </row>
    <row r="976" s="166" customFormat="1" ht="12.75">
      <c r="H976" s="501"/>
    </row>
    <row r="977" s="166" customFormat="1" ht="12.75">
      <c r="H977" s="501"/>
    </row>
    <row r="978" s="166" customFormat="1" ht="12.75">
      <c r="H978" s="501"/>
    </row>
    <row r="979" s="166" customFormat="1" ht="12.75">
      <c r="H979" s="501"/>
    </row>
    <row r="980" s="166" customFormat="1" ht="12.75">
      <c r="H980" s="501"/>
    </row>
    <row r="981" s="166" customFormat="1" ht="12.75">
      <c r="H981" s="501"/>
    </row>
    <row r="982" s="166" customFormat="1" ht="12.75">
      <c r="H982" s="501"/>
    </row>
    <row r="983" s="166" customFormat="1" ht="12.75">
      <c r="H983" s="501"/>
    </row>
    <row r="984" s="166" customFormat="1" ht="12.75">
      <c r="H984" s="501"/>
    </row>
    <row r="985" s="166" customFormat="1" ht="12.75">
      <c r="H985" s="501"/>
    </row>
    <row r="986" s="166" customFormat="1" ht="12.75">
      <c r="H986" s="501"/>
    </row>
    <row r="987" s="166" customFormat="1" ht="12.75">
      <c r="H987" s="501"/>
    </row>
    <row r="988" s="166" customFormat="1" ht="12.75">
      <c r="H988" s="501"/>
    </row>
    <row r="989" s="166" customFormat="1" ht="12.75">
      <c r="H989" s="501"/>
    </row>
    <row r="990" s="166" customFormat="1" ht="12.75">
      <c r="H990" s="501"/>
    </row>
    <row r="991" s="166" customFormat="1" ht="12.75">
      <c r="H991" s="501"/>
    </row>
    <row r="992" s="166" customFormat="1" ht="12.75">
      <c r="H992" s="501"/>
    </row>
    <row r="993" s="166" customFormat="1" ht="12.75">
      <c r="H993" s="501"/>
    </row>
    <row r="994" s="166" customFormat="1" ht="12.75">
      <c r="H994" s="501"/>
    </row>
    <row r="995" s="166" customFormat="1" ht="12.75">
      <c r="H995" s="501"/>
    </row>
    <row r="996" s="166" customFormat="1" ht="12.75">
      <c r="H996" s="501"/>
    </row>
    <row r="997" s="166" customFormat="1" ht="12.75">
      <c r="H997" s="501"/>
    </row>
    <row r="998" s="166" customFormat="1" ht="12.75">
      <c r="H998" s="501"/>
    </row>
    <row r="999" s="166" customFormat="1" ht="12.75">
      <c r="H999" s="501"/>
    </row>
    <row r="1000" s="166" customFormat="1" ht="12.75">
      <c r="H1000" s="501"/>
    </row>
    <row r="1001" s="166" customFormat="1" ht="12.75">
      <c r="H1001" s="501"/>
    </row>
    <row r="1002" s="166" customFormat="1" ht="12.75">
      <c r="H1002" s="501"/>
    </row>
    <row r="1003" s="166" customFormat="1" ht="12.75">
      <c r="H1003" s="501"/>
    </row>
    <row r="1004" s="166" customFormat="1" ht="12.75">
      <c r="H1004" s="501"/>
    </row>
    <row r="1005" s="166" customFormat="1" ht="12.75">
      <c r="H1005" s="501"/>
    </row>
    <row r="1006" s="166" customFormat="1" ht="12.75">
      <c r="H1006" s="501"/>
    </row>
    <row r="1007" s="166" customFormat="1" ht="12.75">
      <c r="H1007" s="501"/>
    </row>
    <row r="1008" s="166" customFormat="1" ht="12.75">
      <c r="H1008" s="501"/>
    </row>
    <row r="1009" s="166" customFormat="1" ht="12.75">
      <c r="H1009" s="501"/>
    </row>
    <row r="1010" s="166" customFormat="1" ht="12.75">
      <c r="H1010" s="501"/>
    </row>
    <row r="1011" s="166" customFormat="1" ht="12.75">
      <c r="H1011" s="501"/>
    </row>
    <row r="1012" s="166" customFormat="1" ht="12.75">
      <c r="H1012" s="501"/>
    </row>
    <row r="1013" s="166" customFormat="1" ht="12.75">
      <c r="H1013" s="501"/>
    </row>
    <row r="1014" s="166" customFormat="1" ht="12.75">
      <c r="H1014" s="501"/>
    </row>
    <row r="1015" s="166" customFormat="1" ht="12.75">
      <c r="H1015" s="501"/>
    </row>
    <row r="1016" s="166" customFormat="1" ht="12.75">
      <c r="H1016" s="501"/>
    </row>
    <row r="1017" s="166" customFormat="1" ht="12.75">
      <c r="H1017" s="501"/>
    </row>
    <row r="1018" s="166" customFormat="1" ht="12.75">
      <c r="H1018" s="501"/>
    </row>
    <row r="1019" s="166" customFormat="1" ht="12.75">
      <c r="H1019" s="501"/>
    </row>
    <row r="1020" s="166" customFormat="1" ht="12.75">
      <c r="H1020" s="501"/>
    </row>
    <row r="1021" s="166" customFormat="1" ht="12.75">
      <c r="H1021" s="501"/>
    </row>
    <row r="1022" s="166" customFormat="1" ht="12.75">
      <c r="H1022" s="501"/>
    </row>
    <row r="1023" s="166" customFormat="1" ht="12.75">
      <c r="H1023" s="501"/>
    </row>
    <row r="1024" s="166" customFormat="1" ht="12.75">
      <c r="H1024" s="501"/>
    </row>
    <row r="1025" s="166" customFormat="1" ht="12.75">
      <c r="H1025" s="501"/>
    </row>
    <row r="1026" s="166" customFormat="1" ht="12.75">
      <c r="H1026" s="501"/>
    </row>
    <row r="1027" s="166" customFormat="1" ht="12.75">
      <c r="H1027" s="501"/>
    </row>
    <row r="1028" s="166" customFormat="1" ht="12.75">
      <c r="H1028" s="501"/>
    </row>
    <row r="1029" s="166" customFormat="1" ht="12.75">
      <c r="H1029" s="501"/>
    </row>
    <row r="1030" s="166" customFormat="1" ht="12.75">
      <c r="H1030" s="501"/>
    </row>
    <row r="1031" s="166" customFormat="1" ht="12.75">
      <c r="H1031" s="501"/>
    </row>
    <row r="1032" s="166" customFormat="1" ht="12.75">
      <c r="H1032" s="501"/>
    </row>
    <row r="1033" s="166" customFormat="1" ht="12.75">
      <c r="H1033" s="501"/>
    </row>
    <row r="1034" s="166" customFormat="1" ht="12.75">
      <c r="H1034" s="501"/>
    </row>
    <row r="1035" s="166" customFormat="1" ht="12.75">
      <c r="H1035" s="501"/>
    </row>
    <row r="1036" s="166" customFormat="1" ht="12.75">
      <c r="H1036" s="501"/>
    </row>
    <row r="1037" s="166" customFormat="1" ht="12.75">
      <c r="H1037" s="501"/>
    </row>
    <row r="1038" s="166" customFormat="1" ht="12.75">
      <c r="H1038" s="501"/>
    </row>
    <row r="1039" s="166" customFormat="1" ht="12.75">
      <c r="H1039" s="501"/>
    </row>
    <row r="1040" s="166" customFormat="1" ht="12.75">
      <c r="H1040" s="501"/>
    </row>
    <row r="1041" s="166" customFormat="1" ht="12.75">
      <c r="H1041" s="501"/>
    </row>
    <row r="1042" s="166" customFormat="1" ht="12.75">
      <c r="H1042" s="501"/>
    </row>
    <row r="1043" s="166" customFormat="1" ht="12.75">
      <c r="H1043" s="501"/>
    </row>
    <row r="1044" s="166" customFormat="1" ht="12.75">
      <c r="H1044" s="501"/>
    </row>
    <row r="1045" s="166" customFormat="1" ht="12.75">
      <c r="H1045" s="501"/>
    </row>
    <row r="1046" s="166" customFormat="1" ht="12.75">
      <c r="H1046" s="501"/>
    </row>
    <row r="1047" s="166" customFormat="1" ht="12.75">
      <c r="H1047" s="501"/>
    </row>
    <row r="1048" s="166" customFormat="1" ht="12.75">
      <c r="H1048" s="501"/>
    </row>
    <row r="1049" s="166" customFormat="1" ht="12.75">
      <c r="H1049" s="501"/>
    </row>
    <row r="1050" s="166" customFormat="1" ht="12.75">
      <c r="H1050" s="501"/>
    </row>
    <row r="1051" s="166" customFormat="1" ht="12.75">
      <c r="H1051" s="501"/>
    </row>
    <row r="1052" s="166" customFormat="1" ht="12.75">
      <c r="H1052" s="501"/>
    </row>
    <row r="1053" s="166" customFormat="1" ht="12.75">
      <c r="H1053" s="501"/>
    </row>
    <row r="1054" s="166" customFormat="1" ht="12.75">
      <c r="H1054" s="501"/>
    </row>
    <row r="1055" s="166" customFormat="1" ht="12.75">
      <c r="H1055" s="501"/>
    </row>
    <row r="1056" s="166" customFormat="1" ht="12.75">
      <c r="H1056" s="501"/>
    </row>
    <row r="1057" s="166" customFormat="1" ht="12.75">
      <c r="H1057" s="501"/>
    </row>
    <row r="1058" s="166" customFormat="1" ht="12.75">
      <c r="H1058" s="501"/>
    </row>
    <row r="1059" s="166" customFormat="1" ht="12.75">
      <c r="H1059" s="501"/>
    </row>
    <row r="1060" s="166" customFormat="1" ht="12.75">
      <c r="H1060" s="501"/>
    </row>
    <row r="1061" s="166" customFormat="1" ht="12.75">
      <c r="H1061" s="501"/>
    </row>
    <row r="1062" s="166" customFormat="1" ht="12.75">
      <c r="H1062" s="501"/>
    </row>
    <row r="1063" s="166" customFormat="1" ht="12.75">
      <c r="H1063" s="501"/>
    </row>
    <row r="1064" s="166" customFormat="1" ht="12.75">
      <c r="H1064" s="501"/>
    </row>
    <row r="1065" s="166" customFormat="1" ht="12.75">
      <c r="H1065" s="501"/>
    </row>
    <row r="1066" s="166" customFormat="1" ht="12.75">
      <c r="H1066" s="501"/>
    </row>
    <row r="1067" s="166" customFormat="1" ht="12.75">
      <c r="H1067" s="501"/>
    </row>
    <row r="1068" s="166" customFormat="1" ht="12.75">
      <c r="H1068" s="501"/>
    </row>
    <row r="1069" s="166" customFormat="1" ht="12.75">
      <c r="H1069" s="501"/>
    </row>
    <row r="1070" s="166" customFormat="1" ht="12.75">
      <c r="H1070" s="501"/>
    </row>
    <row r="1071" s="166" customFormat="1" ht="12.75">
      <c r="H1071" s="501"/>
    </row>
    <row r="1072" s="166" customFormat="1" ht="12.75">
      <c r="H1072" s="501"/>
    </row>
    <row r="1073" s="166" customFormat="1" ht="12.75">
      <c r="H1073" s="501"/>
    </row>
    <row r="1074" s="166" customFormat="1" ht="12.75">
      <c r="H1074" s="501"/>
    </row>
    <row r="1075" s="166" customFormat="1" ht="12.75">
      <c r="H1075" s="501"/>
    </row>
    <row r="1076" s="166" customFormat="1" ht="12.75">
      <c r="H1076" s="501"/>
    </row>
    <row r="1077" s="166" customFormat="1" ht="12.75">
      <c r="H1077" s="501"/>
    </row>
    <row r="1078" s="166" customFormat="1" ht="12.75">
      <c r="H1078" s="501"/>
    </row>
    <row r="1079" s="166" customFormat="1" ht="12.75">
      <c r="H1079" s="501"/>
    </row>
    <row r="1080" s="166" customFormat="1" ht="12.75">
      <c r="H1080" s="501"/>
    </row>
    <row r="1081" s="166" customFormat="1" ht="12.75">
      <c r="H1081" s="501"/>
    </row>
    <row r="1082" s="166" customFormat="1" ht="12.75">
      <c r="H1082" s="501"/>
    </row>
    <row r="1083" s="166" customFormat="1" ht="12.75">
      <c r="H1083" s="501"/>
    </row>
    <row r="1084" s="166" customFormat="1" ht="12.75">
      <c r="H1084" s="501"/>
    </row>
    <row r="1085" s="166" customFormat="1" ht="12.75">
      <c r="H1085" s="501"/>
    </row>
    <row r="1086" s="166" customFormat="1" ht="12.75">
      <c r="H1086" s="501"/>
    </row>
    <row r="1087" s="166" customFormat="1" ht="12.75">
      <c r="H1087" s="501"/>
    </row>
    <row r="1088" s="166" customFormat="1" ht="12.75">
      <c r="H1088" s="501"/>
    </row>
    <row r="1089" s="166" customFormat="1" ht="12.75">
      <c r="H1089" s="501"/>
    </row>
    <row r="1090" s="166" customFormat="1" ht="12.75">
      <c r="H1090" s="501"/>
    </row>
    <row r="1091" s="166" customFormat="1" ht="12.75">
      <c r="H1091" s="501"/>
    </row>
    <row r="1092" s="166" customFormat="1" ht="12.75">
      <c r="H1092" s="501"/>
    </row>
    <row r="1093" s="166" customFormat="1" ht="12.75">
      <c r="H1093" s="501"/>
    </row>
    <row r="1094" s="166" customFormat="1" ht="12.75">
      <c r="H1094" s="501"/>
    </row>
    <row r="1095" s="166" customFormat="1" ht="12.75">
      <c r="H1095" s="501"/>
    </row>
    <row r="1096" s="166" customFormat="1" ht="12.75">
      <c r="H1096" s="501"/>
    </row>
    <row r="1097" s="166" customFormat="1" ht="12.75">
      <c r="H1097" s="501"/>
    </row>
    <row r="1098" s="166" customFormat="1" ht="12.75">
      <c r="H1098" s="501"/>
    </row>
    <row r="1099" s="166" customFormat="1" ht="12.75">
      <c r="H1099" s="501"/>
    </row>
    <row r="1100" s="166" customFormat="1" ht="12.75">
      <c r="H1100" s="501"/>
    </row>
    <row r="1101" s="166" customFormat="1" ht="12.75">
      <c r="H1101" s="501"/>
    </row>
    <row r="1102" s="166" customFormat="1" ht="12.75">
      <c r="H1102" s="501"/>
    </row>
    <row r="1103" s="166" customFormat="1" ht="12.75">
      <c r="H1103" s="501"/>
    </row>
    <row r="1104" s="166" customFormat="1" ht="12.75">
      <c r="H1104" s="501"/>
    </row>
    <row r="1105" s="166" customFormat="1" ht="12.75">
      <c r="H1105" s="501"/>
    </row>
    <row r="1106" s="166" customFormat="1" ht="12.75">
      <c r="H1106" s="501"/>
    </row>
    <row r="1107" s="166" customFormat="1" ht="12.75">
      <c r="H1107" s="501"/>
    </row>
    <row r="1108" s="166" customFormat="1" ht="12.75">
      <c r="H1108" s="501"/>
    </row>
    <row r="1109" s="166" customFormat="1" ht="12.75">
      <c r="H1109" s="501"/>
    </row>
    <row r="1110" s="166" customFormat="1" ht="12.75">
      <c r="H1110" s="501"/>
    </row>
    <row r="1111" s="166" customFormat="1" ht="12.75">
      <c r="H1111" s="501"/>
    </row>
    <row r="1112" s="166" customFormat="1" ht="12.75">
      <c r="H1112" s="501"/>
    </row>
    <row r="1113" s="166" customFormat="1" ht="12.75">
      <c r="H1113" s="501"/>
    </row>
    <row r="1114" s="166" customFormat="1" ht="12.75">
      <c r="H1114" s="501"/>
    </row>
    <row r="1115" s="166" customFormat="1" ht="12.75">
      <c r="H1115" s="501"/>
    </row>
    <row r="1116" s="166" customFormat="1" ht="12.75">
      <c r="H1116" s="501"/>
    </row>
    <row r="1117" s="166" customFormat="1" ht="12.75">
      <c r="H1117" s="501"/>
    </row>
    <row r="1118" s="166" customFormat="1" ht="12.75">
      <c r="H1118" s="501"/>
    </row>
    <row r="1119" s="166" customFormat="1" ht="12.75">
      <c r="H1119" s="501"/>
    </row>
    <row r="1120" s="166" customFormat="1" ht="12.75">
      <c r="H1120" s="501"/>
    </row>
    <row r="1121" s="166" customFormat="1" ht="12.75">
      <c r="H1121" s="501"/>
    </row>
    <row r="1122" s="166" customFormat="1" ht="12.75">
      <c r="H1122" s="501"/>
    </row>
    <row r="1123" s="166" customFormat="1" ht="12.75">
      <c r="H1123" s="501"/>
    </row>
    <row r="1124" s="166" customFormat="1" ht="12.75">
      <c r="H1124" s="501"/>
    </row>
    <row r="1125" s="166" customFormat="1" ht="12.75">
      <c r="H1125" s="501"/>
    </row>
    <row r="1126" s="166" customFormat="1" ht="12.75">
      <c r="H1126" s="501"/>
    </row>
    <row r="1127" s="166" customFormat="1" ht="12.75">
      <c r="H1127" s="501"/>
    </row>
    <row r="1128" s="166" customFormat="1" ht="12.75">
      <c r="H1128" s="501"/>
    </row>
    <row r="1129" s="166" customFormat="1" ht="12.75">
      <c r="H1129" s="501"/>
    </row>
    <row r="1130" s="166" customFormat="1" ht="12.75">
      <c r="H1130" s="501"/>
    </row>
    <row r="1131" s="166" customFormat="1" ht="12.75">
      <c r="H1131" s="501"/>
    </row>
    <row r="1132" s="166" customFormat="1" ht="12.75">
      <c r="H1132" s="501"/>
    </row>
    <row r="1133" s="166" customFormat="1" ht="12.75">
      <c r="H1133" s="501"/>
    </row>
    <row r="1134" s="166" customFormat="1" ht="12.75">
      <c r="H1134" s="501"/>
    </row>
    <row r="1135" s="166" customFormat="1" ht="12.75">
      <c r="H1135" s="501"/>
    </row>
    <row r="1136" s="166" customFormat="1" ht="12.75">
      <c r="H1136" s="501"/>
    </row>
    <row r="1137" s="166" customFormat="1" ht="12.75">
      <c r="H1137" s="501"/>
    </row>
    <row r="1138" s="166" customFormat="1" ht="12.75">
      <c r="H1138" s="501"/>
    </row>
    <row r="1139" s="166" customFormat="1" ht="12.75">
      <c r="H1139" s="501"/>
    </row>
    <row r="1140" s="166" customFormat="1" ht="12.75">
      <c r="H1140" s="501"/>
    </row>
    <row r="1141" s="166" customFormat="1" ht="12.75">
      <c r="H1141" s="501"/>
    </row>
    <row r="1142" s="166" customFormat="1" ht="12.75">
      <c r="H1142" s="501"/>
    </row>
    <row r="1143" s="166" customFormat="1" ht="12.75">
      <c r="H1143" s="501"/>
    </row>
    <row r="1144" s="166" customFormat="1" ht="12.75">
      <c r="H1144" s="501"/>
    </row>
    <row r="1145" s="166" customFormat="1" ht="12.75">
      <c r="H1145" s="501"/>
    </row>
    <row r="1146" s="166" customFormat="1" ht="12.75">
      <c r="H1146" s="501"/>
    </row>
    <row r="1147" s="166" customFormat="1" ht="12.75">
      <c r="H1147" s="501"/>
    </row>
    <row r="1148" s="166" customFormat="1" ht="12.75">
      <c r="H1148" s="501"/>
    </row>
    <row r="1149" s="166" customFormat="1" ht="12.75">
      <c r="H1149" s="501"/>
    </row>
    <row r="1150" s="166" customFormat="1" ht="12.75">
      <c r="H1150" s="501"/>
    </row>
    <row r="1151" s="166" customFormat="1" ht="12.75">
      <c r="H1151" s="501"/>
    </row>
    <row r="1152" s="166" customFormat="1" ht="12.75">
      <c r="H1152" s="501"/>
    </row>
    <row r="1153" s="166" customFormat="1" ht="12.75">
      <c r="H1153" s="501"/>
    </row>
    <row r="1154" s="166" customFormat="1" ht="12.75">
      <c r="H1154" s="501"/>
    </row>
    <row r="1155" s="166" customFormat="1" ht="12.75">
      <c r="H1155" s="501"/>
    </row>
    <row r="1156" s="166" customFormat="1" ht="12.75">
      <c r="H1156" s="501"/>
    </row>
    <row r="1157" s="166" customFormat="1" ht="12.75">
      <c r="H1157" s="501"/>
    </row>
    <row r="1158" s="166" customFormat="1" ht="12.75">
      <c r="H1158" s="501"/>
    </row>
    <row r="1159" s="166" customFormat="1" ht="12.75">
      <c r="H1159" s="501"/>
    </row>
    <row r="1160" s="166" customFormat="1" ht="12.75">
      <c r="H1160" s="501"/>
    </row>
    <row r="1161" s="166" customFormat="1" ht="12.75">
      <c r="H1161" s="501"/>
    </row>
    <row r="1162" s="166" customFormat="1" ht="12.75">
      <c r="H1162" s="501"/>
    </row>
    <row r="1163" s="166" customFormat="1" ht="12.75">
      <c r="H1163" s="501"/>
    </row>
    <row r="1164" s="166" customFormat="1" ht="12.75">
      <c r="H1164" s="501"/>
    </row>
    <row r="1165" s="166" customFormat="1" ht="12.75">
      <c r="H1165" s="501"/>
    </row>
    <row r="1166" s="166" customFormat="1" ht="12.75">
      <c r="H1166" s="501"/>
    </row>
    <row r="1167" s="166" customFormat="1" ht="12.75">
      <c r="H1167" s="501"/>
    </row>
    <row r="1168" s="166" customFormat="1" ht="12.75">
      <c r="H1168" s="501"/>
    </row>
    <row r="1169" s="166" customFormat="1" ht="12.75">
      <c r="H1169" s="501"/>
    </row>
    <row r="1170" s="166" customFormat="1" ht="12.75">
      <c r="H1170" s="501"/>
    </row>
    <row r="1171" s="166" customFormat="1" ht="12.75">
      <c r="H1171" s="501"/>
    </row>
    <row r="1172" s="166" customFormat="1" ht="12.75">
      <c r="H1172" s="501"/>
    </row>
    <row r="1173" s="166" customFormat="1" ht="12.75">
      <c r="H1173" s="501"/>
    </row>
    <row r="1174" s="166" customFormat="1" ht="12.75">
      <c r="H1174" s="501"/>
    </row>
    <row r="1175" s="166" customFormat="1" ht="12.75">
      <c r="H1175" s="501"/>
    </row>
    <row r="1176" s="166" customFormat="1" ht="12.75">
      <c r="H1176" s="501"/>
    </row>
    <row r="1177" s="166" customFormat="1" ht="12.75">
      <c r="H1177" s="501"/>
    </row>
    <row r="1178" s="166" customFormat="1" ht="12.75">
      <c r="H1178" s="501"/>
    </row>
    <row r="1179" s="166" customFormat="1" ht="12.75">
      <c r="H1179" s="501"/>
    </row>
    <row r="1180" s="166" customFormat="1" ht="12.75">
      <c r="H1180" s="501"/>
    </row>
    <row r="1181" s="166" customFormat="1" ht="12.75">
      <c r="H1181" s="501"/>
    </row>
    <row r="1182" s="166" customFormat="1" ht="12.75">
      <c r="H1182" s="501"/>
    </row>
    <row r="1183" s="166" customFormat="1" ht="12.75">
      <c r="H1183" s="501"/>
    </row>
    <row r="1184" s="166" customFormat="1" ht="12.75">
      <c r="H1184" s="501"/>
    </row>
    <row r="1185" s="166" customFormat="1" ht="12.75">
      <c r="H1185" s="501"/>
    </row>
    <row r="1186" s="166" customFormat="1" ht="12.75">
      <c r="H1186" s="501"/>
    </row>
    <row r="1187" s="166" customFormat="1" ht="12.75">
      <c r="H1187" s="501"/>
    </row>
    <row r="1188" s="166" customFormat="1" ht="12.75">
      <c r="H1188" s="501"/>
    </row>
    <row r="1189" s="166" customFormat="1" ht="12.75">
      <c r="H1189" s="501"/>
    </row>
    <row r="1190" s="166" customFormat="1" ht="12.75">
      <c r="H1190" s="501"/>
    </row>
    <row r="1191" s="166" customFormat="1" ht="12.75">
      <c r="H1191" s="501"/>
    </row>
    <row r="1192" s="166" customFormat="1" ht="12.75">
      <c r="H1192" s="501"/>
    </row>
    <row r="1193" s="166" customFormat="1" ht="12.75">
      <c r="H1193" s="501"/>
    </row>
    <row r="1194" s="166" customFormat="1" ht="12.75">
      <c r="H1194" s="501"/>
    </row>
    <row r="1195" s="166" customFormat="1" ht="12.75">
      <c r="H1195" s="501"/>
    </row>
    <row r="1196" s="166" customFormat="1" ht="12.75">
      <c r="H1196" s="501"/>
    </row>
    <row r="1197" s="166" customFormat="1" ht="12.75">
      <c r="H1197" s="501"/>
    </row>
    <row r="1198" s="166" customFormat="1" ht="12.75">
      <c r="H1198" s="501"/>
    </row>
    <row r="1199" s="166" customFormat="1" ht="12.75">
      <c r="H1199" s="501"/>
    </row>
    <row r="1200" s="166" customFormat="1" ht="12.75">
      <c r="H1200" s="501"/>
    </row>
    <row r="1201" s="166" customFormat="1" ht="12.75">
      <c r="H1201" s="501"/>
    </row>
    <row r="1202" s="166" customFormat="1" ht="12.75">
      <c r="H1202" s="501"/>
    </row>
    <row r="1203" s="166" customFormat="1" ht="12.75">
      <c r="H1203" s="501"/>
    </row>
    <row r="1204" s="166" customFormat="1" ht="12.75">
      <c r="H1204" s="501"/>
    </row>
    <row r="1205" s="166" customFormat="1" ht="12.75">
      <c r="H1205" s="501"/>
    </row>
    <row r="1206" s="166" customFormat="1" ht="12.75">
      <c r="H1206" s="501"/>
    </row>
    <row r="1207" s="166" customFormat="1" ht="12.75">
      <c r="H1207" s="501"/>
    </row>
    <row r="1208" s="166" customFormat="1" ht="12.75">
      <c r="H1208" s="501"/>
    </row>
    <row r="1209" s="166" customFormat="1" ht="12.75">
      <c r="H1209" s="501"/>
    </row>
    <row r="1210" s="166" customFormat="1" ht="12.75">
      <c r="H1210" s="501"/>
    </row>
    <row r="1211" s="166" customFormat="1" ht="12.75">
      <c r="H1211" s="501"/>
    </row>
    <row r="1212" s="166" customFormat="1" ht="12.75">
      <c r="H1212" s="501"/>
    </row>
    <row r="1213" s="166" customFormat="1" ht="12.75">
      <c r="H1213" s="501"/>
    </row>
    <row r="1214" s="166" customFormat="1" ht="12.75">
      <c r="H1214" s="501"/>
    </row>
    <row r="1215" s="166" customFormat="1" ht="12.75">
      <c r="H1215" s="501"/>
    </row>
    <row r="1216" s="166" customFormat="1" ht="12.75">
      <c r="H1216" s="501"/>
    </row>
    <row r="1217" s="166" customFormat="1" ht="12.75">
      <c r="H1217" s="501"/>
    </row>
    <row r="1218" s="166" customFormat="1" ht="12.75">
      <c r="H1218" s="501"/>
    </row>
    <row r="1219" s="166" customFormat="1" ht="12.75">
      <c r="H1219" s="501"/>
    </row>
    <row r="1220" s="166" customFormat="1" ht="12.75">
      <c r="H1220" s="501"/>
    </row>
    <row r="1221" s="166" customFormat="1" ht="12.75">
      <c r="H1221" s="501"/>
    </row>
    <row r="1222" s="166" customFormat="1" ht="12.75">
      <c r="H1222" s="501"/>
    </row>
    <row r="1223" s="166" customFormat="1" ht="12.75">
      <c r="H1223" s="501"/>
    </row>
    <row r="1224" s="166" customFormat="1" ht="12.75">
      <c r="H1224" s="501"/>
    </row>
    <row r="1225" s="166" customFormat="1" ht="12.75">
      <c r="H1225" s="501"/>
    </row>
    <row r="1226" s="166" customFormat="1" ht="12.75">
      <c r="H1226" s="501"/>
    </row>
    <row r="1227" s="166" customFormat="1" ht="12.75">
      <c r="H1227" s="501"/>
    </row>
    <row r="1228" s="166" customFormat="1" ht="12.75">
      <c r="H1228" s="501"/>
    </row>
    <row r="1229" s="166" customFormat="1" ht="12.75">
      <c r="H1229" s="501"/>
    </row>
    <row r="1230" s="166" customFormat="1" ht="12.75">
      <c r="H1230" s="501"/>
    </row>
    <row r="1231" s="166" customFormat="1" ht="12.75">
      <c r="H1231" s="501"/>
    </row>
    <row r="1232" s="166" customFormat="1" ht="12.75">
      <c r="H1232" s="501"/>
    </row>
    <row r="1233" s="166" customFormat="1" ht="12.75">
      <c r="H1233" s="501"/>
    </row>
    <row r="1234" s="166" customFormat="1" ht="12.75">
      <c r="H1234" s="501"/>
    </row>
    <row r="1235" s="166" customFormat="1" ht="12.75">
      <c r="H1235" s="501"/>
    </row>
    <row r="1236" s="166" customFormat="1" ht="12.75">
      <c r="H1236" s="501"/>
    </row>
    <row r="1237" s="166" customFormat="1" ht="12.75">
      <c r="H1237" s="501"/>
    </row>
    <row r="1238" s="166" customFormat="1" ht="12.75">
      <c r="H1238" s="501"/>
    </row>
    <row r="1239" s="166" customFormat="1" ht="12.75">
      <c r="H1239" s="501"/>
    </row>
    <row r="1240" s="166" customFormat="1" ht="12.75">
      <c r="H1240" s="501"/>
    </row>
    <row r="1241" s="166" customFormat="1" ht="12.75">
      <c r="H1241" s="501"/>
    </row>
    <row r="1242" s="166" customFormat="1" ht="12.75">
      <c r="H1242" s="501"/>
    </row>
    <row r="1243" s="166" customFormat="1" ht="12.75">
      <c r="H1243" s="501"/>
    </row>
    <row r="1244" s="166" customFormat="1" ht="12.75">
      <c r="H1244" s="501"/>
    </row>
    <row r="1245" s="166" customFormat="1" ht="12.75">
      <c r="H1245" s="501"/>
    </row>
    <row r="1246" s="166" customFormat="1" ht="12.75">
      <c r="H1246" s="501"/>
    </row>
    <row r="1247" s="166" customFormat="1" ht="12.75">
      <c r="H1247" s="501"/>
    </row>
    <row r="1248" s="166" customFormat="1" ht="12.75">
      <c r="H1248" s="501"/>
    </row>
    <row r="1249" s="166" customFormat="1" ht="12.75">
      <c r="H1249" s="501"/>
    </row>
    <row r="1250" s="166" customFormat="1" ht="12.75">
      <c r="H1250" s="501"/>
    </row>
    <row r="1251" s="166" customFormat="1" ht="12.75">
      <c r="H1251" s="501"/>
    </row>
    <row r="1252" s="166" customFormat="1" ht="12.75">
      <c r="H1252" s="501"/>
    </row>
    <row r="1253" s="166" customFormat="1" ht="12.75">
      <c r="H1253" s="501"/>
    </row>
    <row r="1254" s="166" customFormat="1" ht="12.75">
      <c r="H1254" s="501"/>
    </row>
    <row r="1255" s="166" customFormat="1" ht="12.75">
      <c r="H1255" s="501"/>
    </row>
    <row r="1256" s="166" customFormat="1" ht="12.75">
      <c r="H1256" s="501"/>
    </row>
    <row r="1257" s="166" customFormat="1" ht="12.75">
      <c r="H1257" s="501"/>
    </row>
    <row r="1258" s="166" customFormat="1" ht="12.75">
      <c r="H1258" s="501"/>
    </row>
    <row r="1259" s="166" customFormat="1" ht="12.75">
      <c r="H1259" s="501"/>
    </row>
    <row r="1260" s="166" customFormat="1" ht="12.75">
      <c r="H1260" s="501"/>
    </row>
    <row r="1261" s="166" customFormat="1" ht="12.75">
      <c r="H1261" s="501"/>
    </row>
    <row r="1262" s="166" customFormat="1" ht="12.75">
      <c r="H1262" s="501"/>
    </row>
    <row r="1263" s="166" customFormat="1" ht="12.75">
      <c r="H1263" s="501"/>
    </row>
    <row r="1264" s="166" customFormat="1" ht="12.75">
      <c r="H1264" s="501"/>
    </row>
    <row r="1265" s="166" customFormat="1" ht="12.75">
      <c r="H1265" s="501"/>
    </row>
    <row r="1266" s="166" customFormat="1" ht="12.75">
      <c r="H1266" s="501"/>
    </row>
    <row r="1267" s="166" customFormat="1" ht="12.75">
      <c r="H1267" s="501"/>
    </row>
    <row r="1268" s="166" customFormat="1" ht="12.75">
      <c r="H1268" s="501"/>
    </row>
    <row r="1269" s="166" customFormat="1" ht="12.75">
      <c r="H1269" s="501"/>
    </row>
    <row r="1270" s="166" customFormat="1" ht="12.75">
      <c r="H1270" s="501"/>
    </row>
    <row r="1271" s="166" customFormat="1" ht="12.75">
      <c r="H1271" s="501"/>
    </row>
    <row r="1272" s="166" customFormat="1" ht="12.75">
      <c r="H1272" s="501"/>
    </row>
    <row r="1273" s="166" customFormat="1" ht="12.75">
      <c r="H1273" s="501"/>
    </row>
    <row r="1274" s="166" customFormat="1" ht="12.75">
      <c r="H1274" s="501"/>
    </row>
    <row r="1275" s="166" customFormat="1" ht="12.75">
      <c r="H1275" s="501"/>
    </row>
    <row r="1276" s="166" customFormat="1" ht="12.75">
      <c r="H1276" s="501"/>
    </row>
    <row r="1277" s="166" customFormat="1" ht="12.75">
      <c r="H1277" s="501"/>
    </row>
    <row r="1278" s="166" customFormat="1" ht="12.75">
      <c r="H1278" s="501"/>
    </row>
    <row r="1279" s="166" customFormat="1" ht="12.75">
      <c r="H1279" s="501"/>
    </row>
    <row r="1280" s="166" customFormat="1" ht="12.75">
      <c r="H1280" s="501"/>
    </row>
    <row r="1281" s="166" customFormat="1" ht="12.75">
      <c r="H1281" s="501"/>
    </row>
    <row r="1282" s="166" customFormat="1" ht="12.75">
      <c r="H1282" s="501"/>
    </row>
    <row r="1283" s="166" customFormat="1" ht="12.75">
      <c r="H1283" s="501"/>
    </row>
    <row r="1284" s="166" customFormat="1" ht="12.75">
      <c r="H1284" s="501"/>
    </row>
    <row r="1285" s="166" customFormat="1" ht="12.75">
      <c r="H1285" s="501"/>
    </row>
    <row r="1286" s="166" customFormat="1" ht="12.75">
      <c r="H1286" s="501"/>
    </row>
    <row r="1287" s="166" customFormat="1" ht="12.75">
      <c r="H1287" s="501"/>
    </row>
    <row r="1288" s="166" customFormat="1" ht="12.75">
      <c r="H1288" s="501"/>
    </row>
    <row r="1289" s="166" customFormat="1" ht="12.75">
      <c r="H1289" s="501"/>
    </row>
    <row r="1290" s="166" customFormat="1" ht="12.75">
      <c r="H1290" s="501"/>
    </row>
    <row r="1291" s="166" customFormat="1" ht="12.75">
      <c r="H1291" s="501"/>
    </row>
    <row r="1292" s="166" customFormat="1" ht="12.75">
      <c r="H1292" s="501"/>
    </row>
    <row r="1293" s="166" customFormat="1" ht="12.75">
      <c r="H1293" s="501"/>
    </row>
    <row r="1294" s="166" customFormat="1" ht="12.75">
      <c r="H1294" s="501"/>
    </row>
    <row r="1295" s="166" customFormat="1" ht="12.75">
      <c r="H1295" s="501"/>
    </row>
    <row r="1296" s="166" customFormat="1" ht="12.75">
      <c r="H1296" s="501"/>
    </row>
    <row r="1297" s="166" customFormat="1" ht="12.75">
      <c r="H1297" s="501"/>
    </row>
    <row r="1298" s="166" customFormat="1" ht="12.75">
      <c r="H1298" s="501"/>
    </row>
    <row r="1299" s="166" customFormat="1" ht="12.75">
      <c r="H1299" s="501"/>
    </row>
    <row r="1300" s="166" customFormat="1" ht="12.75">
      <c r="H1300" s="501"/>
    </row>
    <row r="1301" s="166" customFormat="1" ht="12.75">
      <c r="H1301" s="501"/>
    </row>
    <row r="1302" s="166" customFormat="1" ht="12.75">
      <c r="H1302" s="501"/>
    </row>
    <row r="1303" s="166" customFormat="1" ht="12.75">
      <c r="H1303" s="501"/>
    </row>
    <row r="1304" s="166" customFormat="1" ht="12.75">
      <c r="H1304" s="501"/>
    </row>
    <row r="1305" s="166" customFormat="1" ht="12.75">
      <c r="H1305" s="501"/>
    </row>
    <row r="1306" s="166" customFormat="1" ht="12.75">
      <c r="H1306" s="501"/>
    </row>
    <row r="1307" s="166" customFormat="1" ht="12.75">
      <c r="H1307" s="501"/>
    </row>
    <row r="1308" s="166" customFormat="1" ht="12.75">
      <c r="H1308" s="501"/>
    </row>
    <row r="1309" s="166" customFormat="1" ht="12.75">
      <c r="H1309" s="501"/>
    </row>
    <row r="1310" s="166" customFormat="1" ht="12.75">
      <c r="H1310" s="501"/>
    </row>
    <row r="1311" s="166" customFormat="1" ht="12.75">
      <c r="H1311" s="501"/>
    </row>
    <row r="1312" s="166" customFormat="1" ht="12.75">
      <c r="H1312" s="501"/>
    </row>
    <row r="1313" s="166" customFormat="1" ht="12.75">
      <c r="H1313" s="501"/>
    </row>
    <row r="1314" s="166" customFormat="1" ht="12.75">
      <c r="H1314" s="501"/>
    </row>
    <row r="1315" s="166" customFormat="1" ht="12.75">
      <c r="H1315" s="501"/>
    </row>
    <row r="1316" s="166" customFormat="1" ht="12.75">
      <c r="H1316" s="501"/>
    </row>
    <row r="1317" s="166" customFormat="1" ht="12.75">
      <c r="H1317" s="501"/>
    </row>
    <row r="1318" s="166" customFormat="1" ht="12.75">
      <c r="H1318" s="501"/>
    </row>
    <row r="1319" s="166" customFormat="1" ht="12.75">
      <c r="H1319" s="501"/>
    </row>
    <row r="1320" s="166" customFormat="1" ht="12.75">
      <c r="H1320" s="501"/>
    </row>
    <row r="1321" s="166" customFormat="1" ht="12.75">
      <c r="H1321" s="501"/>
    </row>
    <row r="1322" s="166" customFormat="1" ht="12.75">
      <c r="H1322" s="501"/>
    </row>
    <row r="1323" s="166" customFormat="1" ht="12.75">
      <c r="H1323" s="501"/>
    </row>
    <row r="1324" s="166" customFormat="1" ht="12.75">
      <c r="H1324" s="501"/>
    </row>
    <row r="1325" s="166" customFormat="1" ht="12.75">
      <c r="H1325" s="501"/>
    </row>
    <row r="1326" s="166" customFormat="1" ht="12.75">
      <c r="H1326" s="501"/>
    </row>
    <row r="1327" s="166" customFormat="1" ht="12.75">
      <c r="H1327" s="501"/>
    </row>
    <row r="1328" s="166" customFormat="1" ht="12.75">
      <c r="H1328" s="501"/>
    </row>
    <row r="1329" s="166" customFormat="1" ht="12.75">
      <c r="H1329" s="501"/>
    </row>
    <row r="1330" s="166" customFormat="1" ht="12.75">
      <c r="H1330" s="501"/>
    </row>
    <row r="1331" s="166" customFormat="1" ht="12.75">
      <c r="H1331" s="501"/>
    </row>
    <row r="1332" s="166" customFormat="1" ht="12.75">
      <c r="H1332" s="501"/>
    </row>
    <row r="1333" s="166" customFormat="1" ht="12.75">
      <c r="H1333" s="501"/>
    </row>
    <row r="1334" s="166" customFormat="1" ht="12.75">
      <c r="H1334" s="501"/>
    </row>
    <row r="1335" s="166" customFormat="1" ht="12.75">
      <c r="H1335" s="501"/>
    </row>
    <row r="1336" s="166" customFormat="1" ht="12.75">
      <c r="H1336" s="501"/>
    </row>
    <row r="1337" s="166" customFormat="1" ht="12.75">
      <c r="H1337" s="501"/>
    </row>
    <row r="1338" s="166" customFormat="1" ht="12.75">
      <c r="H1338" s="501"/>
    </row>
    <row r="1339" s="166" customFormat="1" ht="12.75">
      <c r="H1339" s="501"/>
    </row>
    <row r="1340" s="166" customFormat="1" ht="12.75">
      <c r="H1340" s="501"/>
    </row>
    <row r="1341" s="166" customFormat="1" ht="12.75">
      <c r="H1341" s="501"/>
    </row>
    <row r="1342" s="166" customFormat="1" ht="12.75">
      <c r="H1342" s="501"/>
    </row>
    <row r="1343" s="166" customFormat="1" ht="12.75">
      <c r="H1343" s="501"/>
    </row>
    <row r="1344" s="166" customFormat="1" ht="12.75">
      <c r="H1344" s="501"/>
    </row>
    <row r="1345" s="166" customFormat="1" ht="12.75">
      <c r="H1345" s="501"/>
    </row>
    <row r="1346" s="166" customFormat="1" ht="12.75">
      <c r="H1346" s="501"/>
    </row>
    <row r="1347" s="166" customFormat="1" ht="12.75">
      <c r="H1347" s="501"/>
    </row>
    <row r="1348" s="166" customFormat="1" ht="12.75">
      <c r="H1348" s="501"/>
    </row>
    <row r="1349" s="166" customFormat="1" ht="12.75">
      <c r="H1349" s="501"/>
    </row>
    <row r="1350" s="166" customFormat="1" ht="12.75">
      <c r="H1350" s="501"/>
    </row>
    <row r="1351" s="166" customFormat="1" ht="12.75">
      <c r="H1351" s="501"/>
    </row>
    <row r="1352" s="166" customFormat="1" ht="12.75">
      <c r="H1352" s="501"/>
    </row>
    <row r="1353" s="166" customFormat="1" ht="12.75">
      <c r="H1353" s="501"/>
    </row>
    <row r="1354" s="166" customFormat="1" ht="12.75">
      <c r="H1354" s="501"/>
    </row>
    <row r="1355" s="166" customFormat="1" ht="12.75">
      <c r="H1355" s="501"/>
    </row>
    <row r="1356" s="166" customFormat="1" ht="12.75">
      <c r="H1356" s="501"/>
    </row>
    <row r="1357" s="166" customFormat="1" ht="12.75">
      <c r="H1357" s="501"/>
    </row>
    <row r="1358" s="166" customFormat="1" ht="12.75">
      <c r="H1358" s="501"/>
    </row>
    <row r="1359" s="166" customFormat="1" ht="12.75">
      <c r="H1359" s="501"/>
    </row>
    <row r="1360" s="166" customFormat="1" ht="12.75">
      <c r="H1360" s="501"/>
    </row>
    <row r="1361" s="166" customFormat="1" ht="12.75">
      <c r="H1361" s="501"/>
    </row>
    <row r="1362" s="166" customFormat="1" ht="12.75">
      <c r="H1362" s="501"/>
    </row>
    <row r="1363" s="166" customFormat="1" ht="12.75">
      <c r="H1363" s="501"/>
    </row>
    <row r="1364" s="166" customFormat="1" ht="12.75">
      <c r="H1364" s="501"/>
    </row>
    <row r="1365" s="166" customFormat="1" ht="12.75">
      <c r="H1365" s="501"/>
    </row>
    <row r="1366" s="166" customFormat="1" ht="12.75">
      <c r="H1366" s="501"/>
    </row>
    <row r="1367" s="166" customFormat="1" ht="12.75">
      <c r="H1367" s="501"/>
    </row>
    <row r="1368" s="166" customFormat="1" ht="12.75">
      <c r="H1368" s="501"/>
    </row>
    <row r="1369" s="166" customFormat="1" ht="12.75">
      <c r="H1369" s="501"/>
    </row>
    <row r="1370" s="166" customFormat="1" ht="12.75">
      <c r="H1370" s="501"/>
    </row>
    <row r="1371" s="166" customFormat="1" ht="12.75">
      <c r="H1371" s="501"/>
    </row>
    <row r="1372" s="166" customFormat="1" ht="12.75">
      <c r="H1372" s="501"/>
    </row>
    <row r="1373" s="166" customFormat="1" ht="12.75">
      <c r="H1373" s="501"/>
    </row>
    <row r="1374" s="166" customFormat="1" ht="12.75">
      <c r="H1374" s="501"/>
    </row>
    <row r="1375" s="166" customFormat="1" ht="12.75">
      <c r="H1375" s="501"/>
    </row>
    <row r="1376" s="166" customFormat="1" ht="12.75">
      <c r="H1376" s="501"/>
    </row>
    <row r="1377" s="166" customFormat="1" ht="12.75">
      <c r="H1377" s="501"/>
    </row>
    <row r="1378" s="166" customFormat="1" ht="12.75">
      <c r="H1378" s="501"/>
    </row>
    <row r="1379" s="166" customFormat="1" ht="12.75">
      <c r="H1379" s="501"/>
    </row>
    <row r="1380" s="166" customFormat="1" ht="12.75">
      <c r="H1380" s="501"/>
    </row>
    <row r="1381" s="166" customFormat="1" ht="12.75">
      <c r="H1381" s="501"/>
    </row>
    <row r="1382" s="166" customFormat="1" ht="12.75">
      <c r="H1382" s="501"/>
    </row>
    <row r="1383" s="166" customFormat="1" ht="12.75">
      <c r="H1383" s="501"/>
    </row>
    <row r="1384" s="166" customFormat="1" ht="12.75">
      <c r="H1384" s="501"/>
    </row>
    <row r="1385" s="166" customFormat="1" ht="12.75">
      <c r="H1385" s="501"/>
    </row>
    <row r="1386" s="166" customFormat="1" ht="12.75">
      <c r="H1386" s="501"/>
    </row>
    <row r="1387" s="166" customFormat="1" ht="12.75">
      <c r="H1387" s="501"/>
    </row>
    <row r="1388" s="166" customFormat="1" ht="12.75">
      <c r="H1388" s="501"/>
    </row>
    <row r="1389" s="166" customFormat="1" ht="12.75">
      <c r="H1389" s="501"/>
    </row>
    <row r="1390" s="166" customFormat="1" ht="12.75">
      <c r="H1390" s="501"/>
    </row>
    <row r="1391" s="166" customFormat="1" ht="12.75">
      <c r="H1391" s="501"/>
    </row>
    <row r="1392" s="166" customFormat="1" ht="12.75">
      <c r="H1392" s="501"/>
    </row>
    <row r="1393" s="166" customFormat="1" ht="12.75">
      <c r="H1393" s="501"/>
    </row>
    <row r="1394" s="166" customFormat="1" ht="12.75">
      <c r="H1394" s="501"/>
    </row>
    <row r="1395" s="166" customFormat="1" ht="12.75">
      <c r="H1395" s="501"/>
    </row>
    <row r="1396" s="166" customFormat="1" ht="12.75">
      <c r="H1396" s="501"/>
    </row>
    <row r="1397" s="166" customFormat="1" ht="12.75">
      <c r="H1397" s="501"/>
    </row>
    <row r="1398" s="166" customFormat="1" ht="12.75">
      <c r="H1398" s="501"/>
    </row>
    <row r="1399" s="166" customFormat="1" ht="12.75">
      <c r="H1399" s="501"/>
    </row>
    <row r="1400" s="166" customFormat="1" ht="12.75">
      <c r="H1400" s="501"/>
    </row>
    <row r="1401" s="166" customFormat="1" ht="12.75">
      <c r="H1401" s="501"/>
    </row>
    <row r="1402" s="166" customFormat="1" ht="12.75">
      <c r="H1402" s="501"/>
    </row>
    <row r="1403" s="166" customFormat="1" ht="12.75">
      <c r="H1403" s="501"/>
    </row>
    <row r="1404" s="166" customFormat="1" ht="12.75">
      <c r="H1404" s="501"/>
    </row>
    <row r="1405" s="166" customFormat="1" ht="12.75">
      <c r="H1405" s="501"/>
    </row>
    <row r="1406" s="166" customFormat="1" ht="12.75">
      <c r="H1406" s="501"/>
    </row>
    <row r="1407" s="166" customFormat="1" ht="12.75">
      <c r="H1407" s="501"/>
    </row>
    <row r="1408" s="166" customFormat="1" ht="12.75">
      <c r="H1408" s="501"/>
    </row>
    <row r="1409" s="166" customFormat="1" ht="12.75">
      <c r="H1409" s="501"/>
    </row>
    <row r="1410" s="166" customFormat="1" ht="12.75">
      <c r="H1410" s="501"/>
    </row>
    <row r="1411" s="166" customFormat="1" ht="12.75">
      <c r="H1411" s="501"/>
    </row>
    <row r="1412" s="166" customFormat="1" ht="12.75">
      <c r="H1412" s="501"/>
    </row>
    <row r="1413" s="166" customFormat="1" ht="12.75">
      <c r="H1413" s="501"/>
    </row>
    <row r="1414" s="166" customFormat="1" ht="12.75">
      <c r="H1414" s="501"/>
    </row>
    <row r="1415" s="166" customFormat="1" ht="12.75">
      <c r="H1415" s="501"/>
    </row>
    <row r="1416" s="166" customFormat="1" ht="12.75">
      <c r="H1416" s="501"/>
    </row>
    <row r="1417" s="166" customFormat="1" ht="12.75">
      <c r="H1417" s="501"/>
    </row>
    <row r="1418" s="166" customFormat="1" ht="12.75">
      <c r="H1418" s="501"/>
    </row>
    <row r="1419" s="166" customFormat="1" ht="12.75">
      <c r="H1419" s="501"/>
    </row>
    <row r="1420" s="166" customFormat="1" ht="12.75">
      <c r="H1420" s="501"/>
    </row>
    <row r="1421" s="166" customFormat="1" ht="12.75">
      <c r="H1421" s="501"/>
    </row>
    <row r="1422" s="166" customFormat="1" ht="12.75">
      <c r="H1422" s="501"/>
    </row>
    <row r="1423" s="166" customFormat="1" ht="12.75">
      <c r="H1423" s="501"/>
    </row>
    <row r="1424" s="166" customFormat="1" ht="12.75">
      <c r="H1424" s="501"/>
    </row>
    <row r="1425" s="166" customFormat="1" ht="12.75">
      <c r="H1425" s="501"/>
    </row>
    <row r="1426" s="166" customFormat="1" ht="12.75">
      <c r="H1426" s="501"/>
    </row>
    <row r="1427" s="166" customFormat="1" ht="12.75">
      <c r="H1427" s="501"/>
    </row>
    <row r="1428" s="166" customFormat="1" ht="12.75">
      <c r="H1428" s="501"/>
    </row>
    <row r="1429" s="166" customFormat="1" ht="12.75">
      <c r="H1429" s="501"/>
    </row>
    <row r="1430" s="166" customFormat="1" ht="12.75">
      <c r="H1430" s="501"/>
    </row>
    <row r="1431" s="166" customFormat="1" ht="12.75">
      <c r="H1431" s="501"/>
    </row>
    <row r="1432" s="166" customFormat="1" ht="12.75">
      <c r="H1432" s="501"/>
    </row>
    <row r="1433" s="166" customFormat="1" ht="12.75">
      <c r="H1433" s="501"/>
    </row>
    <row r="1434" s="166" customFormat="1" ht="12.75">
      <c r="H1434" s="501"/>
    </row>
    <row r="1435" s="166" customFormat="1" ht="12.75">
      <c r="H1435" s="501"/>
    </row>
    <row r="1436" s="166" customFormat="1" ht="12.75">
      <c r="H1436" s="501"/>
    </row>
    <row r="1437" s="166" customFormat="1" ht="12.75">
      <c r="H1437" s="501"/>
    </row>
    <row r="1438" s="166" customFormat="1" ht="12.75">
      <c r="H1438" s="501"/>
    </row>
    <row r="1439" s="166" customFormat="1" ht="12.75">
      <c r="H1439" s="501"/>
    </row>
    <row r="1440" s="166" customFormat="1" ht="12.75">
      <c r="H1440" s="501"/>
    </row>
    <row r="1441" s="166" customFormat="1" ht="12.75">
      <c r="H1441" s="501"/>
    </row>
    <row r="1442" s="166" customFormat="1" ht="12.75">
      <c r="H1442" s="501"/>
    </row>
    <row r="1443" s="166" customFormat="1" ht="12.75">
      <c r="H1443" s="501"/>
    </row>
    <row r="1444" s="166" customFormat="1" ht="12.75">
      <c r="H1444" s="501"/>
    </row>
    <row r="1445" s="166" customFormat="1" ht="12.75">
      <c r="H1445" s="501"/>
    </row>
    <row r="1446" s="166" customFormat="1" ht="12.75">
      <c r="H1446" s="501"/>
    </row>
    <row r="1447" s="166" customFormat="1" ht="12.75">
      <c r="H1447" s="501"/>
    </row>
    <row r="1448" s="166" customFormat="1" ht="12.75">
      <c r="H1448" s="501"/>
    </row>
    <row r="1449" s="166" customFormat="1" ht="12.75">
      <c r="H1449" s="501"/>
    </row>
    <row r="1450" s="166" customFormat="1" ht="12.75">
      <c r="H1450" s="501"/>
    </row>
    <row r="1451" s="166" customFormat="1" ht="12.75">
      <c r="H1451" s="501"/>
    </row>
    <row r="1452" s="166" customFormat="1" ht="12.75">
      <c r="H1452" s="501"/>
    </row>
    <row r="1453" s="166" customFormat="1" ht="12.75">
      <c r="H1453" s="501"/>
    </row>
    <row r="1454" s="166" customFormat="1" ht="12.75">
      <c r="H1454" s="501"/>
    </row>
    <row r="1455" s="166" customFormat="1" ht="12.75">
      <c r="H1455" s="501"/>
    </row>
    <row r="1456" s="166" customFormat="1" ht="12.75">
      <c r="H1456" s="501"/>
    </row>
    <row r="1457" s="166" customFormat="1" ht="12.75">
      <c r="H1457" s="501"/>
    </row>
    <row r="1458" s="166" customFormat="1" ht="12.75">
      <c r="H1458" s="501"/>
    </row>
    <row r="1459" s="166" customFormat="1" ht="12.75">
      <c r="H1459" s="501"/>
    </row>
    <row r="1460" s="166" customFormat="1" ht="12.75">
      <c r="H1460" s="501"/>
    </row>
    <row r="1461" s="166" customFormat="1" ht="12.75">
      <c r="H1461" s="501"/>
    </row>
    <row r="1462" s="166" customFormat="1" ht="12.75">
      <c r="H1462" s="501"/>
    </row>
    <row r="1463" s="166" customFormat="1" ht="12.75">
      <c r="H1463" s="501"/>
    </row>
    <row r="1464" s="166" customFormat="1" ht="12.75">
      <c r="H1464" s="501"/>
    </row>
    <row r="1465" s="166" customFormat="1" ht="12.75">
      <c r="H1465" s="501"/>
    </row>
    <row r="1466" s="166" customFormat="1" ht="12.75">
      <c r="H1466" s="501"/>
    </row>
    <row r="1467" s="166" customFormat="1" ht="12.75">
      <c r="H1467" s="501"/>
    </row>
    <row r="1468" s="166" customFormat="1" ht="12.75">
      <c r="H1468" s="501"/>
    </row>
    <row r="1469" s="166" customFormat="1" ht="12.75">
      <c r="H1469" s="501"/>
    </row>
    <row r="1470" s="166" customFormat="1" ht="12.75">
      <c r="H1470" s="501"/>
    </row>
    <row r="1471" s="166" customFormat="1" ht="12.75">
      <c r="H1471" s="501"/>
    </row>
    <row r="1472" s="166" customFormat="1" ht="12.75">
      <c r="H1472" s="501"/>
    </row>
    <row r="1473" s="166" customFormat="1" ht="12.75">
      <c r="H1473" s="501"/>
    </row>
    <row r="1474" s="166" customFormat="1" ht="12.75">
      <c r="H1474" s="501"/>
    </row>
    <row r="1475" s="166" customFormat="1" ht="12.75">
      <c r="H1475" s="501"/>
    </row>
    <row r="1476" s="166" customFormat="1" ht="12.75">
      <c r="H1476" s="501"/>
    </row>
    <row r="1477" s="166" customFormat="1" ht="12.75">
      <c r="H1477" s="501"/>
    </row>
    <row r="1478" s="166" customFormat="1" ht="12.75">
      <c r="H1478" s="501"/>
    </row>
    <row r="1479" s="166" customFormat="1" ht="12.75">
      <c r="H1479" s="501"/>
    </row>
    <row r="1480" s="166" customFormat="1" ht="12.75">
      <c r="H1480" s="501"/>
    </row>
    <row r="1481" s="166" customFormat="1" ht="12.75">
      <c r="H1481" s="501"/>
    </row>
    <row r="1482" s="166" customFormat="1" ht="12.75">
      <c r="H1482" s="501"/>
    </row>
    <row r="1483" s="166" customFormat="1" ht="12.75">
      <c r="H1483" s="501"/>
    </row>
    <row r="1484" s="166" customFormat="1" ht="12.75">
      <c r="H1484" s="501"/>
    </row>
    <row r="1485" s="166" customFormat="1" ht="12.75">
      <c r="H1485" s="501"/>
    </row>
    <row r="1486" s="166" customFormat="1" ht="12.75">
      <c r="H1486" s="501"/>
    </row>
    <row r="1487" s="166" customFormat="1" ht="12.75">
      <c r="H1487" s="501"/>
    </row>
    <row r="1488" s="166" customFormat="1" ht="12.75">
      <c r="H1488" s="501"/>
    </row>
    <row r="1489" s="166" customFormat="1" ht="12.75">
      <c r="H1489" s="501"/>
    </row>
    <row r="1490" s="166" customFormat="1" ht="12.75">
      <c r="H1490" s="501"/>
    </row>
    <row r="1491" s="166" customFormat="1" ht="12.75">
      <c r="H1491" s="501"/>
    </row>
    <row r="1492" s="166" customFormat="1" ht="12.75">
      <c r="H1492" s="501"/>
    </row>
    <row r="1493" s="166" customFormat="1" ht="12.75">
      <c r="H1493" s="501"/>
    </row>
    <row r="1494" s="166" customFormat="1" ht="12.75">
      <c r="H1494" s="501"/>
    </row>
    <row r="1495" s="166" customFormat="1" ht="12.75">
      <c r="H1495" s="501"/>
    </row>
    <row r="1496" s="166" customFormat="1" ht="12.75">
      <c r="H1496" s="501"/>
    </row>
    <row r="1497" s="166" customFormat="1" ht="12.75">
      <c r="H1497" s="501"/>
    </row>
    <row r="1498" s="166" customFormat="1" ht="12.75">
      <c r="H1498" s="501"/>
    </row>
    <row r="1499" s="166" customFormat="1" ht="12.75">
      <c r="H1499" s="501"/>
    </row>
    <row r="1500" s="166" customFormat="1" ht="12.75">
      <c r="H1500" s="501"/>
    </row>
    <row r="1501" s="166" customFormat="1" ht="12.75">
      <c r="H1501" s="501"/>
    </row>
    <row r="1502" s="166" customFormat="1" ht="12.75">
      <c r="H1502" s="501"/>
    </row>
    <row r="1503" s="166" customFormat="1" ht="12.75">
      <c r="H1503" s="501"/>
    </row>
    <row r="1504" s="166" customFormat="1" ht="12.75">
      <c r="H1504" s="501"/>
    </row>
    <row r="1505" s="166" customFormat="1" ht="12.75">
      <c r="H1505" s="501"/>
    </row>
    <row r="1506" s="166" customFormat="1" ht="12.75">
      <c r="H1506" s="501"/>
    </row>
    <row r="1507" s="166" customFormat="1" ht="12.75">
      <c r="H1507" s="501"/>
    </row>
    <row r="1508" s="166" customFormat="1" ht="12.75">
      <c r="H1508" s="501"/>
    </row>
    <row r="1509" s="166" customFormat="1" ht="12.75">
      <c r="H1509" s="501"/>
    </row>
    <row r="1510" s="166" customFormat="1" ht="12.75">
      <c r="H1510" s="501"/>
    </row>
    <row r="1511" s="166" customFormat="1" ht="12.75">
      <c r="H1511" s="501"/>
    </row>
    <row r="1512" s="166" customFormat="1" ht="12.75">
      <c r="H1512" s="501"/>
    </row>
    <row r="1513" s="166" customFormat="1" ht="12.75">
      <c r="H1513" s="501"/>
    </row>
    <row r="1514" s="166" customFormat="1" ht="12.75">
      <c r="H1514" s="501"/>
    </row>
    <row r="1515" s="166" customFormat="1" ht="12.75">
      <c r="H1515" s="501"/>
    </row>
    <row r="1516" s="166" customFormat="1" ht="12.75">
      <c r="H1516" s="501"/>
    </row>
    <row r="1517" s="166" customFormat="1" ht="12.75">
      <c r="H1517" s="501"/>
    </row>
    <row r="1518" s="166" customFormat="1" ht="12.75">
      <c r="H1518" s="501"/>
    </row>
    <row r="1519" s="166" customFormat="1" ht="12.75">
      <c r="H1519" s="501"/>
    </row>
    <row r="1520" s="166" customFormat="1" ht="12.75">
      <c r="H1520" s="501"/>
    </row>
    <row r="1521" s="166" customFormat="1" ht="12.75">
      <c r="H1521" s="501"/>
    </row>
    <row r="1522" s="166" customFormat="1" ht="12.75">
      <c r="H1522" s="501"/>
    </row>
    <row r="1523" s="166" customFormat="1" ht="12.75">
      <c r="H1523" s="501"/>
    </row>
    <row r="1524" s="166" customFormat="1" ht="12.75">
      <c r="H1524" s="501"/>
    </row>
    <row r="1525" s="166" customFormat="1" ht="12.75">
      <c r="H1525" s="501"/>
    </row>
    <row r="1526" s="166" customFormat="1" ht="12.75">
      <c r="H1526" s="501"/>
    </row>
    <row r="1527" s="166" customFormat="1" ht="12.75">
      <c r="H1527" s="501"/>
    </row>
    <row r="1528" s="166" customFormat="1" ht="12.75">
      <c r="H1528" s="501"/>
    </row>
    <row r="1529" s="166" customFormat="1" ht="12.75">
      <c r="H1529" s="501"/>
    </row>
    <row r="1530" s="166" customFormat="1" ht="12.75">
      <c r="H1530" s="501"/>
    </row>
    <row r="1531" s="166" customFormat="1" ht="12.75">
      <c r="H1531" s="501"/>
    </row>
    <row r="1532" s="166" customFormat="1" ht="12.75">
      <c r="H1532" s="501"/>
    </row>
    <row r="1533" s="166" customFormat="1" ht="12.75">
      <c r="H1533" s="501"/>
    </row>
    <row r="1534" s="166" customFormat="1" ht="12.75">
      <c r="H1534" s="501"/>
    </row>
    <row r="1535" s="166" customFormat="1" ht="12.75">
      <c r="H1535" s="501"/>
    </row>
    <row r="1536" s="166" customFormat="1" ht="12.75">
      <c r="H1536" s="501"/>
    </row>
    <row r="1537" s="166" customFormat="1" ht="12.75">
      <c r="H1537" s="501"/>
    </row>
    <row r="1538" s="166" customFormat="1" ht="12.75">
      <c r="H1538" s="501"/>
    </row>
    <row r="1539" s="166" customFormat="1" ht="12.75">
      <c r="H1539" s="501"/>
    </row>
    <row r="1540" s="166" customFormat="1" ht="12.75">
      <c r="H1540" s="501"/>
    </row>
    <row r="1541" s="166" customFormat="1" ht="12.75">
      <c r="H1541" s="501"/>
    </row>
    <row r="1542" s="166" customFormat="1" ht="12.75">
      <c r="H1542" s="501"/>
    </row>
    <row r="1543" s="166" customFormat="1" ht="12.75">
      <c r="H1543" s="501"/>
    </row>
    <row r="1544" s="166" customFormat="1" ht="12.75">
      <c r="H1544" s="501"/>
    </row>
    <row r="1545" s="166" customFormat="1" ht="12.75">
      <c r="H1545" s="501"/>
    </row>
    <row r="1546" s="166" customFormat="1" ht="12.75">
      <c r="H1546" s="501"/>
    </row>
    <row r="1547" s="166" customFormat="1" ht="12.75">
      <c r="H1547" s="501"/>
    </row>
    <row r="1548" s="166" customFormat="1" ht="12.75">
      <c r="H1548" s="501"/>
    </row>
    <row r="1549" s="166" customFormat="1" ht="12.75">
      <c r="H1549" s="501"/>
    </row>
    <row r="1550" s="166" customFormat="1" ht="12.75">
      <c r="H1550" s="501"/>
    </row>
    <row r="1551" s="166" customFormat="1" ht="12.75">
      <c r="H1551" s="501"/>
    </row>
    <row r="1552" s="166" customFormat="1" ht="12.75">
      <c r="H1552" s="501"/>
    </row>
    <row r="1553" s="166" customFormat="1" ht="12.75">
      <c r="H1553" s="501"/>
    </row>
    <row r="1554" s="166" customFormat="1" ht="12.75">
      <c r="H1554" s="501"/>
    </row>
    <row r="1555" s="166" customFormat="1" ht="12.75">
      <c r="H1555" s="501"/>
    </row>
    <row r="1556" s="166" customFormat="1" ht="12.75">
      <c r="H1556" s="501"/>
    </row>
    <row r="1557" s="166" customFormat="1" ht="12.75">
      <c r="H1557" s="501"/>
    </row>
    <row r="1558" s="166" customFormat="1" ht="12.75">
      <c r="H1558" s="501"/>
    </row>
    <row r="1559" s="166" customFormat="1" ht="12.75">
      <c r="H1559" s="501"/>
    </row>
    <row r="1560" s="166" customFormat="1" ht="12.75">
      <c r="H1560" s="501"/>
    </row>
    <row r="1561" s="166" customFormat="1" ht="12.75">
      <c r="H1561" s="501"/>
    </row>
    <row r="1562" s="166" customFormat="1" ht="12.75">
      <c r="H1562" s="501"/>
    </row>
    <row r="1563" s="166" customFormat="1" ht="12.75">
      <c r="H1563" s="501"/>
    </row>
    <row r="1564" s="166" customFormat="1" ht="12.75">
      <c r="H1564" s="501"/>
    </row>
    <row r="1565" s="166" customFormat="1" ht="12.75">
      <c r="H1565" s="501"/>
    </row>
    <row r="1566" s="166" customFormat="1" ht="12.75">
      <c r="H1566" s="501"/>
    </row>
    <row r="1567" s="166" customFormat="1" ht="12.75">
      <c r="H1567" s="501"/>
    </row>
    <row r="1568" s="166" customFormat="1" ht="12.75">
      <c r="H1568" s="501"/>
    </row>
    <row r="1569" s="166" customFormat="1" ht="12.75">
      <c r="H1569" s="501"/>
    </row>
    <row r="1570" s="166" customFormat="1" ht="12.75">
      <c r="H1570" s="501"/>
    </row>
    <row r="1571" s="166" customFormat="1" ht="12.75">
      <c r="H1571" s="501"/>
    </row>
    <row r="1572" s="166" customFormat="1" ht="12.75">
      <c r="H1572" s="501"/>
    </row>
    <row r="1573" s="166" customFormat="1" ht="12.75">
      <c r="H1573" s="501"/>
    </row>
    <row r="1574" s="166" customFormat="1" ht="12.75">
      <c r="H1574" s="501"/>
    </row>
    <row r="1575" s="166" customFormat="1" ht="12.75">
      <c r="H1575" s="501"/>
    </row>
    <row r="1576" s="166" customFormat="1" ht="12.75">
      <c r="H1576" s="501"/>
    </row>
    <row r="1577" s="166" customFormat="1" ht="12.75">
      <c r="H1577" s="501"/>
    </row>
    <row r="1578" s="166" customFormat="1" ht="12.75">
      <c r="H1578" s="501"/>
    </row>
    <row r="1579" s="166" customFormat="1" ht="12.75">
      <c r="H1579" s="501"/>
    </row>
    <row r="1580" s="166" customFormat="1" ht="12.75">
      <c r="H1580" s="501"/>
    </row>
    <row r="1581" s="166" customFormat="1" ht="12.75">
      <c r="H1581" s="501"/>
    </row>
    <row r="1582" s="166" customFormat="1" ht="12.75">
      <c r="H1582" s="501"/>
    </row>
    <row r="1583" s="166" customFormat="1" ht="12.75">
      <c r="H1583" s="501"/>
    </row>
    <row r="1584" s="166" customFormat="1" ht="12.75">
      <c r="H1584" s="501"/>
    </row>
    <row r="1585" s="166" customFormat="1" ht="12.75">
      <c r="H1585" s="501"/>
    </row>
    <row r="1586" s="166" customFormat="1" ht="12.75">
      <c r="H1586" s="501"/>
    </row>
    <row r="1587" s="166" customFormat="1" ht="12.75">
      <c r="H1587" s="501"/>
    </row>
    <row r="1588" s="166" customFormat="1" ht="12.75">
      <c r="H1588" s="501"/>
    </row>
    <row r="1589" s="166" customFormat="1" ht="12.75">
      <c r="H1589" s="501"/>
    </row>
    <row r="1590" s="166" customFormat="1" ht="12.75">
      <c r="H1590" s="501"/>
    </row>
    <row r="1591" s="166" customFormat="1" ht="12.75">
      <c r="H1591" s="501"/>
    </row>
    <row r="1592" s="166" customFormat="1" ht="12.75">
      <c r="H1592" s="501"/>
    </row>
    <row r="1593" s="166" customFormat="1" ht="12.75">
      <c r="H1593" s="501"/>
    </row>
    <row r="1594" s="166" customFormat="1" ht="12.75">
      <c r="H1594" s="501"/>
    </row>
    <row r="1595" s="166" customFormat="1" ht="12.75">
      <c r="H1595" s="501"/>
    </row>
    <row r="1596" s="166" customFormat="1" ht="12.75">
      <c r="H1596" s="501"/>
    </row>
    <row r="1597" s="166" customFormat="1" ht="12.75">
      <c r="H1597" s="501"/>
    </row>
    <row r="1598" s="166" customFormat="1" ht="12.75">
      <c r="H1598" s="501"/>
    </row>
    <row r="1599" s="166" customFormat="1" ht="12.75">
      <c r="H1599" s="501"/>
    </row>
    <row r="1600" s="166" customFormat="1" ht="12.75">
      <c r="H1600" s="501"/>
    </row>
    <row r="1601" s="166" customFormat="1" ht="12.75">
      <c r="H1601" s="501"/>
    </row>
    <row r="1602" s="166" customFormat="1" ht="12.75">
      <c r="H1602" s="501"/>
    </row>
    <row r="1603" s="166" customFormat="1" ht="12.75">
      <c r="H1603" s="501"/>
    </row>
    <row r="1604" s="166" customFormat="1" ht="12.75">
      <c r="H1604" s="501"/>
    </row>
    <row r="1605" s="166" customFormat="1" ht="12.75">
      <c r="H1605" s="501"/>
    </row>
    <row r="1606" s="166" customFormat="1" ht="12.75">
      <c r="H1606" s="501"/>
    </row>
    <row r="1607" s="166" customFormat="1" ht="12.75">
      <c r="H1607" s="501"/>
    </row>
    <row r="1608" s="166" customFormat="1" ht="12.75">
      <c r="H1608" s="501"/>
    </row>
    <row r="1609" s="166" customFormat="1" ht="12.75">
      <c r="H1609" s="501"/>
    </row>
    <row r="1610" s="166" customFormat="1" ht="12.75">
      <c r="H1610" s="501"/>
    </row>
    <row r="1611" s="166" customFormat="1" ht="12.75">
      <c r="H1611" s="501"/>
    </row>
    <row r="1612" s="166" customFormat="1" ht="12.75">
      <c r="H1612" s="501"/>
    </row>
    <row r="1613" s="166" customFormat="1" ht="12.75">
      <c r="H1613" s="501"/>
    </row>
    <row r="1614" s="166" customFormat="1" ht="12.75">
      <c r="H1614" s="501"/>
    </row>
    <row r="1615" s="166" customFormat="1" ht="12.75">
      <c r="H1615" s="501"/>
    </row>
    <row r="1616" s="166" customFormat="1" ht="12.75">
      <c r="H1616" s="501"/>
    </row>
    <row r="1617" s="166" customFormat="1" ht="12.75">
      <c r="H1617" s="501"/>
    </row>
    <row r="1618" s="166" customFormat="1" ht="12.75">
      <c r="H1618" s="501"/>
    </row>
    <row r="1619" s="166" customFormat="1" ht="12.75">
      <c r="H1619" s="501"/>
    </row>
    <row r="1620" s="166" customFormat="1" ht="12.75">
      <c r="H1620" s="501"/>
    </row>
    <row r="1621" s="166" customFormat="1" ht="12.75">
      <c r="H1621" s="501"/>
    </row>
    <row r="1622" s="166" customFormat="1" ht="12.75">
      <c r="H1622" s="501"/>
    </row>
    <row r="1623" s="166" customFormat="1" ht="12.75">
      <c r="H1623" s="501"/>
    </row>
    <row r="1624" s="166" customFormat="1" ht="12.75">
      <c r="H1624" s="501"/>
    </row>
    <row r="1625" s="166" customFormat="1" ht="12.75">
      <c r="H1625" s="501"/>
    </row>
    <row r="1626" s="166" customFormat="1" ht="12.75">
      <c r="H1626" s="501"/>
    </row>
    <row r="1627" s="166" customFormat="1" ht="12.75">
      <c r="H1627" s="501"/>
    </row>
    <row r="1628" s="166" customFormat="1" ht="12.75">
      <c r="H1628" s="501"/>
    </row>
    <row r="1629" s="166" customFormat="1" ht="12.75">
      <c r="H1629" s="501"/>
    </row>
    <row r="1630" s="166" customFormat="1" ht="12.75">
      <c r="H1630" s="501"/>
    </row>
    <row r="1631" s="166" customFormat="1" ht="12.75">
      <c r="H1631" s="501"/>
    </row>
    <row r="1632" s="166" customFormat="1" ht="12.75">
      <c r="H1632" s="501"/>
    </row>
    <row r="1633" s="166" customFormat="1" ht="12.75">
      <c r="H1633" s="501"/>
    </row>
    <row r="1634" s="166" customFormat="1" ht="12.75">
      <c r="H1634" s="501"/>
    </row>
    <row r="1635" s="166" customFormat="1" ht="12.75">
      <c r="H1635" s="501"/>
    </row>
    <row r="1636" s="166" customFormat="1" ht="12.75">
      <c r="H1636" s="501"/>
    </row>
    <row r="1637" s="166" customFormat="1" ht="12.75">
      <c r="H1637" s="501"/>
    </row>
    <row r="1638" s="166" customFormat="1" ht="12.75">
      <c r="H1638" s="501"/>
    </row>
    <row r="1639" s="166" customFormat="1" ht="12.75">
      <c r="H1639" s="501"/>
    </row>
    <row r="1640" s="166" customFormat="1" ht="12.75">
      <c r="H1640" s="501"/>
    </row>
    <row r="1641" s="166" customFormat="1" ht="12.75">
      <c r="H1641" s="501"/>
    </row>
    <row r="1642" s="166" customFormat="1" ht="12.75">
      <c r="H1642" s="501"/>
    </row>
    <row r="1643" s="166" customFormat="1" ht="12.75">
      <c r="H1643" s="501"/>
    </row>
    <row r="1644" s="166" customFormat="1" ht="12.75">
      <c r="H1644" s="501"/>
    </row>
    <row r="1645" s="166" customFormat="1" ht="12.75">
      <c r="H1645" s="501"/>
    </row>
    <row r="1646" s="166" customFormat="1" ht="12.75">
      <c r="H1646" s="501"/>
    </row>
    <row r="1647" s="166" customFormat="1" ht="12.75">
      <c r="H1647" s="501"/>
    </row>
    <row r="1648" s="166" customFormat="1" ht="12.75">
      <c r="H1648" s="501"/>
    </row>
    <row r="1649" s="166" customFormat="1" ht="12.75">
      <c r="H1649" s="501"/>
    </row>
    <row r="1650" s="166" customFormat="1" ht="12.75">
      <c r="H1650" s="501"/>
    </row>
    <row r="1651" s="166" customFormat="1" ht="12.75">
      <c r="H1651" s="501"/>
    </row>
    <row r="1652" s="166" customFormat="1" ht="12.75">
      <c r="H1652" s="501"/>
    </row>
    <row r="1653" s="166" customFormat="1" ht="12.75">
      <c r="H1653" s="501"/>
    </row>
    <row r="1654" s="166" customFormat="1" ht="12.75">
      <c r="H1654" s="501"/>
    </row>
    <row r="1655" s="166" customFormat="1" ht="12.75">
      <c r="H1655" s="501"/>
    </row>
    <row r="1656" s="166" customFormat="1" ht="12.75">
      <c r="H1656" s="501"/>
    </row>
    <row r="1657" s="166" customFormat="1" ht="12.75">
      <c r="H1657" s="501"/>
    </row>
    <row r="1658" s="166" customFormat="1" ht="12.75">
      <c r="H1658" s="501"/>
    </row>
    <row r="1659" s="166" customFormat="1" ht="12.75">
      <c r="H1659" s="501"/>
    </row>
    <row r="1660" s="166" customFormat="1" ht="12.75">
      <c r="H1660" s="501"/>
    </row>
    <row r="1661" s="166" customFormat="1" ht="12.75">
      <c r="H1661" s="501"/>
    </row>
    <row r="1662" s="166" customFormat="1" ht="12.75">
      <c r="H1662" s="501"/>
    </row>
    <row r="1663" s="166" customFormat="1" ht="12.75">
      <c r="H1663" s="501"/>
    </row>
    <row r="1664" s="166" customFormat="1" ht="12.75">
      <c r="H1664" s="501"/>
    </row>
    <row r="1665" s="166" customFormat="1" ht="12.75">
      <c r="H1665" s="501"/>
    </row>
    <row r="1666" s="166" customFormat="1" ht="12.75">
      <c r="H1666" s="501"/>
    </row>
    <row r="1667" s="166" customFormat="1" ht="12.75">
      <c r="H1667" s="501"/>
    </row>
    <row r="1668" s="166" customFormat="1" ht="12.75">
      <c r="H1668" s="501"/>
    </row>
    <row r="1669" s="166" customFormat="1" ht="12.75">
      <c r="H1669" s="501"/>
    </row>
    <row r="1670" s="166" customFormat="1" ht="12.75">
      <c r="H1670" s="501"/>
    </row>
    <row r="1671" s="166" customFormat="1" ht="12.75">
      <c r="H1671" s="501"/>
    </row>
    <row r="1672" s="166" customFormat="1" ht="12.75">
      <c r="H1672" s="501"/>
    </row>
    <row r="1673" s="166" customFormat="1" ht="12.75">
      <c r="H1673" s="501"/>
    </row>
    <row r="1674" s="166" customFormat="1" ht="12.75">
      <c r="H1674" s="501"/>
    </row>
    <row r="1675" s="166" customFormat="1" ht="12.75">
      <c r="H1675" s="501"/>
    </row>
    <row r="1676" s="166" customFormat="1" ht="12.75">
      <c r="H1676" s="501"/>
    </row>
    <row r="1677" s="166" customFormat="1" ht="12.75">
      <c r="H1677" s="501"/>
    </row>
    <row r="1678" s="166" customFormat="1" ht="12.75">
      <c r="H1678" s="501"/>
    </row>
    <row r="1679" s="166" customFormat="1" ht="12.75">
      <c r="H1679" s="501"/>
    </row>
    <row r="1680" s="166" customFormat="1" ht="12.75">
      <c r="H1680" s="501"/>
    </row>
    <row r="1681" s="166" customFormat="1" ht="12.75">
      <c r="H1681" s="501"/>
    </row>
    <row r="1682" s="166" customFormat="1" ht="12.75">
      <c r="H1682" s="501"/>
    </row>
    <row r="1683" s="166" customFormat="1" ht="12.75">
      <c r="H1683" s="501"/>
    </row>
    <row r="1684" s="166" customFormat="1" ht="12.75">
      <c r="H1684" s="501"/>
    </row>
    <row r="1685" s="166" customFormat="1" ht="12.75">
      <c r="H1685" s="501"/>
    </row>
    <row r="1686" s="166" customFormat="1" ht="12.75">
      <c r="H1686" s="501"/>
    </row>
    <row r="1687" s="166" customFormat="1" ht="12.75">
      <c r="H1687" s="501"/>
    </row>
    <row r="1688" s="166" customFormat="1" ht="12.75">
      <c r="H1688" s="501"/>
    </row>
    <row r="1689" s="166" customFormat="1" ht="12.75">
      <c r="H1689" s="501"/>
    </row>
    <row r="1690" s="166" customFormat="1" ht="12.75">
      <c r="H1690" s="501"/>
    </row>
    <row r="1691" s="166" customFormat="1" ht="12.75">
      <c r="H1691" s="501"/>
    </row>
    <row r="1692" s="166" customFormat="1" ht="12.75">
      <c r="H1692" s="501"/>
    </row>
    <row r="1693" s="166" customFormat="1" ht="12.75">
      <c r="H1693" s="501"/>
    </row>
    <row r="1694" s="166" customFormat="1" ht="12.75">
      <c r="H1694" s="501"/>
    </row>
    <row r="1695" s="166" customFormat="1" ht="12.75">
      <c r="H1695" s="501"/>
    </row>
    <row r="1696" s="166" customFormat="1" ht="12.75">
      <c r="H1696" s="501"/>
    </row>
    <row r="1697" s="166" customFormat="1" ht="12.75">
      <c r="H1697" s="501"/>
    </row>
    <row r="1698" s="166" customFormat="1" ht="12.75">
      <c r="H1698" s="501"/>
    </row>
    <row r="1699" s="166" customFormat="1" ht="12.75">
      <c r="H1699" s="501"/>
    </row>
    <row r="1700" s="166" customFormat="1" ht="12.75">
      <c r="H1700" s="501"/>
    </row>
    <row r="1701" s="166" customFormat="1" ht="12.75">
      <c r="H1701" s="501"/>
    </row>
    <row r="1702" s="166" customFormat="1" ht="12.75">
      <c r="H1702" s="501"/>
    </row>
    <row r="1703" s="166" customFormat="1" ht="12.75">
      <c r="H1703" s="501"/>
    </row>
    <row r="1704" s="166" customFormat="1" ht="12.75">
      <c r="H1704" s="501"/>
    </row>
    <row r="1705" s="166" customFormat="1" ht="12.75">
      <c r="H1705" s="501"/>
    </row>
    <row r="1706" s="166" customFormat="1" ht="12.75">
      <c r="H1706" s="501"/>
    </row>
    <row r="1707" s="166" customFormat="1" ht="12.75">
      <c r="H1707" s="501"/>
    </row>
    <row r="1708" s="166" customFormat="1" ht="12.75">
      <c r="H1708" s="501"/>
    </row>
    <row r="1709" s="166" customFormat="1" ht="12.75">
      <c r="H1709" s="501"/>
    </row>
    <row r="1710" s="166" customFormat="1" ht="12.75">
      <c r="H1710" s="501"/>
    </row>
    <row r="1711" s="166" customFormat="1" ht="12.75">
      <c r="H1711" s="501"/>
    </row>
    <row r="1712" s="166" customFormat="1" ht="12.75">
      <c r="H1712" s="501"/>
    </row>
    <row r="1713" s="166" customFormat="1" ht="12.75">
      <c r="H1713" s="501"/>
    </row>
    <row r="1714" s="166" customFormat="1" ht="12.75">
      <c r="H1714" s="501"/>
    </row>
    <row r="1715" s="166" customFormat="1" ht="12.75">
      <c r="H1715" s="501"/>
    </row>
    <row r="1716" s="166" customFormat="1" ht="12.75">
      <c r="H1716" s="501"/>
    </row>
    <row r="1717" s="166" customFormat="1" ht="12.75">
      <c r="H1717" s="501"/>
    </row>
    <row r="1718" s="166" customFormat="1" ht="12.75">
      <c r="H1718" s="501"/>
    </row>
    <row r="1719" s="166" customFormat="1" ht="12.75">
      <c r="H1719" s="501"/>
    </row>
    <row r="1720" s="166" customFormat="1" ht="12.75">
      <c r="H1720" s="501"/>
    </row>
    <row r="1721" s="166" customFormat="1" ht="12.75">
      <c r="H1721" s="501"/>
    </row>
    <row r="1722" s="166" customFormat="1" ht="12.75">
      <c r="H1722" s="501"/>
    </row>
    <row r="1723" s="166" customFormat="1" ht="12.75">
      <c r="H1723" s="501"/>
    </row>
    <row r="1724" s="166" customFormat="1" ht="12.75">
      <c r="H1724" s="501"/>
    </row>
    <row r="1725" s="166" customFormat="1" ht="12.75">
      <c r="H1725" s="501"/>
    </row>
    <row r="1726" s="166" customFormat="1" ht="12.75">
      <c r="H1726" s="501"/>
    </row>
    <row r="1727" s="166" customFormat="1" ht="12.75">
      <c r="H1727" s="501"/>
    </row>
    <row r="1728" s="166" customFormat="1" ht="12.75">
      <c r="H1728" s="501"/>
    </row>
    <row r="1729" s="166" customFormat="1" ht="12.75">
      <c r="H1729" s="501"/>
    </row>
    <row r="1730" s="166" customFormat="1" ht="12.75">
      <c r="H1730" s="501"/>
    </row>
    <row r="1731" s="166" customFormat="1" ht="12.75">
      <c r="H1731" s="501"/>
    </row>
    <row r="1732" s="166" customFormat="1" ht="12.75">
      <c r="H1732" s="501"/>
    </row>
  </sheetData>
  <mergeCells count="13">
    <mergeCell ref="E119:G119"/>
    <mergeCell ref="A111:B111"/>
    <mergeCell ref="A112:B112"/>
    <mergeCell ref="A113:B113"/>
    <mergeCell ref="A114:B114"/>
    <mergeCell ref="A93:B93"/>
    <mergeCell ref="A95:G95"/>
    <mergeCell ref="A109:B109"/>
    <mergeCell ref="A110:B110"/>
    <mergeCell ref="A1:I1"/>
    <mergeCell ref="A3:G3"/>
    <mergeCell ref="A40:G40"/>
    <mergeCell ref="A73:G73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92"/>
  <sheetViews>
    <sheetView workbookViewId="0" topLeftCell="A1">
      <selection activeCell="G22" sqref="G22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2" t="s">
        <v>805</v>
      </c>
      <c r="C1" s="202"/>
      <c r="D1" s="202"/>
      <c r="E1" s="202"/>
      <c r="F1" s="202"/>
      <c r="I1" s="2"/>
    </row>
    <row r="2" spans="2:9" ht="15" customHeight="1">
      <c r="B2" s="202"/>
      <c r="C2" s="202"/>
      <c r="D2" s="202"/>
      <c r="E2" s="202"/>
      <c r="F2" s="202"/>
      <c r="I2" s="2"/>
    </row>
    <row r="3" spans="1:8" ht="16.5" customHeight="1">
      <c r="A3" s="1" t="s">
        <v>338</v>
      </c>
      <c r="E3" s="301">
        <v>269012060.46</v>
      </c>
      <c r="F3" s="2" t="s">
        <v>666</v>
      </c>
      <c r="H3" s="156"/>
    </row>
    <row r="4" spans="2:8" ht="15" customHeight="1">
      <c r="B4" s="1"/>
      <c r="E4" s="156"/>
      <c r="H4" s="156"/>
    </row>
    <row r="5" spans="1:7" ht="15.75">
      <c r="A5" s="1" t="s">
        <v>145</v>
      </c>
      <c r="C5" s="1"/>
      <c r="G5" s="333"/>
    </row>
    <row r="6" spans="1:6" ht="25.5">
      <c r="A6" s="817"/>
      <c r="B6" s="808"/>
      <c r="C6" s="52" t="s">
        <v>696</v>
      </c>
      <c r="D6" s="6" t="s">
        <v>697</v>
      </c>
      <c r="E6" s="5" t="s">
        <v>549</v>
      </c>
      <c r="F6" s="51" t="s">
        <v>698</v>
      </c>
    </row>
    <row r="7" spans="1:6" ht="16.5" customHeight="1">
      <c r="A7" s="812" t="s">
        <v>146</v>
      </c>
      <c r="B7" s="800"/>
      <c r="C7" s="482">
        <v>0</v>
      </c>
      <c r="D7" s="482">
        <v>0</v>
      </c>
      <c r="E7" s="482">
        <v>400000000</v>
      </c>
      <c r="F7" s="481" t="s">
        <v>883</v>
      </c>
    </row>
    <row r="8" spans="1:7" ht="16.5" customHeight="1">
      <c r="A8" s="812" t="s">
        <v>144</v>
      </c>
      <c r="B8" s="800"/>
      <c r="C8" s="482">
        <v>0</v>
      </c>
      <c r="D8" s="482">
        <v>0</v>
      </c>
      <c r="E8" s="482">
        <v>42240000</v>
      </c>
      <c r="F8" s="481" t="s">
        <v>883</v>
      </c>
      <c r="G8" s="125"/>
    </row>
    <row r="9" spans="1:7" ht="36" customHeight="1">
      <c r="A9" s="812" t="s">
        <v>726</v>
      </c>
      <c r="B9" s="800"/>
      <c r="C9" s="482">
        <v>0</v>
      </c>
      <c r="D9" s="482">
        <v>0</v>
      </c>
      <c r="E9" s="482">
        <v>28202593</v>
      </c>
      <c r="F9" s="565" t="s">
        <v>883</v>
      </c>
      <c r="G9" s="125"/>
    </row>
    <row r="10" spans="1:7" ht="24.75" customHeight="1">
      <c r="A10" s="812" t="s">
        <v>108</v>
      </c>
      <c r="B10" s="816"/>
      <c r="C10" s="482">
        <v>0</v>
      </c>
      <c r="D10" s="482">
        <v>0</v>
      </c>
      <c r="E10" s="482">
        <v>17000000</v>
      </c>
      <c r="F10" s="565" t="s">
        <v>883</v>
      </c>
      <c r="G10" s="125"/>
    </row>
    <row r="11" spans="1:6" ht="15" customHeight="1">
      <c r="A11" s="815" t="s">
        <v>905</v>
      </c>
      <c r="B11" s="808"/>
      <c r="C11" s="9">
        <v>0</v>
      </c>
      <c r="D11" s="9">
        <v>0</v>
      </c>
      <c r="E11" s="9">
        <f>SUM(E7:E10)</f>
        <v>487442593</v>
      </c>
      <c r="F11" s="27" t="s">
        <v>883</v>
      </c>
    </row>
    <row r="12" spans="2:6" ht="15" customHeight="1">
      <c r="B12" s="259"/>
      <c r="C12" s="260"/>
      <c r="D12" s="260"/>
      <c r="E12" s="260"/>
      <c r="F12" s="305"/>
    </row>
    <row r="13" spans="1:6" ht="15.75" customHeight="1">
      <c r="A13" s="1" t="s">
        <v>147</v>
      </c>
      <c r="B13" s="1"/>
      <c r="C13" s="260"/>
      <c r="D13" s="260"/>
      <c r="E13" s="561">
        <f>E3+E11</f>
        <v>756454653.46</v>
      </c>
      <c r="F13" s="562" t="s">
        <v>666</v>
      </c>
    </row>
    <row r="14" spans="2:6" ht="12.75" customHeight="1">
      <c r="B14" s="259"/>
      <c r="C14" s="260"/>
      <c r="D14" s="260"/>
      <c r="E14" s="260"/>
      <c r="F14" s="305"/>
    </row>
    <row r="15" ht="15.75">
      <c r="A15" s="1" t="s">
        <v>509</v>
      </c>
    </row>
    <row r="16" spans="1:6" ht="24" customHeight="1">
      <c r="A16" s="815"/>
      <c r="B16" s="815"/>
      <c r="C16" s="52" t="s">
        <v>696</v>
      </c>
      <c r="D16" s="6" t="s">
        <v>697</v>
      </c>
      <c r="E16" s="244" t="s">
        <v>549</v>
      </c>
      <c r="F16" s="51" t="s">
        <v>698</v>
      </c>
    </row>
    <row r="17" spans="1:8" ht="16.5" customHeight="1">
      <c r="A17" s="813" t="s">
        <v>516</v>
      </c>
      <c r="B17" s="814"/>
      <c r="C17" s="334">
        <v>0</v>
      </c>
      <c r="D17" s="334">
        <v>0</v>
      </c>
      <c r="E17" s="325">
        <v>121304946.4</v>
      </c>
      <c r="F17" s="180" t="s">
        <v>883</v>
      </c>
      <c r="H17" s="359"/>
    </row>
    <row r="18" spans="1:8" ht="26.25" customHeight="1">
      <c r="A18" s="810" t="s">
        <v>865</v>
      </c>
      <c r="B18" s="811"/>
      <c r="C18" s="334">
        <v>0</v>
      </c>
      <c r="D18" s="334">
        <v>0</v>
      </c>
      <c r="E18" s="325">
        <v>859190.5</v>
      </c>
      <c r="F18" s="180" t="s">
        <v>883</v>
      </c>
      <c r="H18" s="359"/>
    </row>
    <row r="19" spans="1:8" ht="25.5" customHeight="1">
      <c r="A19" s="810" t="s">
        <v>867</v>
      </c>
      <c r="B19" s="811"/>
      <c r="C19" s="334">
        <v>0</v>
      </c>
      <c r="D19" s="334">
        <v>0</v>
      </c>
      <c r="E19" s="325">
        <v>770000</v>
      </c>
      <c r="F19" s="180" t="s">
        <v>868</v>
      </c>
      <c r="H19" s="359"/>
    </row>
    <row r="20" spans="1:8" ht="20.25" customHeight="1">
      <c r="A20" s="810" t="s">
        <v>98</v>
      </c>
      <c r="B20" s="800"/>
      <c r="C20" s="334">
        <v>0</v>
      </c>
      <c r="D20" s="334">
        <v>0</v>
      </c>
      <c r="E20" s="325">
        <v>16420809</v>
      </c>
      <c r="F20" s="180" t="s">
        <v>883</v>
      </c>
      <c r="H20" s="359"/>
    </row>
    <row r="21" spans="1:6" ht="15.75" customHeight="1">
      <c r="A21" s="815" t="s">
        <v>906</v>
      </c>
      <c r="B21" s="808"/>
      <c r="C21" s="9">
        <v>0</v>
      </c>
      <c r="D21" s="293">
        <v>0</v>
      </c>
      <c r="E21" s="9">
        <f>SUM(E17:E20)</f>
        <v>139354945.9</v>
      </c>
      <c r="F21" s="10" t="s">
        <v>883</v>
      </c>
    </row>
    <row r="22" spans="1:6" ht="15.75" customHeight="1">
      <c r="A22" s="563"/>
      <c r="B22" s="491"/>
      <c r="C22" s="260"/>
      <c r="D22" s="351"/>
      <c r="E22" s="260"/>
      <c r="F22" s="261"/>
    </row>
    <row r="23" spans="1:6" ht="15.75" customHeight="1">
      <c r="A23" s="1" t="s">
        <v>797</v>
      </c>
      <c r="B23" s="1"/>
      <c r="C23" s="260"/>
      <c r="D23" s="351"/>
      <c r="E23" s="561">
        <f>E13-E21</f>
        <v>617099707.5600001</v>
      </c>
      <c r="F23" s="562" t="s">
        <v>666</v>
      </c>
    </row>
    <row r="24" spans="5:6" ht="15" customHeight="1">
      <c r="E24" s="561"/>
      <c r="F24" s="562"/>
    </row>
    <row r="25" spans="1:5" ht="13.5" customHeight="1">
      <c r="A25" s="449" t="s">
        <v>546</v>
      </c>
      <c r="E25" s="304"/>
    </row>
    <row r="26" spans="1:6" ht="14.25" customHeight="1">
      <c r="A26" s="444" t="s">
        <v>491</v>
      </c>
      <c r="E26" s="328"/>
      <c r="F26" s="327"/>
    </row>
    <row r="27" ht="15">
      <c r="A27" s="302" t="s">
        <v>116</v>
      </c>
    </row>
    <row r="28" spans="1:6" ht="16.5" customHeight="1">
      <c r="A28" s="822" t="s">
        <v>492</v>
      </c>
      <c r="B28" s="731"/>
      <c r="C28" s="731"/>
      <c r="D28" s="731"/>
      <c r="E28" s="823"/>
      <c r="F28" s="497"/>
    </row>
    <row r="29" spans="1:6" ht="20.25" customHeight="1">
      <c r="A29" s="33" t="s">
        <v>527</v>
      </c>
      <c r="B29" s="808" t="s">
        <v>528</v>
      </c>
      <c r="C29" s="808"/>
      <c r="D29" s="808"/>
      <c r="E29" s="808"/>
      <c r="F29" s="452" t="s">
        <v>504</v>
      </c>
    </row>
    <row r="30" spans="1:6" ht="18.75" customHeight="1">
      <c r="A30" s="494" t="s">
        <v>534</v>
      </c>
      <c r="B30" s="798" t="s">
        <v>92</v>
      </c>
      <c r="C30" s="799"/>
      <c r="D30" s="799"/>
      <c r="E30" s="800"/>
      <c r="F30" s="453">
        <v>36429000</v>
      </c>
    </row>
    <row r="31" spans="1:6" ht="18.75" customHeight="1">
      <c r="A31" s="494" t="s">
        <v>529</v>
      </c>
      <c r="B31" s="798" t="s">
        <v>795</v>
      </c>
      <c r="C31" s="799"/>
      <c r="D31" s="799"/>
      <c r="E31" s="800"/>
      <c r="F31" s="453">
        <v>7000000</v>
      </c>
    </row>
    <row r="32" spans="1:6" ht="18.75" customHeight="1">
      <c r="A32" s="494" t="s">
        <v>530</v>
      </c>
      <c r="B32" s="798" t="s">
        <v>499</v>
      </c>
      <c r="C32" s="799"/>
      <c r="D32" s="799"/>
      <c r="E32" s="800"/>
      <c r="F32" s="453">
        <v>2070000</v>
      </c>
    </row>
    <row r="33" spans="1:6" ht="18.75" customHeight="1">
      <c r="A33" s="494" t="s">
        <v>532</v>
      </c>
      <c r="B33" s="798" t="s">
        <v>501</v>
      </c>
      <c r="C33" s="799"/>
      <c r="D33" s="799"/>
      <c r="E33" s="800"/>
      <c r="F33" s="601">
        <v>4785000</v>
      </c>
    </row>
    <row r="34" spans="1:6" ht="18.75" customHeight="1">
      <c r="A34" s="494" t="s">
        <v>87</v>
      </c>
      <c r="B34" s="798" t="s">
        <v>500</v>
      </c>
      <c r="C34" s="799"/>
      <c r="D34" s="799"/>
      <c r="E34" s="800"/>
      <c r="F34" s="453">
        <v>1635000</v>
      </c>
    </row>
    <row r="35" spans="1:6" ht="18.75" customHeight="1">
      <c r="A35" s="494" t="s">
        <v>533</v>
      </c>
      <c r="B35" s="798" t="s">
        <v>93</v>
      </c>
      <c r="C35" s="799"/>
      <c r="D35" s="799"/>
      <c r="E35" s="800"/>
      <c r="F35" s="453">
        <v>1982000</v>
      </c>
    </row>
    <row r="36" spans="1:6" ht="18.75" customHeight="1">
      <c r="A36" s="494" t="s">
        <v>535</v>
      </c>
      <c r="B36" s="809" t="s">
        <v>794</v>
      </c>
      <c r="C36" s="809"/>
      <c r="D36" s="809"/>
      <c r="E36" s="809"/>
      <c r="F36" s="453">
        <v>13000000</v>
      </c>
    </row>
    <row r="37" spans="1:6" ht="18.75" customHeight="1">
      <c r="A37" s="494" t="s">
        <v>89</v>
      </c>
      <c r="B37" s="795" t="s">
        <v>149</v>
      </c>
      <c r="C37" s="818"/>
      <c r="D37" s="818"/>
      <c r="E37" s="816"/>
      <c r="F37" s="453">
        <v>8300000</v>
      </c>
    </row>
    <row r="38" spans="1:6" ht="18.75" customHeight="1">
      <c r="A38" s="494" t="s">
        <v>86</v>
      </c>
      <c r="B38" s="795" t="s">
        <v>150</v>
      </c>
      <c r="C38" s="818"/>
      <c r="D38" s="818"/>
      <c r="E38" s="816"/>
      <c r="F38" s="453">
        <v>342000</v>
      </c>
    </row>
    <row r="39" spans="1:6" ht="18.75" customHeight="1">
      <c r="A39" s="494" t="s">
        <v>537</v>
      </c>
      <c r="B39" s="809" t="s">
        <v>46</v>
      </c>
      <c r="C39" s="809"/>
      <c r="D39" s="809"/>
      <c r="E39" s="809"/>
      <c r="F39" s="453">
        <v>1283000</v>
      </c>
    </row>
    <row r="40" spans="1:6" ht="18.75" customHeight="1">
      <c r="A40" s="494" t="s">
        <v>538</v>
      </c>
      <c r="B40" s="809" t="s">
        <v>324</v>
      </c>
      <c r="C40" s="809"/>
      <c r="D40" s="809"/>
      <c r="E40" s="809"/>
      <c r="F40" s="453">
        <v>8000</v>
      </c>
    </row>
    <row r="41" spans="1:6" ht="18.75" customHeight="1">
      <c r="A41" s="494" t="s">
        <v>539</v>
      </c>
      <c r="B41" s="798" t="s">
        <v>566</v>
      </c>
      <c r="C41" s="799"/>
      <c r="D41" s="799"/>
      <c r="E41" s="800"/>
      <c r="F41" s="453">
        <v>44242000</v>
      </c>
    </row>
    <row r="42" spans="1:6" ht="18.75" customHeight="1">
      <c r="A42" s="494" t="s">
        <v>540</v>
      </c>
      <c r="B42" s="795" t="s">
        <v>496</v>
      </c>
      <c r="C42" s="818"/>
      <c r="D42" s="818"/>
      <c r="E42" s="816"/>
      <c r="F42" s="453">
        <v>27427000</v>
      </c>
    </row>
    <row r="43" spans="1:6" ht="18.75" customHeight="1">
      <c r="A43" s="494" t="s">
        <v>541</v>
      </c>
      <c r="B43" s="798" t="s">
        <v>497</v>
      </c>
      <c r="C43" s="799"/>
      <c r="D43" s="799"/>
      <c r="E43" s="800"/>
      <c r="F43" s="453">
        <v>1000000</v>
      </c>
    </row>
    <row r="44" spans="1:6" ht="18.75" customHeight="1">
      <c r="A44" s="494" t="s">
        <v>542</v>
      </c>
      <c r="B44" s="798" t="s">
        <v>132</v>
      </c>
      <c r="C44" s="799"/>
      <c r="D44" s="799"/>
      <c r="E44" s="800"/>
      <c r="F44" s="453">
        <v>29850000</v>
      </c>
    </row>
    <row r="45" spans="1:6" ht="18.75" customHeight="1">
      <c r="A45" s="494" t="s">
        <v>543</v>
      </c>
      <c r="B45" s="798" t="s">
        <v>518</v>
      </c>
      <c r="C45" s="799"/>
      <c r="D45" s="799"/>
      <c r="E45" s="800"/>
      <c r="F45" s="453">
        <v>1411000</v>
      </c>
    </row>
    <row r="46" spans="1:6" ht="18.75" customHeight="1">
      <c r="A46" s="494" t="s">
        <v>88</v>
      </c>
      <c r="B46" s="798" t="s">
        <v>793</v>
      </c>
      <c r="C46" s="799"/>
      <c r="D46" s="799"/>
      <c r="E46" s="800"/>
      <c r="F46" s="601">
        <v>1099000</v>
      </c>
    </row>
    <row r="47" spans="1:6" ht="18.75" customHeight="1">
      <c r="A47" s="494" t="s">
        <v>614</v>
      </c>
      <c r="B47" s="798" t="s">
        <v>119</v>
      </c>
      <c r="C47" s="799" t="s">
        <v>119</v>
      </c>
      <c r="D47" s="799" t="s">
        <v>119</v>
      </c>
      <c r="E47" s="800" t="s">
        <v>119</v>
      </c>
      <c r="F47" s="824">
        <v>677050000</v>
      </c>
    </row>
    <row r="48" spans="1:6" ht="18.75" customHeight="1">
      <c r="A48" s="494" t="s">
        <v>615</v>
      </c>
      <c r="B48" s="798" t="s">
        <v>120</v>
      </c>
      <c r="C48" s="799" t="s">
        <v>120</v>
      </c>
      <c r="D48" s="799" t="s">
        <v>120</v>
      </c>
      <c r="E48" s="800" t="s">
        <v>120</v>
      </c>
      <c r="F48" s="825"/>
    </row>
    <row r="49" spans="1:6" ht="18.75" customHeight="1">
      <c r="A49" s="494" t="s">
        <v>616</v>
      </c>
      <c r="B49" s="798" t="s">
        <v>121</v>
      </c>
      <c r="C49" s="799" t="s">
        <v>121</v>
      </c>
      <c r="D49" s="799" t="s">
        <v>121</v>
      </c>
      <c r="E49" s="800" t="s">
        <v>121</v>
      </c>
      <c r="F49" s="825"/>
    </row>
    <row r="50" spans="1:6" ht="18.75" customHeight="1">
      <c r="A50" s="494" t="s">
        <v>617</v>
      </c>
      <c r="B50" s="798" t="s">
        <v>122</v>
      </c>
      <c r="C50" s="799" t="s">
        <v>122</v>
      </c>
      <c r="D50" s="799" t="s">
        <v>122</v>
      </c>
      <c r="E50" s="800" t="s">
        <v>122</v>
      </c>
      <c r="F50" s="825"/>
    </row>
    <row r="51" spans="1:6" ht="18.75" customHeight="1">
      <c r="A51" s="32">
        <v>236102</v>
      </c>
      <c r="B51" s="798" t="s">
        <v>123</v>
      </c>
      <c r="C51" s="799" t="s">
        <v>123</v>
      </c>
      <c r="D51" s="799" t="s">
        <v>123</v>
      </c>
      <c r="E51" s="800" t="s">
        <v>123</v>
      </c>
      <c r="F51" s="825"/>
    </row>
    <row r="52" spans="1:6" ht="18.75" customHeight="1">
      <c r="A52" s="494" t="s">
        <v>619</v>
      </c>
      <c r="B52" s="798" t="s">
        <v>124</v>
      </c>
      <c r="C52" s="799" t="s">
        <v>124</v>
      </c>
      <c r="D52" s="799" t="s">
        <v>124</v>
      </c>
      <c r="E52" s="800" t="s">
        <v>124</v>
      </c>
      <c r="F52" s="825"/>
    </row>
    <row r="53" spans="1:6" ht="18.75" customHeight="1">
      <c r="A53" s="494" t="s">
        <v>620</v>
      </c>
      <c r="B53" s="798" t="s">
        <v>125</v>
      </c>
      <c r="C53" s="799" t="s">
        <v>125</v>
      </c>
      <c r="D53" s="799" t="s">
        <v>125</v>
      </c>
      <c r="E53" s="800" t="s">
        <v>125</v>
      </c>
      <c r="F53" s="825"/>
    </row>
    <row r="54" spans="1:6" ht="18.75" customHeight="1">
      <c r="A54" s="494" t="s">
        <v>618</v>
      </c>
      <c r="B54" s="798" t="s">
        <v>126</v>
      </c>
      <c r="C54" s="799" t="s">
        <v>126</v>
      </c>
      <c r="D54" s="799" t="s">
        <v>126</v>
      </c>
      <c r="E54" s="800" t="s">
        <v>126</v>
      </c>
      <c r="F54" s="825"/>
    </row>
    <row r="55" spans="1:6" ht="18.75" customHeight="1">
      <c r="A55" s="32">
        <v>236103</v>
      </c>
      <c r="B55" s="798" t="s">
        <v>127</v>
      </c>
      <c r="C55" s="799" t="s">
        <v>127</v>
      </c>
      <c r="D55" s="799" t="s">
        <v>127</v>
      </c>
      <c r="E55" s="800" t="s">
        <v>127</v>
      </c>
      <c r="F55" s="825"/>
    </row>
    <row r="56" spans="1:6" ht="18.75" customHeight="1">
      <c r="A56" s="32">
        <v>236104</v>
      </c>
      <c r="B56" s="798" t="s">
        <v>128</v>
      </c>
      <c r="C56" s="799" t="s">
        <v>128</v>
      </c>
      <c r="D56" s="799" t="s">
        <v>128</v>
      </c>
      <c r="E56" s="800" t="s">
        <v>128</v>
      </c>
      <c r="F56" s="825"/>
    </row>
    <row r="57" spans="1:6" ht="18.75" customHeight="1">
      <c r="A57" s="32">
        <v>236105</v>
      </c>
      <c r="B57" s="798" t="s">
        <v>129</v>
      </c>
      <c r="C57" s="799" t="s">
        <v>129</v>
      </c>
      <c r="D57" s="799" t="s">
        <v>129</v>
      </c>
      <c r="E57" s="800" t="s">
        <v>129</v>
      </c>
      <c r="F57" s="825"/>
    </row>
    <row r="58" spans="1:6" ht="18.75" customHeight="1">
      <c r="A58" s="32">
        <v>236106</v>
      </c>
      <c r="B58" s="798" t="s">
        <v>130</v>
      </c>
      <c r="C58" s="799" t="s">
        <v>130</v>
      </c>
      <c r="D58" s="799" t="s">
        <v>130</v>
      </c>
      <c r="E58" s="800" t="s">
        <v>130</v>
      </c>
      <c r="F58" s="825"/>
    </row>
    <row r="59" spans="1:6" ht="21" customHeight="1">
      <c r="A59" s="32">
        <v>236107</v>
      </c>
      <c r="B59" s="798" t="s">
        <v>131</v>
      </c>
      <c r="C59" s="799" t="s">
        <v>131</v>
      </c>
      <c r="D59" s="799" t="s">
        <v>131</v>
      </c>
      <c r="E59" s="800" t="s">
        <v>131</v>
      </c>
      <c r="F59" s="825"/>
    </row>
    <row r="60" spans="1:6" ht="18.75" customHeight="1">
      <c r="A60" s="494" t="s">
        <v>542</v>
      </c>
      <c r="B60" s="798" t="s">
        <v>132</v>
      </c>
      <c r="C60" s="799" t="s">
        <v>132</v>
      </c>
      <c r="D60" s="799" t="s">
        <v>132</v>
      </c>
      <c r="E60" s="800" t="s">
        <v>132</v>
      </c>
      <c r="F60" s="825"/>
    </row>
    <row r="61" spans="1:6" ht="18.75" customHeight="1">
      <c r="A61" s="32">
        <v>236109</v>
      </c>
      <c r="B61" s="798" t="s">
        <v>133</v>
      </c>
      <c r="C61" s="799" t="s">
        <v>133</v>
      </c>
      <c r="D61" s="799" t="s">
        <v>133</v>
      </c>
      <c r="E61" s="800" t="s">
        <v>133</v>
      </c>
      <c r="F61" s="825"/>
    </row>
    <row r="62" spans="1:6" ht="18.75" customHeight="1">
      <c r="A62" s="32">
        <v>236110</v>
      </c>
      <c r="B62" s="798" t="s">
        <v>135</v>
      </c>
      <c r="C62" s="799" t="s">
        <v>135</v>
      </c>
      <c r="D62" s="799" t="s">
        <v>135</v>
      </c>
      <c r="E62" s="800" t="s">
        <v>135</v>
      </c>
      <c r="F62" s="825"/>
    </row>
    <row r="63" spans="1:6" ht="18.75" customHeight="1">
      <c r="A63" s="32">
        <v>236111</v>
      </c>
      <c r="B63" s="798" t="s">
        <v>136</v>
      </c>
      <c r="C63" s="799" t="s">
        <v>136</v>
      </c>
      <c r="D63" s="799" t="s">
        <v>136</v>
      </c>
      <c r="E63" s="800" t="s">
        <v>136</v>
      </c>
      <c r="F63" s="825"/>
    </row>
    <row r="64" spans="1:6" ht="18.75" customHeight="1">
      <c r="A64" s="32">
        <v>236112</v>
      </c>
      <c r="B64" s="798" t="s">
        <v>137</v>
      </c>
      <c r="C64" s="799" t="s">
        <v>137</v>
      </c>
      <c r="D64" s="799" t="s">
        <v>137</v>
      </c>
      <c r="E64" s="800" t="s">
        <v>137</v>
      </c>
      <c r="F64" s="825"/>
    </row>
    <row r="65" spans="1:6" ht="18.75" customHeight="1">
      <c r="A65" s="32">
        <v>236113</v>
      </c>
      <c r="B65" s="798" t="s">
        <v>138</v>
      </c>
      <c r="C65" s="799" t="s">
        <v>138</v>
      </c>
      <c r="D65" s="799" t="s">
        <v>138</v>
      </c>
      <c r="E65" s="800" t="s">
        <v>138</v>
      </c>
      <c r="F65" s="825"/>
    </row>
    <row r="66" spans="1:6" ht="18.75" customHeight="1">
      <c r="A66" s="32">
        <v>236114</v>
      </c>
      <c r="B66" s="798" t="s">
        <v>139</v>
      </c>
      <c r="C66" s="799" t="s">
        <v>139</v>
      </c>
      <c r="D66" s="799" t="s">
        <v>139</v>
      </c>
      <c r="E66" s="800" t="s">
        <v>139</v>
      </c>
      <c r="F66" s="825"/>
    </row>
    <row r="67" spans="1:6" ht="18.75" customHeight="1">
      <c r="A67" s="32">
        <v>236115</v>
      </c>
      <c r="B67" s="798" t="s">
        <v>140</v>
      </c>
      <c r="C67" s="799" t="s">
        <v>140</v>
      </c>
      <c r="D67" s="799" t="s">
        <v>140</v>
      </c>
      <c r="E67" s="800" t="s">
        <v>140</v>
      </c>
      <c r="F67" s="825"/>
    </row>
    <row r="68" spans="1:6" ht="18.75" customHeight="1">
      <c r="A68" s="32">
        <v>236116</v>
      </c>
      <c r="B68" s="798" t="s">
        <v>142</v>
      </c>
      <c r="C68" s="799" t="s">
        <v>142</v>
      </c>
      <c r="D68" s="799" t="s">
        <v>142</v>
      </c>
      <c r="E68" s="800" t="s">
        <v>142</v>
      </c>
      <c r="F68" s="826"/>
    </row>
    <row r="69" spans="1:6" ht="18.75" customHeight="1">
      <c r="A69" s="594" t="s">
        <v>768</v>
      </c>
      <c r="B69" s="798" t="s">
        <v>769</v>
      </c>
      <c r="C69" s="799"/>
      <c r="D69" s="799"/>
      <c r="E69" s="800"/>
      <c r="F69" s="453">
        <v>5995000</v>
      </c>
    </row>
    <row r="70" spans="1:6" ht="18.75" customHeight="1">
      <c r="A70" s="827" t="s">
        <v>524</v>
      </c>
      <c r="B70" s="828"/>
      <c r="C70" s="828"/>
      <c r="D70" s="828"/>
      <c r="E70" s="829"/>
      <c r="F70" s="588">
        <f>SUM(F30:F69)</f>
        <v>864908000</v>
      </c>
    </row>
    <row r="71" ht="8.25" customHeight="1"/>
    <row r="72" spans="1:6" ht="18.75" customHeight="1">
      <c r="A72" s="807" t="s">
        <v>493</v>
      </c>
      <c r="B72" s="808"/>
      <c r="C72" s="808"/>
      <c r="D72" s="808"/>
      <c r="E72" s="808"/>
      <c r="F72" s="452" t="s">
        <v>504</v>
      </c>
    </row>
    <row r="73" spans="1:6" ht="18.75" customHeight="1">
      <c r="A73" s="809" t="s">
        <v>151</v>
      </c>
      <c r="B73" s="808" t="s">
        <v>151</v>
      </c>
      <c r="C73" s="808"/>
      <c r="D73" s="808"/>
      <c r="E73" s="808"/>
      <c r="F73" s="453">
        <v>4370000</v>
      </c>
    </row>
    <row r="74" spans="1:6" ht="18.75" customHeight="1">
      <c r="A74" s="792" t="s">
        <v>526</v>
      </c>
      <c r="B74" s="793"/>
      <c r="C74" s="793"/>
      <c r="D74" s="793"/>
      <c r="E74" s="794"/>
      <c r="F74" s="454">
        <f>SUM(F73:F73)</f>
        <v>4370000</v>
      </c>
    </row>
    <row r="75" spans="2:6" ht="8.25" customHeight="1">
      <c r="B75" s="451"/>
      <c r="C75" s="445"/>
      <c r="D75" s="445"/>
      <c r="E75" s="445"/>
      <c r="F75" s="447"/>
    </row>
    <row r="76" spans="1:6" ht="15.75" customHeight="1">
      <c r="A76" s="801" t="s">
        <v>525</v>
      </c>
      <c r="B76" s="802"/>
      <c r="C76" s="802"/>
      <c r="D76" s="802"/>
      <c r="E76" s="803"/>
      <c r="F76" s="454">
        <f>F70+F74</f>
        <v>869278000</v>
      </c>
    </row>
    <row r="77" spans="2:6" ht="12" customHeight="1">
      <c r="B77" s="451"/>
      <c r="C77" s="445"/>
      <c r="D77" s="445"/>
      <c r="E77" s="445"/>
      <c r="F77" s="447"/>
    </row>
    <row r="78" spans="1:6" ht="18.75" customHeight="1">
      <c r="A78" s="804" t="s">
        <v>806</v>
      </c>
      <c r="B78" s="805"/>
      <c r="C78" s="805"/>
      <c r="D78" s="805"/>
      <c r="E78" s="806"/>
      <c r="F78" s="498">
        <f>E23-F76</f>
        <v>-252178292.43999994</v>
      </c>
    </row>
    <row r="79" spans="2:6" ht="18.75" customHeight="1">
      <c r="B79" s="489"/>
      <c r="C79" s="129"/>
      <c r="D79" s="129"/>
      <c r="E79" s="490"/>
      <c r="F79" s="491"/>
    </row>
    <row r="80" spans="1:6" ht="15" customHeight="1">
      <c r="A80" s="448" t="s">
        <v>72</v>
      </c>
      <c r="E80" s="328"/>
      <c r="F80" s="446"/>
    </row>
    <row r="81" spans="1:6" ht="15" customHeight="1">
      <c r="A81" s="792" t="s">
        <v>465</v>
      </c>
      <c r="B81" s="793"/>
      <c r="C81" s="793"/>
      <c r="D81" s="793"/>
      <c r="E81" s="794"/>
      <c r="F81" s="452" t="s">
        <v>504</v>
      </c>
    </row>
    <row r="82" spans="1:6" ht="26.25" customHeight="1">
      <c r="A82" s="795" t="s">
        <v>502</v>
      </c>
      <c r="B82" s="796"/>
      <c r="C82" s="796"/>
      <c r="D82" s="796"/>
      <c r="E82" s="797"/>
      <c r="F82" s="472">
        <v>30300000</v>
      </c>
    </row>
    <row r="83" spans="1:6" ht="18.75" customHeight="1">
      <c r="A83" s="792" t="s">
        <v>464</v>
      </c>
      <c r="B83" s="793"/>
      <c r="C83" s="793"/>
      <c r="D83" s="793"/>
      <c r="E83" s="794"/>
      <c r="F83" s="454">
        <f>SUM(F82:F82)</f>
        <v>30300000</v>
      </c>
    </row>
    <row r="84" spans="2:6" ht="18.75" customHeight="1">
      <c r="B84" s="496"/>
      <c r="C84" s="496"/>
      <c r="D84" s="496"/>
      <c r="E84" s="496"/>
      <c r="F84" s="487"/>
    </row>
    <row r="85" spans="1:6" ht="18.75" customHeight="1">
      <c r="A85" s="792" t="s">
        <v>463</v>
      </c>
      <c r="B85" s="793"/>
      <c r="C85" s="793"/>
      <c r="D85" s="793"/>
      <c r="E85" s="794"/>
      <c r="F85" s="452" t="s">
        <v>504</v>
      </c>
    </row>
    <row r="86" spans="1:6" ht="18.75" customHeight="1">
      <c r="A86" s="819" t="s">
        <v>503</v>
      </c>
      <c r="B86" s="799"/>
      <c r="C86" s="799"/>
      <c r="D86" s="799"/>
      <c r="E86" s="800"/>
      <c r="F86" s="455">
        <v>7705000</v>
      </c>
    </row>
    <row r="87" spans="1:6" ht="18.75" customHeight="1">
      <c r="A87" s="798" t="s">
        <v>515</v>
      </c>
      <c r="B87" s="820"/>
      <c r="C87" s="820"/>
      <c r="D87" s="820"/>
      <c r="E87" s="821"/>
      <c r="F87" s="455">
        <v>1059000</v>
      </c>
    </row>
    <row r="88" spans="1:6" ht="18.75" customHeight="1">
      <c r="A88" s="798" t="s">
        <v>73</v>
      </c>
      <c r="B88" s="820"/>
      <c r="C88" s="820"/>
      <c r="D88" s="820"/>
      <c r="E88" s="821"/>
      <c r="F88" s="472">
        <v>140000</v>
      </c>
    </row>
    <row r="89" spans="1:6" ht="18.75" customHeight="1">
      <c r="A89" s="792" t="s">
        <v>462</v>
      </c>
      <c r="B89" s="793"/>
      <c r="C89" s="793"/>
      <c r="D89" s="793"/>
      <c r="E89" s="794"/>
      <c r="F89" s="454">
        <f>SUM(F86:F88)</f>
        <v>8904000</v>
      </c>
    </row>
    <row r="90" spans="2:6" ht="12" customHeight="1">
      <c r="B90" s="376"/>
      <c r="C90" s="376"/>
      <c r="D90" s="376"/>
      <c r="E90" s="376"/>
      <c r="F90" s="446"/>
    </row>
    <row r="91" spans="2:6" ht="18.75" customHeight="1">
      <c r="B91" s="376"/>
      <c r="C91" s="376"/>
      <c r="D91" s="376"/>
      <c r="E91" s="376"/>
      <c r="F91" s="488"/>
    </row>
    <row r="92" spans="2:6" ht="18.75" customHeight="1">
      <c r="B92" s="376"/>
      <c r="C92" s="376"/>
      <c r="D92" s="376"/>
      <c r="E92" s="376"/>
      <c r="F92" s="446"/>
    </row>
  </sheetData>
  <mergeCells count="69">
    <mergeCell ref="B45:E45"/>
    <mergeCell ref="B44:E44"/>
    <mergeCell ref="F47:F68"/>
    <mergeCell ref="A70:E70"/>
    <mergeCell ref="B48:E48"/>
    <mergeCell ref="B55:E55"/>
    <mergeCell ref="B56:E56"/>
    <mergeCell ref="B51:E51"/>
    <mergeCell ref="B52:E52"/>
    <mergeCell ref="B53:E53"/>
    <mergeCell ref="A20:B20"/>
    <mergeCell ref="A28:E28"/>
    <mergeCell ref="B29:E29"/>
    <mergeCell ref="B33:E33"/>
    <mergeCell ref="B32:E32"/>
    <mergeCell ref="B30:E30"/>
    <mergeCell ref="A21:B21"/>
    <mergeCell ref="A89:E89"/>
    <mergeCell ref="A86:E86"/>
    <mergeCell ref="A87:E87"/>
    <mergeCell ref="A88:E88"/>
    <mergeCell ref="B54:E54"/>
    <mergeCell ref="A7:B7"/>
    <mergeCell ref="A6:B6"/>
    <mergeCell ref="B43:E43"/>
    <mergeCell ref="B36:E36"/>
    <mergeCell ref="B37:E37"/>
    <mergeCell ref="B38:E38"/>
    <mergeCell ref="B39:E39"/>
    <mergeCell ref="B40:E40"/>
    <mergeCell ref="B42:E42"/>
    <mergeCell ref="A8:B8"/>
    <mergeCell ref="A17:B17"/>
    <mergeCell ref="A11:B11"/>
    <mergeCell ref="A16:B16"/>
    <mergeCell ref="A9:B9"/>
    <mergeCell ref="A10:B10"/>
    <mergeCell ref="A18:B18"/>
    <mergeCell ref="A19:B19"/>
    <mergeCell ref="B49:E49"/>
    <mergeCell ref="B50:E50"/>
    <mergeCell ref="B31:E31"/>
    <mergeCell ref="B46:E46"/>
    <mergeCell ref="B47:E47"/>
    <mergeCell ref="B41:E41"/>
    <mergeCell ref="B34:E34"/>
    <mergeCell ref="B35:E35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A85:E85"/>
    <mergeCell ref="A82:E82"/>
    <mergeCell ref="A83:E83"/>
    <mergeCell ref="B69:E69"/>
    <mergeCell ref="A76:E76"/>
    <mergeCell ref="A78:E78"/>
    <mergeCell ref="A81:E81"/>
    <mergeCell ref="A74:E74"/>
    <mergeCell ref="A72:E72"/>
    <mergeCell ref="A73:E73"/>
  </mergeCells>
  <printOptions horizontalCentered="1"/>
  <pageMargins left="0.3937007874015748" right="0.3937007874015748" top="0.3937007874015748" bottom="0.3937007874015748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2007-09-20T10:14:50Z</cp:lastPrinted>
  <dcterms:created xsi:type="dcterms:W3CDTF">1997-01-24T11:07:25Z</dcterms:created>
  <dcterms:modified xsi:type="dcterms:W3CDTF">2007-09-20T10:18:04Z</dcterms:modified>
  <cp:category/>
  <cp:version/>
  <cp:contentType/>
  <cp:contentStatus/>
</cp:coreProperties>
</file>