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360" windowHeight="8430" tabRatio="601" firstSheet="3" activeTab="3"/>
  </bookViews>
  <sheets>
    <sheet name="Pečovatelská služba" sheetId="1" state="hidden" r:id="rId1"/>
    <sheet name="Obecní stacionáře" sheetId="2" state="hidden" r:id="rId2"/>
    <sheet name="DD" sheetId="3" state="hidden" r:id="rId3"/>
    <sheet name="Domovy pro seniory" sheetId="4" r:id="rId4"/>
    <sheet name="AD ženy JI" sheetId="5" state="hidden" r:id="rId5"/>
    <sheet name="LADA" sheetId="6" state="hidden" r:id="rId6"/>
    <sheet name="Dům na půli cesty" sheetId="7" state="hidden" r:id="rId7"/>
    <sheet name="AD Na počátku-násl.p." sheetId="8" state="hidden" r:id="rId8"/>
    <sheet name="AD Na počátku" sheetId="9" state="hidden" r:id="rId9"/>
    <sheet name="OBCHPE-OA" sheetId="10" state="hidden" r:id="rId10"/>
    <sheet name="OBCHPE-OP" sheetId="11" state="hidden" r:id="rId11"/>
    <sheet name="ONCHZR-všechny projekty" sheetId="12" state="hidden" r:id="rId12"/>
    <sheet name="o.s. NMNM" sheetId="13" state="hidden" r:id="rId13"/>
    <sheet name="Centrum pro ZP" sheetId="14" state="hidden" r:id="rId14"/>
    <sheet name="Cirkle of Life" sheetId="15" state="hidden" r:id="rId15"/>
    <sheet name="TK Sejřek-Kolping" sheetId="16" state="hidden" r:id="rId16"/>
    <sheet name="OBCHTR-K-centrum Noe" sheetId="17" state="hidden" r:id="rId17"/>
    <sheet name="OBCHTR-AD pro matky" sheetId="18" state="hidden" r:id="rId18"/>
    <sheet name="OBCHTR-OA" sheetId="19" state="hidden" r:id="rId19"/>
    <sheet name="OBCHTR-klub Zámek" sheetId="20" state="hidden" r:id="rId20"/>
    <sheet name="OBCHTR-stacionář pro seniory+ZP" sheetId="21" state="hidden" r:id="rId21"/>
    <sheet name="OBCHTR-Paprsek naděje" sheetId="22" state="hidden" r:id="rId22"/>
    <sheet name="OBCHTR-stac. Úsměv" sheetId="23" state="hidden" r:id="rId23"/>
    <sheet name="OBCHTR-kom.centrum" sheetId="24" state="hidden" r:id="rId24"/>
    <sheet name="OBCHTR-RP" sheetId="25" state="hidden" r:id="rId25"/>
    <sheet name="OP JI" sheetId="26" state="hidden" r:id="rId26"/>
    <sheet name="FCH Pacov-Spirála" sheetId="27" state="hidden" r:id="rId27"/>
    <sheet name="RP_ČB" sheetId="28" state="hidden" r:id="rId28"/>
    <sheet name="AD Spektrum" sheetId="29" state="hidden" r:id="rId29"/>
    <sheet name="STŘED" sheetId="30" state="hidden" r:id="rId30"/>
    <sheet name="Úsvit HB" sheetId="31" state="hidden" r:id="rId31"/>
    <sheet name="OBCHHB-stac.Astra" sheetId="32" state="hidden" r:id="rId32"/>
    <sheet name="OBCHHB-OP" sheetId="33" state="hidden" r:id="rId33"/>
    <sheet name="OBCHHB-AD" sheetId="34" state="hidden" r:id="rId34"/>
    <sheet name="OBCHHB-OA" sheetId="35" state="hidden" r:id="rId35"/>
    <sheet name="OBCHHB-stac.Petrklíč" sheetId="36" state="hidden" r:id="rId36"/>
    <sheet name="OBCHHB-RP" sheetId="37" state="hidden" r:id="rId37"/>
    <sheet name="TyfloCentrum" sheetId="38" state="hidden" r:id="rId38"/>
    <sheet name="OP TR" sheetId="39" state="hidden" r:id="rId39"/>
    <sheet name="VOR JI" sheetId="40" state="hidden" r:id="rId40"/>
    <sheet name="Benediktus-OA" sheetId="41" state="hidden" r:id="rId41"/>
    <sheet name="Svaz neslyšících a nedosl." sheetId="42" state="hidden" r:id="rId42"/>
    <sheet name="TyfloVysočina" sheetId="43" state="hidden" r:id="rId43"/>
    <sheet name="Život 90-TP" sheetId="44" state="hidden" r:id="rId44"/>
    <sheet name="Život 90-OA" sheetId="45" state="hidden" r:id="rId45"/>
    <sheet name="Hospicové hnutí" sheetId="46" state="hidden" r:id="rId46"/>
    <sheet name="AD Ječmínek" sheetId="47" state="hidden" r:id="rId47"/>
  </sheets>
  <definedNames/>
  <calcPr fullCalcOnLoad="1"/>
</workbook>
</file>

<file path=xl/sharedStrings.xml><?xml version="1.0" encoding="utf-8"?>
<sst xmlns="http://schemas.openxmlformats.org/spreadsheetml/2006/main" count="1717" uniqueCount="520">
  <si>
    <t>Přehled zaměstnanců projektu, včetně celkových platů k 1. 1. 2006</t>
  </si>
  <si>
    <t>Funkce</t>
  </si>
  <si>
    <t>Úvazek</t>
  </si>
  <si>
    <t>Dostažené vzdělání</t>
  </si>
  <si>
    <t>Doba odborné praxe</t>
  </si>
  <si>
    <t>Platová třída</t>
  </si>
  <si>
    <t>Stupeň</t>
  </si>
  <si>
    <t>Platový tarif</t>
  </si>
  <si>
    <t>Průměrný skutečný plat měsíční v I. čtvrtletí 2006</t>
  </si>
  <si>
    <t>ředitel</t>
  </si>
  <si>
    <t>SŠ</t>
  </si>
  <si>
    <t>sociální prac. 1</t>
  </si>
  <si>
    <t>VŠ-Mgr.</t>
  </si>
  <si>
    <t>sociální prac. 2</t>
  </si>
  <si>
    <t>účetní</t>
  </si>
  <si>
    <t>řidič</t>
  </si>
  <si>
    <t>VŚ-Ing.</t>
  </si>
  <si>
    <t>prac.soc.péče</t>
  </si>
  <si>
    <t>VŠ-Ing.</t>
  </si>
  <si>
    <t>spec.pedagog</t>
  </si>
  <si>
    <t>pom.vychovatel</t>
  </si>
  <si>
    <t>prac.terapeut</t>
  </si>
  <si>
    <t>pom.prac.terap.</t>
  </si>
  <si>
    <t>pom.admin.síla</t>
  </si>
  <si>
    <t>sociál.pracovník</t>
  </si>
  <si>
    <t>VŠ-Bc.</t>
  </si>
  <si>
    <t>Poznámky:</t>
  </si>
  <si>
    <t>vs-mgr</t>
  </si>
  <si>
    <t>soc. vých.prac</t>
  </si>
  <si>
    <t>sš</t>
  </si>
  <si>
    <t>sou</t>
  </si>
  <si>
    <t>soc.vých. prac</t>
  </si>
  <si>
    <t>soc.vých.prac.</t>
  </si>
  <si>
    <t>M. Švadlenová</t>
  </si>
  <si>
    <t>VŠ-Mgr</t>
  </si>
  <si>
    <t>M.Velíšková</t>
  </si>
  <si>
    <t>P.Pidhorodecká</t>
  </si>
  <si>
    <t>J.Stárka</t>
  </si>
  <si>
    <t>DPP</t>
  </si>
  <si>
    <t>psycholog</t>
  </si>
  <si>
    <t>výb.řízení</t>
  </si>
  <si>
    <t>Platy jsou stanoveny dlew směrnice a metodiky MPSV na rok 2006.</t>
  </si>
  <si>
    <t>DPP - smuvní vztah</t>
  </si>
  <si>
    <t>Vedoucí NP</t>
  </si>
  <si>
    <t>VŠ-mgr.</t>
  </si>
  <si>
    <t>Sociální prac.</t>
  </si>
  <si>
    <t>přijata později</t>
  </si>
  <si>
    <t>Pedagog. Prac</t>
  </si>
  <si>
    <t>Terénní prac.</t>
  </si>
  <si>
    <t>Údržbář-správce</t>
  </si>
  <si>
    <t>Účetní</t>
  </si>
  <si>
    <t>VŠ-ing.,mgr.</t>
  </si>
  <si>
    <t>Fundraiser-PR</t>
  </si>
  <si>
    <t>Dohoda</t>
  </si>
  <si>
    <t>Následná péče Domova pro dětský život - občanské sdružení Na počátku</t>
  </si>
  <si>
    <t>Vedoucí AD</t>
  </si>
  <si>
    <t>Prac.soc.péče</t>
  </si>
  <si>
    <t>VŠ-Ph.D</t>
  </si>
  <si>
    <t>Pedagog. Prac.</t>
  </si>
  <si>
    <t>Fundraiser+PR</t>
  </si>
  <si>
    <t>Domov pro dětský život - občanské sdružení Na počátku</t>
  </si>
  <si>
    <t>Oblastní charita Pelhřimov - středisko osobní asistence</t>
  </si>
  <si>
    <r>
      <t>vedoucí, soc. prac</t>
    </r>
    <r>
      <rPr>
        <sz val="10"/>
        <rFont val="Arial CE"/>
        <family val="0"/>
      </rPr>
      <t>.</t>
    </r>
  </si>
  <si>
    <t>VOŠ</t>
  </si>
  <si>
    <t>os. asist.</t>
  </si>
  <si>
    <t>SO</t>
  </si>
  <si>
    <t>os. asistentka</t>
  </si>
  <si>
    <t>ÚSO</t>
  </si>
  <si>
    <t>od 1.5. vedoucí osobní asistence+soc. prac.  VŠ/ bak tř.10/ stupeň 10</t>
  </si>
  <si>
    <t xml:space="preserve"> tarif 17 390/ úvazek 0,5</t>
  </si>
  <si>
    <t>zajišťuje i sociální práci</t>
  </si>
  <si>
    <t>1. čtvrtletí</t>
  </si>
  <si>
    <t>44,25 hod</t>
  </si>
  <si>
    <t>78 Kč/ hod</t>
  </si>
  <si>
    <t>15  hod</t>
  </si>
  <si>
    <t>65 Kč/hod</t>
  </si>
  <si>
    <t>79,25 hod</t>
  </si>
  <si>
    <t>55 Kč/hod</t>
  </si>
  <si>
    <t>80,5 hod</t>
  </si>
  <si>
    <t>50 Kč/ hod</t>
  </si>
  <si>
    <t>DPČ</t>
  </si>
  <si>
    <t>osobní asitent</t>
  </si>
  <si>
    <t>pouze, když klient není hospitalizován</t>
  </si>
  <si>
    <t>Oblastní charita Pelhřimov - občanská poradna</t>
  </si>
  <si>
    <t>ved, soc. prac.</t>
  </si>
  <si>
    <t>VŠ/bak</t>
  </si>
  <si>
    <t>od 1.5.2006 0,5 úvazku</t>
  </si>
  <si>
    <t>soc. prac</t>
  </si>
  <si>
    <t>od 1.5. VŠ/mgr.st. 3/tř. 10 (11 510)</t>
  </si>
  <si>
    <t>as. soc. prac.</t>
  </si>
  <si>
    <t>od 1.5.2006</t>
  </si>
  <si>
    <t>od 1.5.      vedoucí  poradny 0,5 úvazku</t>
  </si>
  <si>
    <t>od 1.4.      asistent soc. pracovnice 0,5 úvazku</t>
  </si>
  <si>
    <t>asistent soc. prac. 0,5</t>
  </si>
  <si>
    <t>od 1.5.      sociální pracovnice VŠ/mgr. tarif 14 980</t>
  </si>
  <si>
    <t xml:space="preserve">Dotace z MPSV jsou vázány pouze na mzdy, proto by bylo žádoucí, aby event. dotace </t>
  </si>
  <si>
    <t>z Kraje Vysočina mohla být použita i na provozní náklady</t>
  </si>
  <si>
    <t>soc. prac. při odchodu na MD dostala odměnu - proto tak vysoký plat</t>
  </si>
  <si>
    <t>D-STOP (Centrum prevence) Bystřice nad Pernštejnem</t>
  </si>
  <si>
    <t>Dosažené vzdělání</t>
  </si>
  <si>
    <t>sociální pracovník - koordinátor</t>
  </si>
  <si>
    <t>sociální pracovník - služby sociální péče</t>
  </si>
  <si>
    <t>ředitel OCH</t>
  </si>
  <si>
    <t>rozpočtář</t>
  </si>
  <si>
    <t>asistent, účetní</t>
  </si>
  <si>
    <t>Ponorka - centrum prevence Žďár nad Sázavou</t>
  </si>
  <si>
    <t>VoŠ</t>
  </si>
  <si>
    <t>Klub v 9 ( Klub pro podporu duševního zdraví) ve Žďáře nad Sázavou</t>
  </si>
  <si>
    <t>Denní stacionář pro osoby s mentálním a kombinovaným postižením ve Velkém Meziříčí</t>
  </si>
  <si>
    <t xml:space="preserve">Poznámka: Vnitřní mzdová pravidla vychází ze zákona o mzdě, pro zařazení zaměstnanců do tříd a stupňů používáme jako pomocné kritérium nař. vl. č. 330/2003 Sb. a nař. vl. č. 469/2002 Sb.                                                  U některých pracovníků je průměrný skutečný měsíční plat nižší než platový tarif, což je způsobeno jejich pracovní neschopností v danném období. </t>
  </si>
  <si>
    <t>Občanská poradna</t>
  </si>
  <si>
    <t>Vedoucí, občanský poradce</t>
  </si>
  <si>
    <t>nad 35 let</t>
  </si>
  <si>
    <t>občanský poradce</t>
  </si>
  <si>
    <t>do 12 let</t>
  </si>
  <si>
    <t>Poradna pro děti a rodiče - EZOP</t>
  </si>
  <si>
    <t>vedoucí EZOP</t>
  </si>
  <si>
    <t>VŠ -Mgr.</t>
  </si>
  <si>
    <t>do 2 let</t>
  </si>
  <si>
    <t>sociální pracovník</t>
  </si>
  <si>
    <t>do 6 let</t>
  </si>
  <si>
    <t>speciální pedagog</t>
  </si>
  <si>
    <t>VŠ -Bc.</t>
  </si>
  <si>
    <t>streetworker, koordinátor dobr.</t>
  </si>
  <si>
    <t>sociální asistent</t>
  </si>
  <si>
    <t>Osobní asistence</t>
  </si>
  <si>
    <t>osobní asistent</t>
  </si>
  <si>
    <t>neuvádí se</t>
  </si>
  <si>
    <t>Režie ke všem 3 projektům</t>
  </si>
  <si>
    <t>odborný garant, realizátor</t>
  </si>
  <si>
    <t>VŠ - Mgr.</t>
  </si>
  <si>
    <t>do 9 let</t>
  </si>
  <si>
    <t>účetní, personalista</t>
  </si>
  <si>
    <t>účetní, ekonom</t>
  </si>
  <si>
    <t>VŠ - Bc.</t>
  </si>
  <si>
    <t>do 19 let</t>
  </si>
  <si>
    <t xml:space="preserve">koordinátor </t>
  </si>
  <si>
    <t>do 4 let</t>
  </si>
  <si>
    <t>Komentář k platům:</t>
  </si>
  <si>
    <t xml:space="preserve">Platové tarify odpovídají tabulce v Příloze č. 1 k nařízení vlády č. 330/2003 Sb. pro rok 2005. </t>
  </si>
  <si>
    <t xml:space="preserve">Vzhledem k nepříznivé finanční situaci nedošlo zatím k navýšení platových tarifů dle tabulky pro rok 2006, </t>
  </si>
  <si>
    <t>což se odráží v průměrných platech za I. čtvrtletí 2006, které by měly být vyšší.</t>
  </si>
  <si>
    <t>Komentář k Občanské poradně:</t>
  </si>
  <si>
    <t xml:space="preserve">Platový tarif u pracovníka s nižším úvazkem je pokrácen. </t>
  </si>
  <si>
    <t>Komentář k Osobní asistenci:</t>
  </si>
  <si>
    <t>Průměrný skutečný vyplacený plat za I. čtvrtletí je včetně zákonných příplatků (noční příplatek, příplatek za svátek,</t>
  </si>
  <si>
    <t>příplatek za sobotu a neděli).</t>
  </si>
  <si>
    <t>Komentář k režii:</t>
  </si>
  <si>
    <t xml:space="preserve">Platový tarif u pracovníků s nižším úvazkem než 1,0 je dle toho pokrácen. </t>
  </si>
  <si>
    <t>ved. Centra</t>
  </si>
  <si>
    <t>2 letá SŠ</t>
  </si>
  <si>
    <t>ředitelka</t>
  </si>
  <si>
    <t>45/hod</t>
  </si>
  <si>
    <t xml:space="preserve">Centrum pro zdravotně postižené kraje Vysočina odměňuje zaměstnance smluvním platem s přihlédnutím k zákonu o mzdě </t>
  </si>
  <si>
    <t>a k výši přidělené dotace na projekt.</t>
  </si>
  <si>
    <t>terapeut</t>
  </si>
  <si>
    <t>VŠ</t>
  </si>
  <si>
    <t>lektor</t>
  </si>
  <si>
    <t>SOU</t>
  </si>
  <si>
    <t>soc.prac.</t>
  </si>
  <si>
    <t>Dle zákona č.143/1992 Sb. o platu a odměně, nařízení vlády č.330/2003 Sb. o plat.pom.zam.</t>
  </si>
  <si>
    <t>ve veřejných službách.</t>
  </si>
  <si>
    <t>manažer projektu, poradce poradny Alej</t>
  </si>
  <si>
    <t>pozn. 1</t>
  </si>
  <si>
    <t>realizátorka domácí hospicové péče</t>
  </si>
  <si>
    <t>pozn. 2</t>
  </si>
  <si>
    <t>asistentka programů HHV, koordinátorka dobrovolníků</t>
  </si>
  <si>
    <t>pozn. 3</t>
  </si>
  <si>
    <t>asistentka pro Domov důchodců Mitrov</t>
  </si>
  <si>
    <t>pozn. 4</t>
  </si>
  <si>
    <t>manager pro spolupráci s veřejností, partnerství a fund-rising</t>
  </si>
  <si>
    <t>pozn. 5</t>
  </si>
  <si>
    <t>zdravotní sestra pro domácí hospicovou péči</t>
  </si>
  <si>
    <t>zatím nebyla z finančních důvodů přijata</t>
  </si>
  <si>
    <t xml:space="preserve">Poznámky: </t>
  </si>
  <si>
    <t>Naše organizace odměňuje své zaměstnance podle zákona o mzdě</t>
  </si>
  <si>
    <t>tarifní mzda vyšší než minimální (6.930,- Kč) z důvodu ohodnocení náročnosti práce</t>
  </si>
  <si>
    <t>tarifní mzda vyšší než minimální (7.578,-Kč) z důvodu ohodnocení náročné práce, v I. čtvrtletí 40 dnů nemoci</t>
  </si>
  <si>
    <t>tarifní mzda vyšší než minimální (9.930,- Kč) z důvodu ohodnocení náročnosti práce, v I. čtvrtletí odměna</t>
  </si>
  <si>
    <t>tarifní mzda vyšší než minimální (11.620,-Kč) z důvodu ohodnocení náročné práce, v I. čtvrtletí 21 dnů nemoci</t>
  </si>
  <si>
    <t>TK SEJŘEK</t>
  </si>
  <si>
    <t>vedoucí</t>
  </si>
  <si>
    <t>T7</t>
  </si>
  <si>
    <t>T4</t>
  </si>
  <si>
    <t>arteterapeut</t>
  </si>
  <si>
    <t>T8</t>
  </si>
  <si>
    <t>prac. terapeut</t>
  </si>
  <si>
    <t>T3</t>
  </si>
  <si>
    <t>terapeut-zástupce vedoucího</t>
  </si>
  <si>
    <t>T2</t>
  </si>
  <si>
    <t>T5</t>
  </si>
  <si>
    <t>T6</t>
  </si>
  <si>
    <t>Poznámky: Zaměstnance odměňujeme podle zákona o mzdě a Vnitropodnikové směrnice pro odměňování zaměstnanců. Průměrný skutečný plat měsíční je uveden včetně všech příplatků, které podle směrnice zaměstnanců náleží. (osobní ohodnocení, přípatek z vedení, hmotnou odpovědnost, zvláštní, noční, práci v sobotu a neděli atd.)</t>
  </si>
  <si>
    <t>DCHB-Oblastní charita Třebíč</t>
  </si>
  <si>
    <t>K-centrum Noe Třebíč - víceúčelové reg. zařízení pro problematiku drog, Třebíč</t>
  </si>
  <si>
    <t>Platový tarif dle úvazku</t>
  </si>
  <si>
    <t>vedoucí-soc.prac.</t>
  </si>
  <si>
    <t>soc.prac.v soc.interv.</t>
  </si>
  <si>
    <t>soc.prac.-terén.prac.</t>
  </si>
  <si>
    <t>uklízečka DPČ</t>
  </si>
  <si>
    <t>psychoterapeut DPČ</t>
  </si>
  <si>
    <t>VŠ-PhDr.</t>
  </si>
  <si>
    <t>provozář-správce bud.</t>
  </si>
  <si>
    <t>organizační prac.</t>
  </si>
  <si>
    <t>rozpočtář/ekonom</t>
  </si>
  <si>
    <t>personalista</t>
  </si>
  <si>
    <t>uklízečka</t>
  </si>
  <si>
    <t>Domov pro matky v tísni Třebíč</t>
  </si>
  <si>
    <t>Platový tarif na úv.</t>
  </si>
  <si>
    <t>*SP-vedoucí projektu</t>
  </si>
  <si>
    <t>*SP-instruktorka</t>
  </si>
  <si>
    <t>SŠ**</t>
  </si>
  <si>
    <t>stud.VŠ-Bc.</t>
  </si>
  <si>
    <t>organizační pracovník</t>
  </si>
  <si>
    <t>provozář/správce budov</t>
  </si>
  <si>
    <t>pomoc.instruktor DPČ</t>
  </si>
  <si>
    <t>*SP - sociální pracovník</t>
  </si>
  <si>
    <t>Jedná se o nepřetržitý provoz. Mzdu instruktorek ovlivňují povinné příplatky za práci v noci, o sobotách a nedělích a ve svátek</t>
  </si>
  <si>
    <t>Středisko osobní asistence a chráněné bydlení Třebíč</t>
  </si>
  <si>
    <t>**PSP-osobní asistent</t>
  </si>
  <si>
    <t>osobní asistent DPČ</t>
  </si>
  <si>
    <t>*SP-sociální pracovník</t>
  </si>
  <si>
    <t>**PSP-pracovník sociální péče</t>
  </si>
  <si>
    <t>Klub Zámek - centrum prev.drog.závislostí a soc.patol.jevů Třebíč</t>
  </si>
  <si>
    <t>*SP-v soc.intervenci</t>
  </si>
  <si>
    <t>organiz.pracovník</t>
  </si>
  <si>
    <t>rozpočář/ekonom</t>
  </si>
  <si>
    <t>personalistka</t>
  </si>
  <si>
    <t>provozář/správce bud.</t>
  </si>
  <si>
    <t>psychoterapeut DPP</t>
  </si>
  <si>
    <t>Nižší mzdy u kmenových zaměstnanců jsou způsobeny vyšší nemocností v 1. čtvrtletí</t>
  </si>
  <si>
    <t>Denní stacionář pro seniory a zdravotně postižené Třebíč</t>
  </si>
  <si>
    <t>**PSP - pečovatel</t>
  </si>
  <si>
    <t>**PSP - pracovní instrukt.</t>
  </si>
  <si>
    <t>**PSP-řidič,pečovatel</t>
  </si>
  <si>
    <t>pomoc. pečov./řidič DPČ</t>
  </si>
  <si>
    <t>**PSP - pracovník sociální péče</t>
  </si>
  <si>
    <t>Denní centrum duševního zdraví Paprsek naděje Třebíč</t>
  </si>
  <si>
    <t>**PSP-terapeut</t>
  </si>
  <si>
    <t>***</t>
  </si>
  <si>
    <t>organizační pracov.</t>
  </si>
  <si>
    <t>sociální pracovník DPČ</t>
  </si>
  <si>
    <t>psycholog DPP</t>
  </si>
  <si>
    <t>*** dva měsíce nemoc</t>
  </si>
  <si>
    <t>Denní stac.pro osoby ment. a komb. postižené - Úsměv Třebíč</t>
  </si>
  <si>
    <t>spec.pedag. DPČ</t>
  </si>
  <si>
    <t>2006 VŠ-Mgr.</t>
  </si>
  <si>
    <t>soc.pracovník</t>
  </si>
  <si>
    <t>**PPS-terapeut</t>
  </si>
  <si>
    <t>**PSP-asistent</t>
  </si>
  <si>
    <t>**PSP-pomoc.pečovatel</t>
  </si>
  <si>
    <t>Komunitní centrum pro děti a mládež Třebíč</t>
  </si>
  <si>
    <t>vedoucí projektu</t>
  </si>
  <si>
    <t>SŠ*</t>
  </si>
  <si>
    <t>*2006 VŠ-Bc.</t>
  </si>
  <si>
    <t>Raná péče Třebíč</t>
  </si>
  <si>
    <t>poradce-logoped DPČ</t>
  </si>
  <si>
    <t>poradce-soc. prac.DPČ</t>
  </si>
  <si>
    <t>do 15 let         10</t>
  </si>
  <si>
    <t>hrubý</t>
  </si>
  <si>
    <t>poradce</t>
  </si>
  <si>
    <t>do 12 let          8</t>
  </si>
  <si>
    <t>plný</t>
  </si>
  <si>
    <t>do 1 roku</t>
  </si>
  <si>
    <t xml:space="preserve">hrubá  mzda prvního  poradce je uvedena dle toho, kolik by měl dostat, kdyby pracovat  celé čtvrtletí. </t>
  </si>
  <si>
    <t xml:space="preserve">Ve skutečnosti  poradkyně pracovala pouze : leden a část února. </t>
  </si>
  <si>
    <t>Část února a celý březen  byla na nemocenské. (její práci vykonávali ostatní pracovníci a dobrovolníci).</t>
  </si>
  <si>
    <t>Zaměstnance odměňujeme dle zák.o platu (dle MPSV Metodiky)</t>
  </si>
  <si>
    <t>soc.pracovnice</t>
  </si>
  <si>
    <t>soc. asistentka</t>
  </si>
  <si>
    <t>pom. soc. asist.</t>
  </si>
  <si>
    <t>Odměňujeme dle zákona o mzdě č.1/1992, ale většina zaměstnanců má smluvní mzdu.</t>
  </si>
  <si>
    <t>zaměstnanci mají většinou smluvní mzdu.</t>
  </si>
  <si>
    <t>To znamená, že u smluvní mzdy se tarify řídíme pouze orientačně.</t>
  </si>
  <si>
    <t>Miroslav Kokeš, ředitel FCH Pacov</t>
  </si>
  <si>
    <t>vedoucí střediska</t>
  </si>
  <si>
    <t>poradce RP</t>
  </si>
  <si>
    <t>koordinátor</t>
  </si>
  <si>
    <t>VŠ - Ing.</t>
  </si>
  <si>
    <t>uklízeč</t>
  </si>
  <si>
    <t>Zaměstnanci jsou odměňováni dle zákona o mzdě č.1</t>
  </si>
  <si>
    <t>předsekyně o.s.a ředitelka</t>
  </si>
  <si>
    <t>do 27 let</t>
  </si>
  <si>
    <t>14 380,-</t>
  </si>
  <si>
    <t>nemocenská</t>
  </si>
  <si>
    <t>sociálně zdravotní pracovnice</t>
  </si>
  <si>
    <t>od 1.5.2006 plný</t>
  </si>
  <si>
    <t>2 roky</t>
  </si>
  <si>
    <t>do 31.3.2006dohoda o provedené práci</t>
  </si>
  <si>
    <t>3 500,- měsíčně + odměny</t>
  </si>
  <si>
    <t>dohoda opracovní činnosti</t>
  </si>
  <si>
    <t>4 000,- měsíčně + odměny</t>
  </si>
  <si>
    <t>sociální pracovnice</t>
  </si>
  <si>
    <t>do 6let</t>
  </si>
  <si>
    <t>12 360,-</t>
  </si>
  <si>
    <t>zástupce ředitelky po dobu nemoci</t>
  </si>
  <si>
    <t>3 roky</t>
  </si>
  <si>
    <t>11 720,-</t>
  </si>
  <si>
    <t>do 30.4.2006 mateřská dovolená</t>
  </si>
  <si>
    <t>Poznámky: platy dle Stupnice platových tarifů podle platových tříd a stupňů pro zaměstnance uvedené v § 5 odst.2 (v Kč měsíčně) - Pedagogové, sociální pracovníci, zamšstnanci, kteří vykonávají psychologické poradenství a vyšetření nebo poskytují psychoterapeutické služby</t>
  </si>
  <si>
    <t>VŠ-Bc</t>
  </si>
  <si>
    <t>do 31.12.06</t>
  </si>
  <si>
    <t>13665,-</t>
  </si>
  <si>
    <t>10889,-</t>
  </si>
  <si>
    <t>11124,-</t>
  </si>
  <si>
    <t>3771,-</t>
  </si>
  <si>
    <t>čistý</t>
  </si>
  <si>
    <t>NV č.330/2003 Sb., příloha č. 1,Zákon č. 143/1992 Sb, o platu a odměně...,</t>
  </si>
  <si>
    <t>vychovatelka</t>
  </si>
  <si>
    <t>vych.,muzikoter.</t>
  </si>
  <si>
    <t>vych., keramik</t>
  </si>
  <si>
    <t>vych., fyzioter.</t>
  </si>
  <si>
    <t>správce, zást.ř.</t>
  </si>
  <si>
    <t>ZŠ</t>
  </si>
  <si>
    <t xml:space="preserve">DPČ-dozor </t>
  </si>
  <si>
    <t>VPP - řidič auta</t>
  </si>
  <si>
    <t>stupnice platových tarifů - nařízení vlády č. 330/2003 sb.</t>
  </si>
  <si>
    <t>DPČ - plat dohodou</t>
  </si>
  <si>
    <t>sociální prac.</t>
  </si>
  <si>
    <t>asistent s.p.</t>
  </si>
  <si>
    <t>vedoucí ek.ú.</t>
  </si>
  <si>
    <t>účetní, pers.</t>
  </si>
  <si>
    <t>sekretářka</t>
  </si>
  <si>
    <t>Zákon.o platu.</t>
  </si>
  <si>
    <t>soc.pracov.</t>
  </si>
  <si>
    <t>Zálon o platu.</t>
  </si>
  <si>
    <t>Vedoucí</t>
  </si>
  <si>
    <t>údržbář</t>
  </si>
  <si>
    <t>účetní, person.</t>
  </si>
  <si>
    <t>vedoucí ekon.ú</t>
  </si>
  <si>
    <t>VŠ-Ing</t>
  </si>
  <si>
    <t>55/h.</t>
  </si>
  <si>
    <t xml:space="preserve">Zákon o platu. </t>
  </si>
  <si>
    <t>V projektu je nepřetržitý provoz, zaměstnanci mají noční a  víkendové příplatky, příplatek za pracovní</t>
  </si>
  <si>
    <t>pohotovost a příplatky za svátky.</t>
  </si>
  <si>
    <t xml:space="preserve">Pracovníci, kteří u nás pracují na Dohodu o pracovní činnosti mají stanovenu pevnou částku za hodinu </t>
  </si>
  <si>
    <t>práce, a to 55,-Kč (rádi bychom tuto částku navýšili)</t>
  </si>
  <si>
    <t>45/hod.</t>
  </si>
  <si>
    <t>55/hod.</t>
  </si>
  <si>
    <t>Zákon o platu.</t>
  </si>
  <si>
    <t xml:space="preserve">45,- kč za hodinu práce mají pracovníci, kteří jsou zaměstnáni při úřadu práce na dohodu o pracovní  </t>
  </si>
  <si>
    <t>činnosti, ostatní 55,-Kč.</t>
  </si>
  <si>
    <t>reh.sestra</t>
  </si>
  <si>
    <t>údržbář,řidič</t>
  </si>
  <si>
    <t>VŠMgr.</t>
  </si>
  <si>
    <t>70/hod.</t>
  </si>
  <si>
    <t>sociální konz.</t>
  </si>
  <si>
    <t>Ředitelka</t>
  </si>
  <si>
    <t>Asistent ředitele</t>
  </si>
  <si>
    <t>Lektor PC</t>
  </si>
  <si>
    <t>OU</t>
  </si>
  <si>
    <t>Soc. pracovník</t>
  </si>
  <si>
    <t>10810,-</t>
  </si>
  <si>
    <t>11530,-</t>
  </si>
  <si>
    <t>vedoucí poradny</t>
  </si>
  <si>
    <t>14030,-</t>
  </si>
  <si>
    <t xml:space="preserve">externí poradce (DPP)0,1 </t>
  </si>
  <si>
    <t>200,-/hod.</t>
  </si>
  <si>
    <t xml:space="preserve">Vzhledem k tomu, že máme nedostatek finančních prostředků a v prvním čtvrtletí nebylo na výplaty zaměstananců, byly mzdy poníženy u 2 poradců na minimální mzdu a mzda vedoucího poradny (DPČ) nebyla vyplacena vůbec. Odměna externího poradce (DPP) bude vyplacena až v měsíci červnu 2006). </t>
  </si>
  <si>
    <t>Pro stanovení platového výměru používáme zákon č. 330/2003 Sb., ztabulka</t>
  </si>
  <si>
    <t>003 Sb., příloha č.2</t>
  </si>
  <si>
    <t>říloha 2</t>
  </si>
  <si>
    <t xml:space="preserve">V sloupci I je uveden průměrný hrubý měsíční příjem. </t>
  </si>
  <si>
    <t>vedoucí aktivit</t>
  </si>
  <si>
    <t>12let</t>
  </si>
  <si>
    <t>včetně odvodů: 12630,-</t>
  </si>
  <si>
    <t>hospodář</t>
  </si>
  <si>
    <t>včetně odvodů: 9887,-</t>
  </si>
  <si>
    <t>průměrný palt: uváděna hrubá mzda</t>
  </si>
  <si>
    <t>koordinátor sociálních služeb</t>
  </si>
  <si>
    <t>Glob.grant</t>
  </si>
  <si>
    <t>kraj Vys.</t>
  </si>
  <si>
    <t>Tento projekt byl postaven tak, aby jsme byli schopni pro jeho realizaci zaměstnat kmenového pracovníka</t>
  </si>
  <si>
    <t>a zbývajíci potřebné činnosti pokrýt externími pracovníky.</t>
  </si>
  <si>
    <t>Vzhledem k tomu,že v předchozím období byl projekt koncipován se spoluúčastí (původně 60% a pak změněn na 40%)</t>
  </si>
  <si>
    <t>bylo velmi problematické platit kmenového pracovníka a tak zabezpečení činností bylo pokryto externími pracovníky.</t>
  </si>
  <si>
    <t>Převodem financování na kraj došlo ke krácení částky v takové míře, že bude možno pokrýt jen nejnutnější režijní náklady</t>
  </si>
  <si>
    <t>a na případné odměny externích pracovníků nebude ani koruna.Zároveň dochází k situaci,že  krajská organizace nebude</t>
  </si>
  <si>
    <t xml:space="preserve">moci počítat s případnou finanční pomocí od základních organizací vzhledem k tomu, že i tyto mají krácené  nebo </t>
  </si>
  <si>
    <t>žádné dotace.</t>
  </si>
  <si>
    <t>Navýšení finančních prostředků by významě pomohlo zabezpečovat tolik pořebné aktivity pro hendikepovené spoluobčany.</t>
  </si>
  <si>
    <t>adm.pracovník</t>
  </si>
  <si>
    <t>tvorba projektů</t>
  </si>
  <si>
    <t>koordinátor GG</t>
  </si>
  <si>
    <t>asistenční služba</t>
  </si>
  <si>
    <t>asistent GG</t>
  </si>
  <si>
    <t>ved.denní centra</t>
  </si>
  <si>
    <t>denní stacionář</t>
  </si>
  <si>
    <t>správa PC, IT síť</t>
  </si>
  <si>
    <t>opravář</t>
  </si>
  <si>
    <t>USO</t>
  </si>
  <si>
    <t>ekonom</t>
  </si>
  <si>
    <t>prac. GG - DPP</t>
  </si>
  <si>
    <t>HM/měsíc</t>
  </si>
  <si>
    <t>ekonomka</t>
  </si>
  <si>
    <t>operátorka</t>
  </si>
  <si>
    <t>lékařka</t>
  </si>
  <si>
    <t>VŠ - MUDr.</t>
  </si>
  <si>
    <t>dle zákona o platu</t>
  </si>
  <si>
    <t>vedoucí os. as.</t>
  </si>
  <si>
    <t xml:space="preserve">ředitel-poradce      </t>
  </si>
  <si>
    <t>;</t>
  </si>
  <si>
    <t>IČ</t>
  </si>
  <si>
    <t>Název organizace</t>
  </si>
  <si>
    <t>Název projektu</t>
  </si>
  <si>
    <t>Obec</t>
  </si>
  <si>
    <t>Celkem</t>
  </si>
  <si>
    <t>Rozpočet projektu 2006</t>
  </si>
  <si>
    <t>Pečovatelská služba</t>
  </si>
  <si>
    <t>Obce - poskytovatelé pečovatelské služby:</t>
  </si>
  <si>
    <t>úvazky celkem</t>
  </si>
  <si>
    <t>počet klientů</t>
  </si>
  <si>
    <t>Dotace při částce 50000 na úvazek</t>
  </si>
  <si>
    <t>Havlíčkův Brod</t>
  </si>
  <si>
    <t>Chotěboř</t>
  </si>
  <si>
    <t>Jihlava</t>
  </si>
  <si>
    <t>Moravské Budějovice</t>
  </si>
  <si>
    <t>Náměšť n. Osl.</t>
  </si>
  <si>
    <t>Nové Město n. Mor.</t>
  </si>
  <si>
    <t>Pacov</t>
  </si>
  <si>
    <t>Pelhřimov</t>
  </si>
  <si>
    <t>Světlá n. Sáz,</t>
  </si>
  <si>
    <t>Velké Meziříčí</t>
  </si>
  <si>
    <t>Žďár n. Sáz.</t>
  </si>
  <si>
    <t>Bobrová</t>
  </si>
  <si>
    <t>Dolní Rožínka</t>
  </si>
  <si>
    <t>Horní Cerekev</t>
  </si>
  <si>
    <t>Jemnice</t>
  </si>
  <si>
    <t>Jimramov</t>
  </si>
  <si>
    <t>Krucemburk</t>
  </si>
  <si>
    <t>Křižanov</t>
  </si>
  <si>
    <t>Ledeč n. Sáz.</t>
  </si>
  <si>
    <t>Měřín</t>
  </si>
  <si>
    <t>Moravec</t>
  </si>
  <si>
    <t>Pohled</t>
  </si>
  <si>
    <t>Polná</t>
  </si>
  <si>
    <t>Přibyslav</t>
  </si>
  <si>
    <t>Sněžné</t>
  </si>
  <si>
    <t>Škrdlovice</t>
  </si>
  <si>
    <t>Třešť</t>
  </si>
  <si>
    <t>Úsobí</t>
  </si>
  <si>
    <t>Vír</t>
  </si>
  <si>
    <t>Ždírec n. Doubr.</t>
  </si>
  <si>
    <t>Želiv</t>
  </si>
  <si>
    <t>Brtnice</t>
  </si>
  <si>
    <t>Velká Bíteš</t>
  </si>
  <si>
    <t>Štoky</t>
  </si>
  <si>
    <t>Počátky</t>
  </si>
  <si>
    <t>Diana Třebíč, o.p.s.</t>
  </si>
  <si>
    <t>Obecní stacionáře</t>
  </si>
  <si>
    <t>počet lůžek</t>
  </si>
  <si>
    <t>obdržená dotace na lůžko/denní pobyt</t>
  </si>
  <si>
    <t>obdržená dotace na lůžko/týdenní pobyt</t>
  </si>
  <si>
    <t>náklady/rok 2005</t>
  </si>
  <si>
    <t>náklady na 1 místo</t>
  </si>
  <si>
    <t>příjmy/rok</t>
  </si>
  <si>
    <t>Dotace/lůžko týdenní pobyt</t>
  </si>
  <si>
    <t>Dotace/lůžko denní pobyt</t>
  </si>
  <si>
    <t>denní pobyt</t>
  </si>
  <si>
    <t>týdenní pobyt</t>
  </si>
  <si>
    <t>dotace státu na lůžko</t>
  </si>
  <si>
    <t>navrhovaná dotace kraje na lůžko</t>
  </si>
  <si>
    <t>Statutární město Jihlava</t>
  </si>
  <si>
    <t>Denní a týdenní pobyt Jihlava</t>
  </si>
  <si>
    <t>Město Žďár nad Sázavou</t>
  </si>
  <si>
    <t>Denní stacionář</t>
  </si>
  <si>
    <t>Město Nové Město na Moravě</t>
  </si>
  <si>
    <t>Centrum Zdislava</t>
  </si>
  <si>
    <t>Město Třebíč</t>
  </si>
  <si>
    <t>Denní rehab. stacionář</t>
  </si>
  <si>
    <t>Součet potřebných prostředků na dotaci</t>
  </si>
  <si>
    <t>Domovy důchodců</t>
  </si>
  <si>
    <t>Dotace MPSV 2005</t>
  </si>
  <si>
    <t>Výše přerozdělené dotace MPSV krajem 2006</t>
  </si>
  <si>
    <t>Výše dotace z rozpočtu kraje 2005</t>
  </si>
  <si>
    <t>Požadavek na dotaci z rozpočtu kraje 2006</t>
  </si>
  <si>
    <t>MPSV celkem</t>
  </si>
  <si>
    <t>Počet lůžek</t>
  </si>
  <si>
    <t>Obdržená dotace/lůžko</t>
  </si>
  <si>
    <t>Vyplacená záloha-počet lůžek*5 tis.</t>
  </si>
  <si>
    <t>Konečná dotace kraje - počet lůžek*10 tis.</t>
  </si>
  <si>
    <t>Diakonie ČCE</t>
  </si>
  <si>
    <t>Domov odpočinku ve stáří Myslibořice</t>
  </si>
  <si>
    <t>Dům sv. Antonína</t>
  </si>
  <si>
    <t>Dům sv. Antonína, Moravské Budějovice</t>
  </si>
  <si>
    <t>ČPK sester premonstrátek</t>
  </si>
  <si>
    <t>Domov blahoslavené Bronislavy v Humpolci</t>
  </si>
  <si>
    <t>5 832 00</t>
  </si>
  <si>
    <t>Domov důchodců</t>
  </si>
  <si>
    <t>Město Telč</t>
  </si>
  <si>
    <t>Město Velká Bíteš</t>
  </si>
  <si>
    <t>Město Žďár n. Sáz.</t>
  </si>
  <si>
    <t>Město Světlá n. Sáz.</t>
  </si>
  <si>
    <t>Město Havlíčkův Brod</t>
  </si>
  <si>
    <t>Město Pacov</t>
  </si>
  <si>
    <t>Kapitola Sociální věci: § a položka</t>
  </si>
  <si>
    <t>První platba dotace (nevratná záloha) na rok 2007 z rozpočtu kraje</t>
  </si>
  <si>
    <t>Diakonie ČCE, středisko v Myslibořicích</t>
  </si>
  <si>
    <t>Dotace z rozpočtu kraje (10 000 na lůžko)</t>
  </si>
  <si>
    <t>§ 4357 pol. 5223</t>
  </si>
  <si>
    <t>Domov důchodců Jihlava</t>
  </si>
  <si>
    <t>Domov důchodců Telč</t>
  </si>
  <si>
    <t>Domov důchodců Velká Bíteš</t>
  </si>
  <si>
    <t>Domov důchodců Žďár nad Sázavou</t>
  </si>
  <si>
    <t>Domov důchodců Světlá nad Sázavou</t>
  </si>
  <si>
    <t>Domov seniorů Pacov</t>
  </si>
  <si>
    <t>Domov důchodců Havlíčkův Brod</t>
  </si>
  <si>
    <t>§ 4357 pol. 5321</t>
  </si>
  <si>
    <t>Statutární město Jihlava, Masarykovo nám. 1</t>
  </si>
  <si>
    <t>Město Telč, náměstí Zachariáše z Hradce 10</t>
  </si>
  <si>
    <t>Město Velká Bíteš, Masarykovo nám. 87</t>
  </si>
  <si>
    <t>Město Žďár nad Sázavou, Žižkova 227/1</t>
  </si>
  <si>
    <t>Město Pacov, Náměstí Svobody 320</t>
  </si>
  <si>
    <t>Město Havlíčkův Brod, Havlíčkovo nám. 57</t>
  </si>
  <si>
    <t>Dotace z rozpočtu kraje pro domovy pro seniory zřizované nestátními neziskovými organizacemi a obcemi:</t>
  </si>
  <si>
    <t>Město Světlá nad Sázavou, Náměstí Trčků z Lípy 18</t>
  </si>
  <si>
    <t>Návrh na vyplacení doplatku do částky 10 tis. Kč na lůžko</t>
  </si>
  <si>
    <t>Komentář: Od roku 2003 kraj Vysočina přispívá částkou 10 tis. Kč na lůžko v domovech pro seniory provozovaných obcemi a nestátními neziskovými organizacemi. Tato částka se za uplynulé období nezměnila. Sloužila k částečné kompenzaci znevýhodnění přístupu k dotacím ze státního rozpočtu (V roce 2006  byla dotace na lůžko ve výši 70 tis. Kč pro obecní zařízení, 98 tis. Kč v průměru pro krajská zařízení a 94 tis. Kč pro nestátní neziskové organizace). Tato disproporce byla zachována i v roce 2007 (Pro obecní zařízení připadá na lůžko 54 tis. Kč po zvýšení v dodatečné dotačním řízení MPSV z částky 49 tis. Kč, na krajská zařízení připadá v průměru 85 tis. Kč na lůžko a 82 tis. Kč na lůžko pro NNO). Uvedená disproporce i při částečné kompenzaci z rozpočtu kraje znamená, že obce v roli zřizovatele musí při nákladech srovnatelných s krajskými zařízeními vynakládat na provoz svých domovů pro seniory větší podíl vlastních prostředků než kraj. Příjem obecních domovů pro seniory ze státního rozpočtu mezi roky 2006 a 2007 tak i přes pomoc v dodatečném dotačním řízení klesl o 14 tis. Kč na lůžko. Naproti tomu příjmy na jedno lůžko rostou v průměru o 30 tis. Kč na lůžko a podle prvních informací 
o vykazování ošetřovatelských výkonů zdravotním pojišťovnám by roční příjem z tohoto zdroje měl přesáhnout 10 tis. Kč na lůžko. Celkově by tedy u obecních zařízení mělo 
docházet k nárůstu příjmů plynoucích z jiných zdrojů než z rozpočtu obce.</t>
  </si>
  <si>
    <t>počet stran: 1</t>
  </si>
  <si>
    <t>RK-16-2007-20, př. 5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</si>
</sst>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%"/>
    <numFmt numFmtId="167" formatCode="#,##0.000"/>
    <numFmt numFmtId="168" formatCode="#,##0\ &quot;Kč&quot;"/>
    <numFmt numFmtId="169" formatCode="#,##0.000000"/>
    <numFmt numFmtId="170" formatCode="#,##0.000000000"/>
    <numFmt numFmtId="171" formatCode="#,##0.0"/>
    <numFmt numFmtId="172" formatCode="0.000000"/>
    <numFmt numFmtId="173" formatCode="0.E+00"/>
    <numFmt numFmtId="174" formatCode="#,##0.0000000"/>
    <numFmt numFmtId="175" formatCode="0.0000000"/>
  </numFmts>
  <fonts count="1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10"/>
      <color indexed="10"/>
      <name val="Arial CE"/>
      <family val="0"/>
    </font>
    <font>
      <b/>
      <i/>
      <sz val="10"/>
      <name val="Arial"/>
      <family val="2"/>
    </font>
    <font>
      <i/>
      <sz val="10"/>
      <name val="Arial CE"/>
      <family val="0"/>
    </font>
    <font>
      <sz val="9"/>
      <name val="Arial CE"/>
      <family val="2"/>
    </font>
    <font>
      <b/>
      <i/>
      <sz val="10"/>
      <name val="Arial CE"/>
      <family val="2"/>
    </font>
    <font>
      <sz val="11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0" xfId="0" applyNumberFormat="1" applyAlignment="1">
      <alignment/>
    </xf>
    <xf numFmtId="16" fontId="0" fillId="0" borderId="2" xfId="0" applyNumberForma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0" xfId="20" applyFont="1">
      <alignment/>
      <protection/>
    </xf>
    <xf numFmtId="0" fontId="0" fillId="0" borderId="0" xfId="20">
      <alignment/>
      <protection/>
    </xf>
    <xf numFmtId="0" fontId="1" fillId="0" borderId="0" xfId="20" applyFont="1" applyAlignment="1">
      <alignment wrapText="1"/>
      <protection/>
    </xf>
    <xf numFmtId="0" fontId="0" fillId="0" borderId="0" xfId="20" applyAlignment="1">
      <alignment wrapText="1"/>
      <protection/>
    </xf>
    <xf numFmtId="0" fontId="2" fillId="0" borderId="1" xfId="20" applyFont="1" applyBorder="1">
      <alignment/>
      <protection/>
    </xf>
    <xf numFmtId="0" fontId="0" fillId="0" borderId="2" xfId="20" applyBorder="1">
      <alignment/>
      <protection/>
    </xf>
    <xf numFmtId="0" fontId="0" fillId="0" borderId="2" xfId="20" applyFont="1" applyBorder="1">
      <alignment/>
      <protection/>
    </xf>
    <xf numFmtId="3" fontId="0" fillId="0" borderId="2" xfId="20" applyNumberFormat="1" applyBorder="1">
      <alignment/>
      <protection/>
    </xf>
    <xf numFmtId="3" fontId="0" fillId="0" borderId="3" xfId="20" applyNumberFormat="1" applyBorder="1">
      <alignment/>
      <protection/>
    </xf>
    <xf numFmtId="0" fontId="0" fillId="0" borderId="4" xfId="20" applyBorder="1">
      <alignment/>
      <protection/>
    </xf>
    <xf numFmtId="0" fontId="0" fillId="0" borderId="1" xfId="20" applyFont="1" applyBorder="1">
      <alignment/>
      <protection/>
    </xf>
    <xf numFmtId="0" fontId="0" fillId="0" borderId="1" xfId="20" applyBorder="1">
      <alignment/>
      <protection/>
    </xf>
    <xf numFmtId="0" fontId="0" fillId="0" borderId="3" xfId="20" applyBorder="1">
      <alignment/>
      <protection/>
    </xf>
    <xf numFmtId="0" fontId="0" fillId="0" borderId="5" xfId="20" applyBorder="1">
      <alignment/>
      <protection/>
    </xf>
    <xf numFmtId="0" fontId="0" fillId="0" borderId="6" xfId="20" applyBorder="1">
      <alignment/>
      <protection/>
    </xf>
    <xf numFmtId="0" fontId="0" fillId="0" borderId="7" xfId="20" applyBorder="1">
      <alignment/>
      <protection/>
    </xf>
    <xf numFmtId="0" fontId="0" fillId="0" borderId="8" xfId="20" applyBorder="1">
      <alignment/>
      <protection/>
    </xf>
    <xf numFmtId="0" fontId="3" fillId="0" borderId="0" xfId="20" applyFont="1">
      <alignment/>
      <protection/>
    </xf>
    <xf numFmtId="0" fontId="0" fillId="0" borderId="0" xfId="20" applyFont="1">
      <alignment/>
      <protection/>
    </xf>
    <xf numFmtId="0" fontId="6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41" fontId="0" fillId="0" borderId="2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 wrapText="1" shrinkToFit="1"/>
    </xf>
    <xf numFmtId="165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right"/>
    </xf>
    <xf numFmtId="0" fontId="2" fillId="0" borderId="2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vertical="justify" wrapText="1"/>
    </xf>
    <xf numFmtId="0" fontId="0" fillId="0" borderId="13" xfId="0" applyBorder="1" applyAlignment="1">
      <alignment vertical="justify"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 vertical="justify"/>
    </xf>
    <xf numFmtId="0" fontId="1" fillId="2" borderId="0" xfId="0" applyFont="1" applyFill="1" applyAlignment="1">
      <alignment/>
    </xf>
    <xf numFmtId="44" fontId="0" fillId="0" borderId="0" xfId="19" applyAlignment="1">
      <alignment/>
    </xf>
    <xf numFmtId="0" fontId="8" fillId="0" borderId="1" xfId="0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3" fontId="8" fillId="0" borderId="2" xfId="0" applyNumberFormat="1" applyFont="1" applyFill="1" applyBorder="1" applyAlignment="1">
      <alignment horizontal="center" vertical="center"/>
    </xf>
    <xf numFmtId="44" fontId="0" fillId="0" borderId="14" xfId="19" applyBorder="1" applyAlignment="1">
      <alignment/>
    </xf>
    <xf numFmtId="44" fontId="0" fillId="0" borderId="15" xfId="19" applyBorder="1" applyAlignment="1">
      <alignment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/>
    </xf>
    <xf numFmtId="1" fontId="0" fillId="0" borderId="3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2" xfId="0" applyBorder="1" applyAlignment="1">
      <alignment horizontal="left"/>
    </xf>
    <xf numFmtId="0" fontId="0" fillId="0" borderId="14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9" fillId="0" borderId="0" xfId="0" applyFont="1" applyAlignment="1">
      <alignment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7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0" fillId="0" borderId="0" xfId="0" applyNumberFormat="1" applyAlignment="1">
      <alignment/>
    </xf>
    <xf numFmtId="3" fontId="0" fillId="0" borderId="14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165" fontId="0" fillId="0" borderId="3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4" xfId="0" applyBorder="1" applyAlignment="1">
      <alignment horizontal="right"/>
    </xf>
    <xf numFmtId="3" fontId="0" fillId="0" borderId="2" xfId="0" applyNumberFormat="1" applyBorder="1" applyAlignment="1">
      <alignment horizontal="center"/>
    </xf>
    <xf numFmtId="0" fontId="9" fillId="0" borderId="2" xfId="0" applyFont="1" applyBorder="1" applyAlignment="1">
      <alignment vertical="center" wrapText="1"/>
    </xf>
    <xf numFmtId="3" fontId="10" fillId="0" borderId="2" xfId="0" applyNumberFormat="1" applyFont="1" applyBorder="1" applyAlignment="1">
      <alignment horizontal="right" vertical="center"/>
    </xf>
    <xf numFmtId="165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0" fontId="9" fillId="0" borderId="1" xfId="0" applyFont="1" applyBorder="1" applyAlignment="1">
      <alignment vertical="center" wrapText="1"/>
    </xf>
    <xf numFmtId="1" fontId="0" fillId="0" borderId="2" xfId="0" applyNumberFormat="1" applyBorder="1" applyAlignment="1">
      <alignment horizontal="center"/>
    </xf>
    <xf numFmtId="3" fontId="10" fillId="0" borderId="2" xfId="0" applyNumberFormat="1" applyFont="1" applyBorder="1" applyAlignment="1">
      <alignment vertical="center"/>
    </xf>
    <xf numFmtId="3" fontId="0" fillId="0" borderId="4" xfId="0" applyNumberFormat="1" applyBorder="1" applyAlignment="1">
      <alignment/>
    </xf>
    <xf numFmtId="3" fontId="10" fillId="0" borderId="22" xfId="0" applyNumberFormat="1" applyFont="1" applyBorder="1" applyAlignment="1">
      <alignment vertical="center"/>
    </xf>
    <xf numFmtId="0" fontId="15" fillId="0" borderId="0" xfId="0" applyFont="1" applyBorder="1" applyAlignment="1">
      <alignment/>
    </xf>
    <xf numFmtId="0" fontId="13" fillId="0" borderId="0" xfId="0" applyFont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3" borderId="0" xfId="0" applyFont="1" applyFill="1" applyBorder="1" applyAlignment="1">
      <alignment horizontal="center" vertical="top" wrapText="1"/>
    </xf>
    <xf numFmtId="0" fontId="10" fillId="0" borderId="9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0" fontId="13" fillId="0" borderId="0" xfId="0" applyFont="1" applyBorder="1" applyAlignment="1">
      <alignment/>
    </xf>
    <xf numFmtId="3" fontId="13" fillId="3" borderId="0" xfId="0" applyNumberFormat="1" applyFont="1" applyFill="1" applyBorder="1" applyAlignment="1">
      <alignment/>
    </xf>
    <xf numFmtId="0" fontId="10" fillId="0" borderId="1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2" fontId="10" fillId="0" borderId="4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3" fontId="10" fillId="0" borderId="14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/>
    </xf>
    <xf numFmtId="0" fontId="16" fillId="3" borderId="0" xfId="0" applyFont="1" applyFill="1" applyBorder="1" applyAlignment="1">
      <alignment horizontal="center" vertical="top"/>
    </xf>
    <xf numFmtId="0" fontId="10" fillId="0" borderId="26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2" fontId="10" fillId="0" borderId="28" xfId="0" applyNumberFormat="1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3" fontId="10" fillId="0" borderId="33" xfId="0" applyNumberFormat="1" applyFont="1" applyFill="1" applyBorder="1" applyAlignment="1">
      <alignment vertical="center"/>
    </xf>
    <xf numFmtId="3" fontId="13" fillId="0" borderId="0" xfId="0" applyNumberFormat="1" applyFont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9" fillId="4" borderId="34" xfId="0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horizontal="center" vertical="top" wrapText="1"/>
    </xf>
    <xf numFmtId="0" fontId="16" fillId="3" borderId="17" xfId="0" applyFont="1" applyFill="1" applyBorder="1" applyAlignment="1">
      <alignment horizontal="center" vertical="top" wrapText="1"/>
    </xf>
    <xf numFmtId="0" fontId="16" fillId="3" borderId="24" xfId="0" applyFont="1" applyFill="1" applyBorder="1" applyAlignment="1">
      <alignment horizontal="center" vertical="top" wrapText="1"/>
    </xf>
    <xf numFmtId="0" fontId="16" fillId="3" borderId="10" xfId="0" applyFont="1" applyFill="1" applyBorder="1" applyAlignment="1">
      <alignment horizontal="center" vertical="top" wrapText="1"/>
    </xf>
    <xf numFmtId="3" fontId="16" fillId="3" borderId="10" xfId="0" applyNumberFormat="1" applyFont="1" applyFill="1" applyBorder="1" applyAlignment="1">
      <alignment vertical="top"/>
    </xf>
    <xf numFmtId="3" fontId="16" fillId="3" borderId="38" xfId="0" applyNumberFormat="1" applyFont="1" applyFill="1" applyBorder="1" applyAlignment="1">
      <alignment vertical="top"/>
    </xf>
    <xf numFmtId="3" fontId="16" fillId="4" borderId="25" xfId="0" applyNumberFormat="1" applyFont="1" applyFill="1" applyBorder="1" applyAlignment="1">
      <alignment vertical="top"/>
    </xf>
    <xf numFmtId="0" fontId="0" fillId="0" borderId="9" xfId="0" applyBorder="1" applyAlignment="1">
      <alignment/>
    </xf>
    <xf numFmtId="0" fontId="16" fillId="3" borderId="38" xfId="0" applyFont="1" applyFill="1" applyBorder="1" applyAlignment="1">
      <alignment horizontal="center" vertical="top" wrapText="1"/>
    </xf>
    <xf numFmtId="1" fontId="10" fillId="3" borderId="1" xfId="0" applyNumberFormat="1" applyFont="1" applyFill="1" applyBorder="1" applyAlignment="1">
      <alignment horizontal="right" vertical="center"/>
    </xf>
    <xf numFmtId="0" fontId="9" fillId="0" borderId="24" xfId="0" applyFont="1" applyBorder="1" applyAlignment="1">
      <alignment horizontal="left" vertical="center"/>
    </xf>
    <xf numFmtId="0" fontId="9" fillId="0" borderId="10" xfId="0" applyFont="1" applyBorder="1" applyAlignment="1">
      <alignment wrapText="1"/>
    </xf>
    <xf numFmtId="3" fontId="10" fillId="0" borderId="24" xfId="0" applyNumberFormat="1" applyFont="1" applyFill="1" applyBorder="1" applyAlignment="1">
      <alignment vertical="center"/>
    </xf>
    <xf numFmtId="3" fontId="10" fillId="0" borderId="38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1" fontId="10" fillId="3" borderId="1" xfId="0" applyNumberFormat="1" applyFont="1" applyFill="1" applyBorder="1" applyAlignment="1">
      <alignment horizontal="right" vertical="center" wrapText="1"/>
    </xf>
    <xf numFmtId="0" fontId="9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wrapText="1"/>
    </xf>
    <xf numFmtId="3" fontId="10" fillId="0" borderId="4" xfId="0" applyNumberFormat="1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2" xfId="0" applyFont="1" applyBorder="1" applyAlignment="1">
      <alignment wrapText="1"/>
    </xf>
    <xf numFmtId="3" fontId="10" fillId="0" borderId="28" xfId="0" applyNumberFormat="1" applyFont="1" applyFill="1" applyBorder="1" applyAlignment="1">
      <alignment vertical="center"/>
    </xf>
    <xf numFmtId="3" fontId="10" fillId="0" borderId="39" xfId="0" applyNumberFormat="1" applyFont="1" applyBorder="1" applyAlignment="1">
      <alignment vertical="center"/>
    </xf>
    <xf numFmtId="0" fontId="10" fillId="0" borderId="1" xfId="0" applyFont="1" applyBorder="1" applyAlignment="1">
      <alignment/>
    </xf>
    <xf numFmtId="0" fontId="9" fillId="0" borderId="4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3" fontId="10" fillId="0" borderId="4" xfId="0" applyNumberFormat="1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1" xfId="0" applyFont="1" applyBorder="1" applyAlignment="1">
      <alignment/>
    </xf>
    <xf numFmtId="0" fontId="10" fillId="0" borderId="5" xfId="0" applyFont="1" applyBorder="1" applyAlignment="1">
      <alignment/>
    </xf>
    <xf numFmtId="0" fontId="9" fillId="0" borderId="8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3" fontId="10" fillId="0" borderId="28" xfId="0" applyNumberFormat="1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3" fontId="10" fillId="0" borderId="40" xfId="0" applyNumberFormat="1" applyFont="1" applyBorder="1" applyAlignment="1">
      <alignment vertical="center"/>
    </xf>
    <xf numFmtId="3" fontId="10" fillId="0" borderId="41" xfId="0" applyNumberFormat="1" applyFont="1" applyBorder="1" applyAlignment="1">
      <alignment vertical="center"/>
    </xf>
    <xf numFmtId="0" fontId="16" fillId="0" borderId="35" xfId="0" applyFont="1" applyBorder="1" applyAlignment="1">
      <alignment vertical="center"/>
    </xf>
    <xf numFmtId="3" fontId="10" fillId="0" borderId="35" xfId="0" applyNumberFormat="1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3" fontId="10" fillId="0" borderId="42" xfId="0" applyNumberFormat="1" applyFont="1" applyBorder="1" applyAlignment="1">
      <alignment vertical="center"/>
    </xf>
    <xf numFmtId="3" fontId="10" fillId="0" borderId="36" xfId="0" applyNumberFormat="1" applyFont="1" applyBorder="1" applyAlignment="1">
      <alignment vertical="center"/>
    </xf>
    <xf numFmtId="2" fontId="10" fillId="0" borderId="43" xfId="0" applyNumberFormat="1" applyFont="1" applyBorder="1" applyAlignment="1">
      <alignment vertical="center"/>
    </xf>
    <xf numFmtId="2" fontId="10" fillId="0" borderId="44" xfId="0" applyNumberFormat="1" applyFont="1" applyBorder="1" applyAlignment="1">
      <alignment vertical="center"/>
    </xf>
    <xf numFmtId="3" fontId="10" fillId="0" borderId="27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0" fontId="9" fillId="4" borderId="45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 wrapText="1"/>
    </xf>
    <xf numFmtId="0" fontId="9" fillId="4" borderId="36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0" fillId="0" borderId="17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6" xfId="0" applyFont="1" applyBorder="1" applyAlignment="1">
      <alignment/>
    </xf>
    <xf numFmtId="0" fontId="10" fillId="4" borderId="6" xfId="0" applyFont="1" applyFill="1" applyBorder="1" applyAlignment="1">
      <alignment/>
    </xf>
    <xf numFmtId="3" fontId="10" fillId="0" borderId="35" xfId="0" applyNumberFormat="1" applyFont="1" applyBorder="1" applyAlignment="1">
      <alignment/>
    </xf>
    <xf numFmtId="0" fontId="10" fillId="0" borderId="35" xfId="0" applyFont="1" applyBorder="1" applyAlignment="1">
      <alignment/>
    </xf>
    <xf numFmtId="3" fontId="10" fillId="0" borderId="36" xfId="0" applyNumberFormat="1" applyFont="1" applyBorder="1" applyAlignment="1">
      <alignment/>
    </xf>
    <xf numFmtId="3" fontId="10" fillId="0" borderId="45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3" fontId="10" fillId="0" borderId="40" xfId="0" applyNumberFormat="1" applyFont="1" applyBorder="1" applyAlignment="1">
      <alignment/>
    </xf>
    <xf numFmtId="3" fontId="10" fillId="0" borderId="46" xfId="0" applyNumberFormat="1" applyFont="1" applyBorder="1" applyAlignment="1">
      <alignment/>
    </xf>
    <xf numFmtId="3" fontId="10" fillId="0" borderId="47" xfId="0" applyNumberFormat="1" applyFont="1" applyBorder="1" applyAlignment="1">
      <alignment/>
    </xf>
    <xf numFmtId="0" fontId="10" fillId="0" borderId="17" xfId="0" applyFont="1" applyBorder="1" applyAlignment="1">
      <alignment wrapText="1"/>
    </xf>
    <xf numFmtId="3" fontId="1" fillId="0" borderId="2" xfId="0" applyNumberFormat="1" applyFont="1" applyBorder="1" applyAlignment="1">
      <alignment horizontal="center" vertical="center"/>
    </xf>
    <xf numFmtId="0" fontId="0" fillId="4" borderId="17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49" fontId="0" fillId="0" borderId="14" xfId="0" applyNumberFormat="1" applyBorder="1" applyAlignment="1">
      <alignment horizontal="right" vertical="center"/>
    </xf>
    <xf numFmtId="0" fontId="9" fillId="0" borderId="2" xfId="0" applyFont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right" vertical="center"/>
    </xf>
    <xf numFmtId="1" fontId="9" fillId="3" borderId="1" xfId="0" applyNumberFormat="1" applyFont="1" applyFill="1" applyBorder="1" applyAlignment="1">
      <alignment horizontal="right" vertical="center" wrapText="1"/>
    </xf>
    <xf numFmtId="0" fontId="9" fillId="0" borderId="49" xfId="0" applyFont="1" applyBorder="1" applyAlignment="1">
      <alignment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2" xfId="0" applyFont="1" applyBorder="1" applyAlignment="1">
      <alignment vertical="center" wrapText="1"/>
    </xf>
    <xf numFmtId="3" fontId="1" fillId="0" borderId="22" xfId="0" applyNumberFormat="1" applyFont="1" applyBorder="1" applyAlignment="1">
      <alignment horizontal="center" vertical="center"/>
    </xf>
    <xf numFmtId="3" fontId="1" fillId="0" borderId="39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22" xfId="0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right" vertical="center"/>
    </xf>
    <xf numFmtId="0" fontId="10" fillId="0" borderId="50" xfId="0" applyFont="1" applyBorder="1" applyAlignment="1">
      <alignment/>
    </xf>
    <xf numFmtId="0" fontId="10" fillId="4" borderId="51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41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4" fillId="0" borderId="0" xfId="0" applyFont="1" applyBorder="1" applyAlignment="1">
      <alignment/>
    </xf>
    <xf numFmtId="0" fontId="10" fillId="0" borderId="52" xfId="0" applyFont="1" applyBorder="1" applyAlignment="1">
      <alignment vertical="center"/>
    </xf>
    <xf numFmtId="0" fontId="0" fillId="0" borderId="53" xfId="0" applyBorder="1" applyAlignment="1">
      <alignment vertical="center"/>
    </xf>
    <xf numFmtId="3" fontId="10" fillId="0" borderId="34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54" xfId="0" applyFont="1" applyFill="1" applyBorder="1" applyAlignment="1">
      <alignment/>
    </xf>
    <xf numFmtId="0" fontId="10" fillId="0" borderId="55" xfId="0" applyFont="1" applyBorder="1" applyAlignment="1">
      <alignment/>
    </xf>
    <xf numFmtId="0" fontId="10" fillId="0" borderId="50" xfId="0" applyFont="1" applyFill="1" applyBorder="1" applyAlignment="1">
      <alignment/>
    </xf>
    <xf numFmtId="0" fontId="10" fillId="0" borderId="56" xfId="0" applyFont="1" applyBorder="1" applyAlignment="1">
      <alignment/>
    </xf>
    <xf numFmtId="0" fontId="10" fillId="4" borderId="47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51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 wrapText="1"/>
    </xf>
    <xf numFmtId="0" fontId="10" fillId="4" borderId="51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4" borderId="46" xfId="0" applyFont="1" applyFill="1" applyBorder="1" applyAlignment="1">
      <alignment horizontal="center" vertical="center" wrapText="1"/>
    </xf>
    <xf numFmtId="0" fontId="10" fillId="4" borderId="57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/>
    </xf>
    <xf numFmtId="0" fontId="10" fillId="4" borderId="58" xfId="0" applyFont="1" applyFill="1" applyBorder="1" applyAlignment="1">
      <alignment horizontal="center" vertical="center" wrapText="1"/>
    </xf>
    <xf numFmtId="0" fontId="10" fillId="4" borderId="59" xfId="0" applyFont="1" applyFill="1" applyBorder="1" applyAlignment="1">
      <alignment horizontal="center" vertical="center" wrapText="1"/>
    </xf>
    <xf numFmtId="0" fontId="10" fillId="4" borderId="60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vertical="center" wrapText="1"/>
    </xf>
    <xf numFmtId="0" fontId="0" fillId="0" borderId="56" xfId="0" applyBorder="1" applyAlignment="1">
      <alignment vertical="center"/>
    </xf>
    <xf numFmtId="0" fontId="0" fillId="0" borderId="41" xfId="0" applyBorder="1" applyAlignment="1">
      <alignment vertical="center"/>
    </xf>
    <xf numFmtId="0" fontId="9" fillId="0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/>
    </xf>
    <xf numFmtId="49" fontId="1" fillId="0" borderId="61" xfId="0" applyNumberFormat="1" applyFont="1" applyBorder="1" applyAlignment="1">
      <alignment vertical="top" wrapText="1"/>
    </xf>
    <xf numFmtId="49" fontId="0" fillId="0" borderId="55" xfId="0" applyNumberFormat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4" fontId="1" fillId="0" borderId="17" xfId="0" applyNumberFormat="1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0" fontId="1" fillId="0" borderId="0" xfId="20" applyFont="1" applyAlignment="1">
      <alignment wrapText="1"/>
      <protection/>
    </xf>
    <xf numFmtId="0" fontId="0" fillId="0" borderId="0" xfId="20" applyAlignment="1">
      <alignment wrapText="1"/>
      <protection/>
    </xf>
    <xf numFmtId="0" fontId="1" fillId="0" borderId="16" xfId="20" applyFont="1" applyBorder="1" applyAlignment="1">
      <alignment vertical="center" wrapText="1"/>
      <protection/>
    </xf>
    <xf numFmtId="0" fontId="1" fillId="0" borderId="1" xfId="20" applyFont="1" applyBorder="1" applyAlignment="1">
      <alignment vertical="center" wrapText="1"/>
      <protection/>
    </xf>
    <xf numFmtId="0" fontId="1" fillId="0" borderId="17" xfId="20" applyFont="1" applyBorder="1" applyAlignment="1">
      <alignment vertical="center" wrapText="1"/>
      <protection/>
    </xf>
    <xf numFmtId="0" fontId="1" fillId="0" borderId="2" xfId="20" applyFont="1" applyBorder="1" applyAlignment="1">
      <alignment vertical="center" wrapText="1"/>
      <protection/>
    </xf>
    <xf numFmtId="0" fontId="6" fillId="0" borderId="0" xfId="0" applyFont="1" applyFill="1" applyBorder="1" applyAlignment="1">
      <alignment vertical="top" wrapText="1"/>
    </xf>
    <xf numFmtId="0" fontId="4" fillId="0" borderId="62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3" fontId="0" fillId="0" borderId="39" xfId="0" applyNumberFormat="1" applyFill="1" applyBorder="1" applyAlignment="1">
      <alignment horizontal="center"/>
    </xf>
    <xf numFmtId="3" fontId="0" fillId="0" borderId="27" xfId="0" applyNumberFormat="1" applyBorder="1" applyAlignment="1">
      <alignment/>
    </xf>
    <xf numFmtId="3" fontId="0" fillId="0" borderId="3" xfId="0" applyNumberFormat="1" applyFill="1" applyBorder="1" applyAlignment="1">
      <alignment horizontal="center"/>
    </xf>
    <xf numFmtId="3" fontId="0" fillId="0" borderId="26" xfId="0" applyNumberForma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8" xfId="0" applyFont="1" applyBorder="1" applyAlignment="1">
      <alignment vertical="center" wrapText="1"/>
    </xf>
    <xf numFmtId="0" fontId="0" fillId="0" borderId="63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3" xfId="0" applyFill="1" applyBorder="1" applyAlignment="1">
      <alignment horizont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44" fontId="1" fillId="0" borderId="18" xfId="19" applyFont="1" applyBorder="1" applyAlignment="1">
      <alignment vertical="center" wrapText="1"/>
    </xf>
    <xf numFmtId="44" fontId="1" fillId="0" borderId="14" xfId="19" applyFont="1" applyBorder="1" applyAlignment="1">
      <alignment vertical="center" wrapText="1"/>
    </xf>
    <xf numFmtId="0" fontId="0" fillId="0" borderId="61" xfId="0" applyBorder="1" applyAlignment="1">
      <alignment wrapText="1"/>
    </xf>
    <xf numFmtId="0" fontId="0" fillId="0" borderId="61" xfId="0" applyBorder="1" applyAlignment="1">
      <alignment/>
    </xf>
    <xf numFmtId="0" fontId="1" fillId="0" borderId="51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1" fillId="0" borderId="49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0" fillId="0" borderId="11" xfId="0" applyBorder="1" applyAlignment="1">
      <alignment wrapText="1"/>
    </xf>
    <xf numFmtId="49" fontId="0" fillId="0" borderId="3" xfId="0" applyNumberFormat="1" applyBorder="1" applyAlignment="1">
      <alignment horizontal="center"/>
    </xf>
    <xf numFmtId="49" fontId="0" fillId="0" borderId="13" xfId="0" applyNumberFormat="1" applyBorder="1" applyAlignment="1">
      <alignment/>
    </xf>
    <xf numFmtId="49" fontId="0" fillId="0" borderId="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B5" sqref="B5"/>
    </sheetView>
  </sheetViews>
  <sheetFormatPr defaultColWidth="9.00390625" defaultRowHeight="12.75"/>
  <cols>
    <col min="2" max="2" width="21.25390625" style="0" customWidth="1"/>
    <col min="3" max="3" width="19.375" style="0" customWidth="1"/>
    <col min="4" max="4" width="13.625" style="0" customWidth="1"/>
    <col min="5" max="5" width="14.75390625" style="0" customWidth="1"/>
    <col min="6" max="6" width="9.375" style="0" customWidth="1"/>
    <col min="7" max="7" width="0.12890625" style="0" customWidth="1"/>
    <col min="8" max="8" width="9.75390625" style="0" hidden="1" customWidth="1"/>
    <col min="9" max="11" width="9.875" style="0" hidden="1" customWidth="1"/>
    <col min="12" max="12" width="8.00390625" style="0" hidden="1" customWidth="1"/>
    <col min="13" max="13" width="9.375" style="0" hidden="1" customWidth="1"/>
    <col min="14" max="14" width="9.25390625" style="0" bestFit="1" customWidth="1"/>
  </cols>
  <sheetData>
    <row r="1" spans="2:5" ht="18">
      <c r="B1" s="276" t="s">
        <v>408</v>
      </c>
      <c r="C1" s="276"/>
      <c r="D1" s="276"/>
      <c r="E1" s="276"/>
    </row>
    <row r="2" spans="2:5" ht="18.75">
      <c r="B2" s="135"/>
      <c r="C2" s="135"/>
      <c r="D2" s="135"/>
      <c r="E2" s="135"/>
    </row>
    <row r="3" spans="2:14" ht="12.75"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2:14" ht="12.75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spans="2:14" ht="13.5" thickBot="1">
      <c r="B5" s="137" t="s">
        <v>409</v>
      </c>
      <c r="C5" s="137"/>
      <c r="D5" s="138"/>
      <c r="E5" s="139"/>
      <c r="F5" s="139"/>
      <c r="G5" s="139"/>
      <c r="H5" s="139"/>
      <c r="I5" s="139"/>
      <c r="J5" s="136"/>
      <c r="K5" s="136"/>
      <c r="L5" s="136"/>
      <c r="M5" s="136"/>
      <c r="N5" s="136"/>
    </row>
    <row r="6" spans="1:14" ht="39" thickBot="1">
      <c r="A6" s="170" t="s">
        <v>402</v>
      </c>
      <c r="B6" s="220" t="s">
        <v>405</v>
      </c>
      <c r="C6" s="221" t="s">
        <v>410</v>
      </c>
      <c r="D6" s="171" t="s">
        <v>411</v>
      </c>
      <c r="E6" s="222" t="s">
        <v>412</v>
      </c>
      <c r="G6" s="140"/>
      <c r="H6" s="140"/>
      <c r="I6" s="48"/>
      <c r="J6" s="140"/>
      <c r="K6" s="140"/>
      <c r="L6" s="140"/>
      <c r="M6" s="140"/>
      <c r="N6" s="136"/>
    </row>
    <row r="7" spans="1:14" ht="12.75">
      <c r="A7" s="141"/>
      <c r="B7" s="142"/>
      <c r="C7" s="143"/>
      <c r="D7" s="144"/>
      <c r="E7" s="145">
        <v>50000</v>
      </c>
      <c r="G7" s="146"/>
      <c r="H7" s="146"/>
      <c r="I7" s="48"/>
      <c r="J7" s="147"/>
      <c r="K7" s="147"/>
      <c r="L7" s="147"/>
      <c r="M7" s="147"/>
      <c r="N7" s="136"/>
    </row>
    <row r="8" spans="1:14" ht="12.75">
      <c r="A8" s="148">
        <v>267449</v>
      </c>
      <c r="B8" s="149" t="s">
        <v>413</v>
      </c>
      <c r="C8" s="150">
        <v>17.25</v>
      </c>
      <c r="D8" s="151">
        <v>506</v>
      </c>
      <c r="E8" s="152">
        <f aca="true" t="shared" si="0" ref="E8:E43">+C8*$E$7</f>
        <v>862500</v>
      </c>
      <c r="G8" s="153"/>
      <c r="H8" s="153"/>
      <c r="I8" s="48"/>
      <c r="J8" s="147"/>
      <c r="K8" s="147"/>
      <c r="L8" s="154"/>
      <c r="M8" s="140"/>
      <c r="N8" s="136"/>
    </row>
    <row r="9" spans="1:14" ht="12.75">
      <c r="A9" s="148">
        <v>267538</v>
      </c>
      <c r="B9" s="155" t="s">
        <v>414</v>
      </c>
      <c r="C9" s="150">
        <v>11</v>
      </c>
      <c r="D9" s="151">
        <v>213</v>
      </c>
      <c r="E9" s="152">
        <f t="shared" si="0"/>
        <v>550000</v>
      </c>
      <c r="G9" s="153"/>
      <c r="H9" s="153"/>
      <c r="I9" s="48"/>
      <c r="J9" s="147"/>
      <c r="K9" s="147"/>
      <c r="L9" s="146"/>
      <c r="M9" s="146"/>
      <c r="N9" s="136"/>
    </row>
    <row r="10" spans="1:14" ht="12.75">
      <c r="A10" s="148">
        <v>286010</v>
      </c>
      <c r="B10" s="155" t="s">
        <v>415</v>
      </c>
      <c r="C10" s="150">
        <v>52.75</v>
      </c>
      <c r="D10" s="132">
        <v>1249</v>
      </c>
      <c r="E10" s="152">
        <f t="shared" si="0"/>
        <v>2637500</v>
      </c>
      <c r="G10" s="153"/>
      <c r="H10" s="153"/>
      <c r="I10" s="48"/>
      <c r="J10" s="147"/>
      <c r="K10" s="147"/>
      <c r="L10" s="153"/>
      <c r="M10" s="153"/>
      <c r="N10" s="136"/>
    </row>
    <row r="11" spans="1:14" ht="12.75">
      <c r="A11" s="148">
        <v>289931</v>
      </c>
      <c r="B11" s="155" t="s">
        <v>416</v>
      </c>
      <c r="C11" s="150">
        <v>3</v>
      </c>
      <c r="D11" s="151">
        <v>128</v>
      </c>
      <c r="E11" s="152">
        <f t="shared" si="0"/>
        <v>150000</v>
      </c>
      <c r="G11" s="153"/>
      <c r="H11" s="153"/>
      <c r="I11" s="48"/>
      <c r="J11" s="147"/>
      <c r="K11" s="147"/>
      <c r="L11" s="153"/>
      <c r="M11" s="153"/>
      <c r="N11" s="136"/>
    </row>
    <row r="12" spans="1:14" ht="12.75">
      <c r="A12" s="148">
        <v>289965</v>
      </c>
      <c r="B12" s="155" t="s">
        <v>417</v>
      </c>
      <c r="C12" s="150">
        <v>2.5</v>
      </c>
      <c r="D12" s="151">
        <v>81</v>
      </c>
      <c r="E12" s="152">
        <f t="shared" si="0"/>
        <v>125000</v>
      </c>
      <c r="G12" s="153"/>
      <c r="H12" s="153"/>
      <c r="I12" s="48"/>
      <c r="J12" s="147"/>
      <c r="K12" s="147"/>
      <c r="L12" s="153"/>
      <c r="M12" s="153"/>
      <c r="N12" s="136"/>
    </row>
    <row r="13" spans="1:14" ht="12.75">
      <c r="A13" s="148">
        <v>294900</v>
      </c>
      <c r="B13" s="155" t="s">
        <v>418</v>
      </c>
      <c r="C13" s="150">
        <v>25</v>
      </c>
      <c r="D13" s="151">
        <v>307</v>
      </c>
      <c r="E13" s="152">
        <f t="shared" si="0"/>
        <v>1250000</v>
      </c>
      <c r="G13" s="153"/>
      <c r="H13" s="153"/>
      <c r="I13" s="48"/>
      <c r="J13" s="147"/>
      <c r="K13" s="147"/>
      <c r="L13" s="153"/>
      <c r="M13" s="153"/>
      <c r="N13" s="136"/>
    </row>
    <row r="14" spans="1:14" ht="12.75">
      <c r="A14" s="148">
        <v>248789</v>
      </c>
      <c r="B14" s="155" t="s">
        <v>419</v>
      </c>
      <c r="C14" s="150">
        <v>1.5</v>
      </c>
      <c r="D14" s="151">
        <v>23</v>
      </c>
      <c r="E14" s="152">
        <f t="shared" si="0"/>
        <v>75000</v>
      </c>
      <c r="G14" s="153"/>
      <c r="H14" s="153"/>
      <c r="I14" s="48"/>
      <c r="J14" s="147"/>
      <c r="K14" s="147"/>
      <c r="L14" s="153"/>
      <c r="M14" s="153"/>
      <c r="N14" s="136"/>
    </row>
    <row r="15" spans="1:14" ht="12.75">
      <c r="A15" s="148">
        <v>248801</v>
      </c>
      <c r="B15" s="155" t="s">
        <v>420</v>
      </c>
      <c r="C15" s="150">
        <v>9</v>
      </c>
      <c r="D15" s="151">
        <v>186</v>
      </c>
      <c r="E15" s="152">
        <f t="shared" si="0"/>
        <v>450000</v>
      </c>
      <c r="G15" s="153"/>
      <c r="H15" s="153"/>
      <c r="I15" s="48"/>
      <c r="J15" s="147"/>
      <c r="K15" s="147"/>
      <c r="L15" s="153"/>
      <c r="M15" s="153"/>
      <c r="N15" s="136"/>
    </row>
    <row r="16" spans="1:14" ht="12.75">
      <c r="A16" s="148">
        <v>268321</v>
      </c>
      <c r="B16" s="155" t="s">
        <v>421</v>
      </c>
      <c r="C16" s="150">
        <v>7</v>
      </c>
      <c r="D16" s="151">
        <v>148</v>
      </c>
      <c r="E16" s="152">
        <f t="shared" si="0"/>
        <v>350000</v>
      </c>
      <c r="G16" s="153"/>
      <c r="H16" s="153"/>
      <c r="I16" s="48"/>
      <c r="J16" s="147"/>
      <c r="K16" s="147"/>
      <c r="L16" s="153"/>
      <c r="M16" s="153"/>
      <c r="N16" s="136"/>
    </row>
    <row r="17" spans="1:14" ht="12.75">
      <c r="A17" s="148">
        <v>295671</v>
      </c>
      <c r="B17" s="155" t="s">
        <v>422</v>
      </c>
      <c r="C17" s="150">
        <v>9</v>
      </c>
      <c r="D17" s="151">
        <v>203</v>
      </c>
      <c r="E17" s="152">
        <f t="shared" si="0"/>
        <v>450000</v>
      </c>
      <c r="G17" s="153"/>
      <c r="H17" s="153"/>
      <c r="I17" s="48"/>
      <c r="J17" s="147"/>
      <c r="K17" s="147"/>
      <c r="L17" s="153"/>
      <c r="M17" s="153"/>
      <c r="N17" s="136"/>
    </row>
    <row r="18" spans="1:14" ht="12.75">
      <c r="A18" s="148">
        <v>295841</v>
      </c>
      <c r="B18" s="155" t="s">
        <v>423</v>
      </c>
      <c r="C18" s="150">
        <v>23.12</v>
      </c>
      <c r="D18" s="151">
        <v>538</v>
      </c>
      <c r="E18" s="152">
        <f t="shared" si="0"/>
        <v>1156000</v>
      </c>
      <c r="G18" s="153"/>
      <c r="H18" s="153"/>
      <c r="I18" s="48"/>
      <c r="J18" s="147"/>
      <c r="K18" s="147"/>
      <c r="L18" s="153"/>
      <c r="M18" s="153"/>
      <c r="N18" s="136"/>
    </row>
    <row r="19" spans="1:14" ht="12.75">
      <c r="A19" s="148">
        <v>293971</v>
      </c>
      <c r="B19" s="155" t="s">
        <v>424</v>
      </c>
      <c r="C19" s="150">
        <v>1</v>
      </c>
      <c r="D19" s="151">
        <v>55</v>
      </c>
      <c r="E19" s="152">
        <f t="shared" si="0"/>
        <v>50000</v>
      </c>
      <c r="G19" s="153"/>
      <c r="H19" s="153"/>
      <c r="I19" s="48"/>
      <c r="J19" s="147"/>
      <c r="K19" s="147"/>
      <c r="L19" s="153"/>
      <c r="M19" s="153"/>
      <c r="N19" s="136"/>
    </row>
    <row r="20" spans="1:14" ht="12.75">
      <c r="A20" s="148">
        <v>294233</v>
      </c>
      <c r="B20" s="155" t="s">
        <v>425</v>
      </c>
      <c r="C20" s="150">
        <v>3.5</v>
      </c>
      <c r="D20" s="151">
        <v>52</v>
      </c>
      <c r="E20" s="152">
        <f t="shared" si="0"/>
        <v>175000</v>
      </c>
      <c r="G20" s="153"/>
      <c r="H20" s="153"/>
      <c r="I20" s="48"/>
      <c r="J20" s="147"/>
      <c r="K20" s="147"/>
      <c r="L20" s="153"/>
      <c r="M20" s="153"/>
      <c r="N20" s="136"/>
    </row>
    <row r="21" spans="1:14" ht="12.75">
      <c r="A21" s="148">
        <v>248185</v>
      </c>
      <c r="B21" s="155" t="s">
        <v>426</v>
      </c>
      <c r="C21" s="150">
        <v>2.75</v>
      </c>
      <c r="D21" s="151">
        <v>31</v>
      </c>
      <c r="E21" s="152">
        <f t="shared" si="0"/>
        <v>137500</v>
      </c>
      <c r="G21" s="153"/>
      <c r="H21" s="153"/>
      <c r="I21" s="48"/>
      <c r="J21" s="147"/>
      <c r="K21" s="147"/>
      <c r="L21" s="153"/>
      <c r="M21" s="153"/>
      <c r="N21" s="136"/>
    </row>
    <row r="22" spans="1:14" ht="12.75">
      <c r="A22" s="148">
        <v>289531</v>
      </c>
      <c r="B22" s="155" t="s">
        <v>427</v>
      </c>
      <c r="C22" s="150">
        <v>3</v>
      </c>
      <c r="D22" s="151">
        <v>56</v>
      </c>
      <c r="E22" s="152">
        <f t="shared" si="0"/>
        <v>150000</v>
      </c>
      <c r="G22" s="153"/>
      <c r="H22" s="153"/>
      <c r="I22" s="48"/>
      <c r="J22" s="147"/>
      <c r="K22" s="147"/>
      <c r="L22" s="153"/>
      <c r="M22" s="153"/>
      <c r="N22" s="136"/>
    </row>
    <row r="23" spans="1:14" ht="12.75">
      <c r="A23" s="148">
        <v>294471</v>
      </c>
      <c r="B23" s="155" t="s">
        <v>428</v>
      </c>
      <c r="C23" s="150">
        <v>1.8</v>
      </c>
      <c r="D23" s="151">
        <v>17</v>
      </c>
      <c r="E23" s="152">
        <f t="shared" si="0"/>
        <v>90000</v>
      </c>
      <c r="G23" s="153"/>
      <c r="H23" s="153"/>
      <c r="I23" s="48"/>
      <c r="J23" s="147"/>
      <c r="K23" s="147"/>
      <c r="L23" s="153"/>
      <c r="M23" s="153"/>
      <c r="N23" s="136"/>
    </row>
    <row r="24" spans="1:14" ht="12.75">
      <c r="A24" s="148">
        <v>267716</v>
      </c>
      <c r="B24" s="155" t="s">
        <v>429</v>
      </c>
      <c r="C24" s="150">
        <v>2.5</v>
      </c>
      <c r="D24" s="151">
        <v>102</v>
      </c>
      <c r="E24" s="152">
        <f t="shared" si="0"/>
        <v>125000</v>
      </c>
      <c r="G24" s="153"/>
      <c r="H24" s="153"/>
      <c r="I24" s="48"/>
      <c r="J24" s="147"/>
      <c r="K24" s="147"/>
      <c r="L24" s="153"/>
      <c r="M24" s="153"/>
      <c r="N24" s="136"/>
    </row>
    <row r="25" spans="1:14" ht="12.75">
      <c r="A25" s="148">
        <v>294616</v>
      </c>
      <c r="B25" s="155" t="s">
        <v>430</v>
      </c>
      <c r="C25" s="150">
        <v>2</v>
      </c>
      <c r="D25" s="151">
        <v>47</v>
      </c>
      <c r="E25" s="152">
        <f t="shared" si="0"/>
        <v>100000</v>
      </c>
      <c r="G25" s="153"/>
      <c r="H25" s="153"/>
      <c r="I25" s="48"/>
      <c r="J25" s="147"/>
      <c r="K25" s="147"/>
      <c r="L25" s="153"/>
      <c r="M25" s="153"/>
      <c r="N25" s="136"/>
    </row>
    <row r="26" spans="1:14" ht="12.75">
      <c r="A26" s="148">
        <v>267759</v>
      </c>
      <c r="B26" s="155" t="s">
        <v>431</v>
      </c>
      <c r="C26" s="150">
        <v>8.94</v>
      </c>
      <c r="D26" s="151">
        <v>155</v>
      </c>
      <c r="E26" s="152">
        <f t="shared" si="0"/>
        <v>447000</v>
      </c>
      <c r="G26" s="153"/>
      <c r="H26" s="153"/>
      <c r="I26" s="48"/>
      <c r="J26" s="147"/>
      <c r="K26" s="147"/>
      <c r="L26" s="153"/>
      <c r="M26" s="153"/>
      <c r="N26" s="136"/>
    </row>
    <row r="27" spans="1:14" ht="12.75">
      <c r="A27" s="148">
        <v>294799</v>
      </c>
      <c r="B27" s="155" t="s">
        <v>432</v>
      </c>
      <c r="C27" s="150">
        <v>1</v>
      </c>
      <c r="D27" s="151">
        <v>75</v>
      </c>
      <c r="E27" s="152">
        <f t="shared" si="0"/>
        <v>50000</v>
      </c>
      <c r="G27" s="153"/>
      <c r="H27" s="153"/>
      <c r="I27" s="48"/>
      <c r="J27" s="147"/>
      <c r="K27" s="147"/>
      <c r="L27" s="153"/>
      <c r="M27" s="153"/>
      <c r="N27" s="136"/>
    </row>
    <row r="28" spans="1:14" ht="12.75">
      <c r="A28" s="148">
        <v>294829</v>
      </c>
      <c r="B28" s="155" t="s">
        <v>433</v>
      </c>
      <c r="C28" s="150">
        <v>0.4</v>
      </c>
      <c r="D28" s="151">
        <v>29</v>
      </c>
      <c r="E28" s="152">
        <f t="shared" si="0"/>
        <v>20000</v>
      </c>
      <c r="G28" s="153"/>
      <c r="H28" s="153"/>
      <c r="I28" s="48"/>
      <c r="J28" s="147"/>
      <c r="K28" s="147"/>
      <c r="L28" s="153"/>
      <c r="M28" s="153"/>
      <c r="N28" s="136"/>
    </row>
    <row r="29" spans="1:14" ht="12.75">
      <c r="A29" s="148">
        <v>268062</v>
      </c>
      <c r="B29" s="155" t="s">
        <v>434</v>
      </c>
      <c r="C29" s="150">
        <v>0.1875</v>
      </c>
      <c r="D29" s="151">
        <v>8</v>
      </c>
      <c r="E29" s="152">
        <f t="shared" si="0"/>
        <v>9375</v>
      </c>
      <c r="G29" s="153"/>
      <c r="H29" s="153"/>
      <c r="I29" s="48"/>
      <c r="J29" s="147"/>
      <c r="K29" s="147"/>
      <c r="L29" s="153"/>
      <c r="M29" s="153"/>
      <c r="N29" s="136"/>
    </row>
    <row r="30" spans="1:14" ht="12.75">
      <c r="A30" s="148">
        <v>286435</v>
      </c>
      <c r="B30" s="155" t="s">
        <v>435</v>
      </c>
      <c r="C30" s="150">
        <v>6</v>
      </c>
      <c r="D30" s="151">
        <v>176</v>
      </c>
      <c r="E30" s="152">
        <f t="shared" si="0"/>
        <v>300000</v>
      </c>
      <c r="G30" s="153"/>
      <c r="H30" s="153"/>
      <c r="I30" s="48"/>
      <c r="J30" s="147"/>
      <c r="K30" s="147"/>
      <c r="L30" s="153"/>
      <c r="M30" s="153"/>
      <c r="N30" s="136"/>
    </row>
    <row r="31" spans="1:14" ht="12.75">
      <c r="A31" s="148">
        <v>268097</v>
      </c>
      <c r="B31" s="155" t="s">
        <v>436</v>
      </c>
      <c r="C31" s="150">
        <v>4</v>
      </c>
      <c r="D31" s="151">
        <v>120</v>
      </c>
      <c r="E31" s="152">
        <f t="shared" si="0"/>
        <v>200000</v>
      </c>
      <c r="G31" s="153"/>
      <c r="H31" s="153"/>
      <c r="I31" s="48"/>
      <c r="J31" s="147"/>
      <c r="K31" s="147"/>
      <c r="L31" s="153"/>
      <c r="M31" s="153"/>
      <c r="N31" s="136"/>
    </row>
    <row r="32" spans="1:14" ht="12.75">
      <c r="A32" s="148">
        <v>295451</v>
      </c>
      <c r="B32" s="155" t="s">
        <v>437</v>
      </c>
      <c r="C32" s="150">
        <v>1</v>
      </c>
      <c r="D32" s="151">
        <v>18</v>
      </c>
      <c r="E32" s="152">
        <f t="shared" si="0"/>
        <v>50000</v>
      </c>
      <c r="G32" s="153"/>
      <c r="H32" s="153"/>
      <c r="I32" s="48"/>
      <c r="J32" s="147"/>
      <c r="K32" s="147"/>
      <c r="L32" s="153"/>
      <c r="M32" s="153"/>
      <c r="N32" s="136"/>
    </row>
    <row r="33" spans="1:14" ht="12.75">
      <c r="A33" s="148">
        <v>295540</v>
      </c>
      <c r="B33" s="155" t="s">
        <v>438</v>
      </c>
      <c r="C33" s="150">
        <v>7</v>
      </c>
      <c r="D33" s="151">
        <v>29</v>
      </c>
      <c r="E33" s="152">
        <f t="shared" si="0"/>
        <v>350000</v>
      </c>
      <c r="G33" s="153"/>
      <c r="H33" s="153"/>
      <c r="I33" s="48"/>
      <c r="J33" s="147"/>
      <c r="K33" s="147"/>
      <c r="L33" s="153"/>
      <c r="M33" s="153"/>
      <c r="N33" s="136"/>
    </row>
    <row r="34" spans="1:14" ht="12.75">
      <c r="A34" s="148">
        <v>286753</v>
      </c>
      <c r="B34" s="155" t="s">
        <v>439</v>
      </c>
      <c r="C34" s="150">
        <v>6</v>
      </c>
      <c r="D34" s="151">
        <v>160</v>
      </c>
      <c r="E34" s="152">
        <f t="shared" si="0"/>
        <v>300000</v>
      </c>
      <c r="G34" s="153"/>
      <c r="H34" s="153"/>
      <c r="I34" s="48"/>
      <c r="J34" s="147"/>
      <c r="K34" s="147"/>
      <c r="L34" s="153"/>
      <c r="M34" s="153"/>
      <c r="N34" s="136"/>
    </row>
    <row r="35" spans="1:14" ht="12.75">
      <c r="A35" s="148">
        <v>268411</v>
      </c>
      <c r="B35" s="155" t="s">
        <v>440</v>
      </c>
      <c r="C35" s="150">
        <v>0.3</v>
      </c>
      <c r="D35" s="151">
        <v>9</v>
      </c>
      <c r="E35" s="152">
        <f t="shared" si="0"/>
        <v>15000</v>
      </c>
      <c r="G35" s="153"/>
      <c r="H35" s="153"/>
      <c r="I35" s="48"/>
      <c r="J35" s="147"/>
      <c r="K35" s="147"/>
      <c r="L35" s="153"/>
      <c r="M35" s="153"/>
      <c r="N35" s="136"/>
    </row>
    <row r="36" spans="1:14" ht="12.75">
      <c r="A36" s="148">
        <v>295744</v>
      </c>
      <c r="B36" s="155" t="s">
        <v>441</v>
      </c>
      <c r="C36" s="150">
        <v>2</v>
      </c>
      <c r="D36" s="151">
        <v>66</v>
      </c>
      <c r="E36" s="152">
        <f t="shared" si="0"/>
        <v>100000</v>
      </c>
      <c r="G36" s="153"/>
      <c r="H36" s="153"/>
      <c r="I36" s="48"/>
      <c r="J36" s="147"/>
      <c r="K36" s="147"/>
      <c r="L36" s="153"/>
      <c r="M36" s="153"/>
      <c r="N36" s="136"/>
    </row>
    <row r="37" spans="1:14" ht="12.75">
      <c r="A37" s="148">
        <v>268542</v>
      </c>
      <c r="B37" s="155" t="s">
        <v>442</v>
      </c>
      <c r="C37" s="150">
        <v>3</v>
      </c>
      <c r="D37" s="151">
        <v>87</v>
      </c>
      <c r="E37" s="152">
        <f t="shared" si="0"/>
        <v>150000</v>
      </c>
      <c r="G37" s="153"/>
      <c r="H37" s="153"/>
      <c r="I37" s="48"/>
      <c r="J37" s="147"/>
      <c r="K37" s="147"/>
      <c r="L37" s="153"/>
      <c r="M37" s="153"/>
      <c r="N37" s="136"/>
    </row>
    <row r="38" spans="1:14" ht="12.75">
      <c r="A38" s="148">
        <v>249483</v>
      </c>
      <c r="B38" s="155" t="s">
        <v>443</v>
      </c>
      <c r="C38" s="150">
        <v>0.625</v>
      </c>
      <c r="D38" s="151">
        <v>17</v>
      </c>
      <c r="E38" s="152">
        <f t="shared" si="0"/>
        <v>31250</v>
      </c>
      <c r="G38" s="153"/>
      <c r="H38" s="153"/>
      <c r="I38" s="48"/>
      <c r="J38" s="147"/>
      <c r="K38" s="147"/>
      <c r="L38" s="153"/>
      <c r="M38" s="153"/>
      <c r="N38" s="136"/>
    </row>
    <row r="39" spans="1:14" ht="12.75">
      <c r="A39" s="148">
        <v>285668</v>
      </c>
      <c r="B39" s="156" t="s">
        <v>444</v>
      </c>
      <c r="C39" s="157">
        <v>3</v>
      </c>
      <c r="D39" s="158">
        <v>125</v>
      </c>
      <c r="E39" s="152">
        <f t="shared" si="0"/>
        <v>150000</v>
      </c>
      <c r="G39" s="153"/>
      <c r="H39" s="153"/>
      <c r="I39" s="48"/>
      <c r="J39" s="147"/>
      <c r="K39" s="147"/>
      <c r="L39" s="153"/>
      <c r="M39" s="153"/>
      <c r="N39" s="136"/>
    </row>
    <row r="40" spans="1:14" ht="12.75">
      <c r="A40" s="148">
        <v>295647</v>
      </c>
      <c r="B40" s="156" t="s">
        <v>445</v>
      </c>
      <c r="C40" s="157">
        <v>2.5</v>
      </c>
      <c r="D40" s="158">
        <v>103</v>
      </c>
      <c r="E40" s="152">
        <f t="shared" si="0"/>
        <v>125000</v>
      </c>
      <c r="G40" s="153"/>
      <c r="H40" s="153"/>
      <c r="I40" s="48"/>
      <c r="J40" s="147"/>
      <c r="K40" s="147"/>
      <c r="L40" s="153"/>
      <c r="M40" s="153"/>
      <c r="N40" s="136"/>
    </row>
    <row r="41" spans="1:14" ht="12.75">
      <c r="A41" s="148">
        <v>268356</v>
      </c>
      <c r="B41" s="156" t="s">
        <v>446</v>
      </c>
      <c r="C41" s="157">
        <v>0.3</v>
      </c>
      <c r="D41" s="158">
        <v>22</v>
      </c>
      <c r="E41" s="152">
        <f t="shared" si="0"/>
        <v>15000</v>
      </c>
      <c r="G41" s="153"/>
      <c r="H41" s="153"/>
      <c r="I41" s="48"/>
      <c r="J41" s="147"/>
      <c r="K41" s="147"/>
      <c r="L41" s="153"/>
      <c r="M41" s="153"/>
      <c r="N41" s="136"/>
    </row>
    <row r="42" spans="1:14" ht="12.75">
      <c r="A42" s="159">
        <v>248843</v>
      </c>
      <c r="B42" s="160" t="s">
        <v>447</v>
      </c>
      <c r="C42" s="216">
        <v>5</v>
      </c>
      <c r="D42" s="158">
        <v>62</v>
      </c>
      <c r="E42" s="218">
        <f t="shared" si="0"/>
        <v>250000</v>
      </c>
      <c r="G42" s="153"/>
      <c r="H42" s="153"/>
      <c r="I42" s="48"/>
      <c r="J42" s="147"/>
      <c r="K42" s="147"/>
      <c r="L42" s="153"/>
      <c r="M42" s="153"/>
      <c r="N42" s="136"/>
    </row>
    <row r="43" spans="1:14" ht="12.75">
      <c r="A43" s="161">
        <v>27668240</v>
      </c>
      <c r="B43" s="162" t="s">
        <v>448</v>
      </c>
      <c r="C43" s="217">
        <v>2.35</v>
      </c>
      <c r="D43" s="151">
        <v>110</v>
      </c>
      <c r="E43" s="219">
        <f t="shared" si="0"/>
        <v>117500</v>
      </c>
      <c r="G43" s="153"/>
      <c r="H43" s="153"/>
      <c r="I43" s="48"/>
      <c r="J43" s="147"/>
      <c r="K43" s="147"/>
      <c r="L43" s="153"/>
      <c r="M43" s="153"/>
      <c r="N43" s="136"/>
    </row>
    <row r="44" spans="1:14" ht="13.5" thickBot="1">
      <c r="A44" s="277" t="s">
        <v>406</v>
      </c>
      <c r="B44" s="278"/>
      <c r="C44" s="163">
        <f>SUM(C8:C43)</f>
        <v>231.27250000000004</v>
      </c>
      <c r="D44" s="164">
        <f>SUM(D8:D43)</f>
        <v>5313</v>
      </c>
      <c r="E44" s="165">
        <f>SUM(E7:E43)</f>
        <v>11613625</v>
      </c>
      <c r="G44" s="146"/>
      <c r="H44" s="146"/>
      <c r="I44" s="48"/>
      <c r="J44" s="147"/>
      <c r="K44" s="147"/>
      <c r="L44" s="153"/>
      <c r="M44" s="153"/>
      <c r="N44" s="136"/>
    </row>
    <row r="45" spans="2:14" ht="12.75">
      <c r="B45" s="136"/>
      <c r="C45" s="136"/>
      <c r="D45" s="166"/>
      <c r="E45" s="136"/>
      <c r="F45" s="136"/>
      <c r="G45" s="136"/>
      <c r="H45" s="136"/>
      <c r="I45" s="166"/>
      <c r="J45" s="136"/>
      <c r="K45" s="166"/>
      <c r="L45" s="153"/>
      <c r="M45" s="153"/>
      <c r="N45" s="136"/>
    </row>
    <row r="47" ht="12.75">
      <c r="D47" s="19"/>
    </row>
  </sheetData>
  <mergeCells count="2">
    <mergeCell ref="B1:E1"/>
    <mergeCell ref="A44:B44"/>
  </mergeCells>
  <printOptions/>
  <pageMargins left="0" right="0.1968503937007874" top="0" bottom="0" header="0.5118110236220472" footer="0.5118110236220472"/>
  <pageSetup horizontalDpi="600" verticalDpi="600" orientation="landscape" paperSize="8" scale="95" r:id="rId1"/>
  <headerFooter alignWithMargins="0">
    <oddHeader>&amp;RRK-15-2006-xx, př. 5 - varianta B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H16" sqref="H16"/>
    </sheetView>
  </sheetViews>
  <sheetFormatPr defaultColWidth="9.00390625" defaultRowHeight="12.75"/>
  <cols>
    <col min="1" max="1" width="16.625" style="0" customWidth="1"/>
  </cols>
  <sheetData>
    <row r="1" spans="1:5" ht="12.75">
      <c r="A1" s="15" t="s">
        <v>61</v>
      </c>
      <c r="B1" s="15"/>
      <c r="C1" s="15"/>
      <c r="D1" s="15"/>
      <c r="E1" s="15"/>
    </row>
    <row r="3" spans="1:9" ht="12.75">
      <c r="A3" s="310" t="s">
        <v>0</v>
      </c>
      <c r="B3" s="310"/>
      <c r="C3" s="310"/>
      <c r="D3" s="310"/>
      <c r="E3" s="310"/>
      <c r="F3" s="311"/>
      <c r="G3" s="311"/>
      <c r="H3" s="311"/>
      <c r="I3" s="311"/>
    </row>
    <row r="4" spans="1:9" ht="12.75">
      <c r="A4" s="1"/>
      <c r="B4" s="1"/>
      <c r="C4" s="1"/>
      <c r="D4" s="1"/>
      <c r="E4" s="1"/>
      <c r="F4" s="2"/>
      <c r="G4" s="2"/>
      <c r="H4" s="2"/>
      <c r="I4" s="2"/>
    </row>
    <row r="5" spans="1:9" ht="13.5" thickBot="1">
      <c r="A5" s="1"/>
      <c r="B5" s="1"/>
      <c r="C5" s="1"/>
      <c r="D5" s="1"/>
      <c r="E5" s="1"/>
      <c r="F5" s="2"/>
      <c r="G5" s="2"/>
      <c r="H5" s="2"/>
      <c r="I5" s="2"/>
    </row>
    <row r="6" spans="1:9" ht="12.75">
      <c r="A6" s="312" t="s">
        <v>1</v>
      </c>
      <c r="B6" s="314" t="s">
        <v>2</v>
      </c>
      <c r="C6" s="314" t="s">
        <v>3</v>
      </c>
      <c r="D6" s="314" t="s">
        <v>4</v>
      </c>
      <c r="E6" s="314" t="s">
        <v>5</v>
      </c>
      <c r="F6" s="314" t="s">
        <v>6</v>
      </c>
      <c r="G6" s="314" t="s">
        <v>7</v>
      </c>
      <c r="H6" s="314" t="s">
        <v>8</v>
      </c>
      <c r="I6" s="314"/>
    </row>
    <row r="7" spans="1:9" ht="12.75">
      <c r="A7" s="313"/>
      <c r="B7" s="315"/>
      <c r="C7" s="315"/>
      <c r="D7" s="315"/>
      <c r="E7" s="315"/>
      <c r="F7" s="315"/>
      <c r="G7" s="315"/>
      <c r="H7" s="315"/>
      <c r="I7" s="315"/>
    </row>
    <row r="8" spans="1:9" ht="12.75">
      <c r="A8" s="16" t="s">
        <v>62</v>
      </c>
      <c r="B8" s="4">
        <v>1</v>
      </c>
      <c r="C8" s="4" t="s">
        <v>63</v>
      </c>
      <c r="D8" s="4">
        <v>3</v>
      </c>
      <c r="E8" s="4">
        <v>9</v>
      </c>
      <c r="F8" s="4">
        <v>3</v>
      </c>
      <c r="G8" s="17">
        <v>12730</v>
      </c>
      <c r="H8" s="18">
        <v>11133</v>
      </c>
      <c r="I8" s="6"/>
    </row>
    <row r="9" spans="1:9" ht="12.75">
      <c r="A9" s="3" t="s">
        <v>64</v>
      </c>
      <c r="B9" s="4">
        <v>1</v>
      </c>
      <c r="C9" s="4" t="s">
        <v>65</v>
      </c>
      <c r="D9" s="4">
        <v>16</v>
      </c>
      <c r="E9" s="4">
        <v>6</v>
      </c>
      <c r="F9" s="4">
        <v>8</v>
      </c>
      <c r="G9" s="17">
        <v>11730</v>
      </c>
      <c r="H9" s="18">
        <v>10143</v>
      </c>
      <c r="I9" s="6"/>
    </row>
    <row r="10" spans="1:9" ht="12.75">
      <c r="A10" s="3" t="s">
        <v>66</v>
      </c>
      <c r="B10" s="4">
        <v>1</v>
      </c>
      <c r="C10" s="4" t="s">
        <v>65</v>
      </c>
      <c r="D10" s="4">
        <v>17</v>
      </c>
      <c r="E10" s="4">
        <v>6</v>
      </c>
      <c r="F10" s="4">
        <v>8</v>
      </c>
      <c r="G10" s="17">
        <v>11730</v>
      </c>
      <c r="H10" s="18">
        <v>9710</v>
      </c>
      <c r="I10" s="6"/>
    </row>
    <row r="11" spans="1:9" ht="12.75">
      <c r="A11" s="3" t="s">
        <v>66</v>
      </c>
      <c r="B11" s="4">
        <v>0.5</v>
      </c>
      <c r="C11" s="4" t="s">
        <v>67</v>
      </c>
      <c r="D11" s="4">
        <v>9.8</v>
      </c>
      <c r="E11" s="4">
        <v>8</v>
      </c>
      <c r="F11" s="17">
        <v>6</v>
      </c>
      <c r="G11" s="17">
        <v>12930</v>
      </c>
      <c r="H11" s="18">
        <v>4892</v>
      </c>
      <c r="I11" s="6"/>
    </row>
    <row r="12" spans="1:9" ht="12.75">
      <c r="A12" s="3" t="s">
        <v>66</v>
      </c>
      <c r="B12" s="4">
        <v>0.5</v>
      </c>
      <c r="C12" s="4" t="s">
        <v>67</v>
      </c>
      <c r="D12" s="4">
        <v>1</v>
      </c>
      <c r="E12" s="4">
        <v>7</v>
      </c>
      <c r="F12" s="4">
        <v>1</v>
      </c>
      <c r="G12" s="17">
        <v>10130</v>
      </c>
      <c r="H12" s="18">
        <v>3770</v>
      </c>
      <c r="I12" s="6"/>
    </row>
    <row r="13" spans="1:9" ht="12.75">
      <c r="A13" s="3"/>
      <c r="B13" s="4"/>
      <c r="C13" s="4"/>
      <c r="D13" s="4"/>
      <c r="E13" s="4"/>
      <c r="F13" s="4"/>
      <c r="G13" s="4"/>
      <c r="H13" s="5"/>
      <c r="I13" s="6"/>
    </row>
    <row r="14" spans="1:9" ht="12.75">
      <c r="A14" s="3" t="s">
        <v>14</v>
      </c>
      <c r="B14" s="4">
        <v>0.17</v>
      </c>
      <c r="C14" s="4" t="s">
        <v>67</v>
      </c>
      <c r="D14" s="4">
        <v>40</v>
      </c>
      <c r="E14" s="4">
        <v>8</v>
      </c>
      <c r="F14" s="4">
        <v>12</v>
      </c>
      <c r="G14" s="17">
        <v>13850</v>
      </c>
      <c r="H14" s="18">
        <v>2498</v>
      </c>
      <c r="I14" s="6"/>
    </row>
    <row r="15" spans="1:9" ht="12.75">
      <c r="A15" s="3"/>
      <c r="B15" s="4">
        <f>SUM(B8:B14)</f>
        <v>4.17</v>
      </c>
      <c r="C15" s="4"/>
      <c r="D15" s="4"/>
      <c r="E15" s="4"/>
      <c r="F15" s="4"/>
      <c r="G15" s="4"/>
      <c r="H15" s="18">
        <f>SUM(H8:H14)</f>
        <v>42146</v>
      </c>
      <c r="I15" s="6"/>
    </row>
    <row r="16" spans="1:9" ht="12.75">
      <c r="A16" s="3"/>
      <c r="B16" s="4"/>
      <c r="C16" s="4">
        <f>+(B8)/B15*100</f>
        <v>23.980815347721823</v>
      </c>
      <c r="D16" s="4"/>
      <c r="E16" s="4"/>
      <c r="F16" s="4"/>
      <c r="G16" s="4"/>
      <c r="H16" s="5">
        <f>+H15/B15</f>
        <v>10106.95443645084</v>
      </c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2.75">
      <c r="A31" s="3"/>
      <c r="B31" s="4"/>
      <c r="C31" s="4"/>
      <c r="D31" s="4"/>
      <c r="E31" s="4"/>
      <c r="F31" s="4"/>
      <c r="G31" s="4"/>
      <c r="H31" s="5"/>
      <c r="I31" s="6"/>
    </row>
    <row r="32" spans="1:9" ht="12.75">
      <c r="A32" s="3"/>
      <c r="B32" s="4"/>
      <c r="C32" s="4"/>
      <c r="D32" s="4"/>
      <c r="E32" s="4"/>
      <c r="F32" s="4"/>
      <c r="G32" s="4"/>
      <c r="H32" s="5"/>
      <c r="I32" s="6"/>
    </row>
    <row r="33" spans="1:9" ht="12.75">
      <c r="A33" s="3"/>
      <c r="B33" s="4"/>
      <c r="C33" s="4"/>
      <c r="D33" s="4"/>
      <c r="E33" s="4"/>
      <c r="F33" s="4"/>
      <c r="G33" s="4"/>
      <c r="H33" s="5"/>
      <c r="I33" s="6"/>
    </row>
    <row r="34" spans="1:9" ht="13.5" thickBot="1">
      <c r="A34" s="8"/>
      <c r="B34" s="10"/>
      <c r="C34" s="10"/>
      <c r="D34" s="10"/>
      <c r="E34" s="10"/>
      <c r="F34" s="10"/>
      <c r="G34" s="10"/>
      <c r="H34" s="11"/>
      <c r="I34" s="12"/>
    </row>
    <row r="36" spans="1:7" ht="12.75">
      <c r="A36" t="s">
        <v>26</v>
      </c>
      <c r="B36" t="s">
        <v>68</v>
      </c>
      <c r="G36" t="s">
        <v>69</v>
      </c>
    </row>
    <row r="37" ht="12.75">
      <c r="B37" t="s">
        <v>70</v>
      </c>
    </row>
    <row r="39" spans="1:2" ht="12.75">
      <c r="A39" t="s">
        <v>38</v>
      </c>
      <c r="B39" t="s">
        <v>71</v>
      </c>
    </row>
    <row r="40" spans="1:7" ht="12.75">
      <c r="A40" t="s">
        <v>66</v>
      </c>
      <c r="B40" t="s">
        <v>72</v>
      </c>
      <c r="C40" t="s">
        <v>67</v>
      </c>
      <c r="D40">
        <v>40</v>
      </c>
      <c r="G40" t="s">
        <v>73</v>
      </c>
    </row>
    <row r="41" spans="1:7" ht="12.75">
      <c r="A41" t="s">
        <v>66</v>
      </c>
      <c r="B41" t="s">
        <v>74</v>
      </c>
      <c r="C41" t="s">
        <v>67</v>
      </c>
      <c r="D41">
        <v>30</v>
      </c>
      <c r="G41" t="s">
        <v>75</v>
      </c>
    </row>
    <row r="42" spans="1:7" ht="12.75">
      <c r="A42" t="s">
        <v>66</v>
      </c>
      <c r="B42" t="s">
        <v>76</v>
      </c>
      <c r="C42" t="s">
        <v>67</v>
      </c>
      <c r="G42" t="s">
        <v>77</v>
      </c>
    </row>
    <row r="43" spans="1:7" ht="12.75">
      <c r="A43" t="s">
        <v>66</v>
      </c>
      <c r="B43" t="s">
        <v>78</v>
      </c>
      <c r="C43" t="s">
        <v>67</v>
      </c>
      <c r="G43" t="s">
        <v>79</v>
      </c>
    </row>
    <row r="46" ht="12.75">
      <c r="A46" t="s">
        <v>80</v>
      </c>
    </row>
    <row r="48" spans="1:8" ht="12.75">
      <c r="A48" t="s">
        <v>81</v>
      </c>
      <c r="B48">
        <v>0.3</v>
      </c>
      <c r="C48" t="s">
        <v>67</v>
      </c>
      <c r="D48">
        <v>10</v>
      </c>
      <c r="E48">
        <v>8</v>
      </c>
      <c r="F48" s="19">
        <v>5</v>
      </c>
      <c r="G48" s="19">
        <v>12510</v>
      </c>
      <c r="H48" s="19">
        <v>3753</v>
      </c>
    </row>
    <row r="49" ht="12.75">
      <c r="A49" t="s">
        <v>82</v>
      </c>
    </row>
  </sheetData>
  <mergeCells count="9">
    <mergeCell ref="A3:I3"/>
    <mergeCell ref="A6:A7"/>
    <mergeCell ref="B6:B7"/>
    <mergeCell ref="C6:C7"/>
    <mergeCell ref="D6:D7"/>
    <mergeCell ref="E6:E7"/>
    <mergeCell ref="F6:F7"/>
    <mergeCell ref="G6:G7"/>
    <mergeCell ref="H6:I7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H16" sqref="H16"/>
    </sheetView>
  </sheetViews>
  <sheetFormatPr defaultColWidth="9.00390625" defaultRowHeight="12.75"/>
  <cols>
    <col min="1" max="1" width="13.375" style="0" customWidth="1"/>
  </cols>
  <sheetData>
    <row r="1" spans="1:9" ht="12.75">
      <c r="A1" s="20" t="s">
        <v>83</v>
      </c>
      <c r="B1" s="20"/>
      <c r="C1" s="20"/>
      <c r="D1" s="20"/>
      <c r="E1" s="20"/>
      <c r="F1" s="21"/>
      <c r="G1" s="21"/>
      <c r="H1" s="21"/>
      <c r="I1" s="21"/>
    </row>
    <row r="2" spans="1:9" ht="12.75">
      <c r="A2" s="21"/>
      <c r="B2" s="21"/>
      <c r="C2" s="21"/>
      <c r="D2" s="21"/>
      <c r="E2" s="21"/>
      <c r="F2" s="21"/>
      <c r="G2" s="21"/>
      <c r="H2" s="21"/>
      <c r="I2" s="21"/>
    </row>
    <row r="3" spans="1:9" ht="12.75">
      <c r="A3" s="318" t="s">
        <v>0</v>
      </c>
      <c r="B3" s="318"/>
      <c r="C3" s="318"/>
      <c r="D3" s="318"/>
      <c r="E3" s="318"/>
      <c r="F3" s="319"/>
      <c r="G3" s="319"/>
      <c r="H3" s="319"/>
      <c r="I3" s="319"/>
    </row>
    <row r="4" spans="1:9" ht="12.75">
      <c r="A4" s="22"/>
      <c r="B4" s="22"/>
      <c r="C4" s="22"/>
      <c r="D4" s="22"/>
      <c r="E4" s="22"/>
      <c r="F4" s="23"/>
      <c r="G4" s="23"/>
      <c r="H4" s="23"/>
      <c r="I4" s="23"/>
    </row>
    <row r="5" spans="1:9" ht="13.5" thickBot="1">
      <c r="A5" s="22"/>
      <c r="B5" s="22"/>
      <c r="C5" s="22"/>
      <c r="D5" s="22"/>
      <c r="E5" s="22"/>
      <c r="F5" s="23"/>
      <c r="G5" s="23"/>
      <c r="H5" s="23"/>
      <c r="I5" s="23"/>
    </row>
    <row r="6" spans="1:9" ht="12.75">
      <c r="A6" s="320" t="s">
        <v>1</v>
      </c>
      <c r="B6" s="322" t="s">
        <v>2</v>
      </c>
      <c r="C6" s="322" t="s">
        <v>3</v>
      </c>
      <c r="D6" s="322" t="s">
        <v>4</v>
      </c>
      <c r="E6" s="322" t="s">
        <v>5</v>
      </c>
      <c r="F6" s="322" t="s">
        <v>6</v>
      </c>
      <c r="G6" s="322" t="s">
        <v>7</v>
      </c>
      <c r="H6" s="322" t="s">
        <v>8</v>
      </c>
      <c r="I6" s="322"/>
    </row>
    <row r="7" spans="1:9" ht="12.75">
      <c r="A7" s="321"/>
      <c r="B7" s="323"/>
      <c r="C7" s="323"/>
      <c r="D7" s="323"/>
      <c r="E7" s="323"/>
      <c r="F7" s="323"/>
      <c r="G7" s="323"/>
      <c r="H7" s="323"/>
      <c r="I7" s="323"/>
    </row>
    <row r="8" spans="1:10" ht="12.75">
      <c r="A8" s="24" t="s">
        <v>84</v>
      </c>
      <c r="B8" s="25">
        <v>1</v>
      </c>
      <c r="C8" s="26" t="s">
        <v>85</v>
      </c>
      <c r="D8" s="25">
        <v>24</v>
      </c>
      <c r="E8" s="25">
        <v>10</v>
      </c>
      <c r="F8" s="25">
        <v>10</v>
      </c>
      <c r="G8" s="27">
        <v>17390</v>
      </c>
      <c r="H8" s="28">
        <v>13968</v>
      </c>
      <c r="I8" s="29"/>
      <c r="J8" t="s">
        <v>86</v>
      </c>
    </row>
    <row r="9" spans="1:10" ht="12.75">
      <c r="A9" s="24" t="s">
        <v>87</v>
      </c>
      <c r="B9" s="25">
        <v>1</v>
      </c>
      <c r="C9" s="26" t="s">
        <v>67</v>
      </c>
      <c r="D9" s="25">
        <v>7</v>
      </c>
      <c r="E9" s="25">
        <v>8</v>
      </c>
      <c r="F9" s="25">
        <v>5</v>
      </c>
      <c r="G9" s="27">
        <v>12510</v>
      </c>
      <c r="H9" s="28">
        <v>14195</v>
      </c>
      <c r="I9" s="29"/>
      <c r="J9" t="s">
        <v>88</v>
      </c>
    </row>
    <row r="10" spans="1:10" ht="12.75">
      <c r="A10" s="30" t="s">
        <v>89</v>
      </c>
      <c r="B10" s="25">
        <v>0.5</v>
      </c>
      <c r="C10" s="26" t="s">
        <v>67</v>
      </c>
      <c r="D10" s="25">
        <v>1</v>
      </c>
      <c r="E10" s="25">
        <v>7</v>
      </c>
      <c r="F10" s="25">
        <v>1</v>
      </c>
      <c r="G10" s="27">
        <v>10130</v>
      </c>
      <c r="H10" s="28">
        <v>3770</v>
      </c>
      <c r="I10" s="29"/>
      <c r="J10" t="s">
        <v>90</v>
      </c>
    </row>
    <row r="11" spans="1:9" ht="12.75">
      <c r="A11" s="31"/>
      <c r="B11" s="25"/>
      <c r="C11" s="25"/>
      <c r="D11" s="25"/>
      <c r="E11" s="25"/>
      <c r="F11" s="27"/>
      <c r="G11" s="27"/>
      <c r="H11" s="28"/>
      <c r="I11" s="29"/>
    </row>
    <row r="12" spans="1:9" ht="12.75">
      <c r="A12" s="31"/>
      <c r="B12" s="25"/>
      <c r="C12" s="25"/>
      <c r="D12" s="25"/>
      <c r="E12" s="25"/>
      <c r="F12" s="25"/>
      <c r="G12" s="27"/>
      <c r="H12" s="28"/>
      <c r="I12" s="29"/>
    </row>
    <row r="13" spans="1:9" ht="12.75">
      <c r="A13" s="31"/>
      <c r="B13" s="25"/>
      <c r="C13" s="25"/>
      <c r="D13" s="25"/>
      <c r="E13" s="25"/>
      <c r="F13" s="25"/>
      <c r="G13" s="25"/>
      <c r="H13" s="32"/>
      <c r="I13" s="29"/>
    </row>
    <row r="14" spans="1:9" ht="12.75">
      <c r="A14" s="31" t="s">
        <v>14</v>
      </c>
      <c r="B14" s="25">
        <v>0.17</v>
      </c>
      <c r="C14" s="25" t="s">
        <v>67</v>
      </c>
      <c r="D14" s="25">
        <v>40</v>
      </c>
      <c r="E14" s="25">
        <v>8</v>
      </c>
      <c r="F14" s="25">
        <v>12</v>
      </c>
      <c r="G14" s="27">
        <v>13850</v>
      </c>
      <c r="H14" s="28">
        <v>2498</v>
      </c>
      <c r="I14" s="29"/>
    </row>
    <row r="15" spans="1:9" ht="12.75">
      <c r="A15" s="31"/>
      <c r="B15" s="25">
        <f>SUM(B8:B14)</f>
        <v>2.67</v>
      </c>
      <c r="C15" s="25"/>
      <c r="D15" s="25"/>
      <c r="E15" s="25"/>
      <c r="F15" s="25"/>
      <c r="G15" s="25"/>
      <c r="H15" s="28">
        <f>SUM(H8:H14)</f>
        <v>34431</v>
      </c>
      <c r="I15" s="29"/>
    </row>
    <row r="16" spans="1:9" ht="12.75">
      <c r="A16" s="31"/>
      <c r="B16" s="25"/>
      <c r="C16" s="25">
        <f>+B8/B15*100</f>
        <v>37.453183520599254</v>
      </c>
      <c r="D16" s="25"/>
      <c r="E16" s="25"/>
      <c r="F16" s="25"/>
      <c r="G16" s="25"/>
      <c r="H16" s="32">
        <f>+H15/B15</f>
        <v>12895.50561797753</v>
      </c>
      <c r="I16" s="29"/>
    </row>
    <row r="17" spans="1:9" ht="12.75">
      <c r="A17" s="31"/>
      <c r="B17" s="25"/>
      <c r="C17" s="25"/>
      <c r="D17" s="25"/>
      <c r="E17" s="25"/>
      <c r="F17" s="25"/>
      <c r="G17" s="25"/>
      <c r="H17" s="32"/>
      <c r="I17" s="29"/>
    </row>
    <row r="18" spans="1:9" ht="12.75">
      <c r="A18" s="31"/>
      <c r="B18" s="25"/>
      <c r="C18" s="25"/>
      <c r="D18" s="25"/>
      <c r="E18" s="25"/>
      <c r="F18" s="25"/>
      <c r="G18" s="25"/>
      <c r="H18" s="32"/>
      <c r="I18" s="29"/>
    </row>
    <row r="19" spans="1:9" ht="12.75">
      <c r="A19" s="31"/>
      <c r="B19" s="25"/>
      <c r="C19" s="25"/>
      <c r="D19" s="25"/>
      <c r="E19" s="25"/>
      <c r="F19" s="25"/>
      <c r="G19" s="25"/>
      <c r="H19" s="32"/>
      <c r="I19" s="29"/>
    </row>
    <row r="20" spans="1:9" ht="12.75">
      <c r="A20" s="31"/>
      <c r="B20" s="25"/>
      <c r="C20" s="25"/>
      <c r="D20" s="25"/>
      <c r="E20" s="25"/>
      <c r="F20" s="25"/>
      <c r="G20" s="25"/>
      <c r="H20" s="32"/>
      <c r="I20" s="29"/>
    </row>
    <row r="21" spans="1:9" ht="12.75">
      <c r="A21" s="31"/>
      <c r="B21" s="25"/>
      <c r="C21" s="25"/>
      <c r="D21" s="25"/>
      <c r="E21" s="25"/>
      <c r="F21" s="25"/>
      <c r="G21" s="25"/>
      <c r="H21" s="32"/>
      <c r="I21" s="29"/>
    </row>
    <row r="22" spans="1:9" ht="12.75">
      <c r="A22" s="31"/>
      <c r="B22" s="25"/>
      <c r="C22" s="25"/>
      <c r="D22" s="25"/>
      <c r="E22" s="25"/>
      <c r="F22" s="25"/>
      <c r="G22" s="25"/>
      <c r="H22" s="32"/>
      <c r="I22" s="29"/>
    </row>
    <row r="23" spans="1:9" ht="12.75">
      <c r="A23" s="31"/>
      <c r="B23" s="25"/>
      <c r="C23" s="25"/>
      <c r="D23" s="25"/>
      <c r="E23" s="25"/>
      <c r="F23" s="25"/>
      <c r="G23" s="25"/>
      <c r="H23" s="32"/>
      <c r="I23" s="29"/>
    </row>
    <row r="24" spans="1:9" ht="12.75">
      <c r="A24" s="31"/>
      <c r="B24" s="25"/>
      <c r="C24" s="25"/>
      <c r="D24" s="25"/>
      <c r="E24" s="25"/>
      <c r="F24" s="25"/>
      <c r="G24" s="25"/>
      <c r="H24" s="32"/>
      <c r="I24" s="29"/>
    </row>
    <row r="25" spans="1:9" ht="12.75">
      <c r="A25" s="31"/>
      <c r="B25" s="25"/>
      <c r="C25" s="25"/>
      <c r="D25" s="25"/>
      <c r="E25" s="25"/>
      <c r="F25" s="25"/>
      <c r="G25" s="25"/>
      <c r="H25" s="32"/>
      <c r="I25" s="29"/>
    </row>
    <row r="26" spans="1:9" ht="12.75">
      <c r="A26" s="31"/>
      <c r="B26" s="25"/>
      <c r="C26" s="25"/>
      <c r="D26" s="25"/>
      <c r="E26" s="25"/>
      <c r="F26" s="25"/>
      <c r="G26" s="25"/>
      <c r="H26" s="32"/>
      <c r="I26" s="29"/>
    </row>
    <row r="27" spans="1:9" ht="12.75">
      <c r="A27" s="31"/>
      <c r="B27" s="25"/>
      <c r="C27" s="25"/>
      <c r="D27" s="25"/>
      <c r="E27" s="25"/>
      <c r="F27" s="25"/>
      <c r="G27" s="25"/>
      <c r="H27" s="32"/>
      <c r="I27" s="29"/>
    </row>
    <row r="28" spans="1:9" ht="12.75">
      <c r="A28" s="31"/>
      <c r="B28" s="25"/>
      <c r="C28" s="25"/>
      <c r="D28" s="25"/>
      <c r="E28" s="25"/>
      <c r="F28" s="25"/>
      <c r="G28" s="25"/>
      <c r="H28" s="32"/>
      <c r="I28" s="29"/>
    </row>
    <row r="29" spans="1:9" ht="12.75">
      <c r="A29" s="31"/>
      <c r="B29" s="25"/>
      <c r="C29" s="25"/>
      <c r="D29" s="25"/>
      <c r="E29" s="25"/>
      <c r="F29" s="25"/>
      <c r="G29" s="25"/>
      <c r="H29" s="32"/>
      <c r="I29" s="29"/>
    </row>
    <row r="30" spans="1:9" ht="12.75">
      <c r="A30" s="31"/>
      <c r="B30" s="25"/>
      <c r="C30" s="25"/>
      <c r="D30" s="25"/>
      <c r="E30" s="25"/>
      <c r="F30" s="25"/>
      <c r="G30" s="25"/>
      <c r="H30" s="32"/>
      <c r="I30" s="29"/>
    </row>
    <row r="31" spans="1:9" ht="12.75">
      <c r="A31" s="31"/>
      <c r="B31" s="25"/>
      <c r="C31" s="25"/>
      <c r="D31" s="25"/>
      <c r="E31" s="25"/>
      <c r="F31" s="25"/>
      <c r="G31" s="25"/>
      <c r="H31" s="32"/>
      <c r="I31" s="29"/>
    </row>
    <row r="32" spans="1:9" ht="12.75">
      <c r="A32" s="31"/>
      <c r="B32" s="25"/>
      <c r="C32" s="25"/>
      <c r="D32" s="25"/>
      <c r="E32" s="25"/>
      <c r="F32" s="25"/>
      <c r="G32" s="25"/>
      <c r="H32" s="32"/>
      <c r="I32" s="29"/>
    </row>
    <row r="33" spans="1:9" ht="12.75">
      <c r="A33" s="31"/>
      <c r="B33" s="25"/>
      <c r="C33" s="25"/>
      <c r="D33" s="25"/>
      <c r="E33" s="25"/>
      <c r="F33" s="25"/>
      <c r="G33" s="25"/>
      <c r="H33" s="32"/>
      <c r="I33" s="29"/>
    </row>
    <row r="34" spans="1:9" ht="13.5" thickBot="1">
      <c r="A34" s="33"/>
      <c r="B34" s="34"/>
      <c r="C34" s="34"/>
      <c r="D34" s="34"/>
      <c r="E34" s="34"/>
      <c r="F34" s="34"/>
      <c r="G34" s="34"/>
      <c r="H34" s="35"/>
      <c r="I34" s="36"/>
    </row>
    <row r="35" spans="1:9" ht="12.75">
      <c r="A35" s="21"/>
      <c r="B35" s="21"/>
      <c r="C35" s="21"/>
      <c r="D35" s="21"/>
      <c r="E35" s="21"/>
      <c r="F35" s="21"/>
      <c r="G35" s="21"/>
      <c r="H35" s="21"/>
      <c r="I35" s="21"/>
    </row>
    <row r="36" spans="1:9" ht="12.75">
      <c r="A36" s="21" t="s">
        <v>26</v>
      </c>
      <c r="B36" s="37" t="s">
        <v>91</v>
      </c>
      <c r="C36" s="37"/>
      <c r="D36" s="37"/>
      <c r="E36" s="37"/>
      <c r="F36" s="37"/>
      <c r="G36" s="21"/>
      <c r="H36" s="21"/>
      <c r="I36" s="21"/>
    </row>
    <row r="37" spans="1:9" ht="12.75">
      <c r="A37" s="21"/>
      <c r="B37" s="37" t="s">
        <v>92</v>
      </c>
      <c r="C37" s="37" t="s">
        <v>93</v>
      </c>
      <c r="D37" s="37"/>
      <c r="E37" s="37"/>
      <c r="F37" s="37"/>
      <c r="G37" s="21"/>
      <c r="H37" s="21"/>
      <c r="I37" s="21"/>
    </row>
    <row r="38" spans="1:9" ht="12.75">
      <c r="A38" s="21"/>
      <c r="B38" s="37" t="s">
        <v>94</v>
      </c>
      <c r="C38" s="37"/>
      <c r="D38" s="37"/>
      <c r="E38" s="37"/>
      <c r="F38" s="37"/>
      <c r="G38" s="21"/>
      <c r="H38" s="21"/>
      <c r="I38" s="21"/>
    </row>
    <row r="39" spans="1:9" ht="12.75">
      <c r="A39" s="21"/>
      <c r="B39" s="21"/>
      <c r="C39" s="21"/>
      <c r="D39" s="21"/>
      <c r="E39" s="21"/>
      <c r="F39" s="21"/>
      <c r="G39" s="21"/>
      <c r="H39" s="21"/>
      <c r="I39" s="21"/>
    </row>
    <row r="40" spans="1:9" ht="12.75">
      <c r="A40" s="38" t="s">
        <v>95</v>
      </c>
      <c r="B40" s="21"/>
      <c r="C40" s="21"/>
      <c r="D40" s="21"/>
      <c r="E40" s="21"/>
      <c r="F40" s="21"/>
      <c r="G40" s="21"/>
      <c r="H40" s="21"/>
      <c r="I40" s="21"/>
    </row>
    <row r="41" spans="1:9" ht="12.75">
      <c r="A41" s="38" t="s">
        <v>96</v>
      </c>
      <c r="B41" s="21"/>
      <c r="C41" s="21"/>
      <c r="D41" s="21"/>
      <c r="E41" s="21"/>
      <c r="F41" s="21"/>
      <c r="G41" s="21"/>
      <c r="H41" s="21"/>
      <c r="I41" s="21"/>
    </row>
    <row r="42" spans="1:9" ht="12.75">
      <c r="A42" s="21"/>
      <c r="B42" s="21"/>
      <c r="C42" s="21"/>
      <c r="D42" s="21"/>
      <c r="E42" s="21"/>
      <c r="F42" s="21"/>
      <c r="G42" s="21"/>
      <c r="H42" s="21"/>
      <c r="I42" s="21"/>
    </row>
    <row r="43" spans="1:9" ht="12.75">
      <c r="A43" s="38" t="s">
        <v>97</v>
      </c>
      <c r="B43" s="21"/>
      <c r="C43" s="21"/>
      <c r="D43" s="21"/>
      <c r="E43" s="21"/>
      <c r="F43" s="21"/>
      <c r="G43" s="21"/>
      <c r="H43" s="21"/>
      <c r="I43" s="21"/>
    </row>
    <row r="44" spans="1:9" ht="12.75">
      <c r="A44" s="21"/>
      <c r="B44" s="21"/>
      <c r="C44" s="21"/>
      <c r="D44" s="21"/>
      <c r="E44" s="21"/>
      <c r="F44" s="21"/>
      <c r="G44" s="21"/>
      <c r="H44" s="21"/>
      <c r="I44" s="21"/>
    </row>
  </sheetData>
  <mergeCells count="9">
    <mergeCell ref="A3:I3"/>
    <mergeCell ref="A6:A7"/>
    <mergeCell ref="B6:B7"/>
    <mergeCell ref="C6:C7"/>
    <mergeCell ref="D6:D7"/>
    <mergeCell ref="E6:E7"/>
    <mergeCell ref="F6:F7"/>
    <mergeCell ref="G6:G7"/>
    <mergeCell ref="H6:I7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1">
      <selection activeCell="E8" sqref="E8"/>
    </sheetView>
  </sheetViews>
  <sheetFormatPr defaultColWidth="9.00390625" defaultRowHeight="12.75"/>
  <cols>
    <col min="1" max="1" width="12.25390625" style="0" customWidth="1"/>
  </cols>
  <sheetData>
    <row r="1" spans="1:9" ht="12.75">
      <c r="A1" s="310" t="s">
        <v>0</v>
      </c>
      <c r="B1" s="310"/>
      <c r="C1" s="310"/>
      <c r="D1" s="310"/>
      <c r="E1" s="310"/>
      <c r="F1" s="311"/>
      <c r="G1" s="311"/>
      <c r="H1" s="311"/>
      <c r="I1" s="311"/>
    </row>
    <row r="2" spans="1:9" ht="12.75">
      <c r="A2" s="1"/>
      <c r="B2" s="1"/>
      <c r="C2" s="1"/>
      <c r="D2" s="1"/>
      <c r="E2" s="1"/>
      <c r="F2" s="2"/>
      <c r="G2" s="2"/>
      <c r="H2" s="2"/>
      <c r="I2" s="2"/>
    </row>
    <row r="3" spans="1:9" ht="12.75">
      <c r="A3" s="325" t="s">
        <v>98</v>
      </c>
      <c r="B3" s="327"/>
      <c r="C3" s="327"/>
      <c r="D3" s="327"/>
      <c r="E3" s="327"/>
      <c r="F3" s="327"/>
      <c r="G3" s="327"/>
      <c r="H3" s="327"/>
      <c r="I3" s="327"/>
    </row>
    <row r="4" ht="13.5" thickBot="1"/>
    <row r="5" spans="1:9" ht="12.75">
      <c r="A5" s="312" t="s">
        <v>1</v>
      </c>
      <c r="B5" s="314" t="s">
        <v>2</v>
      </c>
      <c r="C5" s="314" t="s">
        <v>99</v>
      </c>
      <c r="D5" s="314" t="s">
        <v>4</v>
      </c>
      <c r="E5" s="314" t="s">
        <v>5</v>
      </c>
      <c r="F5" s="314" t="s">
        <v>6</v>
      </c>
      <c r="G5" s="314" t="s">
        <v>7</v>
      </c>
      <c r="H5" s="314" t="s">
        <v>8</v>
      </c>
      <c r="I5" s="314"/>
    </row>
    <row r="6" spans="1:9" ht="12.75">
      <c r="A6" s="313"/>
      <c r="B6" s="315"/>
      <c r="C6" s="315"/>
      <c r="D6" s="315"/>
      <c r="E6" s="315"/>
      <c r="F6" s="315"/>
      <c r="G6" s="315"/>
      <c r="H6" s="315"/>
      <c r="I6" s="315"/>
    </row>
    <row r="7" spans="1:9" ht="36">
      <c r="A7" s="39" t="s">
        <v>100</v>
      </c>
      <c r="B7" s="40">
        <v>1</v>
      </c>
      <c r="C7" s="41" t="s">
        <v>12</v>
      </c>
      <c r="D7" s="40">
        <v>1</v>
      </c>
      <c r="E7" s="40">
        <v>10</v>
      </c>
      <c r="F7" s="40">
        <v>1</v>
      </c>
      <c r="G7" s="4">
        <v>12330</v>
      </c>
      <c r="H7" s="5"/>
      <c r="I7" s="6">
        <v>12825</v>
      </c>
    </row>
    <row r="8" spans="1:9" ht="48">
      <c r="A8" s="39" t="s">
        <v>101</v>
      </c>
      <c r="B8" s="40">
        <v>1</v>
      </c>
      <c r="C8" s="41" t="s">
        <v>18</v>
      </c>
      <c r="D8" s="40">
        <v>5</v>
      </c>
      <c r="E8" s="40">
        <v>10</v>
      </c>
      <c r="F8" s="40">
        <v>4</v>
      </c>
      <c r="G8" s="42">
        <v>13580</v>
      </c>
      <c r="H8" s="43"/>
      <c r="I8" s="44">
        <v>11217</v>
      </c>
    </row>
    <row r="9" spans="1:9" ht="48">
      <c r="A9" s="39" t="s">
        <v>101</v>
      </c>
      <c r="B9" s="40">
        <v>1</v>
      </c>
      <c r="C9" s="41" t="s">
        <v>67</v>
      </c>
      <c r="D9" s="40">
        <v>9</v>
      </c>
      <c r="E9" s="40">
        <v>7</v>
      </c>
      <c r="F9" s="40">
        <v>6</v>
      </c>
      <c r="G9" s="42">
        <v>11360</v>
      </c>
      <c r="H9" s="43"/>
      <c r="I9" s="44">
        <v>11758</v>
      </c>
    </row>
    <row r="10" spans="1:9" ht="12.75">
      <c r="A10" s="39" t="s">
        <v>102</v>
      </c>
      <c r="B10" s="40">
        <v>0.05</v>
      </c>
      <c r="C10" s="41" t="s">
        <v>18</v>
      </c>
      <c r="D10" s="40">
        <v>13</v>
      </c>
      <c r="E10" s="40">
        <v>12</v>
      </c>
      <c r="F10" s="40">
        <v>7</v>
      </c>
      <c r="G10" s="42">
        <v>754</v>
      </c>
      <c r="H10" s="43"/>
      <c r="I10" s="44">
        <v>1352</v>
      </c>
    </row>
    <row r="11" spans="1:9" ht="12.75">
      <c r="A11" s="39" t="s">
        <v>103</v>
      </c>
      <c r="B11" s="40">
        <v>0.05</v>
      </c>
      <c r="C11" s="41" t="s">
        <v>67</v>
      </c>
      <c r="D11" s="40">
        <v>8</v>
      </c>
      <c r="E11" s="40">
        <v>8</v>
      </c>
      <c r="F11" s="40">
        <v>5</v>
      </c>
      <c r="G11" s="42">
        <v>503</v>
      </c>
      <c r="H11" s="43"/>
      <c r="I11" s="44">
        <v>733</v>
      </c>
    </row>
    <row r="12" spans="1:9" ht="24">
      <c r="A12" s="39" t="s">
        <v>104</v>
      </c>
      <c r="B12" s="40">
        <v>0.05</v>
      </c>
      <c r="C12" s="41" t="s">
        <v>67</v>
      </c>
      <c r="D12" s="40">
        <v>16</v>
      </c>
      <c r="E12" s="40">
        <v>7</v>
      </c>
      <c r="F12" s="40">
        <v>8</v>
      </c>
      <c r="G12" s="42">
        <v>522</v>
      </c>
      <c r="H12" s="43"/>
      <c r="I12" s="44">
        <v>583</v>
      </c>
    </row>
    <row r="13" spans="2:9" ht="12.75">
      <c r="B13">
        <f>SUM(B7:B12)</f>
        <v>3.1499999999999995</v>
      </c>
      <c r="I13">
        <f>SUM(I7:I12)</f>
        <v>38468</v>
      </c>
    </row>
    <row r="14" spans="1:9" ht="12.75">
      <c r="A14" s="45"/>
      <c r="B14" s="46"/>
      <c r="C14" s="47">
        <f>+(B8+B7+B10)/B13*100</f>
        <v>65.07936507936508</v>
      </c>
      <c r="D14" s="46"/>
      <c r="E14" s="46"/>
      <c r="F14" s="46"/>
      <c r="G14" s="114"/>
      <c r="H14" s="114"/>
      <c r="I14" s="114">
        <f>+I13/B13</f>
        <v>12212.063492063495</v>
      </c>
    </row>
    <row r="15" spans="1:9" ht="12.75">
      <c r="A15" s="45"/>
      <c r="B15" s="46"/>
      <c r="C15" s="47"/>
      <c r="D15" s="46"/>
      <c r="E15" s="46"/>
      <c r="F15" s="46"/>
      <c r="G15" s="48"/>
      <c r="H15" s="48"/>
      <c r="I15" s="48"/>
    </row>
    <row r="16" spans="1:14" ht="12.75">
      <c r="A16" s="310" t="s">
        <v>0</v>
      </c>
      <c r="B16" s="310"/>
      <c r="C16" s="310"/>
      <c r="D16" s="310"/>
      <c r="E16" s="310"/>
      <c r="F16" s="311"/>
      <c r="G16" s="311"/>
      <c r="H16" s="311"/>
      <c r="I16" s="311"/>
      <c r="N16" s="115"/>
    </row>
    <row r="17" spans="1:9" ht="12.75">
      <c r="A17" s="45"/>
      <c r="B17" s="46"/>
      <c r="C17" s="47"/>
      <c r="D17" s="46"/>
      <c r="E17" s="46"/>
      <c r="F17" s="46"/>
      <c r="G17" s="48"/>
      <c r="H17" s="48"/>
      <c r="I17" s="48"/>
    </row>
    <row r="18" ht="12.75">
      <c r="A18" s="49" t="s">
        <v>105</v>
      </c>
    </row>
    <row r="19" ht="13.5" thickBot="1"/>
    <row r="20" spans="1:9" ht="12.75">
      <c r="A20" s="312" t="s">
        <v>1</v>
      </c>
      <c r="B20" s="314" t="s">
        <v>2</v>
      </c>
      <c r="C20" s="314" t="s">
        <v>99</v>
      </c>
      <c r="D20" s="314" t="s">
        <v>4</v>
      </c>
      <c r="E20" s="314" t="s">
        <v>5</v>
      </c>
      <c r="F20" s="314" t="s">
        <v>6</v>
      </c>
      <c r="G20" s="314" t="s">
        <v>7</v>
      </c>
      <c r="H20" s="314" t="s">
        <v>8</v>
      </c>
      <c r="I20" s="314"/>
    </row>
    <row r="21" spans="1:9" ht="12.75">
      <c r="A21" s="313"/>
      <c r="B21" s="315"/>
      <c r="C21" s="315"/>
      <c r="D21" s="315"/>
      <c r="E21" s="315"/>
      <c r="F21" s="315"/>
      <c r="G21" s="315"/>
      <c r="H21" s="315"/>
      <c r="I21" s="315"/>
    </row>
    <row r="22" spans="1:9" ht="36">
      <c r="A22" s="39" t="s">
        <v>100</v>
      </c>
      <c r="B22" s="40">
        <v>1</v>
      </c>
      <c r="C22" s="41" t="s">
        <v>25</v>
      </c>
      <c r="D22" s="40">
        <v>3</v>
      </c>
      <c r="E22" s="40">
        <v>10</v>
      </c>
      <c r="F22" s="40">
        <v>3</v>
      </c>
      <c r="G22" s="42">
        <v>13140</v>
      </c>
      <c r="H22" s="43"/>
      <c r="I22" s="44">
        <v>15979</v>
      </c>
    </row>
    <row r="23" spans="1:9" ht="48">
      <c r="A23" s="39" t="s">
        <v>101</v>
      </c>
      <c r="B23" s="40">
        <v>1</v>
      </c>
      <c r="C23" s="41" t="s">
        <v>106</v>
      </c>
      <c r="D23" s="40">
        <v>5</v>
      </c>
      <c r="E23" s="40">
        <v>8</v>
      </c>
      <c r="F23" s="40">
        <v>4</v>
      </c>
      <c r="G23" s="42">
        <v>11530</v>
      </c>
      <c r="H23" s="43"/>
      <c r="I23" s="44">
        <v>10693</v>
      </c>
    </row>
    <row r="24" spans="1:9" ht="48">
      <c r="A24" s="39" t="s">
        <v>101</v>
      </c>
      <c r="B24" s="40">
        <v>1</v>
      </c>
      <c r="C24" s="41" t="s">
        <v>67</v>
      </c>
      <c r="D24" s="40">
        <v>4</v>
      </c>
      <c r="E24" s="40">
        <v>8</v>
      </c>
      <c r="F24" s="40">
        <v>3</v>
      </c>
      <c r="G24" s="42">
        <v>11160</v>
      </c>
      <c r="H24" s="43"/>
      <c r="I24" s="44">
        <v>12431</v>
      </c>
    </row>
    <row r="25" spans="1:9" ht="12.75">
      <c r="A25" s="39" t="s">
        <v>102</v>
      </c>
      <c r="B25" s="40">
        <v>0.06</v>
      </c>
      <c r="C25" s="41" t="s">
        <v>18</v>
      </c>
      <c r="D25" s="40">
        <v>13</v>
      </c>
      <c r="E25" s="40">
        <v>12</v>
      </c>
      <c r="F25" s="40">
        <v>7</v>
      </c>
      <c r="G25" s="42">
        <v>904</v>
      </c>
      <c r="H25" s="43"/>
      <c r="I25" s="44">
        <v>1622</v>
      </c>
    </row>
    <row r="26" spans="1:9" ht="12.75">
      <c r="A26" s="39" t="s">
        <v>103</v>
      </c>
      <c r="B26" s="40">
        <v>0.06</v>
      </c>
      <c r="C26" s="41" t="s">
        <v>67</v>
      </c>
      <c r="D26" s="40">
        <v>8</v>
      </c>
      <c r="E26" s="40">
        <v>8</v>
      </c>
      <c r="F26" s="40">
        <v>5</v>
      </c>
      <c r="G26" s="42">
        <v>604</v>
      </c>
      <c r="H26" s="43"/>
      <c r="I26" s="44">
        <v>879</v>
      </c>
    </row>
    <row r="27" spans="1:9" ht="24">
      <c r="A27" s="39" t="s">
        <v>104</v>
      </c>
      <c r="B27" s="40">
        <v>0.06</v>
      </c>
      <c r="C27" s="41" t="s">
        <v>67</v>
      </c>
      <c r="D27" s="40">
        <v>16</v>
      </c>
      <c r="E27" s="40">
        <v>7</v>
      </c>
      <c r="F27" s="40">
        <v>8</v>
      </c>
      <c r="G27" s="42">
        <v>626</v>
      </c>
      <c r="H27" s="43"/>
      <c r="I27" s="44">
        <v>699</v>
      </c>
    </row>
    <row r="28" spans="1:9" ht="12.75">
      <c r="A28" s="45"/>
      <c r="B28" s="46">
        <f>SUM(B22:B27)</f>
        <v>3.18</v>
      </c>
      <c r="C28" s="47"/>
      <c r="D28" s="46"/>
      <c r="E28" s="46"/>
      <c r="F28" s="46"/>
      <c r="G28" s="114"/>
      <c r="H28" s="114"/>
      <c r="I28" s="114">
        <f>SUM(I22:I27)</f>
        <v>42303</v>
      </c>
    </row>
    <row r="29" spans="1:9" ht="12.75">
      <c r="A29" s="45"/>
      <c r="B29" s="46"/>
      <c r="C29" s="116">
        <f>+(B22+B23+B25)/B28*100</f>
        <v>64.77987421383648</v>
      </c>
      <c r="D29" s="46"/>
      <c r="E29" s="46"/>
      <c r="F29" s="46"/>
      <c r="G29" s="114"/>
      <c r="H29" s="114"/>
      <c r="I29" s="114">
        <f>+I28/B28</f>
        <v>13302.830188679245</v>
      </c>
    </row>
    <row r="30" spans="1:9" ht="12.75">
      <c r="A30" s="45"/>
      <c r="B30" s="46"/>
      <c r="C30" s="47"/>
      <c r="D30" s="46"/>
      <c r="E30" s="46"/>
      <c r="F30" s="46"/>
      <c r="G30" s="48"/>
      <c r="H30" s="48"/>
      <c r="I30" s="48"/>
    </row>
    <row r="31" spans="1:9" ht="12.75">
      <c r="A31" s="310" t="s">
        <v>0</v>
      </c>
      <c r="B31" s="310"/>
      <c r="C31" s="310"/>
      <c r="D31" s="310"/>
      <c r="E31" s="310"/>
      <c r="F31" s="311"/>
      <c r="G31" s="311"/>
      <c r="H31" s="311"/>
      <c r="I31" s="311"/>
    </row>
    <row r="32" spans="1:9" ht="12.75">
      <c r="A32" s="45"/>
      <c r="B32" s="46"/>
      <c r="C32" s="47"/>
      <c r="D32" s="46"/>
      <c r="E32" s="46"/>
      <c r="F32" s="46"/>
      <c r="G32" s="48"/>
      <c r="H32" s="48"/>
      <c r="I32" s="48"/>
    </row>
    <row r="33" spans="1:9" ht="12.75">
      <c r="A33" s="325" t="s">
        <v>107</v>
      </c>
      <c r="B33" s="326"/>
      <c r="C33" s="326"/>
      <c r="D33" s="326"/>
      <c r="E33" s="326"/>
      <c r="F33" s="326"/>
      <c r="G33" s="326"/>
      <c r="H33" s="326"/>
      <c r="I33" s="326"/>
    </row>
    <row r="34" ht="13.5" thickBot="1"/>
    <row r="35" spans="1:9" ht="12.75">
      <c r="A35" s="312" t="s">
        <v>1</v>
      </c>
      <c r="B35" s="314" t="s">
        <v>2</v>
      </c>
      <c r="C35" s="314" t="s">
        <v>3</v>
      </c>
      <c r="D35" s="314" t="s">
        <v>4</v>
      </c>
      <c r="E35" s="314" t="s">
        <v>5</v>
      </c>
      <c r="F35" s="314" t="s">
        <v>6</v>
      </c>
      <c r="G35" s="314" t="s">
        <v>7</v>
      </c>
      <c r="H35" s="314" t="s">
        <v>8</v>
      </c>
      <c r="I35" s="314"/>
    </row>
    <row r="36" spans="1:9" ht="12.75">
      <c r="A36" s="313"/>
      <c r="B36" s="315"/>
      <c r="C36" s="315"/>
      <c r="D36" s="315"/>
      <c r="E36" s="315"/>
      <c r="F36" s="315"/>
      <c r="G36" s="315"/>
      <c r="H36" s="315"/>
      <c r="I36" s="315"/>
    </row>
    <row r="37" spans="1:9" ht="36">
      <c r="A37" s="39" t="s">
        <v>100</v>
      </c>
      <c r="B37" s="40">
        <v>1</v>
      </c>
      <c r="C37" s="50" t="s">
        <v>67</v>
      </c>
      <c r="D37" s="40">
        <v>4</v>
      </c>
      <c r="E37" s="40">
        <v>8</v>
      </c>
      <c r="F37" s="40">
        <v>4</v>
      </c>
      <c r="G37" s="42">
        <v>11530</v>
      </c>
      <c r="H37" s="43"/>
      <c r="I37" s="44">
        <v>10753</v>
      </c>
    </row>
    <row r="38" spans="1:9" ht="48">
      <c r="A38" s="39" t="s">
        <v>101</v>
      </c>
      <c r="B38" s="40">
        <v>1</v>
      </c>
      <c r="C38" s="50" t="s">
        <v>67</v>
      </c>
      <c r="D38" s="40">
        <v>17</v>
      </c>
      <c r="E38" s="40">
        <v>8</v>
      </c>
      <c r="F38" s="40">
        <v>8</v>
      </c>
      <c r="G38" s="42">
        <v>13150</v>
      </c>
      <c r="H38" s="43"/>
      <c r="I38" s="44">
        <v>14083</v>
      </c>
    </row>
    <row r="39" spans="1:9" ht="48">
      <c r="A39" s="39" t="s">
        <v>101</v>
      </c>
      <c r="B39" s="40">
        <v>1</v>
      </c>
      <c r="C39" s="50" t="s">
        <v>67</v>
      </c>
      <c r="D39" s="40">
        <v>9</v>
      </c>
      <c r="E39" s="40">
        <v>7</v>
      </c>
      <c r="F39" s="40">
        <v>6</v>
      </c>
      <c r="G39" s="42">
        <v>11360</v>
      </c>
      <c r="H39" s="43"/>
      <c r="I39" s="44">
        <v>12354</v>
      </c>
    </row>
    <row r="40" spans="1:9" ht="12.75">
      <c r="A40" s="39" t="s">
        <v>102</v>
      </c>
      <c r="B40" s="40">
        <v>0.06</v>
      </c>
      <c r="C40" s="41" t="s">
        <v>18</v>
      </c>
      <c r="D40" s="40">
        <v>13</v>
      </c>
      <c r="E40" s="40">
        <v>12</v>
      </c>
      <c r="F40" s="40">
        <v>7</v>
      </c>
      <c r="G40" s="42">
        <v>904</v>
      </c>
      <c r="H40" s="43"/>
      <c r="I40" s="44">
        <v>1622</v>
      </c>
    </row>
    <row r="41" spans="1:9" ht="12.75">
      <c r="A41" s="39" t="s">
        <v>103</v>
      </c>
      <c r="B41" s="40">
        <v>0.06</v>
      </c>
      <c r="C41" s="41" t="s">
        <v>67</v>
      </c>
      <c r="D41" s="40">
        <v>8</v>
      </c>
      <c r="E41" s="40">
        <v>8</v>
      </c>
      <c r="F41" s="40">
        <v>5</v>
      </c>
      <c r="G41" s="42">
        <v>604</v>
      </c>
      <c r="H41" s="43"/>
      <c r="I41" s="44">
        <v>879</v>
      </c>
    </row>
    <row r="42" spans="1:9" ht="24">
      <c r="A42" s="39" t="s">
        <v>104</v>
      </c>
      <c r="B42" s="40">
        <v>0.06</v>
      </c>
      <c r="C42" s="41" t="s">
        <v>67</v>
      </c>
      <c r="D42" s="40">
        <v>16</v>
      </c>
      <c r="E42" s="40">
        <v>7</v>
      </c>
      <c r="F42" s="40">
        <v>8</v>
      </c>
      <c r="G42" s="42">
        <v>626</v>
      </c>
      <c r="H42" s="43"/>
      <c r="I42" s="44">
        <v>699</v>
      </c>
    </row>
    <row r="43" spans="1:9" ht="12.75">
      <c r="A43" s="45"/>
      <c r="B43" s="46">
        <f>SUM(B37:B42)</f>
        <v>3.18</v>
      </c>
      <c r="C43" s="47"/>
      <c r="D43" s="46"/>
      <c r="E43" s="46"/>
      <c r="F43" s="46"/>
      <c r="G43" s="114"/>
      <c r="H43" s="114"/>
      <c r="I43" s="114">
        <f>SUM(I37:I42)</f>
        <v>40390</v>
      </c>
    </row>
    <row r="44" spans="1:9" ht="12.75">
      <c r="A44" s="45"/>
      <c r="B44" s="46"/>
      <c r="C44" s="116">
        <f>+B40/B43*100</f>
        <v>1.8867924528301887</v>
      </c>
      <c r="D44" s="46"/>
      <c r="E44" s="46"/>
      <c r="F44" s="46"/>
      <c r="G44" s="114"/>
      <c r="H44" s="114"/>
      <c r="I44" s="114">
        <f>+I43/B43</f>
        <v>12701.25786163522</v>
      </c>
    </row>
    <row r="45" spans="1:9" ht="12.75">
      <c r="A45" s="45"/>
      <c r="B45" s="46"/>
      <c r="C45" s="47"/>
      <c r="D45" s="46"/>
      <c r="E45" s="46"/>
      <c r="F45" s="46"/>
      <c r="G45" s="48"/>
      <c r="H45" s="48"/>
      <c r="I45" s="48"/>
    </row>
    <row r="46" spans="1:9" ht="12.75">
      <c r="A46" s="310" t="s">
        <v>0</v>
      </c>
      <c r="B46" s="310"/>
      <c r="C46" s="310"/>
      <c r="D46" s="310"/>
      <c r="E46" s="310"/>
      <c r="F46" s="311"/>
      <c r="G46" s="311"/>
      <c r="H46" s="311"/>
      <c r="I46" s="311"/>
    </row>
    <row r="47" spans="1:9" ht="12.75">
      <c r="A47" s="45"/>
      <c r="B47" s="46"/>
      <c r="C47" s="47"/>
      <c r="D47" s="46"/>
      <c r="E47" s="46"/>
      <c r="F47" s="46"/>
      <c r="G47" s="48"/>
      <c r="H47" s="48"/>
      <c r="I47" s="48"/>
    </row>
    <row r="48" spans="1:9" ht="12.75">
      <c r="A48" s="325" t="s">
        <v>108</v>
      </c>
      <c r="B48" s="326"/>
      <c r="C48" s="326"/>
      <c r="D48" s="326"/>
      <c r="E48" s="326"/>
      <c r="F48" s="326"/>
      <c r="G48" s="326"/>
      <c r="H48" s="326"/>
      <c r="I48" s="326"/>
    </row>
    <row r="49" ht="13.5" thickBot="1"/>
    <row r="50" spans="1:9" ht="12.75">
      <c r="A50" s="312" t="s">
        <v>1</v>
      </c>
      <c r="B50" s="314" t="s">
        <v>2</v>
      </c>
      <c r="C50" s="314" t="s">
        <v>3</v>
      </c>
      <c r="D50" s="314" t="s">
        <v>4</v>
      </c>
      <c r="E50" s="314" t="s">
        <v>5</v>
      </c>
      <c r="F50" s="314" t="s">
        <v>6</v>
      </c>
      <c r="G50" s="314" t="s">
        <v>7</v>
      </c>
      <c r="H50" s="314" t="s">
        <v>8</v>
      </c>
      <c r="I50" s="314"/>
    </row>
    <row r="51" spans="1:9" ht="12.75">
      <c r="A51" s="313"/>
      <c r="B51" s="315"/>
      <c r="C51" s="315"/>
      <c r="D51" s="315"/>
      <c r="E51" s="315"/>
      <c r="F51" s="315"/>
      <c r="G51" s="315"/>
      <c r="H51" s="315"/>
      <c r="I51" s="315"/>
    </row>
    <row r="52" spans="1:9" ht="36">
      <c r="A52" s="39" t="s">
        <v>100</v>
      </c>
      <c r="B52" s="40">
        <v>1</v>
      </c>
      <c r="C52" s="50" t="s">
        <v>18</v>
      </c>
      <c r="D52" s="40">
        <v>3</v>
      </c>
      <c r="E52" s="40">
        <v>10</v>
      </c>
      <c r="F52" s="40">
        <v>3</v>
      </c>
      <c r="G52" s="42">
        <v>13140</v>
      </c>
      <c r="H52" s="43"/>
      <c r="I52" s="44">
        <v>15775</v>
      </c>
    </row>
    <row r="53" spans="1:9" ht="48">
      <c r="A53" s="39" t="s">
        <v>101</v>
      </c>
      <c r="B53" s="40">
        <v>1</v>
      </c>
      <c r="C53" s="50" t="s">
        <v>67</v>
      </c>
      <c r="D53" s="40">
        <v>14</v>
      </c>
      <c r="E53" s="40">
        <v>7</v>
      </c>
      <c r="F53" s="40">
        <v>7</v>
      </c>
      <c r="G53" s="42">
        <v>11740</v>
      </c>
      <c r="H53" s="43"/>
      <c r="I53" s="44">
        <v>13030</v>
      </c>
    </row>
    <row r="54" spans="1:9" ht="48">
      <c r="A54" s="39" t="s">
        <v>101</v>
      </c>
      <c r="B54" s="40">
        <v>1</v>
      </c>
      <c r="C54" s="50" t="s">
        <v>67</v>
      </c>
      <c r="D54" s="40">
        <v>6</v>
      </c>
      <c r="E54" s="40">
        <v>7</v>
      </c>
      <c r="F54" s="40">
        <v>5</v>
      </c>
      <c r="G54" s="42">
        <v>10990</v>
      </c>
      <c r="H54" s="43"/>
      <c r="I54" s="44">
        <v>11646</v>
      </c>
    </row>
    <row r="55" spans="1:9" ht="48">
      <c r="A55" s="39" t="s">
        <v>101</v>
      </c>
      <c r="B55" s="40">
        <v>1</v>
      </c>
      <c r="C55" s="50" t="s">
        <v>67</v>
      </c>
      <c r="D55" s="40">
        <v>3</v>
      </c>
      <c r="E55" s="40">
        <v>7</v>
      </c>
      <c r="F55" s="40">
        <v>3</v>
      </c>
      <c r="G55" s="42">
        <v>10310</v>
      </c>
      <c r="H55" s="43"/>
      <c r="I55" s="44">
        <v>11012</v>
      </c>
    </row>
    <row r="56" spans="1:9" ht="48">
      <c r="A56" s="39" t="s">
        <v>101</v>
      </c>
      <c r="B56" s="40">
        <v>0.55</v>
      </c>
      <c r="C56" s="50" t="s">
        <v>67</v>
      </c>
      <c r="D56" s="40">
        <v>43</v>
      </c>
      <c r="E56" s="40">
        <v>4</v>
      </c>
      <c r="F56" s="40">
        <v>12</v>
      </c>
      <c r="G56" s="42">
        <v>5236</v>
      </c>
      <c r="H56" s="43"/>
      <c r="I56" s="44">
        <v>5503</v>
      </c>
    </row>
    <row r="57" spans="1:9" ht="12.75">
      <c r="A57" s="39" t="s">
        <v>102</v>
      </c>
      <c r="B57" s="40">
        <v>0.18</v>
      </c>
      <c r="C57" s="41" t="s">
        <v>18</v>
      </c>
      <c r="D57" s="40">
        <v>13</v>
      </c>
      <c r="E57" s="40">
        <v>12</v>
      </c>
      <c r="F57" s="40">
        <v>7</v>
      </c>
      <c r="G57" s="42">
        <v>2713</v>
      </c>
      <c r="H57" s="43"/>
      <c r="I57" s="44">
        <v>4866</v>
      </c>
    </row>
    <row r="58" spans="1:9" ht="12.75">
      <c r="A58" s="39" t="s">
        <v>103</v>
      </c>
      <c r="B58" s="40">
        <v>0.18</v>
      </c>
      <c r="C58" s="41" t="s">
        <v>67</v>
      </c>
      <c r="D58" s="40">
        <v>8</v>
      </c>
      <c r="E58" s="40">
        <v>8</v>
      </c>
      <c r="F58" s="40">
        <v>5</v>
      </c>
      <c r="G58" s="42">
        <v>1811</v>
      </c>
      <c r="H58" s="43"/>
      <c r="I58" s="44">
        <v>2638</v>
      </c>
    </row>
    <row r="59" spans="1:9" ht="24">
      <c r="A59" s="39" t="s">
        <v>104</v>
      </c>
      <c r="B59" s="40">
        <v>0.18</v>
      </c>
      <c r="C59" s="41" t="s">
        <v>67</v>
      </c>
      <c r="D59" s="40">
        <v>16</v>
      </c>
      <c r="E59" s="40">
        <v>7</v>
      </c>
      <c r="F59" s="40">
        <v>8</v>
      </c>
      <c r="G59" s="42">
        <v>1877</v>
      </c>
      <c r="H59" s="43"/>
      <c r="I59" s="44">
        <v>2098</v>
      </c>
    </row>
    <row r="60" spans="1:9" ht="12.75">
      <c r="A60" s="45"/>
      <c r="B60" s="46">
        <f>SUM(B52:B59)</f>
        <v>5.089999999999999</v>
      </c>
      <c r="C60" s="47"/>
      <c r="D60" s="46"/>
      <c r="E60" s="46"/>
      <c r="F60" s="46"/>
      <c r="G60" s="114"/>
      <c r="H60" s="114"/>
      <c r="I60" s="114">
        <f>SUM(I52:I59)</f>
        <v>66568</v>
      </c>
    </row>
    <row r="61" spans="1:9" ht="12.75">
      <c r="A61" s="45"/>
      <c r="B61" s="46"/>
      <c r="C61" s="47">
        <f>+(B52+B57)/B60*100</f>
        <v>23.182711198428294</v>
      </c>
      <c r="D61" s="46"/>
      <c r="E61" s="46"/>
      <c r="F61" s="46"/>
      <c r="G61" s="114"/>
      <c r="H61" s="114"/>
      <c r="I61" s="114">
        <f>+I60/B60</f>
        <v>13078.192534381142</v>
      </c>
    </row>
    <row r="62" spans="1:9" ht="12.75">
      <c r="A62" s="45"/>
      <c r="B62" s="46"/>
      <c r="C62" s="47"/>
      <c r="D62" s="46"/>
      <c r="E62" s="46"/>
      <c r="F62" s="46"/>
      <c r="G62" s="114"/>
      <c r="H62" s="114"/>
      <c r="I62" s="114"/>
    </row>
    <row r="64" spans="1:9" ht="12.75">
      <c r="A64" s="324" t="s">
        <v>109</v>
      </c>
      <c r="B64" s="309"/>
      <c r="C64" s="309"/>
      <c r="D64" s="309"/>
      <c r="E64" s="309"/>
      <c r="F64" s="309"/>
      <c r="G64" s="309"/>
      <c r="H64" s="309"/>
      <c r="I64" s="309"/>
    </row>
  </sheetData>
  <mergeCells count="40">
    <mergeCell ref="A1:I1"/>
    <mergeCell ref="A3:I3"/>
    <mergeCell ref="A5:A6"/>
    <mergeCell ref="B5:B6"/>
    <mergeCell ref="C5:C6"/>
    <mergeCell ref="D5:D6"/>
    <mergeCell ref="E5:E6"/>
    <mergeCell ref="F5:F6"/>
    <mergeCell ref="G5:G6"/>
    <mergeCell ref="H5:I6"/>
    <mergeCell ref="H35:I36"/>
    <mergeCell ref="A16:I16"/>
    <mergeCell ref="A20:A21"/>
    <mergeCell ref="B20:B21"/>
    <mergeCell ref="C20:C21"/>
    <mergeCell ref="D20:D21"/>
    <mergeCell ref="E20:E21"/>
    <mergeCell ref="F20:F21"/>
    <mergeCell ref="G20:G21"/>
    <mergeCell ref="H20:I21"/>
    <mergeCell ref="H50:I51"/>
    <mergeCell ref="A31:I31"/>
    <mergeCell ref="A33:I33"/>
    <mergeCell ref="A35:A36"/>
    <mergeCell ref="B35:B36"/>
    <mergeCell ref="C35:C36"/>
    <mergeCell ref="D35:D36"/>
    <mergeCell ref="E35:E36"/>
    <mergeCell ref="F35:F36"/>
    <mergeCell ref="G35:G36"/>
    <mergeCell ref="A64:I64"/>
    <mergeCell ref="A46:I46"/>
    <mergeCell ref="A48:I48"/>
    <mergeCell ref="A50:A51"/>
    <mergeCell ref="B50:B51"/>
    <mergeCell ref="C50:C51"/>
    <mergeCell ref="D50:D51"/>
    <mergeCell ref="E50:E51"/>
    <mergeCell ref="F50:F51"/>
    <mergeCell ref="G50:G51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4">
      <selection activeCell="H28" sqref="H28:I28"/>
    </sheetView>
  </sheetViews>
  <sheetFormatPr defaultColWidth="9.00390625" defaultRowHeight="12.75"/>
  <cols>
    <col min="1" max="1" width="23.625" style="0" customWidth="1"/>
  </cols>
  <sheetData>
    <row r="1" spans="1:9" ht="12.75">
      <c r="A1" s="310" t="s">
        <v>0</v>
      </c>
      <c r="B1" s="310"/>
      <c r="C1" s="310"/>
      <c r="D1" s="310"/>
      <c r="E1" s="310"/>
      <c r="F1" s="311"/>
      <c r="G1" s="311"/>
      <c r="H1" s="311"/>
      <c r="I1" s="311"/>
    </row>
    <row r="2" ht="13.5" thickBot="1"/>
    <row r="3" spans="1:9" ht="12.75">
      <c r="A3" s="312" t="s">
        <v>1</v>
      </c>
      <c r="B3" s="314" t="s">
        <v>2</v>
      </c>
      <c r="C3" s="314" t="s">
        <v>3</v>
      </c>
      <c r="D3" s="314" t="s">
        <v>4</v>
      </c>
      <c r="E3" s="314" t="s">
        <v>5</v>
      </c>
      <c r="F3" s="314" t="s">
        <v>6</v>
      </c>
      <c r="G3" s="314" t="s">
        <v>7</v>
      </c>
      <c r="H3" s="314" t="s">
        <v>8</v>
      </c>
      <c r="I3" s="354"/>
    </row>
    <row r="4" spans="1:9" ht="13.5" thickBot="1">
      <c r="A4" s="352"/>
      <c r="B4" s="353"/>
      <c r="C4" s="353"/>
      <c r="D4" s="353"/>
      <c r="E4" s="353"/>
      <c r="F4" s="353"/>
      <c r="G4" s="353"/>
      <c r="H4" s="353"/>
      <c r="I4" s="355"/>
    </row>
    <row r="5" spans="1:9" ht="12.75">
      <c r="A5" s="51" t="s">
        <v>110</v>
      </c>
      <c r="B5" s="52"/>
      <c r="C5" s="52"/>
      <c r="D5" s="52"/>
      <c r="E5" s="52"/>
      <c r="F5" s="52"/>
      <c r="G5" s="52"/>
      <c r="H5" s="346"/>
      <c r="I5" s="347"/>
    </row>
    <row r="6" spans="1:9" ht="12.75">
      <c r="A6" s="3" t="s">
        <v>111</v>
      </c>
      <c r="B6" s="40">
        <v>0.75</v>
      </c>
      <c r="C6" s="40" t="s">
        <v>10</v>
      </c>
      <c r="D6" s="40" t="s">
        <v>112</v>
      </c>
      <c r="E6" s="40">
        <v>10</v>
      </c>
      <c r="F6" s="40">
        <v>12</v>
      </c>
      <c r="G6" s="40">
        <v>10733</v>
      </c>
      <c r="H6" s="340">
        <v>11779</v>
      </c>
      <c r="I6" s="341"/>
    </row>
    <row r="7" spans="1:9" ht="12.75">
      <c r="A7" s="3" t="s">
        <v>113</v>
      </c>
      <c r="B7" s="40">
        <v>1</v>
      </c>
      <c r="C7" s="40" t="s">
        <v>10</v>
      </c>
      <c r="D7" s="40" t="s">
        <v>114</v>
      </c>
      <c r="E7" s="40">
        <v>9</v>
      </c>
      <c r="F7" s="40">
        <v>6</v>
      </c>
      <c r="G7" s="40">
        <v>11350</v>
      </c>
      <c r="H7" s="342">
        <v>11400</v>
      </c>
      <c r="I7" s="343"/>
    </row>
    <row r="8" spans="1:9" ht="12.75">
      <c r="A8" s="3"/>
      <c r="B8" s="117">
        <f>SUM(B6:B7)</f>
        <v>1.75</v>
      </c>
      <c r="C8" s="40"/>
      <c r="D8" s="40"/>
      <c r="E8" s="40"/>
      <c r="F8" s="40"/>
      <c r="G8" s="40"/>
      <c r="H8" s="342">
        <f>SUM(H6:H7)</f>
        <v>23179</v>
      </c>
      <c r="I8" s="350"/>
    </row>
    <row r="9" spans="1:9" ht="12.75">
      <c r="A9" s="3"/>
      <c r="B9" s="40"/>
      <c r="C9" s="84"/>
      <c r="D9" s="40"/>
      <c r="E9" s="40"/>
      <c r="F9" s="40"/>
      <c r="G9" s="40"/>
      <c r="H9" s="351"/>
      <c r="I9" s="350"/>
    </row>
    <row r="10" spans="1:9" ht="12.75">
      <c r="A10" s="3"/>
      <c r="B10" s="40"/>
      <c r="C10" s="40"/>
      <c r="D10" s="40"/>
      <c r="E10" s="40"/>
      <c r="F10" s="40"/>
      <c r="G10" s="125">
        <f>+H10+H37</f>
        <v>16371.424908424908</v>
      </c>
      <c r="H10" s="348">
        <f>+H8/B8</f>
        <v>13245.142857142857</v>
      </c>
      <c r="I10" s="349"/>
    </row>
    <row r="11" spans="1:9" ht="12.75">
      <c r="A11" s="53" t="s">
        <v>115</v>
      </c>
      <c r="B11" s="40"/>
      <c r="C11" s="40"/>
      <c r="D11" s="40"/>
      <c r="E11" s="40"/>
      <c r="F11" s="40"/>
      <c r="G11" s="40"/>
      <c r="H11" s="344"/>
      <c r="I11" s="345"/>
    </row>
    <row r="12" spans="1:9" ht="12.75">
      <c r="A12" s="3" t="s">
        <v>116</v>
      </c>
      <c r="B12" s="40">
        <v>1</v>
      </c>
      <c r="C12" s="40" t="s">
        <v>117</v>
      </c>
      <c r="D12" s="40" t="s">
        <v>118</v>
      </c>
      <c r="E12" s="54">
        <v>11</v>
      </c>
      <c r="F12" s="40">
        <v>1</v>
      </c>
      <c r="G12" s="40">
        <v>11020</v>
      </c>
      <c r="H12" s="342">
        <v>12928</v>
      </c>
      <c r="I12" s="343"/>
    </row>
    <row r="13" spans="1:9" ht="12.75">
      <c r="A13" s="3" t="s">
        <v>119</v>
      </c>
      <c r="B13" s="40">
        <v>1</v>
      </c>
      <c r="C13" s="40" t="s">
        <v>10</v>
      </c>
      <c r="D13" s="40" t="s">
        <v>120</v>
      </c>
      <c r="E13" s="40">
        <v>10</v>
      </c>
      <c r="F13" s="40">
        <v>4</v>
      </c>
      <c r="G13" s="40">
        <v>11400</v>
      </c>
      <c r="H13" s="340">
        <v>10665</v>
      </c>
      <c r="I13" s="341"/>
    </row>
    <row r="14" spans="1:9" ht="12.75">
      <c r="A14" s="3" t="s">
        <v>121</v>
      </c>
      <c r="B14" s="40">
        <v>1</v>
      </c>
      <c r="C14" s="40" t="s">
        <v>122</v>
      </c>
      <c r="D14" s="40" t="s">
        <v>120</v>
      </c>
      <c r="E14" s="40">
        <v>10</v>
      </c>
      <c r="F14" s="40">
        <v>4</v>
      </c>
      <c r="G14" s="40">
        <v>11400</v>
      </c>
      <c r="H14" s="340">
        <v>11536</v>
      </c>
      <c r="I14" s="341"/>
    </row>
    <row r="15" spans="1:9" ht="12.75">
      <c r="A15" s="3" t="s">
        <v>123</v>
      </c>
      <c r="B15" s="40">
        <v>1</v>
      </c>
      <c r="C15" s="40" t="s">
        <v>122</v>
      </c>
      <c r="D15" s="54" t="s">
        <v>120</v>
      </c>
      <c r="E15" s="40">
        <v>10</v>
      </c>
      <c r="F15" s="54">
        <v>4</v>
      </c>
      <c r="G15" s="40">
        <v>11400</v>
      </c>
      <c r="H15" s="340">
        <v>10688</v>
      </c>
      <c r="I15" s="341"/>
    </row>
    <row r="16" spans="1:9" ht="12.75">
      <c r="A16" s="3" t="s">
        <v>124</v>
      </c>
      <c r="B16" s="40">
        <v>1</v>
      </c>
      <c r="C16" s="40" t="s">
        <v>106</v>
      </c>
      <c r="D16" s="40" t="s">
        <v>118</v>
      </c>
      <c r="E16" s="40">
        <v>10</v>
      </c>
      <c r="F16" s="40">
        <v>2</v>
      </c>
      <c r="G16" s="40">
        <v>10560</v>
      </c>
      <c r="H16" s="342">
        <v>10647</v>
      </c>
      <c r="I16" s="343"/>
    </row>
    <row r="17" spans="1:9" ht="12.75">
      <c r="A17" s="3"/>
      <c r="B17" s="40">
        <f>SUM(B12:B16)</f>
        <v>5</v>
      </c>
      <c r="C17" s="40"/>
      <c r="D17" s="40"/>
      <c r="E17" s="40"/>
      <c r="F17" s="40"/>
      <c r="G17" s="40"/>
      <c r="H17" s="342">
        <f>SUM(H12:H16)</f>
        <v>56464</v>
      </c>
      <c r="I17" s="343"/>
    </row>
    <row r="18" spans="1:9" ht="12.75">
      <c r="A18" s="3"/>
      <c r="B18" s="40"/>
      <c r="C18" s="40">
        <f>+(B12+B14+B15+B16)/B17*100</f>
        <v>80</v>
      </c>
      <c r="D18" s="40"/>
      <c r="E18" s="40"/>
      <c r="F18" s="40"/>
      <c r="G18" s="40"/>
      <c r="H18" s="342">
        <f>+H17/B17</f>
        <v>11292.8</v>
      </c>
      <c r="I18" s="343"/>
    </row>
    <row r="19" spans="1:9" ht="12.75">
      <c r="A19" s="3"/>
      <c r="B19" s="40"/>
      <c r="C19" s="40"/>
      <c r="D19" s="40"/>
      <c r="E19" s="40"/>
      <c r="F19" s="40"/>
      <c r="G19" s="40"/>
      <c r="H19" s="334">
        <f>+H18+H37</f>
        <v>14419.08205128205</v>
      </c>
      <c r="I19" s="335"/>
    </row>
    <row r="20" spans="1:9" ht="12.75">
      <c r="A20" s="53" t="s">
        <v>125</v>
      </c>
      <c r="B20" s="40"/>
      <c r="C20" s="40"/>
      <c r="D20" s="40"/>
      <c r="E20" s="40"/>
      <c r="F20" s="40"/>
      <c r="G20" s="40"/>
      <c r="H20" s="334"/>
      <c r="I20" s="335"/>
    </row>
    <row r="21" spans="1:9" ht="12.75">
      <c r="A21" s="3" t="s">
        <v>126</v>
      </c>
      <c r="B21" s="40">
        <v>1</v>
      </c>
      <c r="C21" s="40" t="s">
        <v>10</v>
      </c>
      <c r="D21" s="40" t="s">
        <v>127</v>
      </c>
      <c r="E21" s="40">
        <v>4</v>
      </c>
      <c r="F21" s="40">
        <v>12</v>
      </c>
      <c r="G21" s="54">
        <v>9520</v>
      </c>
      <c r="H21" s="334">
        <v>12603</v>
      </c>
      <c r="I21" s="335"/>
    </row>
    <row r="22" spans="1:9" ht="12.75">
      <c r="A22" s="3" t="s">
        <v>126</v>
      </c>
      <c r="B22" s="40">
        <v>1</v>
      </c>
      <c r="C22" s="40" t="s">
        <v>10</v>
      </c>
      <c r="D22" s="40" t="s">
        <v>127</v>
      </c>
      <c r="E22" s="40">
        <v>4</v>
      </c>
      <c r="F22" s="40">
        <v>12</v>
      </c>
      <c r="G22" s="54">
        <v>9520</v>
      </c>
      <c r="H22" s="334">
        <v>11795</v>
      </c>
      <c r="I22" s="335"/>
    </row>
    <row r="23" spans="1:9" ht="12.75">
      <c r="A23" s="3" t="s">
        <v>126</v>
      </c>
      <c r="B23" s="40">
        <v>1</v>
      </c>
      <c r="C23" s="40" t="s">
        <v>10</v>
      </c>
      <c r="D23" s="40" t="s">
        <v>127</v>
      </c>
      <c r="E23" s="40">
        <v>4</v>
      </c>
      <c r="F23" s="40">
        <v>12</v>
      </c>
      <c r="G23" s="54">
        <v>9520</v>
      </c>
      <c r="H23" s="334">
        <v>11770</v>
      </c>
      <c r="I23" s="335"/>
    </row>
    <row r="24" spans="1:9" ht="12.75">
      <c r="A24" s="3" t="s">
        <v>126</v>
      </c>
      <c r="B24" s="40">
        <v>1</v>
      </c>
      <c r="C24" s="40" t="s">
        <v>10</v>
      </c>
      <c r="D24" s="40" t="s">
        <v>127</v>
      </c>
      <c r="E24" s="40">
        <v>4</v>
      </c>
      <c r="F24" s="40">
        <v>12</v>
      </c>
      <c r="G24" s="54">
        <v>9520</v>
      </c>
      <c r="H24" s="334">
        <v>11521</v>
      </c>
      <c r="I24" s="335"/>
    </row>
    <row r="25" spans="1:9" ht="12.75">
      <c r="A25" s="3" t="s">
        <v>126</v>
      </c>
      <c r="B25" s="40">
        <v>1</v>
      </c>
      <c r="C25" s="40" t="s">
        <v>10</v>
      </c>
      <c r="D25" s="40" t="s">
        <v>127</v>
      </c>
      <c r="E25" s="40">
        <v>4</v>
      </c>
      <c r="F25" s="40">
        <v>12</v>
      </c>
      <c r="G25" s="54">
        <v>9520</v>
      </c>
      <c r="H25" s="334">
        <v>11695</v>
      </c>
      <c r="I25" s="335"/>
    </row>
    <row r="26" spans="1:9" ht="12.75">
      <c r="A26" s="3"/>
      <c r="B26" s="40">
        <f>SUM(B21:B25)</f>
        <v>5</v>
      </c>
      <c r="C26" s="40"/>
      <c r="D26" s="40"/>
      <c r="E26" s="40"/>
      <c r="F26" s="40"/>
      <c r="G26" s="54"/>
      <c r="H26" s="338">
        <f>SUM(H21:H25)</f>
        <v>59384</v>
      </c>
      <c r="I26" s="339"/>
    </row>
    <row r="27" spans="1:9" ht="12.75">
      <c r="A27" s="3"/>
      <c r="B27" s="40"/>
      <c r="C27" s="40"/>
      <c r="D27" s="40"/>
      <c r="E27" s="40"/>
      <c r="F27" s="40"/>
      <c r="G27" s="54"/>
      <c r="H27" s="338">
        <f>+H26/B26</f>
        <v>11876.8</v>
      </c>
      <c r="I27" s="339"/>
    </row>
    <row r="28" spans="1:9" ht="12.75">
      <c r="A28" s="3"/>
      <c r="B28" s="40"/>
      <c r="C28" s="40"/>
      <c r="D28" s="40"/>
      <c r="E28" s="40"/>
      <c r="F28" s="40"/>
      <c r="G28" s="40"/>
      <c r="H28" s="332">
        <f>+H27+H37</f>
        <v>15003.08205128205</v>
      </c>
      <c r="I28" s="333"/>
    </row>
    <row r="29" spans="1:9" ht="12.75">
      <c r="A29" s="53" t="s">
        <v>128</v>
      </c>
      <c r="B29" s="40"/>
      <c r="C29" s="40"/>
      <c r="D29" s="40"/>
      <c r="E29" s="40"/>
      <c r="F29" s="40"/>
      <c r="G29" s="40"/>
      <c r="H29" s="332"/>
      <c r="I29" s="333"/>
    </row>
    <row r="30" spans="1:9" ht="12.75">
      <c r="A30" s="3" t="s">
        <v>129</v>
      </c>
      <c r="B30" s="40">
        <v>0.55</v>
      </c>
      <c r="C30" s="54" t="s">
        <v>130</v>
      </c>
      <c r="D30" s="54" t="s">
        <v>131</v>
      </c>
      <c r="E30" s="54">
        <v>11</v>
      </c>
      <c r="F30" s="54">
        <v>5</v>
      </c>
      <c r="G30" s="54">
        <v>7073</v>
      </c>
      <c r="H30" s="336">
        <v>5000</v>
      </c>
      <c r="I30" s="337"/>
    </row>
    <row r="31" spans="1:9" ht="12.75">
      <c r="A31" s="3" t="s">
        <v>132</v>
      </c>
      <c r="B31" s="40">
        <v>0.5</v>
      </c>
      <c r="C31" s="40" t="s">
        <v>10</v>
      </c>
      <c r="D31" s="40" t="s">
        <v>131</v>
      </c>
      <c r="E31" s="40">
        <v>8</v>
      </c>
      <c r="F31" s="40">
        <v>5</v>
      </c>
      <c r="G31" s="40">
        <v>5030</v>
      </c>
      <c r="H31" s="334">
        <v>3563</v>
      </c>
      <c r="I31" s="335"/>
    </row>
    <row r="32" spans="1:9" ht="12.75">
      <c r="A32" s="3" t="s">
        <v>133</v>
      </c>
      <c r="B32" s="40">
        <v>0.55</v>
      </c>
      <c r="C32" s="40" t="s">
        <v>134</v>
      </c>
      <c r="D32" s="40" t="s">
        <v>135</v>
      </c>
      <c r="E32" s="40">
        <v>11</v>
      </c>
      <c r="F32" s="40">
        <v>8</v>
      </c>
      <c r="G32" s="40">
        <v>7942</v>
      </c>
      <c r="H32" s="334">
        <v>6855</v>
      </c>
      <c r="I32" s="335"/>
    </row>
    <row r="33" spans="1:9" ht="12.75">
      <c r="A33" s="3" t="s">
        <v>136</v>
      </c>
      <c r="B33" s="40">
        <v>1</v>
      </c>
      <c r="C33" s="40" t="s">
        <v>130</v>
      </c>
      <c r="D33" s="40" t="s">
        <v>137</v>
      </c>
      <c r="E33" s="40">
        <v>11</v>
      </c>
      <c r="F33" s="40">
        <v>3</v>
      </c>
      <c r="G33" s="40">
        <v>11900</v>
      </c>
      <c r="H33" s="334">
        <v>8967</v>
      </c>
      <c r="I33" s="335"/>
    </row>
    <row r="34" spans="1:9" ht="12.75">
      <c r="A34" s="3"/>
      <c r="B34" s="40">
        <f>SUM(B30:B33)</f>
        <v>2.6</v>
      </c>
      <c r="C34" s="40"/>
      <c r="D34" s="40"/>
      <c r="E34" s="40"/>
      <c r="F34" s="40"/>
      <c r="G34" s="40"/>
      <c r="H34" s="332">
        <f>SUM(H30:H33)</f>
        <v>24385</v>
      </c>
      <c r="I34" s="333"/>
    </row>
    <row r="35" spans="1:9" ht="12.75">
      <c r="A35" s="3"/>
      <c r="B35" s="40"/>
      <c r="C35" s="40">
        <f>+(B30+B32+B33)/B34*100</f>
        <v>80.76923076923077</v>
      </c>
      <c r="D35" s="40"/>
      <c r="E35" s="40"/>
      <c r="F35" s="40"/>
      <c r="G35" s="40"/>
      <c r="H35" s="332">
        <f>+H34/B34</f>
        <v>9378.846153846154</v>
      </c>
      <c r="I35" s="333"/>
    </row>
    <row r="36" spans="1:9" ht="12.75">
      <c r="A36" s="3"/>
      <c r="B36" s="40"/>
      <c r="C36" s="40"/>
      <c r="D36" s="40"/>
      <c r="E36" s="40"/>
      <c r="F36" s="40"/>
      <c r="G36" s="40"/>
      <c r="H36" s="332"/>
      <c r="I36" s="329"/>
    </row>
    <row r="37" spans="1:9" ht="12.75">
      <c r="A37" s="3"/>
      <c r="B37" s="40"/>
      <c r="C37" s="40"/>
      <c r="D37" s="40"/>
      <c r="E37" s="40"/>
      <c r="F37" s="40"/>
      <c r="G37" s="40"/>
      <c r="H37" s="332">
        <f>+H35/3</f>
        <v>3126.2820512820513</v>
      </c>
      <c r="I37" s="333"/>
    </row>
    <row r="38" spans="1:9" ht="12.75">
      <c r="A38" s="3"/>
      <c r="B38" s="40"/>
      <c r="C38" s="40"/>
      <c r="D38" s="40"/>
      <c r="E38" s="40"/>
      <c r="F38" s="40"/>
      <c r="G38" s="40"/>
      <c r="H38" s="328"/>
      <c r="I38" s="329"/>
    </row>
    <row r="39" spans="1:9" ht="12.75">
      <c r="A39" s="3"/>
      <c r="B39" s="40"/>
      <c r="C39" s="40"/>
      <c r="D39" s="40"/>
      <c r="E39" s="40"/>
      <c r="F39" s="40"/>
      <c r="G39" s="40"/>
      <c r="H39" s="328"/>
      <c r="I39" s="329"/>
    </row>
    <row r="40" spans="1:9" ht="13.5" thickBot="1">
      <c r="A40" s="8"/>
      <c r="B40" s="55"/>
      <c r="C40" s="55"/>
      <c r="D40" s="55"/>
      <c r="E40" s="55"/>
      <c r="F40" s="55"/>
      <c r="G40" s="55"/>
      <c r="H40" s="330"/>
      <c r="I40" s="331"/>
    </row>
    <row r="42" ht="12.75">
      <c r="A42" s="56" t="s">
        <v>26</v>
      </c>
    </row>
    <row r="43" ht="12.75">
      <c r="A43" s="15" t="s">
        <v>138</v>
      </c>
    </row>
    <row r="44" ht="12.75">
      <c r="A44" s="15" t="s">
        <v>139</v>
      </c>
    </row>
    <row r="45" ht="12.75">
      <c r="A45" s="15" t="s">
        <v>140</v>
      </c>
    </row>
    <row r="46" ht="12.75">
      <c r="A46" s="15" t="s">
        <v>141</v>
      </c>
    </row>
    <row r="48" ht="12.75">
      <c r="A48" s="15" t="s">
        <v>142</v>
      </c>
    </row>
    <row r="49" ht="12.75">
      <c r="A49" t="s">
        <v>143</v>
      </c>
    </row>
    <row r="51" ht="12.75">
      <c r="A51" s="15" t="s">
        <v>144</v>
      </c>
    </row>
    <row r="52" ht="12.75">
      <c r="A52" t="s">
        <v>145</v>
      </c>
    </row>
    <row r="53" ht="12.75">
      <c r="A53" t="s">
        <v>146</v>
      </c>
    </row>
    <row r="55" ht="12.75">
      <c r="A55" s="15" t="s">
        <v>147</v>
      </c>
    </row>
    <row r="56" ht="12.75">
      <c r="A56" t="s">
        <v>148</v>
      </c>
    </row>
  </sheetData>
  <mergeCells count="45">
    <mergeCell ref="A1:I1"/>
    <mergeCell ref="A3:A4"/>
    <mergeCell ref="B3:B4"/>
    <mergeCell ref="C3:C4"/>
    <mergeCell ref="D3:D4"/>
    <mergeCell ref="E3:E4"/>
    <mergeCell ref="F3:F4"/>
    <mergeCell ref="G3:G4"/>
    <mergeCell ref="H3:I4"/>
    <mergeCell ref="H5:I5"/>
    <mergeCell ref="H6:I6"/>
    <mergeCell ref="H7:I7"/>
    <mergeCell ref="H10:I10"/>
    <mergeCell ref="H8:I8"/>
    <mergeCell ref="H9:I9"/>
    <mergeCell ref="H11:I11"/>
    <mergeCell ref="H12:I12"/>
    <mergeCell ref="H13:I13"/>
    <mergeCell ref="H14:I14"/>
    <mergeCell ref="H15:I15"/>
    <mergeCell ref="H16:I16"/>
    <mergeCell ref="H19:I19"/>
    <mergeCell ref="H20:I20"/>
    <mergeCell ref="H17:I17"/>
    <mergeCell ref="H18:I18"/>
    <mergeCell ref="H21:I21"/>
    <mergeCell ref="H22:I22"/>
    <mergeCell ref="H23:I23"/>
    <mergeCell ref="H24:I24"/>
    <mergeCell ref="H25:I25"/>
    <mergeCell ref="H28:I28"/>
    <mergeCell ref="H29:I29"/>
    <mergeCell ref="H30:I30"/>
    <mergeCell ref="H26:I26"/>
    <mergeCell ref="H27:I27"/>
    <mergeCell ref="H31:I31"/>
    <mergeCell ref="H32:I32"/>
    <mergeCell ref="H33:I33"/>
    <mergeCell ref="H34:I34"/>
    <mergeCell ref="H39:I39"/>
    <mergeCell ref="H40:I40"/>
    <mergeCell ref="H35:I35"/>
    <mergeCell ref="H36:I36"/>
    <mergeCell ref="H37:I37"/>
    <mergeCell ref="H38:I38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H17" sqref="H17"/>
    </sheetView>
  </sheetViews>
  <sheetFormatPr defaultColWidth="9.00390625" defaultRowHeight="12.75"/>
  <cols>
    <col min="1" max="1" width="14.375" style="0" customWidth="1"/>
  </cols>
  <sheetData>
    <row r="1" ht="13.5" thickBot="1"/>
    <row r="2" spans="1:9" ht="12.75">
      <c r="A2" s="312" t="s">
        <v>1</v>
      </c>
      <c r="B2" s="314" t="s">
        <v>2</v>
      </c>
      <c r="C2" s="314" t="s">
        <v>3</v>
      </c>
      <c r="D2" s="314" t="s">
        <v>4</v>
      </c>
      <c r="E2" s="314" t="s">
        <v>5</v>
      </c>
      <c r="F2" s="314" t="s">
        <v>6</v>
      </c>
      <c r="G2" s="314" t="s">
        <v>7</v>
      </c>
      <c r="H2" s="314" t="s">
        <v>8</v>
      </c>
      <c r="I2" s="314"/>
    </row>
    <row r="3" spans="1:9" ht="12.75">
      <c r="A3" s="313"/>
      <c r="B3" s="315"/>
      <c r="C3" s="315"/>
      <c r="D3" s="315"/>
      <c r="E3" s="315"/>
      <c r="F3" s="315"/>
      <c r="G3" s="315"/>
      <c r="H3" s="315"/>
      <c r="I3" s="315"/>
    </row>
    <row r="4" spans="1:9" ht="12.75">
      <c r="A4" s="3" t="s">
        <v>149</v>
      </c>
      <c r="B4" s="4">
        <v>1</v>
      </c>
      <c r="C4" s="4" t="s">
        <v>106</v>
      </c>
      <c r="D4" s="4">
        <v>4</v>
      </c>
      <c r="E4" s="4"/>
      <c r="F4" s="4"/>
      <c r="G4" s="17">
        <v>9500</v>
      </c>
      <c r="H4" s="18">
        <v>9296</v>
      </c>
      <c r="I4" s="6"/>
    </row>
    <row r="5" spans="1:9" ht="12.75">
      <c r="A5" s="3" t="s">
        <v>149</v>
      </c>
      <c r="B5" s="4">
        <v>1</v>
      </c>
      <c r="C5" s="4" t="s">
        <v>10</v>
      </c>
      <c r="D5" s="4">
        <v>15</v>
      </c>
      <c r="E5" s="4"/>
      <c r="F5" s="4"/>
      <c r="G5" s="17">
        <v>9500</v>
      </c>
      <c r="H5" s="18">
        <v>9501</v>
      </c>
      <c r="I5" s="6"/>
    </row>
    <row r="6" spans="1:9" ht="12.75">
      <c r="A6" s="3" t="s">
        <v>149</v>
      </c>
      <c r="B6" s="4">
        <v>0.75</v>
      </c>
      <c r="C6" s="4" t="s">
        <v>106</v>
      </c>
      <c r="D6" s="4">
        <v>2</v>
      </c>
      <c r="E6" s="4"/>
      <c r="F6" s="4"/>
      <c r="G6" s="17">
        <v>6500</v>
      </c>
      <c r="H6" s="18">
        <v>6507</v>
      </c>
      <c r="I6" s="6"/>
    </row>
    <row r="7" spans="1:9" ht="12.75">
      <c r="A7" s="3" t="s">
        <v>149</v>
      </c>
      <c r="B7" s="4">
        <v>1</v>
      </c>
      <c r="C7" s="4" t="s">
        <v>10</v>
      </c>
      <c r="D7" s="4">
        <v>6</v>
      </c>
      <c r="E7" s="4"/>
      <c r="F7" s="4"/>
      <c r="G7" s="17">
        <v>8200</v>
      </c>
      <c r="H7" s="18">
        <v>8201</v>
      </c>
      <c r="I7" s="6"/>
    </row>
    <row r="8" spans="1:9" ht="12.75">
      <c r="A8" s="3" t="s">
        <v>149</v>
      </c>
      <c r="B8" s="4">
        <v>1</v>
      </c>
      <c r="C8" s="4" t="s">
        <v>150</v>
      </c>
      <c r="D8" s="4">
        <v>20</v>
      </c>
      <c r="E8" s="4"/>
      <c r="F8" s="4"/>
      <c r="G8" s="17">
        <v>9500</v>
      </c>
      <c r="H8" s="18">
        <v>9501</v>
      </c>
      <c r="I8" s="6"/>
    </row>
    <row r="9" spans="1:9" ht="12.75">
      <c r="A9" s="3" t="s">
        <v>151</v>
      </c>
      <c r="B9" s="4">
        <v>1</v>
      </c>
      <c r="C9" s="4" t="s">
        <v>10</v>
      </c>
      <c r="D9" s="4">
        <v>21</v>
      </c>
      <c r="E9" s="4"/>
      <c r="F9" s="4"/>
      <c r="G9" s="17">
        <v>16100</v>
      </c>
      <c r="H9" s="18">
        <v>16117</v>
      </c>
      <c r="I9" s="6"/>
    </row>
    <row r="10" spans="1:9" ht="12.75">
      <c r="A10" s="3" t="s">
        <v>24</v>
      </c>
      <c r="B10" s="4">
        <v>0.5</v>
      </c>
      <c r="C10" s="4" t="s">
        <v>10</v>
      </c>
      <c r="D10" s="4">
        <v>13</v>
      </c>
      <c r="E10" s="4"/>
      <c r="F10" s="4"/>
      <c r="G10" s="17">
        <v>4000</v>
      </c>
      <c r="H10" s="18">
        <v>4002</v>
      </c>
      <c r="I10" s="6"/>
    </row>
    <row r="11" spans="1:9" ht="12.75">
      <c r="A11" s="3" t="s">
        <v>24</v>
      </c>
      <c r="B11" s="4">
        <v>0.5</v>
      </c>
      <c r="C11" s="4" t="s">
        <v>10</v>
      </c>
      <c r="D11" s="4">
        <v>10</v>
      </c>
      <c r="E11" s="4"/>
      <c r="F11" s="4"/>
      <c r="G11" s="17">
        <v>3900</v>
      </c>
      <c r="H11" s="18">
        <v>3901</v>
      </c>
      <c r="I11" s="6"/>
    </row>
    <row r="12" spans="1:9" ht="12.75">
      <c r="A12" s="3" t="s">
        <v>24</v>
      </c>
      <c r="B12" s="4">
        <v>0.5</v>
      </c>
      <c r="C12" s="4" t="s">
        <v>10</v>
      </c>
      <c r="D12" s="4">
        <v>9</v>
      </c>
      <c r="E12" s="4"/>
      <c r="F12" s="4"/>
      <c r="G12" s="17">
        <v>4500</v>
      </c>
      <c r="H12" s="18">
        <v>4240</v>
      </c>
      <c r="I12" s="6"/>
    </row>
    <row r="13" spans="1:9" ht="12.75">
      <c r="A13" s="3" t="s">
        <v>126</v>
      </c>
      <c r="B13" s="4">
        <v>0.75</v>
      </c>
      <c r="C13" s="4" t="s">
        <v>10</v>
      </c>
      <c r="D13" s="4">
        <v>13</v>
      </c>
      <c r="E13" s="4"/>
      <c r="F13" s="4"/>
      <c r="G13" s="4" t="s">
        <v>152</v>
      </c>
      <c r="H13" s="18">
        <v>5851</v>
      </c>
      <c r="I13" s="6"/>
    </row>
    <row r="14" spans="1:9" ht="12.75">
      <c r="A14" s="3" t="s">
        <v>126</v>
      </c>
      <c r="B14" s="4">
        <v>0.75</v>
      </c>
      <c r="C14" s="4" t="s">
        <v>10</v>
      </c>
      <c r="D14" s="4">
        <v>12</v>
      </c>
      <c r="E14" s="4"/>
      <c r="F14" s="4"/>
      <c r="G14" s="4" t="s">
        <v>152</v>
      </c>
      <c r="H14" s="18">
        <v>5851</v>
      </c>
      <c r="I14" s="6"/>
    </row>
    <row r="15" spans="1:9" ht="12.75">
      <c r="A15" s="3" t="s">
        <v>126</v>
      </c>
      <c r="B15" s="4">
        <v>0.75</v>
      </c>
      <c r="C15" s="4" t="s">
        <v>10</v>
      </c>
      <c r="D15" s="4">
        <v>1</v>
      </c>
      <c r="E15" s="4"/>
      <c r="F15" s="4"/>
      <c r="G15" s="4" t="s">
        <v>152</v>
      </c>
      <c r="H15" s="18">
        <v>5851</v>
      </c>
      <c r="I15" s="6"/>
    </row>
    <row r="16" spans="1:9" ht="12.75">
      <c r="A16" s="3"/>
      <c r="B16" s="4">
        <f>SUM(B4:B15)</f>
        <v>9.5</v>
      </c>
      <c r="C16" s="4"/>
      <c r="D16" s="4"/>
      <c r="E16" s="4"/>
      <c r="F16" s="4"/>
      <c r="G16" s="4"/>
      <c r="H16" s="18">
        <f>SUM(H4:H15)</f>
        <v>88819</v>
      </c>
      <c r="I16" s="6"/>
    </row>
    <row r="17" spans="1:9" ht="12.75">
      <c r="A17" s="3"/>
      <c r="B17" s="4"/>
      <c r="C17" s="4">
        <f>+(B4+B6)/B16*100</f>
        <v>18.421052631578945</v>
      </c>
      <c r="D17" s="4"/>
      <c r="E17" s="4"/>
      <c r="F17" s="4"/>
      <c r="G17" s="4"/>
      <c r="H17" s="5">
        <f>+H16/B16</f>
        <v>9349.368421052632</v>
      </c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3.5" thickBot="1">
      <c r="A30" s="8"/>
      <c r="B30" s="10"/>
      <c r="C30" s="10"/>
      <c r="D30" s="10"/>
      <c r="E30" s="10"/>
      <c r="F30" s="10"/>
      <c r="G30" s="10"/>
      <c r="H30" s="11"/>
      <c r="I30" s="12"/>
    </row>
    <row r="32" ht="12.75">
      <c r="A32" t="s">
        <v>26</v>
      </c>
    </row>
    <row r="33" ht="12.75">
      <c r="A33" t="s">
        <v>153</v>
      </c>
    </row>
    <row r="34" ht="12.75">
      <c r="A34" t="s">
        <v>154</v>
      </c>
    </row>
  </sheetData>
  <mergeCells count="8">
    <mergeCell ref="A2:A3"/>
    <mergeCell ref="B2:B3"/>
    <mergeCell ref="C2:C3"/>
    <mergeCell ref="D2:D3"/>
    <mergeCell ref="E2:E3"/>
    <mergeCell ref="F2:F3"/>
    <mergeCell ref="G2:G3"/>
    <mergeCell ref="H2:I3"/>
  </mergeCells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C13" sqref="C13"/>
    </sheetView>
  </sheetViews>
  <sheetFormatPr defaultColWidth="9.00390625" defaultRowHeight="12.75"/>
  <cols>
    <col min="1" max="1" width="11.125" style="0" customWidth="1"/>
  </cols>
  <sheetData>
    <row r="1" spans="1:9" ht="12.75">
      <c r="A1" s="310" t="s">
        <v>0</v>
      </c>
      <c r="B1" s="310"/>
      <c r="C1" s="310"/>
      <c r="D1" s="310"/>
      <c r="E1" s="310"/>
      <c r="F1" s="311"/>
      <c r="G1" s="311"/>
      <c r="H1" s="311"/>
      <c r="I1" s="311"/>
    </row>
    <row r="2" ht="13.5" thickBot="1"/>
    <row r="3" spans="1:9" ht="12.75">
      <c r="A3" s="312" t="s">
        <v>1</v>
      </c>
      <c r="B3" s="314" t="s">
        <v>2</v>
      </c>
      <c r="C3" s="314" t="s">
        <v>3</v>
      </c>
      <c r="D3" s="314" t="s">
        <v>4</v>
      </c>
      <c r="E3" s="314" t="s">
        <v>5</v>
      </c>
      <c r="F3" s="314" t="s">
        <v>6</v>
      </c>
      <c r="G3" s="314" t="s">
        <v>7</v>
      </c>
      <c r="H3" s="314" t="s">
        <v>8</v>
      </c>
      <c r="I3" s="314"/>
    </row>
    <row r="4" spans="1:9" ht="12.75">
      <c r="A4" s="313"/>
      <c r="B4" s="315"/>
      <c r="C4" s="315"/>
      <c r="D4" s="315"/>
      <c r="E4" s="315"/>
      <c r="F4" s="315"/>
      <c r="G4" s="315"/>
      <c r="H4" s="315"/>
      <c r="I4" s="315"/>
    </row>
    <row r="5" spans="1:9" ht="12.75">
      <c r="A5" s="3" t="s">
        <v>9</v>
      </c>
      <c r="B5" s="129">
        <v>1</v>
      </c>
      <c r="C5" s="4" t="s">
        <v>12</v>
      </c>
      <c r="D5" s="4">
        <v>25</v>
      </c>
      <c r="E5" s="4">
        <v>14</v>
      </c>
      <c r="F5" s="4">
        <v>10</v>
      </c>
      <c r="G5" s="4">
        <v>24090</v>
      </c>
      <c r="H5" s="5">
        <v>30732</v>
      </c>
      <c r="I5" s="6"/>
    </row>
    <row r="6" spans="1:9" ht="12.75">
      <c r="A6" s="3" t="s">
        <v>155</v>
      </c>
      <c r="B6" s="129">
        <v>1</v>
      </c>
      <c r="C6" s="4" t="s">
        <v>156</v>
      </c>
      <c r="D6" s="4">
        <v>25</v>
      </c>
      <c r="E6" s="4">
        <v>13</v>
      </c>
      <c r="F6" s="4">
        <v>10</v>
      </c>
      <c r="G6" s="4">
        <v>22200</v>
      </c>
      <c r="H6" s="5">
        <v>0</v>
      </c>
      <c r="I6" s="6"/>
    </row>
    <row r="7" spans="1:9" ht="12.75">
      <c r="A7" s="3" t="s">
        <v>39</v>
      </c>
      <c r="B7" s="128">
        <v>0.5</v>
      </c>
      <c r="C7" s="4" t="s">
        <v>12</v>
      </c>
      <c r="D7" s="4">
        <v>5</v>
      </c>
      <c r="E7" s="4">
        <v>13</v>
      </c>
      <c r="F7" s="4">
        <v>4</v>
      </c>
      <c r="G7" s="4">
        <v>18210</v>
      </c>
      <c r="H7" s="5">
        <v>3590</v>
      </c>
      <c r="I7" s="6"/>
    </row>
    <row r="8" spans="1:9" ht="12.75">
      <c r="A8" s="3" t="s">
        <v>157</v>
      </c>
      <c r="B8" s="129">
        <v>1</v>
      </c>
      <c r="C8" s="4" t="s">
        <v>158</v>
      </c>
      <c r="D8" s="4">
        <v>3</v>
      </c>
      <c r="E8" s="4">
        <v>7</v>
      </c>
      <c r="F8" s="4">
        <v>1</v>
      </c>
      <c r="G8" s="4">
        <v>10130</v>
      </c>
      <c r="H8" s="5">
        <v>12130</v>
      </c>
      <c r="I8" s="6"/>
    </row>
    <row r="9" spans="1:9" ht="12.75">
      <c r="A9" s="3" t="s">
        <v>14</v>
      </c>
      <c r="B9" s="129">
        <v>1</v>
      </c>
      <c r="C9" s="4" t="s">
        <v>10</v>
      </c>
      <c r="D9" s="4">
        <v>10</v>
      </c>
      <c r="E9" s="4">
        <v>11</v>
      </c>
      <c r="F9" s="4">
        <v>6</v>
      </c>
      <c r="G9" s="4">
        <v>16510</v>
      </c>
      <c r="H9" s="5">
        <v>17435</v>
      </c>
      <c r="I9" s="6"/>
    </row>
    <row r="10" spans="1:9" ht="12.75">
      <c r="A10" s="3" t="s">
        <v>159</v>
      </c>
      <c r="B10" s="129">
        <v>1</v>
      </c>
      <c r="C10" s="4" t="s">
        <v>158</v>
      </c>
      <c r="D10" s="4">
        <v>1</v>
      </c>
      <c r="E10" s="4">
        <v>3</v>
      </c>
      <c r="F10" s="4">
        <v>2</v>
      </c>
      <c r="G10" s="4">
        <v>7660</v>
      </c>
      <c r="H10" s="5">
        <v>7660</v>
      </c>
      <c r="I10" s="6"/>
    </row>
    <row r="11" spans="1:9" ht="12.75">
      <c r="A11" s="3" t="s">
        <v>157</v>
      </c>
      <c r="B11" s="129">
        <v>1</v>
      </c>
      <c r="C11" s="4" t="s">
        <v>10</v>
      </c>
      <c r="D11" s="4">
        <v>2</v>
      </c>
      <c r="E11" s="4">
        <v>6</v>
      </c>
      <c r="F11" s="4">
        <v>2</v>
      </c>
      <c r="G11" s="4">
        <v>9650</v>
      </c>
      <c r="H11" s="5">
        <v>9414</v>
      </c>
      <c r="I11" s="6"/>
    </row>
    <row r="12" spans="1:9" ht="12.75">
      <c r="A12" s="3"/>
      <c r="B12" s="129">
        <f>SUM(B5:B11)</f>
        <v>6.5</v>
      </c>
      <c r="C12" s="4">
        <f>+(+B5+B6+B7)/+B12*100</f>
        <v>38.46153846153847</v>
      </c>
      <c r="D12" s="4"/>
      <c r="E12" s="4"/>
      <c r="F12" s="4"/>
      <c r="G12" s="4"/>
      <c r="H12" s="5">
        <f>SUM(H5:H11)</f>
        <v>80961</v>
      </c>
      <c r="I12" s="6"/>
    </row>
    <row r="13" spans="1:9" ht="12.75">
      <c r="A13" s="3"/>
      <c r="B13" s="4"/>
      <c r="C13" s="4"/>
      <c r="D13" s="4"/>
      <c r="E13" s="4"/>
      <c r="F13" s="4"/>
      <c r="G13" s="4"/>
      <c r="H13" s="5">
        <f>+H12/B12</f>
        <v>12455.538461538461</v>
      </c>
      <c r="I13" s="6"/>
    </row>
    <row r="14" spans="1:9" ht="12.75">
      <c r="A14" s="3"/>
      <c r="B14" s="4"/>
      <c r="C14" s="4"/>
      <c r="D14" s="4"/>
      <c r="E14" s="4"/>
      <c r="F14" s="4"/>
      <c r="G14" s="4"/>
      <c r="H14" s="5"/>
      <c r="I14" s="6"/>
    </row>
    <row r="15" spans="1:9" ht="12.75">
      <c r="A15" s="3"/>
      <c r="B15" s="4"/>
      <c r="C15" s="4"/>
      <c r="D15" s="4"/>
      <c r="E15" s="4"/>
      <c r="F15" s="4"/>
      <c r="G15" s="4"/>
      <c r="H15" s="5"/>
      <c r="I15" s="6"/>
    </row>
    <row r="16" spans="1:9" ht="12.75">
      <c r="A16" s="3"/>
      <c r="B16" s="4"/>
      <c r="C16" s="4"/>
      <c r="D16" s="4"/>
      <c r="E16" s="4"/>
      <c r="F16" s="4"/>
      <c r="G16" s="4"/>
      <c r="H16" s="5"/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spans="1:2" ht="12.75">
      <c r="A33" t="s">
        <v>26</v>
      </c>
      <c r="B33" t="s">
        <v>160</v>
      </c>
    </row>
    <row r="34" ht="12.75">
      <c r="B34" t="s">
        <v>161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2">
      <selection activeCell="H17" sqref="H17"/>
    </sheetView>
  </sheetViews>
  <sheetFormatPr defaultColWidth="9.00390625" defaultRowHeight="12.75"/>
  <cols>
    <col min="1" max="1" width="13.125" style="0" customWidth="1"/>
    <col min="8" max="8" width="15.625" style="0" customWidth="1"/>
  </cols>
  <sheetData>
    <row r="1" spans="1:8" ht="12.75">
      <c r="A1" s="70" t="s">
        <v>180</v>
      </c>
      <c r="H1" s="71"/>
    </row>
    <row r="2" spans="1:8" ht="12.75">
      <c r="A2" s="310" t="s">
        <v>0</v>
      </c>
      <c r="B2" s="310"/>
      <c r="C2" s="310"/>
      <c r="D2" s="310"/>
      <c r="E2" s="310"/>
      <c r="F2" s="311"/>
      <c r="G2" s="311"/>
      <c r="H2" s="311"/>
    </row>
    <row r="3" ht="13.5" thickBot="1">
      <c r="H3" s="71"/>
    </row>
    <row r="4" spans="1:8" ht="12.75">
      <c r="A4" s="312" t="s">
        <v>1</v>
      </c>
      <c r="B4" s="314" t="s">
        <v>2</v>
      </c>
      <c r="C4" s="314" t="s">
        <v>3</v>
      </c>
      <c r="D4" s="314" t="s">
        <v>4</v>
      </c>
      <c r="E4" s="314" t="s">
        <v>5</v>
      </c>
      <c r="F4" s="314" t="s">
        <v>6</v>
      </c>
      <c r="G4" s="314" t="s">
        <v>7</v>
      </c>
      <c r="H4" s="358" t="s">
        <v>8</v>
      </c>
    </row>
    <row r="5" spans="1:8" ht="12.75">
      <c r="A5" s="313"/>
      <c r="B5" s="315"/>
      <c r="C5" s="315"/>
      <c r="D5" s="315"/>
      <c r="E5" s="315"/>
      <c r="F5" s="315"/>
      <c r="G5" s="315"/>
      <c r="H5" s="359"/>
    </row>
    <row r="6" spans="1:8" ht="14.25">
      <c r="A6" s="72" t="s">
        <v>181</v>
      </c>
      <c r="B6" s="73">
        <v>1</v>
      </c>
      <c r="C6" s="74" t="s">
        <v>10</v>
      </c>
      <c r="D6" s="75">
        <v>9</v>
      </c>
      <c r="E6" s="4"/>
      <c r="F6" s="4"/>
      <c r="G6" s="4" t="s">
        <v>182</v>
      </c>
      <c r="H6" s="76">
        <v>22616</v>
      </c>
    </row>
    <row r="7" spans="1:8" ht="14.25">
      <c r="A7" s="72" t="s">
        <v>155</v>
      </c>
      <c r="B7" s="73">
        <v>1</v>
      </c>
      <c r="C7" s="74" t="s">
        <v>10</v>
      </c>
      <c r="D7" s="75">
        <v>9</v>
      </c>
      <c r="E7" s="4"/>
      <c r="F7" s="4"/>
      <c r="G7" s="4" t="s">
        <v>183</v>
      </c>
      <c r="H7" s="76">
        <v>16975</v>
      </c>
    </row>
    <row r="8" spans="1:8" ht="14.25">
      <c r="A8" s="72" t="s">
        <v>184</v>
      </c>
      <c r="B8" s="73">
        <v>1</v>
      </c>
      <c r="C8" s="74" t="s">
        <v>156</v>
      </c>
      <c r="D8" s="75">
        <v>20</v>
      </c>
      <c r="E8" s="4"/>
      <c r="F8" s="4"/>
      <c r="G8" s="4" t="s">
        <v>185</v>
      </c>
      <c r="H8" s="76">
        <v>19893</v>
      </c>
    </row>
    <row r="9" spans="1:8" ht="28.5">
      <c r="A9" s="72" t="s">
        <v>186</v>
      </c>
      <c r="B9" s="73">
        <v>1</v>
      </c>
      <c r="C9" s="74" t="s">
        <v>10</v>
      </c>
      <c r="D9" s="75">
        <v>20</v>
      </c>
      <c r="E9" s="4"/>
      <c r="F9" s="4"/>
      <c r="G9" s="4" t="s">
        <v>187</v>
      </c>
      <c r="H9" s="76">
        <v>13219</v>
      </c>
    </row>
    <row r="10" spans="1:8" ht="14.25">
      <c r="A10" s="72" t="s">
        <v>155</v>
      </c>
      <c r="B10" s="73">
        <v>1</v>
      </c>
      <c r="C10" s="74" t="s">
        <v>156</v>
      </c>
      <c r="D10" s="75">
        <v>4</v>
      </c>
      <c r="E10" s="4"/>
      <c r="F10" s="4"/>
      <c r="G10" s="4" t="s">
        <v>182</v>
      </c>
      <c r="H10" s="76">
        <v>15379</v>
      </c>
    </row>
    <row r="11" spans="1:8" ht="42.75">
      <c r="A11" s="72" t="s">
        <v>188</v>
      </c>
      <c r="B11" s="73">
        <v>1</v>
      </c>
      <c r="C11" s="74" t="s">
        <v>156</v>
      </c>
      <c r="D11" s="75">
        <v>2</v>
      </c>
      <c r="E11" s="4"/>
      <c r="F11" s="4"/>
      <c r="G11" s="4" t="s">
        <v>189</v>
      </c>
      <c r="H11" s="76">
        <v>16988</v>
      </c>
    </row>
    <row r="12" spans="1:8" ht="28.5">
      <c r="A12" s="72" t="s">
        <v>186</v>
      </c>
      <c r="B12" s="73">
        <v>1</v>
      </c>
      <c r="C12" s="74" t="s">
        <v>10</v>
      </c>
      <c r="D12" s="75">
        <v>20</v>
      </c>
      <c r="E12" s="4"/>
      <c r="F12" s="4"/>
      <c r="G12" s="4" t="s">
        <v>183</v>
      </c>
      <c r="H12" s="76">
        <v>12387</v>
      </c>
    </row>
    <row r="13" spans="1:8" ht="14.25">
      <c r="A13" s="72" t="s">
        <v>155</v>
      </c>
      <c r="B13" s="73">
        <v>1</v>
      </c>
      <c r="C13" s="74" t="s">
        <v>156</v>
      </c>
      <c r="D13" s="75">
        <v>3</v>
      </c>
      <c r="E13" s="4"/>
      <c r="F13" s="4"/>
      <c r="G13" s="4" t="s">
        <v>190</v>
      </c>
      <c r="H13" s="76">
        <v>14416</v>
      </c>
    </row>
    <row r="14" spans="1:8" ht="14.25">
      <c r="A14" s="72" t="s">
        <v>155</v>
      </c>
      <c r="B14" s="73">
        <v>1</v>
      </c>
      <c r="C14" s="74" t="s">
        <v>156</v>
      </c>
      <c r="D14" s="75">
        <v>9</v>
      </c>
      <c r="E14" s="4"/>
      <c r="F14" s="4"/>
      <c r="G14" s="4" t="s">
        <v>191</v>
      </c>
      <c r="H14" s="76">
        <v>15665</v>
      </c>
    </row>
    <row r="15" spans="1:8" ht="12.75">
      <c r="A15" s="3"/>
      <c r="B15" s="4">
        <f>SUM(B6:B14)</f>
        <v>9</v>
      </c>
      <c r="C15" s="4"/>
      <c r="D15" s="4"/>
      <c r="E15" s="4"/>
      <c r="F15" s="4"/>
      <c r="G15" s="4"/>
      <c r="H15" s="76">
        <f>SUM(H6:H14)</f>
        <v>147538</v>
      </c>
    </row>
    <row r="16" spans="1:8" ht="12.75">
      <c r="A16" s="3"/>
      <c r="B16" s="4"/>
      <c r="C16" s="4">
        <f>+(B8+B10+B11+B13+B14)/B15*100</f>
        <v>55.55555555555556</v>
      </c>
      <c r="D16" s="4"/>
      <c r="E16" s="4"/>
      <c r="F16" s="4"/>
      <c r="G16" s="4"/>
      <c r="H16" s="76"/>
    </row>
    <row r="17" spans="1:8" ht="12.75">
      <c r="A17" s="3"/>
      <c r="B17" s="4"/>
      <c r="C17" s="4"/>
      <c r="D17" s="4"/>
      <c r="E17" s="4"/>
      <c r="F17" s="4"/>
      <c r="G17" s="4"/>
      <c r="H17" s="76">
        <f>+H15/B15</f>
        <v>16393.11111111111</v>
      </c>
    </row>
    <row r="18" spans="1:8" ht="12.75">
      <c r="A18" s="3"/>
      <c r="B18" s="4"/>
      <c r="C18" s="4"/>
      <c r="D18" s="4"/>
      <c r="E18" s="4"/>
      <c r="F18" s="4"/>
      <c r="G18" s="4"/>
      <c r="H18" s="76"/>
    </row>
    <row r="19" spans="1:8" ht="12.75">
      <c r="A19" s="3"/>
      <c r="B19" s="4"/>
      <c r="C19" s="4"/>
      <c r="D19" s="4"/>
      <c r="E19" s="4"/>
      <c r="F19" s="4"/>
      <c r="G19" s="4"/>
      <c r="H19" s="76"/>
    </row>
    <row r="20" spans="1:8" ht="12.75">
      <c r="A20" s="3"/>
      <c r="B20" s="4"/>
      <c r="C20" s="4"/>
      <c r="D20" s="4"/>
      <c r="E20" s="4"/>
      <c r="F20" s="4"/>
      <c r="G20" s="4"/>
      <c r="H20" s="76"/>
    </row>
    <row r="21" spans="1:8" ht="12.75">
      <c r="A21" s="3"/>
      <c r="B21" s="4"/>
      <c r="C21" s="4"/>
      <c r="D21" s="4"/>
      <c r="E21" s="4"/>
      <c r="F21" s="4"/>
      <c r="G21" s="4"/>
      <c r="H21" s="76"/>
    </row>
    <row r="22" spans="1:8" ht="12.75">
      <c r="A22" s="3"/>
      <c r="B22" s="4"/>
      <c r="C22" s="4"/>
      <c r="D22" s="4"/>
      <c r="E22" s="4"/>
      <c r="F22" s="4"/>
      <c r="G22" s="4"/>
      <c r="H22" s="76"/>
    </row>
    <row r="23" spans="1:8" ht="12.75">
      <c r="A23" s="3"/>
      <c r="B23" s="4"/>
      <c r="C23" s="4"/>
      <c r="D23" s="4"/>
      <c r="E23" s="4"/>
      <c r="F23" s="4"/>
      <c r="G23" s="4"/>
      <c r="H23" s="76"/>
    </row>
    <row r="24" spans="1:8" ht="12.75">
      <c r="A24" s="3"/>
      <c r="B24" s="4"/>
      <c r="C24" s="4"/>
      <c r="D24" s="4"/>
      <c r="E24" s="4"/>
      <c r="F24" s="4"/>
      <c r="G24" s="4"/>
      <c r="H24" s="76"/>
    </row>
    <row r="25" spans="1:8" ht="12.75">
      <c r="A25" s="3"/>
      <c r="B25" s="4"/>
      <c r="C25" s="4"/>
      <c r="D25" s="4"/>
      <c r="E25" s="4"/>
      <c r="F25" s="4"/>
      <c r="G25" s="4"/>
      <c r="H25" s="76"/>
    </row>
    <row r="26" spans="1:8" ht="12.75">
      <c r="A26" s="3"/>
      <c r="B26" s="4"/>
      <c r="C26" s="4"/>
      <c r="D26" s="4"/>
      <c r="E26" s="4"/>
      <c r="F26" s="4"/>
      <c r="G26" s="4"/>
      <c r="H26" s="76"/>
    </row>
    <row r="27" spans="1:8" ht="12.75">
      <c r="A27" s="3"/>
      <c r="B27" s="4"/>
      <c r="C27" s="4"/>
      <c r="D27" s="4"/>
      <c r="E27" s="4"/>
      <c r="F27" s="4"/>
      <c r="G27" s="4"/>
      <c r="H27" s="76"/>
    </row>
    <row r="28" spans="1:8" ht="13.5" thickBot="1">
      <c r="A28" s="8"/>
      <c r="B28" s="10"/>
      <c r="C28" s="10"/>
      <c r="D28" s="10"/>
      <c r="E28" s="10"/>
      <c r="F28" s="10"/>
      <c r="G28" s="10"/>
      <c r="H28" s="77"/>
    </row>
    <row r="29" ht="12.75">
      <c r="H29" s="71"/>
    </row>
    <row r="30" spans="1:8" ht="73.5" customHeight="1">
      <c r="A30" s="356" t="s">
        <v>192</v>
      </c>
      <c r="B30" s="357"/>
      <c r="C30" s="357"/>
      <c r="D30" s="357"/>
      <c r="E30" s="357"/>
      <c r="F30" s="357"/>
      <c r="G30" s="357"/>
      <c r="H30" s="357"/>
    </row>
    <row r="31" ht="12.75">
      <c r="H31" s="71"/>
    </row>
    <row r="32" ht="12.75">
      <c r="H32" s="71"/>
    </row>
  </sheetData>
  <mergeCells count="10">
    <mergeCell ref="A30:H30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I20" sqref="I20"/>
    </sheetView>
  </sheetViews>
  <sheetFormatPr defaultColWidth="9.00390625" defaultRowHeight="12.75"/>
  <sheetData>
    <row r="1" spans="1:10" ht="12.75">
      <c r="A1" s="310" t="s">
        <v>0</v>
      </c>
      <c r="B1" s="310"/>
      <c r="C1" s="310"/>
      <c r="D1" s="310"/>
      <c r="E1" s="310"/>
      <c r="F1" s="311"/>
      <c r="G1" s="311"/>
      <c r="H1" s="311"/>
      <c r="I1" s="311"/>
      <c r="J1" s="311"/>
    </row>
    <row r="2" spans="1:10" ht="13.5" thickBot="1">
      <c r="A2">
        <v>44990260</v>
      </c>
      <c r="B2" t="s">
        <v>193</v>
      </c>
      <c r="E2" s="360" t="s">
        <v>194</v>
      </c>
      <c r="F2" s="360"/>
      <c r="G2" s="360"/>
      <c r="H2" s="360"/>
      <c r="I2" s="360"/>
      <c r="J2" s="361"/>
    </row>
    <row r="3" spans="1:10" ht="12.75">
      <c r="A3" s="312" t="s">
        <v>1</v>
      </c>
      <c r="B3" s="314" t="s">
        <v>2</v>
      </c>
      <c r="C3" s="314" t="s">
        <v>99</v>
      </c>
      <c r="D3" s="314" t="s">
        <v>4</v>
      </c>
      <c r="E3" s="314" t="s">
        <v>5</v>
      </c>
      <c r="F3" s="314" t="s">
        <v>6</v>
      </c>
      <c r="G3" s="314" t="s">
        <v>7</v>
      </c>
      <c r="H3" s="362" t="s">
        <v>195</v>
      </c>
      <c r="I3" s="314" t="s">
        <v>8</v>
      </c>
      <c r="J3" s="314"/>
    </row>
    <row r="4" spans="1:10" ht="12.75">
      <c r="A4" s="313"/>
      <c r="B4" s="315"/>
      <c r="C4" s="315"/>
      <c r="D4" s="315"/>
      <c r="E4" s="315"/>
      <c r="F4" s="315"/>
      <c r="G4" s="315"/>
      <c r="H4" s="363"/>
      <c r="I4" s="315"/>
      <c r="J4" s="315"/>
    </row>
    <row r="5" spans="1:10" ht="12.75">
      <c r="A5" s="3" t="s">
        <v>196</v>
      </c>
      <c r="B5" s="40">
        <v>1</v>
      </c>
      <c r="C5" s="40" t="s">
        <v>25</v>
      </c>
      <c r="D5" s="40">
        <v>18</v>
      </c>
      <c r="E5" s="40">
        <v>10</v>
      </c>
      <c r="F5" s="40">
        <v>8</v>
      </c>
      <c r="G5" s="40">
        <v>15490</v>
      </c>
      <c r="H5" s="78">
        <f>B5*G5</f>
        <v>15490</v>
      </c>
      <c r="I5" s="79">
        <v>19790</v>
      </c>
      <c r="J5" s="80"/>
    </row>
    <row r="6" spans="1:10" ht="12.75">
      <c r="A6" s="3" t="s">
        <v>197</v>
      </c>
      <c r="B6" s="40">
        <v>1</v>
      </c>
      <c r="C6" s="40" t="s">
        <v>25</v>
      </c>
      <c r="D6" s="40">
        <v>7</v>
      </c>
      <c r="E6" s="40">
        <v>10</v>
      </c>
      <c r="F6" s="40">
        <v>5</v>
      </c>
      <c r="G6" s="40">
        <v>14030</v>
      </c>
      <c r="H6" s="78">
        <f aca="true" t="shared" si="0" ref="H6:H17">B6*G6</f>
        <v>14030</v>
      </c>
      <c r="I6" s="79">
        <v>15904</v>
      </c>
      <c r="J6" s="80"/>
    </row>
    <row r="7" spans="1:10" ht="12.75">
      <c r="A7" s="3" t="s">
        <v>197</v>
      </c>
      <c r="B7" s="40">
        <v>1</v>
      </c>
      <c r="C7" s="40" t="s">
        <v>12</v>
      </c>
      <c r="D7" s="40">
        <v>1</v>
      </c>
      <c r="E7" s="40">
        <v>10</v>
      </c>
      <c r="F7" s="40">
        <v>1</v>
      </c>
      <c r="G7" s="40">
        <v>12330</v>
      </c>
      <c r="H7" s="78">
        <f t="shared" si="0"/>
        <v>12330</v>
      </c>
      <c r="I7" s="79">
        <v>13682</v>
      </c>
      <c r="J7" s="80"/>
    </row>
    <row r="8" spans="1:10" ht="12.75">
      <c r="A8" s="3" t="s">
        <v>198</v>
      </c>
      <c r="B8" s="40">
        <v>1</v>
      </c>
      <c r="C8" s="40" t="s">
        <v>63</v>
      </c>
      <c r="D8" s="40">
        <v>3</v>
      </c>
      <c r="E8" s="40">
        <v>9</v>
      </c>
      <c r="F8" s="40">
        <v>3</v>
      </c>
      <c r="G8" s="40">
        <v>12120</v>
      </c>
      <c r="H8" s="78">
        <f t="shared" si="0"/>
        <v>12120</v>
      </c>
      <c r="I8" s="79">
        <v>13370</v>
      </c>
      <c r="J8" s="80"/>
    </row>
    <row r="9" spans="1:10" ht="12.75">
      <c r="A9" s="3" t="s">
        <v>199</v>
      </c>
      <c r="B9" s="40">
        <v>0.25</v>
      </c>
      <c r="C9" s="40" t="s">
        <v>158</v>
      </c>
      <c r="D9" s="40">
        <v>2</v>
      </c>
      <c r="E9" s="40">
        <v>2</v>
      </c>
      <c r="F9" s="40">
        <v>12</v>
      </c>
      <c r="G9" s="40">
        <v>8080</v>
      </c>
      <c r="H9" s="78">
        <f t="shared" si="0"/>
        <v>2020</v>
      </c>
      <c r="I9" s="79">
        <v>2332</v>
      </c>
      <c r="J9" s="80"/>
    </row>
    <row r="10" spans="1:10" ht="12.75">
      <c r="A10" s="3" t="s">
        <v>200</v>
      </c>
      <c r="B10" s="40">
        <v>0.05</v>
      </c>
      <c r="C10" s="40" t="s">
        <v>201</v>
      </c>
      <c r="D10" s="40">
        <v>23</v>
      </c>
      <c r="E10" s="40">
        <v>13</v>
      </c>
      <c r="F10" s="40">
        <v>10</v>
      </c>
      <c r="G10" s="40">
        <v>21140</v>
      </c>
      <c r="H10" s="78">
        <f>B10*G10</f>
        <v>1057</v>
      </c>
      <c r="I10" s="79">
        <v>2166</v>
      </c>
      <c r="J10" s="80"/>
    </row>
    <row r="11" spans="1:10" ht="12.75">
      <c r="A11" s="3" t="s">
        <v>202</v>
      </c>
      <c r="B11" s="40">
        <v>0.042</v>
      </c>
      <c r="C11" s="40" t="s">
        <v>10</v>
      </c>
      <c r="D11" s="40">
        <v>8</v>
      </c>
      <c r="E11" s="40">
        <v>8</v>
      </c>
      <c r="F11" s="40">
        <v>5</v>
      </c>
      <c r="G11" s="40">
        <v>10060</v>
      </c>
      <c r="H11" s="78">
        <f t="shared" si="0"/>
        <v>422.52000000000004</v>
      </c>
      <c r="I11" s="79">
        <v>531</v>
      </c>
      <c r="J11" s="80"/>
    </row>
    <row r="12" spans="1:10" ht="12.75">
      <c r="A12" s="3" t="s">
        <v>9</v>
      </c>
      <c r="B12" s="40">
        <v>0.067</v>
      </c>
      <c r="C12" s="40" t="s">
        <v>12</v>
      </c>
      <c r="D12" s="40">
        <v>13</v>
      </c>
      <c r="E12" s="40">
        <v>12</v>
      </c>
      <c r="F12" s="40">
        <v>7</v>
      </c>
      <c r="G12" s="40">
        <v>15070</v>
      </c>
      <c r="H12" s="78">
        <f t="shared" si="0"/>
        <v>1009.69</v>
      </c>
      <c r="I12" s="79">
        <v>1954</v>
      </c>
      <c r="J12" s="80"/>
    </row>
    <row r="13" spans="1:10" ht="12.75">
      <c r="A13" s="3" t="s">
        <v>203</v>
      </c>
      <c r="B13" s="40">
        <v>0.067</v>
      </c>
      <c r="C13" s="40" t="s">
        <v>18</v>
      </c>
      <c r="D13" s="40">
        <v>11</v>
      </c>
      <c r="E13" s="40">
        <v>10</v>
      </c>
      <c r="F13" s="40">
        <v>6</v>
      </c>
      <c r="G13" s="40">
        <v>12310</v>
      </c>
      <c r="H13" s="78">
        <f t="shared" si="0"/>
        <v>824.7700000000001</v>
      </c>
      <c r="I13" s="79">
        <v>1059</v>
      </c>
      <c r="J13" s="80"/>
    </row>
    <row r="14" spans="1:10" ht="12.75">
      <c r="A14" s="3" t="s">
        <v>204</v>
      </c>
      <c r="B14" s="40">
        <v>0.067</v>
      </c>
      <c r="C14" s="40" t="s">
        <v>10</v>
      </c>
      <c r="D14" s="40">
        <v>22</v>
      </c>
      <c r="E14" s="40">
        <v>9</v>
      </c>
      <c r="F14" s="40">
        <v>9</v>
      </c>
      <c r="G14" s="40">
        <v>12750</v>
      </c>
      <c r="H14" s="78">
        <f t="shared" si="0"/>
        <v>854.25</v>
      </c>
      <c r="I14" s="79">
        <v>1118</v>
      </c>
      <c r="J14" s="80"/>
    </row>
    <row r="15" spans="1:10" ht="12.75">
      <c r="A15" s="3" t="s">
        <v>14</v>
      </c>
      <c r="B15" s="40">
        <v>0.055</v>
      </c>
      <c r="C15" s="40" t="s">
        <v>10</v>
      </c>
      <c r="D15" s="40">
        <v>36</v>
      </c>
      <c r="E15" s="40">
        <v>8</v>
      </c>
      <c r="F15" s="40">
        <v>12</v>
      </c>
      <c r="G15" s="40">
        <v>13190</v>
      </c>
      <c r="H15" s="78">
        <f t="shared" si="0"/>
        <v>725.45</v>
      </c>
      <c r="I15" s="79">
        <v>878</v>
      </c>
      <c r="J15" s="80"/>
    </row>
    <row r="16" spans="1:10" ht="12.75">
      <c r="A16" s="3" t="s">
        <v>205</v>
      </c>
      <c r="B16" s="40">
        <v>0.067</v>
      </c>
      <c r="C16" s="40" t="s">
        <v>10</v>
      </c>
      <c r="D16" s="40">
        <v>24</v>
      </c>
      <c r="E16" s="40">
        <v>8</v>
      </c>
      <c r="F16" s="40">
        <v>10</v>
      </c>
      <c r="G16" s="40">
        <v>12210</v>
      </c>
      <c r="H16" s="78">
        <f t="shared" si="0"/>
        <v>818.07</v>
      </c>
      <c r="I16" s="79">
        <v>992</v>
      </c>
      <c r="J16" s="80"/>
    </row>
    <row r="17" spans="1:10" ht="12.75">
      <c r="A17" s="3" t="s">
        <v>14</v>
      </c>
      <c r="B17" s="40">
        <v>0.059</v>
      </c>
      <c r="C17" s="40" t="s">
        <v>10</v>
      </c>
      <c r="D17" s="40">
        <v>24</v>
      </c>
      <c r="E17" s="40">
        <v>8</v>
      </c>
      <c r="F17" s="40">
        <v>10</v>
      </c>
      <c r="G17" s="40">
        <v>12210</v>
      </c>
      <c r="H17" s="78">
        <f t="shared" si="0"/>
        <v>720.39</v>
      </c>
      <c r="I17" s="79">
        <v>783</v>
      </c>
      <c r="J17" s="80"/>
    </row>
    <row r="18" spans="1:10" ht="12.75">
      <c r="A18" s="3" t="s">
        <v>206</v>
      </c>
      <c r="B18" s="40">
        <v>0.009</v>
      </c>
      <c r="C18" s="40" t="s">
        <v>158</v>
      </c>
      <c r="D18" s="40">
        <v>26</v>
      </c>
      <c r="E18" s="40">
        <v>2</v>
      </c>
      <c r="F18" s="40">
        <v>12</v>
      </c>
      <c r="G18" s="40">
        <v>8080</v>
      </c>
      <c r="H18" s="78">
        <f>B18*G18</f>
        <v>72.72</v>
      </c>
      <c r="I18" s="79">
        <v>86</v>
      </c>
      <c r="J18" s="80"/>
    </row>
    <row r="19" spans="1:10" ht="12.75">
      <c r="A19" s="3"/>
      <c r="B19" s="4">
        <f>SUM(B5:B18)</f>
        <v>4.7330000000000005</v>
      </c>
      <c r="C19" s="4"/>
      <c r="D19" s="4"/>
      <c r="E19" s="4"/>
      <c r="F19" s="4"/>
      <c r="G19" s="4"/>
      <c r="H19" s="5"/>
      <c r="I19" s="5">
        <f>SUM(I5:I18)</f>
        <v>74645</v>
      </c>
      <c r="J19" s="6"/>
    </row>
    <row r="20" spans="1:10" ht="12.75">
      <c r="A20" s="3"/>
      <c r="B20" s="4"/>
      <c r="C20" s="4">
        <f>+(B5+B6+B7+B8+B10+B12+B13)/B19*100</f>
        <v>88.4005915909571</v>
      </c>
      <c r="D20" s="4"/>
      <c r="E20" s="4"/>
      <c r="F20" s="4"/>
      <c r="G20" s="4"/>
      <c r="H20" s="5"/>
      <c r="I20" s="5">
        <f>+I19/B19</f>
        <v>15771.18106908937</v>
      </c>
      <c r="J20" s="6"/>
    </row>
    <row r="21" spans="1:10" ht="12.75">
      <c r="A21" s="3"/>
      <c r="B21" s="4"/>
      <c r="C21" s="4"/>
      <c r="D21" s="4"/>
      <c r="E21" s="4"/>
      <c r="F21" s="4"/>
      <c r="G21" s="4"/>
      <c r="H21" s="5"/>
      <c r="I21" s="5"/>
      <c r="J21" s="6"/>
    </row>
    <row r="22" spans="1:10" ht="12.75">
      <c r="A22" s="3"/>
      <c r="B22" s="4"/>
      <c r="C22" s="4"/>
      <c r="D22" s="4"/>
      <c r="E22" s="4"/>
      <c r="F22" s="4"/>
      <c r="G22" s="4"/>
      <c r="H22" s="5"/>
      <c r="I22" s="5"/>
      <c r="J22" s="6"/>
    </row>
    <row r="23" spans="1:10" ht="12.75">
      <c r="A23" s="3"/>
      <c r="B23" s="4"/>
      <c r="C23" s="4"/>
      <c r="D23" s="4"/>
      <c r="E23" s="4"/>
      <c r="F23" s="4"/>
      <c r="G23" s="4"/>
      <c r="H23" s="5"/>
      <c r="I23" s="5"/>
      <c r="J23" s="6"/>
    </row>
    <row r="24" spans="1:10" ht="12.75">
      <c r="A24" s="3"/>
      <c r="B24" s="4"/>
      <c r="C24" s="4"/>
      <c r="D24" s="4"/>
      <c r="E24" s="4"/>
      <c r="F24" s="4"/>
      <c r="G24" s="4"/>
      <c r="H24" s="5"/>
      <c r="I24" s="5"/>
      <c r="J24" s="6"/>
    </row>
    <row r="25" spans="1:10" ht="12.75">
      <c r="A25" s="3"/>
      <c r="B25" s="4"/>
      <c r="C25" s="4"/>
      <c r="D25" s="4"/>
      <c r="E25" s="4"/>
      <c r="F25" s="4"/>
      <c r="G25" s="4"/>
      <c r="H25" s="5"/>
      <c r="I25" s="5"/>
      <c r="J25" s="6"/>
    </row>
    <row r="26" spans="1:10" ht="12.75">
      <c r="A26" s="3"/>
      <c r="B26" s="4"/>
      <c r="C26" s="4"/>
      <c r="D26" s="4"/>
      <c r="E26" s="4"/>
      <c r="F26" s="4"/>
      <c r="G26" s="4"/>
      <c r="H26" s="5"/>
      <c r="I26" s="5"/>
      <c r="J26" s="6"/>
    </row>
    <row r="27" spans="1:10" ht="12.75">
      <c r="A27" s="3"/>
      <c r="B27" s="4"/>
      <c r="C27" s="4"/>
      <c r="D27" s="4"/>
      <c r="E27" s="4"/>
      <c r="F27" s="4"/>
      <c r="G27" s="4"/>
      <c r="H27" s="5"/>
      <c r="I27" s="5"/>
      <c r="J27" s="6"/>
    </row>
    <row r="28" spans="1:10" ht="12.75">
      <c r="A28" s="3"/>
      <c r="B28" s="4"/>
      <c r="C28" s="4"/>
      <c r="D28" s="4"/>
      <c r="E28" s="4"/>
      <c r="F28" s="4"/>
      <c r="G28" s="4"/>
      <c r="H28" s="5"/>
      <c r="I28" s="5"/>
      <c r="J28" s="6"/>
    </row>
    <row r="29" spans="1:10" ht="12.75">
      <c r="A29" s="3"/>
      <c r="B29" s="4"/>
      <c r="C29" s="4"/>
      <c r="D29" s="4"/>
      <c r="E29" s="4"/>
      <c r="F29" s="4"/>
      <c r="G29" s="4"/>
      <c r="H29" s="5"/>
      <c r="I29" s="5"/>
      <c r="J29" s="6"/>
    </row>
    <row r="30" spans="1:10" ht="12.75">
      <c r="A30" s="3"/>
      <c r="B30" s="4"/>
      <c r="C30" s="4"/>
      <c r="D30" s="4"/>
      <c r="E30" s="4"/>
      <c r="F30" s="4"/>
      <c r="G30" s="4"/>
      <c r="H30" s="5"/>
      <c r="I30" s="5"/>
      <c r="J30" s="6"/>
    </row>
    <row r="31" spans="1:10" ht="12.75">
      <c r="A31" s="3"/>
      <c r="B31" s="4"/>
      <c r="C31" s="4"/>
      <c r="D31" s="4"/>
      <c r="E31" s="4"/>
      <c r="F31" s="4"/>
      <c r="G31" s="4"/>
      <c r="H31" s="5"/>
      <c r="I31" s="5"/>
      <c r="J31" s="6"/>
    </row>
    <row r="32" spans="1:10" ht="12.75">
      <c r="A32" s="3"/>
      <c r="B32" s="4"/>
      <c r="C32" s="4"/>
      <c r="D32" s="4"/>
      <c r="E32" s="4"/>
      <c r="F32" s="4"/>
      <c r="G32" s="4"/>
      <c r="H32" s="5"/>
      <c r="I32" s="5"/>
      <c r="J32" s="6"/>
    </row>
    <row r="33" spans="1:10" ht="13.5" thickBot="1">
      <c r="A33" s="8"/>
      <c r="B33" s="10"/>
      <c r="C33" s="10"/>
      <c r="D33" s="10"/>
      <c r="E33" s="10"/>
      <c r="F33" s="10"/>
      <c r="G33" s="10"/>
      <c r="H33" s="11"/>
      <c r="I33" s="11"/>
      <c r="J33" s="12"/>
    </row>
    <row r="35" ht="12.75">
      <c r="A35" t="s">
        <v>26</v>
      </c>
    </row>
  </sheetData>
  <mergeCells count="11">
    <mergeCell ref="H3:H4"/>
    <mergeCell ref="I3:J4"/>
    <mergeCell ref="A1:J1"/>
    <mergeCell ref="E2:J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I36" sqref="I36"/>
    </sheetView>
  </sheetViews>
  <sheetFormatPr defaultColWidth="9.00390625" defaultRowHeight="12.75"/>
  <cols>
    <col min="1" max="1" width="21.125" style="0" customWidth="1"/>
  </cols>
  <sheetData>
    <row r="1" spans="1:10" ht="12.75">
      <c r="A1" s="310" t="s">
        <v>0</v>
      </c>
      <c r="B1" s="310"/>
      <c r="C1" s="310"/>
      <c r="D1" s="310"/>
      <c r="E1" s="310"/>
      <c r="F1" s="311"/>
      <c r="G1" s="311"/>
      <c r="H1" s="311"/>
      <c r="I1" s="311"/>
      <c r="J1" s="311"/>
    </row>
    <row r="2" spans="1:10" ht="13.5" thickBot="1">
      <c r="A2">
        <v>44990260</v>
      </c>
      <c r="B2" t="s">
        <v>193</v>
      </c>
      <c r="E2" s="360" t="s">
        <v>207</v>
      </c>
      <c r="F2" s="360"/>
      <c r="G2" s="360"/>
      <c r="H2" s="360"/>
      <c r="I2" s="360"/>
      <c r="J2" s="360"/>
    </row>
    <row r="3" spans="1:10" ht="12.75">
      <c r="A3" s="312" t="s">
        <v>1</v>
      </c>
      <c r="B3" s="314" t="s">
        <v>2</v>
      </c>
      <c r="C3" s="314" t="s">
        <v>3</v>
      </c>
      <c r="D3" s="314" t="s">
        <v>4</v>
      </c>
      <c r="E3" s="314" t="s">
        <v>5</v>
      </c>
      <c r="F3" s="314" t="s">
        <v>6</v>
      </c>
      <c r="G3" s="314" t="s">
        <v>7</v>
      </c>
      <c r="H3" s="362" t="s">
        <v>208</v>
      </c>
      <c r="I3" s="314" t="s">
        <v>8</v>
      </c>
      <c r="J3" s="314"/>
    </row>
    <row r="4" spans="1:10" ht="12.75">
      <c r="A4" s="313"/>
      <c r="B4" s="315"/>
      <c r="C4" s="315"/>
      <c r="D4" s="315"/>
      <c r="E4" s="315"/>
      <c r="F4" s="315"/>
      <c r="G4" s="315"/>
      <c r="H4" s="363"/>
      <c r="I4" s="315"/>
      <c r="J4" s="315"/>
    </row>
    <row r="5" spans="1:10" ht="12.75">
      <c r="A5" s="3" t="s">
        <v>209</v>
      </c>
      <c r="B5" s="40">
        <v>1</v>
      </c>
      <c r="C5" s="40" t="s">
        <v>63</v>
      </c>
      <c r="D5" s="40">
        <v>10</v>
      </c>
      <c r="E5" s="40">
        <v>9</v>
      </c>
      <c r="F5" s="40">
        <v>6</v>
      </c>
      <c r="G5" s="40">
        <v>13360</v>
      </c>
      <c r="H5" s="78">
        <f>B5*G5</f>
        <v>13360</v>
      </c>
      <c r="I5" s="79">
        <v>15855</v>
      </c>
      <c r="J5" s="80"/>
    </row>
    <row r="6" spans="1:11" ht="12.75">
      <c r="A6" s="3" t="s">
        <v>210</v>
      </c>
      <c r="B6" s="40">
        <v>1</v>
      </c>
      <c r="C6" s="40" t="s">
        <v>211</v>
      </c>
      <c r="D6" s="40">
        <v>16</v>
      </c>
      <c r="E6" s="40">
        <v>8</v>
      </c>
      <c r="F6" s="40">
        <v>8</v>
      </c>
      <c r="G6" s="40">
        <v>13150</v>
      </c>
      <c r="H6" s="78">
        <f aca="true" t="shared" si="0" ref="H6:H19">B6*G6</f>
        <v>13150</v>
      </c>
      <c r="I6" s="79">
        <v>16954</v>
      </c>
      <c r="J6" s="80"/>
      <c r="K6" t="s">
        <v>212</v>
      </c>
    </row>
    <row r="7" spans="1:10" ht="12.75">
      <c r="A7" s="3" t="s">
        <v>210</v>
      </c>
      <c r="B7" s="40">
        <v>1</v>
      </c>
      <c r="C7" s="40" t="s">
        <v>10</v>
      </c>
      <c r="D7" s="40">
        <v>31</v>
      </c>
      <c r="E7" s="40">
        <v>7</v>
      </c>
      <c r="F7" s="40">
        <v>11</v>
      </c>
      <c r="G7" s="40">
        <v>13410</v>
      </c>
      <c r="H7" s="78">
        <f t="shared" si="0"/>
        <v>13410</v>
      </c>
      <c r="I7" s="79">
        <v>16874</v>
      </c>
      <c r="J7" s="80"/>
    </row>
    <row r="8" spans="1:10" ht="12.75">
      <c r="A8" s="3" t="s">
        <v>210</v>
      </c>
      <c r="B8" s="40">
        <v>1</v>
      </c>
      <c r="C8" s="40" t="s">
        <v>10</v>
      </c>
      <c r="D8" s="40">
        <v>28</v>
      </c>
      <c r="E8" s="40">
        <v>7</v>
      </c>
      <c r="F8" s="40">
        <v>11</v>
      </c>
      <c r="G8" s="40">
        <v>13410</v>
      </c>
      <c r="H8" s="78">
        <f t="shared" si="0"/>
        <v>13410</v>
      </c>
      <c r="I8" s="79">
        <v>16759</v>
      </c>
      <c r="J8" s="80"/>
    </row>
    <row r="9" spans="1:10" ht="12.75">
      <c r="A9" s="3" t="s">
        <v>210</v>
      </c>
      <c r="B9" s="40">
        <v>1</v>
      </c>
      <c r="C9" s="40" t="s">
        <v>10</v>
      </c>
      <c r="D9" s="40">
        <v>16</v>
      </c>
      <c r="E9" s="40">
        <v>7</v>
      </c>
      <c r="F9" s="40">
        <v>8</v>
      </c>
      <c r="G9" s="40">
        <v>12140</v>
      </c>
      <c r="H9" s="78">
        <f t="shared" si="0"/>
        <v>12140</v>
      </c>
      <c r="I9" s="79">
        <v>15496</v>
      </c>
      <c r="J9" s="80"/>
    </row>
    <row r="10" spans="1:10" ht="12.75">
      <c r="A10" s="3" t="s">
        <v>210</v>
      </c>
      <c r="B10" s="40">
        <v>0.5</v>
      </c>
      <c r="C10" s="40" t="s">
        <v>25</v>
      </c>
      <c r="D10" s="40">
        <v>4</v>
      </c>
      <c r="E10" s="40">
        <v>7</v>
      </c>
      <c r="F10" s="40">
        <v>4</v>
      </c>
      <c r="G10" s="40">
        <v>10640</v>
      </c>
      <c r="H10" s="78">
        <f t="shared" si="0"/>
        <v>5320</v>
      </c>
      <c r="I10" s="79">
        <v>6977</v>
      </c>
      <c r="J10" s="80"/>
    </row>
    <row r="11" spans="1:10" ht="12.75">
      <c r="A11" s="3" t="s">
        <v>9</v>
      </c>
      <c r="B11" s="40">
        <v>0.1</v>
      </c>
      <c r="C11" s="40" t="s">
        <v>12</v>
      </c>
      <c r="D11" s="40">
        <v>13</v>
      </c>
      <c r="E11" s="40">
        <v>12</v>
      </c>
      <c r="F11" s="40">
        <v>7</v>
      </c>
      <c r="G11" s="40">
        <v>15070</v>
      </c>
      <c r="H11" s="78">
        <f t="shared" si="0"/>
        <v>1507</v>
      </c>
      <c r="I11" s="79">
        <v>2916</v>
      </c>
      <c r="J11" s="80"/>
    </row>
    <row r="12" spans="1:10" ht="12.75">
      <c r="A12" s="3" t="s">
        <v>213</v>
      </c>
      <c r="B12" s="40">
        <v>0.085</v>
      </c>
      <c r="C12" s="40" t="s">
        <v>18</v>
      </c>
      <c r="D12" s="40">
        <v>11</v>
      </c>
      <c r="E12" s="40">
        <v>10</v>
      </c>
      <c r="F12" s="40">
        <v>6</v>
      </c>
      <c r="G12" s="40">
        <v>12310</v>
      </c>
      <c r="H12" s="78">
        <f t="shared" si="0"/>
        <v>1046.3500000000001</v>
      </c>
      <c r="I12" s="79">
        <v>1343</v>
      </c>
      <c r="J12" s="80"/>
    </row>
    <row r="13" spans="1:10" ht="12.75">
      <c r="A13" s="3" t="s">
        <v>204</v>
      </c>
      <c r="B13" s="40">
        <v>0.1</v>
      </c>
      <c r="C13" s="40" t="s">
        <v>10</v>
      </c>
      <c r="D13" s="40">
        <v>22</v>
      </c>
      <c r="E13" s="40">
        <v>9</v>
      </c>
      <c r="F13" s="40">
        <v>9</v>
      </c>
      <c r="G13" s="40">
        <v>12750</v>
      </c>
      <c r="H13" s="78">
        <f t="shared" si="0"/>
        <v>1275</v>
      </c>
      <c r="I13" s="79">
        <v>1668</v>
      </c>
      <c r="J13" s="80"/>
    </row>
    <row r="14" spans="1:10" ht="12.75">
      <c r="A14" s="3" t="s">
        <v>14</v>
      </c>
      <c r="B14" s="40">
        <v>0.075</v>
      </c>
      <c r="C14" s="40" t="s">
        <v>10</v>
      </c>
      <c r="D14" s="40">
        <v>36</v>
      </c>
      <c r="E14" s="40">
        <v>8</v>
      </c>
      <c r="F14" s="40">
        <v>12</v>
      </c>
      <c r="G14" s="40">
        <v>13190</v>
      </c>
      <c r="H14" s="78">
        <f t="shared" si="0"/>
        <v>989.25</v>
      </c>
      <c r="I14" s="79">
        <v>1197</v>
      </c>
      <c r="J14" s="80"/>
    </row>
    <row r="15" spans="1:10" ht="12.75">
      <c r="A15" s="3" t="s">
        <v>205</v>
      </c>
      <c r="B15" s="40">
        <v>0.1</v>
      </c>
      <c r="C15" s="40" t="s">
        <v>10</v>
      </c>
      <c r="D15" s="40">
        <v>24</v>
      </c>
      <c r="E15" s="40">
        <v>8</v>
      </c>
      <c r="F15" s="40">
        <v>10</v>
      </c>
      <c r="G15" s="40">
        <v>12210</v>
      </c>
      <c r="H15" s="78">
        <f t="shared" si="0"/>
        <v>1221</v>
      </c>
      <c r="I15" s="79">
        <v>1481</v>
      </c>
      <c r="J15" s="80"/>
    </row>
    <row r="16" spans="1:10" ht="12.75">
      <c r="A16" s="3" t="s">
        <v>14</v>
      </c>
      <c r="B16" s="40">
        <v>0.1</v>
      </c>
      <c r="C16" s="40" t="s">
        <v>10</v>
      </c>
      <c r="D16" s="40">
        <v>24</v>
      </c>
      <c r="E16" s="40">
        <v>8</v>
      </c>
      <c r="F16" s="40">
        <v>10</v>
      </c>
      <c r="G16" s="40">
        <v>12210</v>
      </c>
      <c r="H16" s="78">
        <f t="shared" si="0"/>
        <v>1221</v>
      </c>
      <c r="I16" s="79">
        <v>1328</v>
      </c>
      <c r="J16" s="80"/>
    </row>
    <row r="17" spans="1:10" ht="12.75">
      <c r="A17" s="3" t="s">
        <v>214</v>
      </c>
      <c r="B17" s="40">
        <v>0.08</v>
      </c>
      <c r="C17" s="40" t="s">
        <v>10</v>
      </c>
      <c r="D17" s="40">
        <v>8</v>
      </c>
      <c r="E17" s="40">
        <v>8</v>
      </c>
      <c r="F17" s="40">
        <v>5</v>
      </c>
      <c r="G17" s="40">
        <v>10060</v>
      </c>
      <c r="H17" s="78">
        <f t="shared" si="0"/>
        <v>804.8000000000001</v>
      </c>
      <c r="I17" s="79">
        <v>1011</v>
      </c>
      <c r="J17" s="80"/>
    </row>
    <row r="18" spans="1:10" ht="12.75">
      <c r="A18" s="3" t="s">
        <v>215</v>
      </c>
      <c r="B18" s="40">
        <v>0.068</v>
      </c>
      <c r="C18" s="40" t="s">
        <v>10</v>
      </c>
      <c r="D18" s="40">
        <v>35</v>
      </c>
      <c r="E18" s="40">
        <v>7</v>
      </c>
      <c r="F18" s="40">
        <v>12</v>
      </c>
      <c r="G18" s="40">
        <v>13870</v>
      </c>
      <c r="H18" s="78">
        <f t="shared" si="0"/>
        <v>943.1600000000001</v>
      </c>
      <c r="I18" s="79">
        <v>944</v>
      </c>
      <c r="J18" s="80"/>
    </row>
    <row r="19" spans="1:10" ht="12.75">
      <c r="A19" s="3" t="s">
        <v>215</v>
      </c>
      <c r="B19" s="40">
        <v>0.053</v>
      </c>
      <c r="C19" s="40" t="s">
        <v>10</v>
      </c>
      <c r="D19" s="40">
        <v>34</v>
      </c>
      <c r="E19" s="40">
        <v>7</v>
      </c>
      <c r="F19" s="40">
        <v>12</v>
      </c>
      <c r="G19" s="40">
        <v>13870</v>
      </c>
      <c r="H19" s="78">
        <f t="shared" si="0"/>
        <v>735.11</v>
      </c>
      <c r="I19" s="79">
        <v>745</v>
      </c>
      <c r="J19" s="80"/>
    </row>
    <row r="20" spans="1:10" ht="12.75">
      <c r="A20" s="3"/>
      <c r="B20" s="4">
        <f>SUM(B5:B19)</f>
        <v>6.260999999999998</v>
      </c>
      <c r="C20" s="4"/>
      <c r="D20" s="4"/>
      <c r="E20" s="4"/>
      <c r="F20" s="4"/>
      <c r="G20" s="4"/>
      <c r="H20" s="5"/>
      <c r="I20" s="5">
        <f>SUM(I5:I19)</f>
        <v>101548</v>
      </c>
      <c r="J20" s="6"/>
    </row>
    <row r="21" spans="1:10" ht="12.75">
      <c r="A21" s="3"/>
      <c r="B21" s="4"/>
      <c r="C21" s="4">
        <f>+(B5+B10+B11+B12)/B20*100</f>
        <v>26.912633764574355</v>
      </c>
      <c r="D21" s="4"/>
      <c r="E21" s="4"/>
      <c r="F21" s="4"/>
      <c r="G21" s="4"/>
      <c r="H21" s="5"/>
      <c r="I21" s="5">
        <f>+I20/B20</f>
        <v>16219.134323590484</v>
      </c>
      <c r="J21" s="6"/>
    </row>
    <row r="22" spans="1:10" ht="12.75">
      <c r="A22" s="3"/>
      <c r="B22" s="4"/>
      <c r="C22" s="4"/>
      <c r="D22" s="4"/>
      <c r="E22" s="4"/>
      <c r="F22" s="4"/>
      <c r="G22" s="4"/>
      <c r="H22" s="5"/>
      <c r="I22" s="5"/>
      <c r="J22" s="6"/>
    </row>
    <row r="23" spans="1:10" ht="12.75">
      <c r="A23" s="3"/>
      <c r="B23" s="4"/>
      <c r="C23" s="4"/>
      <c r="D23" s="4"/>
      <c r="E23" s="4"/>
      <c r="F23" s="4"/>
      <c r="G23" s="4"/>
      <c r="H23" s="5"/>
      <c r="I23" s="5"/>
      <c r="J23" s="6"/>
    </row>
    <row r="24" spans="1:10" ht="12.75">
      <c r="A24" s="3"/>
      <c r="B24" s="4"/>
      <c r="C24" s="4"/>
      <c r="D24" s="4"/>
      <c r="E24" s="4"/>
      <c r="F24" s="4"/>
      <c r="G24" s="4"/>
      <c r="H24" s="5"/>
      <c r="I24" s="5"/>
      <c r="J24" s="6"/>
    </row>
    <row r="25" spans="1:10" ht="12.75">
      <c r="A25" s="3"/>
      <c r="B25" s="4"/>
      <c r="C25" s="4"/>
      <c r="D25" s="4"/>
      <c r="E25" s="4"/>
      <c r="F25" s="4"/>
      <c r="G25" s="4"/>
      <c r="H25" s="5"/>
      <c r="I25" s="5"/>
      <c r="J25" s="6"/>
    </row>
    <row r="26" spans="1:10" ht="12.75">
      <c r="A26" s="3"/>
      <c r="B26" s="4"/>
      <c r="C26" s="4"/>
      <c r="D26" s="4"/>
      <c r="E26" s="4"/>
      <c r="F26" s="4"/>
      <c r="G26" s="4"/>
      <c r="H26" s="5"/>
      <c r="I26" s="5"/>
      <c r="J26" s="6"/>
    </row>
    <row r="27" spans="1:10" ht="12.75">
      <c r="A27" s="3"/>
      <c r="B27" s="4"/>
      <c r="C27" s="4"/>
      <c r="D27" s="4"/>
      <c r="E27" s="4"/>
      <c r="F27" s="4"/>
      <c r="G27" s="4"/>
      <c r="H27" s="5"/>
      <c r="I27" s="5"/>
      <c r="J27" s="6"/>
    </row>
    <row r="28" spans="1:10" ht="12.75">
      <c r="A28" s="3"/>
      <c r="B28" s="4"/>
      <c r="C28" s="4"/>
      <c r="D28" s="4"/>
      <c r="E28" s="4"/>
      <c r="F28" s="4"/>
      <c r="G28" s="4"/>
      <c r="H28" s="5"/>
      <c r="I28" s="5"/>
      <c r="J28" s="6"/>
    </row>
    <row r="29" spans="1:10" ht="12.75">
      <c r="A29" s="3"/>
      <c r="B29" s="4"/>
      <c r="C29" s="4"/>
      <c r="D29" s="4"/>
      <c r="E29" s="4"/>
      <c r="F29" s="4"/>
      <c r="G29" s="4"/>
      <c r="H29" s="5"/>
      <c r="I29" s="5"/>
      <c r="J29" s="6"/>
    </row>
    <row r="30" spans="1:10" ht="12.75">
      <c r="A30" s="3"/>
      <c r="B30" s="4"/>
      <c r="C30" s="4"/>
      <c r="D30" s="4"/>
      <c r="E30" s="4"/>
      <c r="F30" s="4"/>
      <c r="G30" s="4"/>
      <c r="H30" s="5"/>
      <c r="I30" s="5"/>
      <c r="J30" s="6"/>
    </row>
    <row r="31" spans="1:10" ht="13.5" thickBot="1">
      <c r="A31" s="8"/>
      <c r="B31" s="10"/>
      <c r="C31" s="10"/>
      <c r="D31" s="10"/>
      <c r="E31" s="10"/>
      <c r="F31" s="10"/>
      <c r="G31" s="10"/>
      <c r="H31" s="11"/>
      <c r="I31" s="11"/>
      <c r="J31" s="12"/>
    </row>
    <row r="33" ht="12.75">
      <c r="A33" t="s">
        <v>216</v>
      </c>
    </row>
    <row r="34" ht="12.75">
      <c r="A34" t="s">
        <v>217</v>
      </c>
    </row>
  </sheetData>
  <mergeCells count="11">
    <mergeCell ref="H3:H4"/>
    <mergeCell ref="I3:J4"/>
    <mergeCell ref="A1:J1"/>
    <mergeCell ref="E2:J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I21" sqref="I21"/>
    </sheetView>
  </sheetViews>
  <sheetFormatPr defaultColWidth="9.00390625" defaultRowHeight="12.75"/>
  <cols>
    <col min="1" max="1" width="17.75390625" style="0" customWidth="1"/>
  </cols>
  <sheetData>
    <row r="1" spans="1:10" ht="12.75">
      <c r="A1" s="310" t="s">
        <v>0</v>
      </c>
      <c r="B1" s="310"/>
      <c r="C1" s="310"/>
      <c r="D1" s="310"/>
      <c r="E1" s="310"/>
      <c r="F1" s="311"/>
      <c r="G1" s="311"/>
      <c r="H1" s="311"/>
      <c r="I1" s="311"/>
      <c r="J1" s="311"/>
    </row>
    <row r="2" spans="1:10" ht="13.5" thickBot="1">
      <c r="A2">
        <v>44990260</v>
      </c>
      <c r="B2" t="s">
        <v>193</v>
      </c>
      <c r="E2" s="360" t="s">
        <v>218</v>
      </c>
      <c r="F2" s="360"/>
      <c r="G2" s="360"/>
      <c r="H2" s="360"/>
      <c r="I2" s="360"/>
      <c r="J2" s="360"/>
    </row>
    <row r="3" spans="1:10" ht="12.75">
      <c r="A3" s="312" t="s">
        <v>1</v>
      </c>
      <c r="B3" s="314" t="s">
        <v>2</v>
      </c>
      <c r="C3" s="314" t="s">
        <v>99</v>
      </c>
      <c r="D3" s="314" t="s">
        <v>4</v>
      </c>
      <c r="E3" s="314" t="s">
        <v>5</v>
      </c>
      <c r="F3" s="314" t="s">
        <v>6</v>
      </c>
      <c r="G3" s="314" t="s">
        <v>7</v>
      </c>
      <c r="H3" s="362" t="s">
        <v>208</v>
      </c>
      <c r="I3" s="314" t="s">
        <v>8</v>
      </c>
      <c r="J3" s="314"/>
    </row>
    <row r="4" spans="1:10" ht="12.75">
      <c r="A4" s="313"/>
      <c r="B4" s="315"/>
      <c r="C4" s="315"/>
      <c r="D4" s="315"/>
      <c r="E4" s="315"/>
      <c r="F4" s="315"/>
      <c r="G4" s="315"/>
      <c r="H4" s="363"/>
      <c r="I4" s="315"/>
      <c r="J4" s="315"/>
    </row>
    <row r="5" spans="1:10" ht="12.75">
      <c r="A5" s="3" t="s">
        <v>209</v>
      </c>
      <c r="B5" s="40">
        <v>1</v>
      </c>
      <c r="C5" s="40" t="s">
        <v>18</v>
      </c>
      <c r="D5" s="40">
        <v>10</v>
      </c>
      <c r="E5" s="40">
        <v>9</v>
      </c>
      <c r="F5" s="40">
        <v>6</v>
      </c>
      <c r="G5" s="40">
        <v>13360</v>
      </c>
      <c r="H5" s="78">
        <f>B5*G5</f>
        <v>13360</v>
      </c>
      <c r="I5" s="79">
        <v>17262</v>
      </c>
      <c r="J5" s="80"/>
    </row>
    <row r="6" spans="1:10" ht="12.75">
      <c r="A6" s="3" t="s">
        <v>219</v>
      </c>
      <c r="B6" s="40">
        <v>1</v>
      </c>
      <c r="C6" s="40" t="s">
        <v>158</v>
      </c>
      <c r="D6" s="40">
        <v>13</v>
      </c>
      <c r="E6" s="40">
        <v>4</v>
      </c>
      <c r="F6" s="40">
        <v>10</v>
      </c>
      <c r="G6" s="40">
        <v>10150</v>
      </c>
      <c r="H6" s="78">
        <f aca="true" t="shared" si="0" ref="H6:H19">B6*G6</f>
        <v>10150</v>
      </c>
      <c r="I6" s="79">
        <v>11130</v>
      </c>
      <c r="J6" s="80"/>
    </row>
    <row r="7" spans="1:10" ht="12.75">
      <c r="A7" s="3" t="s">
        <v>219</v>
      </c>
      <c r="B7" s="40">
        <v>1</v>
      </c>
      <c r="C7" s="40" t="s">
        <v>10</v>
      </c>
      <c r="D7" s="40">
        <v>13</v>
      </c>
      <c r="E7" s="40">
        <v>6</v>
      </c>
      <c r="F7" s="40">
        <v>7</v>
      </c>
      <c r="G7" s="40">
        <v>10810</v>
      </c>
      <c r="H7" s="78">
        <f t="shared" si="0"/>
        <v>10810</v>
      </c>
      <c r="I7" s="79">
        <v>12292</v>
      </c>
      <c r="J7" s="80"/>
    </row>
    <row r="8" spans="1:10" ht="12.75">
      <c r="A8" s="3" t="s">
        <v>219</v>
      </c>
      <c r="B8" s="40">
        <v>1</v>
      </c>
      <c r="C8" s="40" t="s">
        <v>10</v>
      </c>
      <c r="D8" s="40">
        <v>2</v>
      </c>
      <c r="E8" s="40">
        <v>7</v>
      </c>
      <c r="F8" s="40">
        <v>2</v>
      </c>
      <c r="G8" s="40">
        <v>9980</v>
      </c>
      <c r="H8" s="78">
        <f t="shared" si="0"/>
        <v>9980</v>
      </c>
      <c r="I8" s="79">
        <v>11779</v>
      </c>
      <c r="J8" s="80"/>
    </row>
    <row r="9" spans="1:10" ht="12.75">
      <c r="A9" s="3" t="s">
        <v>219</v>
      </c>
      <c r="B9" s="40">
        <v>0.6</v>
      </c>
      <c r="C9" s="40" t="s">
        <v>10</v>
      </c>
      <c r="D9" s="40">
        <v>5</v>
      </c>
      <c r="E9" s="40">
        <v>4</v>
      </c>
      <c r="F9" s="40">
        <v>10</v>
      </c>
      <c r="G9" s="40">
        <v>10150</v>
      </c>
      <c r="H9" s="78">
        <f t="shared" si="0"/>
        <v>6090</v>
      </c>
      <c r="I9" s="79">
        <v>6570</v>
      </c>
      <c r="J9" s="80"/>
    </row>
    <row r="10" spans="1:10" ht="12.75">
      <c r="A10" s="3" t="s">
        <v>214</v>
      </c>
      <c r="B10" s="40">
        <v>0.081</v>
      </c>
      <c r="C10" s="40" t="s">
        <v>10</v>
      </c>
      <c r="D10" s="40">
        <v>8</v>
      </c>
      <c r="E10" s="40">
        <v>8</v>
      </c>
      <c r="F10" s="40">
        <v>5</v>
      </c>
      <c r="G10" s="40">
        <v>10060</v>
      </c>
      <c r="H10" s="78">
        <f t="shared" si="0"/>
        <v>814.86</v>
      </c>
      <c r="I10" s="79">
        <v>1023</v>
      </c>
      <c r="J10" s="80"/>
    </row>
    <row r="11" spans="1:10" ht="12.75">
      <c r="A11" s="3" t="s">
        <v>206</v>
      </c>
      <c r="B11" s="40">
        <v>0.022</v>
      </c>
      <c r="C11" s="40" t="s">
        <v>158</v>
      </c>
      <c r="D11" s="40">
        <v>26</v>
      </c>
      <c r="E11" s="40">
        <v>2</v>
      </c>
      <c r="F11" s="40">
        <v>12</v>
      </c>
      <c r="G11" s="40">
        <v>8080</v>
      </c>
      <c r="H11" s="78">
        <f t="shared" si="0"/>
        <v>177.76</v>
      </c>
      <c r="I11" s="79">
        <v>185</v>
      </c>
      <c r="J11" s="80"/>
    </row>
    <row r="12" spans="1:10" ht="12.75">
      <c r="A12" s="3" t="s">
        <v>102</v>
      </c>
      <c r="B12" s="40">
        <v>0.084</v>
      </c>
      <c r="C12" s="40" t="s">
        <v>12</v>
      </c>
      <c r="D12" s="40">
        <v>13</v>
      </c>
      <c r="E12" s="40">
        <v>12</v>
      </c>
      <c r="F12" s="40">
        <v>7</v>
      </c>
      <c r="G12" s="40">
        <v>15070</v>
      </c>
      <c r="H12" s="78">
        <f t="shared" si="0"/>
        <v>1265.88</v>
      </c>
      <c r="I12" s="79">
        <v>2449</v>
      </c>
      <c r="J12" s="80"/>
    </row>
    <row r="13" spans="1:10" ht="12.75">
      <c r="A13" s="3" t="s">
        <v>213</v>
      </c>
      <c r="B13" s="40">
        <v>0.052</v>
      </c>
      <c r="C13" s="40" t="s">
        <v>18</v>
      </c>
      <c r="D13" s="40">
        <v>11</v>
      </c>
      <c r="E13" s="40">
        <v>10</v>
      </c>
      <c r="F13" s="40">
        <v>6</v>
      </c>
      <c r="G13" s="40">
        <v>12310</v>
      </c>
      <c r="H13" s="78">
        <f t="shared" si="0"/>
        <v>640.12</v>
      </c>
      <c r="I13" s="79">
        <v>822</v>
      </c>
      <c r="J13" s="80"/>
    </row>
    <row r="14" spans="1:10" ht="12.75">
      <c r="A14" s="3" t="s">
        <v>204</v>
      </c>
      <c r="B14" s="40">
        <v>0.084</v>
      </c>
      <c r="C14" s="40" t="s">
        <v>10</v>
      </c>
      <c r="D14" s="40">
        <v>22</v>
      </c>
      <c r="E14" s="40">
        <v>9</v>
      </c>
      <c r="F14" s="40">
        <v>9</v>
      </c>
      <c r="G14" s="40">
        <v>12750</v>
      </c>
      <c r="H14" s="78">
        <f t="shared" si="0"/>
        <v>1071</v>
      </c>
      <c r="I14" s="79">
        <v>1401</v>
      </c>
      <c r="J14" s="80"/>
    </row>
    <row r="15" spans="1:10" ht="12.75">
      <c r="A15" s="3" t="s">
        <v>14</v>
      </c>
      <c r="B15" s="40">
        <v>0.063</v>
      </c>
      <c r="C15" s="40" t="s">
        <v>10</v>
      </c>
      <c r="D15" s="40">
        <v>36</v>
      </c>
      <c r="E15" s="40">
        <v>8</v>
      </c>
      <c r="F15" s="40">
        <v>12</v>
      </c>
      <c r="G15" s="40">
        <v>13190</v>
      </c>
      <c r="H15" s="78">
        <f t="shared" si="0"/>
        <v>830.97</v>
      </c>
      <c r="I15" s="79">
        <v>1005</v>
      </c>
      <c r="J15" s="80"/>
    </row>
    <row r="16" spans="1:10" ht="12.75">
      <c r="A16" s="3" t="s">
        <v>205</v>
      </c>
      <c r="B16" s="40">
        <v>0.084</v>
      </c>
      <c r="C16" s="40" t="s">
        <v>10</v>
      </c>
      <c r="D16" s="40">
        <v>24</v>
      </c>
      <c r="E16" s="40">
        <v>8</v>
      </c>
      <c r="F16" s="40">
        <v>10</v>
      </c>
      <c r="G16" s="40">
        <v>12210</v>
      </c>
      <c r="H16" s="78">
        <f t="shared" si="0"/>
        <v>1025.64</v>
      </c>
      <c r="I16" s="79">
        <v>1244</v>
      </c>
      <c r="J16" s="80"/>
    </row>
    <row r="17" spans="1:10" ht="12.75">
      <c r="A17" s="3" t="s">
        <v>14</v>
      </c>
      <c r="B17" s="40">
        <v>0.084</v>
      </c>
      <c r="C17" s="40" t="s">
        <v>10</v>
      </c>
      <c r="D17" s="40">
        <v>24</v>
      </c>
      <c r="E17" s="40">
        <v>8</v>
      </c>
      <c r="F17" s="40">
        <v>10</v>
      </c>
      <c r="G17" s="40">
        <v>12210</v>
      </c>
      <c r="H17" s="78">
        <f t="shared" si="0"/>
        <v>1025.64</v>
      </c>
      <c r="I17" s="79">
        <v>1115</v>
      </c>
      <c r="J17" s="80"/>
    </row>
    <row r="18" spans="1:10" ht="12.75">
      <c r="A18" s="3" t="s">
        <v>220</v>
      </c>
      <c r="B18" s="40">
        <v>0.1</v>
      </c>
      <c r="C18" s="40" t="s">
        <v>10</v>
      </c>
      <c r="D18" s="40">
        <v>1</v>
      </c>
      <c r="E18" s="40">
        <v>4</v>
      </c>
      <c r="F18" s="40">
        <v>10</v>
      </c>
      <c r="G18" s="40">
        <v>10150</v>
      </c>
      <c r="H18" s="78">
        <f t="shared" si="0"/>
        <v>1015</v>
      </c>
      <c r="I18" s="79">
        <v>1087</v>
      </c>
      <c r="J18" s="80"/>
    </row>
    <row r="19" spans="1:10" ht="12.75">
      <c r="A19" s="3" t="s">
        <v>220</v>
      </c>
      <c r="B19" s="40">
        <v>0.08</v>
      </c>
      <c r="C19" s="40" t="s">
        <v>10</v>
      </c>
      <c r="D19" s="40">
        <v>2</v>
      </c>
      <c r="E19" s="40">
        <v>4</v>
      </c>
      <c r="F19" s="40">
        <v>10</v>
      </c>
      <c r="G19" s="40">
        <v>10150</v>
      </c>
      <c r="H19" s="79">
        <f t="shared" si="0"/>
        <v>812</v>
      </c>
      <c r="I19" s="79">
        <v>835</v>
      </c>
      <c r="J19" s="80"/>
    </row>
    <row r="20" spans="1:10" ht="12.75">
      <c r="A20" s="3"/>
      <c r="B20" s="4">
        <f>SUM(B5:B19)</f>
        <v>5.333999999999998</v>
      </c>
      <c r="C20" s="4"/>
      <c r="D20" s="4"/>
      <c r="E20" s="4"/>
      <c r="F20" s="4"/>
      <c r="G20" s="4"/>
      <c r="H20" s="5"/>
      <c r="I20" s="5">
        <f>SUM(I5:I19)</f>
        <v>70199</v>
      </c>
      <c r="J20" s="6"/>
    </row>
    <row r="21" spans="1:10" ht="12.75">
      <c r="A21" s="3"/>
      <c r="B21" s="4"/>
      <c r="C21" s="4">
        <f>+(B5+B12+B13)/B20*100</f>
        <v>21.297337832770914</v>
      </c>
      <c r="D21" s="4"/>
      <c r="E21" s="4"/>
      <c r="F21" s="4"/>
      <c r="G21" s="4"/>
      <c r="H21" s="5"/>
      <c r="I21" s="5">
        <f>+I20/B20</f>
        <v>13160.667416572933</v>
      </c>
      <c r="J21" s="6"/>
    </row>
    <row r="22" spans="1:10" ht="12.75">
      <c r="A22" s="3"/>
      <c r="B22" s="4"/>
      <c r="C22" s="4"/>
      <c r="D22" s="4"/>
      <c r="E22" s="4"/>
      <c r="F22" s="4"/>
      <c r="G22" s="4"/>
      <c r="H22" s="5"/>
      <c r="I22" s="5"/>
      <c r="J22" s="6"/>
    </row>
    <row r="23" spans="1:10" ht="12.75">
      <c r="A23" s="3"/>
      <c r="B23" s="4"/>
      <c r="C23" s="4"/>
      <c r="D23" s="4"/>
      <c r="E23" s="4"/>
      <c r="F23" s="4"/>
      <c r="G23" s="4"/>
      <c r="H23" s="5"/>
      <c r="I23" s="5"/>
      <c r="J23" s="6"/>
    </row>
    <row r="24" spans="1:10" ht="12.75">
      <c r="A24" s="3"/>
      <c r="B24" s="4"/>
      <c r="C24" s="4"/>
      <c r="D24" s="4"/>
      <c r="E24" s="4"/>
      <c r="F24" s="4"/>
      <c r="G24" s="4"/>
      <c r="H24" s="5"/>
      <c r="I24" s="5"/>
      <c r="J24" s="6"/>
    </row>
    <row r="25" spans="1:10" ht="12.75">
      <c r="A25" s="3"/>
      <c r="B25" s="4"/>
      <c r="C25" s="4"/>
      <c r="D25" s="4"/>
      <c r="E25" s="4"/>
      <c r="F25" s="4"/>
      <c r="G25" s="4"/>
      <c r="H25" s="5"/>
      <c r="I25" s="5"/>
      <c r="J25" s="6"/>
    </row>
    <row r="26" spans="1:10" ht="12.75">
      <c r="A26" s="3"/>
      <c r="B26" s="4"/>
      <c r="C26" s="4"/>
      <c r="D26" s="4"/>
      <c r="E26" s="4"/>
      <c r="F26" s="4"/>
      <c r="G26" s="4"/>
      <c r="H26" s="5"/>
      <c r="I26" s="5"/>
      <c r="J26" s="6"/>
    </row>
    <row r="27" spans="1:10" ht="12.75">
      <c r="A27" s="3"/>
      <c r="B27" s="4"/>
      <c r="C27" s="4"/>
      <c r="D27" s="4"/>
      <c r="E27" s="4"/>
      <c r="F27" s="4"/>
      <c r="G27" s="4"/>
      <c r="H27" s="5"/>
      <c r="I27" s="5"/>
      <c r="J27" s="6"/>
    </row>
    <row r="28" spans="1:10" ht="12.75">
      <c r="A28" s="3"/>
      <c r="B28" s="4"/>
      <c r="C28" s="4"/>
      <c r="D28" s="4"/>
      <c r="E28" s="4"/>
      <c r="F28" s="4"/>
      <c r="G28" s="4"/>
      <c r="H28" s="5"/>
      <c r="I28" s="5"/>
      <c r="J28" s="6"/>
    </row>
    <row r="29" spans="1:10" ht="12.75">
      <c r="A29" s="3"/>
      <c r="B29" s="4"/>
      <c r="C29" s="4"/>
      <c r="D29" s="4"/>
      <c r="E29" s="4"/>
      <c r="F29" s="4"/>
      <c r="G29" s="4"/>
      <c r="H29" s="5"/>
      <c r="I29" s="5"/>
      <c r="J29" s="6"/>
    </row>
    <row r="30" spans="1:10" ht="12.75">
      <c r="A30" s="3"/>
      <c r="B30" s="4"/>
      <c r="C30" s="4"/>
      <c r="D30" s="4"/>
      <c r="E30" s="4"/>
      <c r="F30" s="4"/>
      <c r="G30" s="4"/>
      <c r="H30" s="5"/>
      <c r="I30" s="5"/>
      <c r="J30" s="6"/>
    </row>
    <row r="31" spans="1:10" ht="13.5" thickBot="1">
      <c r="A31" s="8"/>
      <c r="B31" s="10"/>
      <c r="C31" s="10"/>
      <c r="D31" s="10"/>
      <c r="E31" s="10"/>
      <c r="F31" s="10"/>
      <c r="G31" s="10"/>
      <c r="H31" s="11"/>
      <c r="I31" s="11"/>
      <c r="J31" s="12"/>
    </row>
    <row r="33" spans="1:4" ht="12.75">
      <c r="A33" t="s">
        <v>26</v>
      </c>
      <c r="B33" t="s">
        <v>221</v>
      </c>
      <c r="D33" t="s">
        <v>222</v>
      </c>
    </row>
  </sheetData>
  <mergeCells count="11">
    <mergeCell ref="H3:H4"/>
    <mergeCell ref="I3:J4"/>
    <mergeCell ref="A1:J1"/>
    <mergeCell ref="E2:J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B1">
      <selection activeCell="C16" sqref="C16"/>
    </sheetView>
  </sheetViews>
  <sheetFormatPr defaultColWidth="9.00390625" defaultRowHeight="12.75"/>
  <cols>
    <col min="1" max="2" width="22.25390625" style="0" customWidth="1"/>
    <col min="3" max="3" width="10.125" style="0" customWidth="1"/>
    <col min="4" max="4" width="9.875" style="0" customWidth="1"/>
    <col min="5" max="5" width="9.25390625" style="0" customWidth="1"/>
    <col min="6" max="6" width="4.75390625" style="0" hidden="1" customWidth="1"/>
    <col min="7" max="7" width="11.125" style="0" customWidth="1"/>
    <col min="8" max="8" width="0.12890625" style="0" hidden="1" customWidth="1"/>
    <col min="9" max="9" width="11.25390625" style="0" customWidth="1"/>
    <col min="11" max="11" width="9.375" style="0" customWidth="1"/>
    <col min="12" max="12" width="7.625" style="0" customWidth="1"/>
    <col min="13" max="13" width="7.875" style="0" customWidth="1"/>
  </cols>
  <sheetData>
    <row r="2" spans="1:2" ht="18.75" thickBot="1">
      <c r="A2" s="167" t="s">
        <v>449</v>
      </c>
      <c r="B2" s="167"/>
    </row>
    <row r="3" spans="1:14" ht="20.25" customHeight="1">
      <c r="A3" s="293" t="s">
        <v>403</v>
      </c>
      <c r="B3" s="287" t="s">
        <v>404</v>
      </c>
      <c r="C3" s="295" t="s">
        <v>450</v>
      </c>
      <c r="D3" s="296"/>
      <c r="E3" s="297" t="s">
        <v>451</v>
      </c>
      <c r="F3" s="298"/>
      <c r="G3" s="297" t="s">
        <v>452</v>
      </c>
      <c r="H3" s="298"/>
      <c r="I3" s="272" t="s">
        <v>453</v>
      </c>
      <c r="J3" s="287" t="s">
        <v>454</v>
      </c>
      <c r="K3" s="291" t="s">
        <v>455</v>
      </c>
      <c r="L3" s="287" t="s">
        <v>456</v>
      </c>
      <c r="M3" s="285" t="s">
        <v>457</v>
      </c>
      <c r="N3" s="168"/>
    </row>
    <row r="4" spans="1:14" ht="28.5" customHeight="1" thickBot="1">
      <c r="A4" s="294"/>
      <c r="B4" s="288"/>
      <c r="C4" s="229" t="s">
        <v>458</v>
      </c>
      <c r="D4" s="229" t="s">
        <v>459</v>
      </c>
      <c r="E4" s="299"/>
      <c r="F4" s="300"/>
      <c r="G4" s="299"/>
      <c r="H4" s="300"/>
      <c r="I4" s="273"/>
      <c r="J4" s="290"/>
      <c r="K4" s="292"/>
      <c r="L4" s="290"/>
      <c r="M4" s="286"/>
      <c r="N4" s="168"/>
    </row>
    <row r="5" spans="1:13" ht="13.5" thickBot="1">
      <c r="A5" s="225"/>
      <c r="B5" s="225"/>
      <c r="C5" s="289" t="s">
        <v>460</v>
      </c>
      <c r="D5" s="274"/>
      <c r="E5" s="230">
        <v>45920</v>
      </c>
      <c r="F5" s="231"/>
      <c r="G5" s="232">
        <v>85335</v>
      </c>
      <c r="H5" s="225"/>
      <c r="I5" s="271" t="s">
        <v>461</v>
      </c>
      <c r="J5" s="284"/>
      <c r="K5" s="284"/>
      <c r="L5" s="230">
        <v>10000</v>
      </c>
      <c r="M5" s="233">
        <v>6000</v>
      </c>
    </row>
    <row r="6" spans="1:13" ht="13.5" thickBot="1">
      <c r="A6" s="225"/>
      <c r="B6" s="225"/>
      <c r="C6" s="234"/>
      <c r="D6" s="235"/>
      <c r="E6" s="235"/>
      <c r="F6" s="235"/>
      <c r="G6" s="235"/>
      <c r="H6" s="225"/>
      <c r="I6" s="225"/>
      <c r="J6" s="225"/>
      <c r="K6" s="225"/>
      <c r="L6" s="225"/>
      <c r="M6" s="225"/>
    </row>
    <row r="7" spans="1:13" ht="25.5">
      <c r="A7" s="236" t="s">
        <v>462</v>
      </c>
      <c r="B7" s="246" t="s">
        <v>463</v>
      </c>
      <c r="C7" s="226">
        <v>30</v>
      </c>
      <c r="D7" s="226">
        <v>28</v>
      </c>
      <c r="E7" s="237">
        <f>+E5*C7</f>
        <v>1377600</v>
      </c>
      <c r="F7" s="226"/>
      <c r="G7" s="237">
        <v>2169552</v>
      </c>
      <c r="H7" s="226"/>
      <c r="I7" s="237">
        <v>11336640</v>
      </c>
      <c r="J7" s="237">
        <f>+I7/(C7+D7)</f>
        <v>195459.3103448276</v>
      </c>
      <c r="K7" s="237">
        <v>875436</v>
      </c>
      <c r="L7" s="237">
        <f>+D7*L5</f>
        <v>280000</v>
      </c>
      <c r="M7" s="238">
        <f>+C7*M5</f>
        <v>180000</v>
      </c>
    </row>
    <row r="8" spans="1:13" ht="12.75">
      <c r="A8" s="198" t="s">
        <v>464</v>
      </c>
      <c r="B8" s="227" t="s">
        <v>465</v>
      </c>
      <c r="C8" s="227">
        <v>18</v>
      </c>
      <c r="D8" s="227">
        <v>0</v>
      </c>
      <c r="E8" s="239">
        <v>750420</v>
      </c>
      <c r="F8" s="227"/>
      <c r="G8" s="227">
        <v>0</v>
      </c>
      <c r="H8" s="227"/>
      <c r="I8" s="239">
        <v>1839516</v>
      </c>
      <c r="J8" s="239">
        <f>+I8/C8</f>
        <v>102195.33333333333</v>
      </c>
      <c r="K8" s="239">
        <v>190500</v>
      </c>
      <c r="L8" s="239">
        <v>0</v>
      </c>
      <c r="M8" s="240">
        <f>+C8*M5</f>
        <v>108000</v>
      </c>
    </row>
    <row r="9" spans="1:13" ht="12.75">
      <c r="A9" s="198" t="s">
        <v>466</v>
      </c>
      <c r="B9" s="227" t="s">
        <v>467</v>
      </c>
      <c r="C9" s="227">
        <v>18</v>
      </c>
      <c r="D9" s="227">
        <v>0</v>
      </c>
      <c r="E9" s="239">
        <v>750420</v>
      </c>
      <c r="F9" s="227"/>
      <c r="G9" s="227">
        <v>0</v>
      </c>
      <c r="H9" s="227"/>
      <c r="I9" s="239">
        <v>3373332</v>
      </c>
      <c r="J9" s="239">
        <f>+I9/C9</f>
        <v>187407.33333333334</v>
      </c>
      <c r="K9" s="239">
        <v>234660</v>
      </c>
      <c r="L9" s="239">
        <v>0</v>
      </c>
      <c r="M9" s="240">
        <f>+C9*M5</f>
        <v>108000</v>
      </c>
    </row>
    <row r="10" spans="1:13" ht="13.5" thickBot="1">
      <c r="A10" s="204" t="s">
        <v>468</v>
      </c>
      <c r="B10" s="228" t="s">
        <v>469</v>
      </c>
      <c r="C10" s="228">
        <v>20</v>
      </c>
      <c r="D10" s="228">
        <v>0</v>
      </c>
      <c r="E10" s="241">
        <v>0</v>
      </c>
      <c r="F10" s="228"/>
      <c r="G10" s="228">
        <v>0</v>
      </c>
      <c r="H10" s="228"/>
      <c r="I10" s="241"/>
      <c r="J10" s="241"/>
      <c r="K10" s="241"/>
      <c r="L10" s="242">
        <v>0</v>
      </c>
      <c r="M10" s="243">
        <f>+C10*M5</f>
        <v>120000</v>
      </c>
    </row>
    <row r="11" spans="1:13" ht="13.5" thickBot="1">
      <c r="A11" s="281" t="s">
        <v>406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44">
        <f>SUM(L7:L10)</f>
        <v>280000</v>
      </c>
      <c r="M11" s="245">
        <f>SUM(M7:M10)</f>
        <v>516000</v>
      </c>
    </row>
    <row r="12" spans="1:13" ht="13.5" thickBot="1">
      <c r="A12" s="283" t="s">
        <v>470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79">
        <f>+L11+M11</f>
        <v>796000</v>
      </c>
      <c r="M12" s="280"/>
    </row>
    <row r="15" ht="12.75">
      <c r="L15" s="19"/>
    </row>
  </sheetData>
  <mergeCells count="15">
    <mergeCell ref="L3:L4"/>
    <mergeCell ref="A3:A4"/>
    <mergeCell ref="C3:D3"/>
    <mergeCell ref="E3:F4"/>
    <mergeCell ref="G3:H4"/>
    <mergeCell ref="L12:M12"/>
    <mergeCell ref="A11:K11"/>
    <mergeCell ref="A12:K12"/>
    <mergeCell ref="M3:M4"/>
    <mergeCell ref="B3:B4"/>
    <mergeCell ref="C5:D5"/>
    <mergeCell ref="I5:K5"/>
    <mergeCell ref="I3:I4"/>
    <mergeCell ref="J3:J4"/>
    <mergeCell ref="K3:K4"/>
  </mergeCells>
  <printOptions/>
  <pageMargins left="0.75" right="0.75" top="1" bottom="1" header="0.4921259845" footer="0.4921259845"/>
  <pageSetup horizontalDpi="600" verticalDpi="600" orientation="landscape" paperSize="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I22" sqref="I22"/>
    </sheetView>
  </sheetViews>
  <sheetFormatPr defaultColWidth="9.00390625" defaultRowHeight="12.75"/>
  <cols>
    <col min="1" max="1" width="17.875" style="0" customWidth="1"/>
    <col min="10" max="10" width="10.00390625" style="0" customWidth="1"/>
  </cols>
  <sheetData>
    <row r="1" spans="1:10" ht="12.75">
      <c r="A1" s="310" t="s">
        <v>0</v>
      </c>
      <c r="B1" s="310"/>
      <c r="C1" s="310"/>
      <c r="D1" s="310"/>
      <c r="E1" s="310"/>
      <c r="F1" s="311"/>
      <c r="G1" s="311"/>
      <c r="H1" s="311"/>
      <c r="I1" s="311"/>
      <c r="J1" s="311"/>
    </row>
    <row r="2" spans="1:10" ht="13.5" thickBot="1">
      <c r="A2">
        <v>44990260</v>
      </c>
      <c r="B2" t="s">
        <v>193</v>
      </c>
      <c r="E2" s="360" t="s">
        <v>223</v>
      </c>
      <c r="F2" s="360"/>
      <c r="G2" s="360"/>
      <c r="H2" s="360"/>
      <c r="I2" s="360"/>
      <c r="J2" s="360"/>
    </row>
    <row r="3" spans="1:10" ht="12.75">
      <c r="A3" s="312" t="s">
        <v>1</v>
      </c>
      <c r="B3" s="314" t="s">
        <v>2</v>
      </c>
      <c r="C3" s="314" t="s">
        <v>99</v>
      </c>
      <c r="D3" s="314" t="s">
        <v>4</v>
      </c>
      <c r="E3" s="314" t="s">
        <v>5</v>
      </c>
      <c r="F3" s="314" t="s">
        <v>6</v>
      </c>
      <c r="G3" s="314" t="s">
        <v>7</v>
      </c>
      <c r="H3" s="362" t="s">
        <v>208</v>
      </c>
      <c r="I3" s="314" t="s">
        <v>8</v>
      </c>
      <c r="J3" s="314"/>
    </row>
    <row r="4" spans="1:10" ht="12.75">
      <c r="A4" s="313"/>
      <c r="B4" s="315"/>
      <c r="C4" s="315"/>
      <c r="D4" s="315"/>
      <c r="E4" s="315"/>
      <c r="F4" s="315"/>
      <c r="G4" s="315"/>
      <c r="H4" s="363"/>
      <c r="I4" s="315"/>
      <c r="J4" s="315"/>
    </row>
    <row r="5" spans="1:10" ht="12.75">
      <c r="A5" s="3" t="s">
        <v>209</v>
      </c>
      <c r="B5" s="40">
        <v>1</v>
      </c>
      <c r="C5" s="40" t="s">
        <v>12</v>
      </c>
      <c r="D5" s="40">
        <v>3</v>
      </c>
      <c r="E5" s="40">
        <v>10</v>
      </c>
      <c r="F5" s="40">
        <v>3</v>
      </c>
      <c r="G5" s="40">
        <v>13140</v>
      </c>
      <c r="H5" s="78">
        <f>B5*G5</f>
        <v>13140</v>
      </c>
      <c r="I5" s="79">
        <v>12413</v>
      </c>
      <c r="J5" s="80"/>
    </row>
    <row r="6" spans="1:10" ht="12.75">
      <c r="A6" s="3" t="s">
        <v>224</v>
      </c>
      <c r="B6" s="40">
        <v>1</v>
      </c>
      <c r="C6" s="40" t="s">
        <v>10</v>
      </c>
      <c r="D6" s="40">
        <v>5</v>
      </c>
      <c r="E6" s="40">
        <v>9</v>
      </c>
      <c r="F6" s="40">
        <v>4</v>
      </c>
      <c r="G6" s="40">
        <v>12510</v>
      </c>
      <c r="H6" s="78">
        <f aca="true" t="shared" si="0" ref="H6:H19">B6*G6</f>
        <v>12510</v>
      </c>
      <c r="I6" s="79">
        <v>13804</v>
      </c>
      <c r="J6" s="80" t="s">
        <v>212</v>
      </c>
    </row>
    <row r="7" spans="1:10" ht="12.75">
      <c r="A7" s="3" t="s">
        <v>224</v>
      </c>
      <c r="B7" s="40">
        <v>1</v>
      </c>
      <c r="C7" s="40" t="s">
        <v>10</v>
      </c>
      <c r="D7" s="40">
        <v>5</v>
      </c>
      <c r="E7" s="40">
        <v>8</v>
      </c>
      <c r="F7" s="40">
        <v>4</v>
      </c>
      <c r="G7" s="40">
        <v>11530</v>
      </c>
      <c r="H7" s="78">
        <f t="shared" si="0"/>
        <v>11530</v>
      </c>
      <c r="I7" s="79">
        <v>10239</v>
      </c>
      <c r="J7" s="80"/>
    </row>
    <row r="8" spans="1:10" ht="12.75">
      <c r="A8" s="3" t="s">
        <v>224</v>
      </c>
      <c r="B8" s="40">
        <v>1</v>
      </c>
      <c r="C8" s="40" t="s">
        <v>10</v>
      </c>
      <c r="D8" s="40">
        <v>5</v>
      </c>
      <c r="E8" s="40">
        <v>8</v>
      </c>
      <c r="F8" s="40">
        <v>4</v>
      </c>
      <c r="G8" s="40">
        <v>11530</v>
      </c>
      <c r="H8" s="78">
        <f t="shared" si="0"/>
        <v>11530</v>
      </c>
      <c r="I8" s="79">
        <v>11187</v>
      </c>
      <c r="J8" s="80"/>
    </row>
    <row r="9" spans="1:10" ht="12.75">
      <c r="A9" s="3" t="s">
        <v>224</v>
      </c>
      <c r="B9" s="40">
        <v>1</v>
      </c>
      <c r="C9" s="40" t="s">
        <v>10</v>
      </c>
      <c r="D9" s="40">
        <v>1</v>
      </c>
      <c r="E9" s="40">
        <v>9</v>
      </c>
      <c r="F9" s="40">
        <v>2</v>
      </c>
      <c r="G9" s="40">
        <v>11730</v>
      </c>
      <c r="H9" s="78">
        <f t="shared" si="0"/>
        <v>11730</v>
      </c>
      <c r="I9" s="79">
        <v>9785</v>
      </c>
      <c r="J9" s="80" t="s">
        <v>212</v>
      </c>
    </row>
    <row r="10" spans="1:10" ht="12.75">
      <c r="A10" s="3" t="s">
        <v>224</v>
      </c>
      <c r="B10" s="40">
        <v>0.5</v>
      </c>
      <c r="C10" s="40" t="s">
        <v>10</v>
      </c>
      <c r="D10" s="40">
        <v>3</v>
      </c>
      <c r="E10" s="40">
        <v>8</v>
      </c>
      <c r="F10" s="40">
        <v>3</v>
      </c>
      <c r="G10" s="40">
        <v>11160</v>
      </c>
      <c r="H10" s="78">
        <f t="shared" si="0"/>
        <v>5580</v>
      </c>
      <c r="I10" s="79">
        <v>6156</v>
      </c>
      <c r="J10" s="80"/>
    </row>
    <row r="11" spans="1:10" ht="12.75">
      <c r="A11" s="3" t="s">
        <v>206</v>
      </c>
      <c r="B11" s="40">
        <v>0.431</v>
      </c>
      <c r="C11" s="40" t="s">
        <v>158</v>
      </c>
      <c r="D11" s="40">
        <v>26</v>
      </c>
      <c r="E11" s="40">
        <v>2</v>
      </c>
      <c r="F11" s="40">
        <v>12</v>
      </c>
      <c r="G11" s="40">
        <v>8080</v>
      </c>
      <c r="H11" s="78">
        <f t="shared" si="0"/>
        <v>3482.48</v>
      </c>
      <c r="I11" s="79">
        <v>3620</v>
      </c>
      <c r="J11" s="80"/>
    </row>
    <row r="12" spans="1:10" ht="12.75">
      <c r="A12" s="3" t="s">
        <v>9</v>
      </c>
      <c r="B12" s="40">
        <v>0.09</v>
      </c>
      <c r="C12" s="40" t="s">
        <v>12</v>
      </c>
      <c r="D12" s="40">
        <v>13</v>
      </c>
      <c r="E12" s="40">
        <v>12</v>
      </c>
      <c r="F12" s="40">
        <v>7</v>
      </c>
      <c r="G12" s="40">
        <v>15070</v>
      </c>
      <c r="H12" s="78">
        <f t="shared" si="0"/>
        <v>1356.3</v>
      </c>
      <c r="I12" s="79">
        <v>2624</v>
      </c>
      <c r="J12" s="80"/>
    </row>
    <row r="13" spans="1:10" ht="12.75">
      <c r="A13" s="3" t="s">
        <v>225</v>
      </c>
      <c r="B13" s="40">
        <v>0.09</v>
      </c>
      <c r="C13" s="40" t="s">
        <v>18</v>
      </c>
      <c r="D13" s="40">
        <v>11</v>
      </c>
      <c r="E13" s="40">
        <v>10</v>
      </c>
      <c r="F13" s="40">
        <v>6</v>
      </c>
      <c r="G13" s="40">
        <v>12310</v>
      </c>
      <c r="H13" s="78">
        <f t="shared" si="0"/>
        <v>1107.8999999999999</v>
      </c>
      <c r="I13" s="79">
        <v>1422</v>
      </c>
      <c r="J13" s="80"/>
    </row>
    <row r="14" spans="1:10" ht="12.75">
      <c r="A14" s="3" t="s">
        <v>226</v>
      </c>
      <c r="B14" s="40">
        <v>0.09</v>
      </c>
      <c r="C14" s="40" t="s">
        <v>10</v>
      </c>
      <c r="D14" s="40">
        <v>22</v>
      </c>
      <c r="E14" s="40">
        <v>9</v>
      </c>
      <c r="F14" s="40">
        <v>9</v>
      </c>
      <c r="G14" s="40">
        <v>12750</v>
      </c>
      <c r="H14" s="78">
        <f t="shared" si="0"/>
        <v>1147.5</v>
      </c>
      <c r="I14" s="79">
        <v>1501</v>
      </c>
      <c r="J14" s="80"/>
    </row>
    <row r="15" spans="1:10" ht="12.75">
      <c r="A15" s="3" t="s">
        <v>14</v>
      </c>
      <c r="B15" s="40">
        <v>0.068</v>
      </c>
      <c r="C15" s="40" t="s">
        <v>10</v>
      </c>
      <c r="D15" s="40">
        <v>36</v>
      </c>
      <c r="E15" s="40">
        <v>8</v>
      </c>
      <c r="F15" s="40">
        <v>12</v>
      </c>
      <c r="G15" s="40">
        <v>13190</v>
      </c>
      <c r="H15" s="78">
        <f>B15*G15</f>
        <v>896.9200000000001</v>
      </c>
      <c r="I15" s="79">
        <v>1085</v>
      </c>
      <c r="J15" s="80"/>
    </row>
    <row r="16" spans="1:10" ht="12.75">
      <c r="A16" s="3" t="s">
        <v>227</v>
      </c>
      <c r="B16" s="40">
        <v>0.09</v>
      </c>
      <c r="C16" s="40" t="s">
        <v>10</v>
      </c>
      <c r="D16" s="40">
        <v>24</v>
      </c>
      <c r="E16" s="40">
        <v>8</v>
      </c>
      <c r="F16" s="40">
        <v>10</v>
      </c>
      <c r="G16" s="40">
        <v>12210</v>
      </c>
      <c r="H16" s="78">
        <f t="shared" si="0"/>
        <v>1098.8999999999999</v>
      </c>
      <c r="I16" s="79">
        <v>1333</v>
      </c>
      <c r="J16" s="80"/>
    </row>
    <row r="17" spans="1:10" ht="12.75">
      <c r="A17" s="3" t="s">
        <v>14</v>
      </c>
      <c r="B17" s="40">
        <v>0.079</v>
      </c>
      <c r="C17" s="40" t="s">
        <v>10</v>
      </c>
      <c r="D17" s="40">
        <v>24</v>
      </c>
      <c r="E17" s="40">
        <v>8</v>
      </c>
      <c r="F17" s="40">
        <v>10</v>
      </c>
      <c r="G17" s="40">
        <v>12210</v>
      </c>
      <c r="H17" s="78">
        <f t="shared" si="0"/>
        <v>964.59</v>
      </c>
      <c r="I17" s="79">
        <v>1048</v>
      </c>
      <c r="J17" s="80"/>
    </row>
    <row r="18" spans="1:10" ht="12.75">
      <c r="A18" s="81" t="s">
        <v>228</v>
      </c>
      <c r="B18" s="40">
        <v>0.058</v>
      </c>
      <c r="C18" s="40" t="s">
        <v>10</v>
      </c>
      <c r="D18" s="40">
        <v>8</v>
      </c>
      <c r="E18" s="40">
        <v>8</v>
      </c>
      <c r="F18" s="40">
        <v>5</v>
      </c>
      <c r="G18" s="40">
        <v>10060</v>
      </c>
      <c r="H18" s="78">
        <f t="shared" si="0"/>
        <v>583.48</v>
      </c>
      <c r="I18" s="79">
        <v>733</v>
      </c>
      <c r="J18" s="80"/>
    </row>
    <row r="19" spans="1:10" ht="12.75">
      <c r="A19" s="3" t="s">
        <v>229</v>
      </c>
      <c r="B19" s="40">
        <v>0.08</v>
      </c>
      <c r="C19" s="40" t="s">
        <v>201</v>
      </c>
      <c r="D19" s="40">
        <v>23</v>
      </c>
      <c r="E19" s="40">
        <v>13</v>
      </c>
      <c r="F19" s="40">
        <v>10</v>
      </c>
      <c r="G19" s="40">
        <v>21140</v>
      </c>
      <c r="H19" s="78">
        <f t="shared" si="0"/>
        <v>1691.2</v>
      </c>
      <c r="I19" s="79">
        <v>4100</v>
      </c>
      <c r="J19" s="80"/>
    </row>
    <row r="20" spans="1:10" ht="12.75">
      <c r="A20" s="3"/>
      <c r="B20" s="4">
        <f>SUM(B5:B19)</f>
        <v>6.575999999999999</v>
      </c>
      <c r="C20" s="4"/>
      <c r="D20" s="4"/>
      <c r="E20" s="4"/>
      <c r="F20" s="4"/>
      <c r="G20" s="4"/>
      <c r="H20" s="82"/>
      <c r="I20" s="5">
        <f>SUM(I5:I19)</f>
        <v>81050</v>
      </c>
      <c r="J20" s="6"/>
    </row>
    <row r="21" spans="1:10" ht="12.75">
      <c r="A21" s="3" t="s">
        <v>230</v>
      </c>
      <c r="B21" s="4"/>
      <c r="C21" s="4"/>
      <c r="D21" s="4"/>
      <c r="E21" s="4"/>
      <c r="F21" s="4"/>
      <c r="G21" s="4"/>
      <c r="H21" s="5"/>
      <c r="I21" s="5"/>
      <c r="J21" s="6"/>
    </row>
    <row r="22" spans="1:10" ht="12.75">
      <c r="A22" s="3"/>
      <c r="B22" s="4"/>
      <c r="C22" s="4"/>
      <c r="D22" s="4"/>
      <c r="E22" s="4"/>
      <c r="F22" s="4"/>
      <c r="G22" s="4"/>
      <c r="H22" s="5"/>
      <c r="I22" s="5">
        <f>+I20/B20</f>
        <v>12325.12165450122</v>
      </c>
      <c r="J22" s="6"/>
    </row>
    <row r="23" spans="1:10" ht="12.75">
      <c r="A23" s="3"/>
      <c r="B23" s="4"/>
      <c r="C23" s="4">
        <f>+(B5+B12+B13+B13+B19)/B20*100</f>
        <v>20.52919708029198</v>
      </c>
      <c r="D23" s="4"/>
      <c r="E23" s="4"/>
      <c r="F23" s="4"/>
      <c r="G23" s="4"/>
      <c r="H23" s="5"/>
      <c r="I23" s="5"/>
      <c r="J23" s="6"/>
    </row>
    <row r="24" spans="1:10" ht="12.75">
      <c r="A24" s="3"/>
      <c r="B24" s="4"/>
      <c r="C24" s="4"/>
      <c r="D24" s="4"/>
      <c r="E24" s="4"/>
      <c r="F24" s="4"/>
      <c r="G24" s="4"/>
      <c r="H24" s="5"/>
      <c r="I24" s="5"/>
      <c r="J24" s="6"/>
    </row>
    <row r="25" spans="1:10" ht="12.75">
      <c r="A25" s="3"/>
      <c r="B25" s="4"/>
      <c r="C25" s="4"/>
      <c r="D25" s="4"/>
      <c r="E25" s="4"/>
      <c r="F25" s="4"/>
      <c r="G25" s="4"/>
      <c r="H25" s="5"/>
      <c r="I25" s="5"/>
      <c r="J25" s="6"/>
    </row>
    <row r="26" spans="1:10" ht="12.75">
      <c r="A26" s="3"/>
      <c r="B26" s="4"/>
      <c r="C26" s="4"/>
      <c r="D26" s="4"/>
      <c r="E26" s="4"/>
      <c r="F26" s="4"/>
      <c r="G26" s="4"/>
      <c r="H26" s="5"/>
      <c r="I26" s="5"/>
      <c r="J26" s="6"/>
    </row>
    <row r="27" spans="1:10" ht="12.75">
      <c r="A27" s="3"/>
      <c r="B27" s="4"/>
      <c r="C27" s="4"/>
      <c r="D27" s="4"/>
      <c r="E27" s="4"/>
      <c r="F27" s="4"/>
      <c r="G27" s="4"/>
      <c r="H27" s="5"/>
      <c r="I27" s="5"/>
      <c r="J27" s="6"/>
    </row>
    <row r="28" spans="1:10" ht="12.75">
      <c r="A28" s="3"/>
      <c r="B28" s="4"/>
      <c r="C28" s="4"/>
      <c r="D28" s="4"/>
      <c r="E28" s="4"/>
      <c r="F28" s="4"/>
      <c r="G28" s="4"/>
      <c r="H28" s="5"/>
      <c r="I28" s="5"/>
      <c r="J28" s="6"/>
    </row>
    <row r="29" spans="1:10" ht="12.75">
      <c r="A29" s="3"/>
      <c r="B29" s="4"/>
      <c r="C29" s="4"/>
      <c r="D29" s="4"/>
      <c r="E29" s="4"/>
      <c r="F29" s="4"/>
      <c r="G29" s="4"/>
      <c r="H29" s="5"/>
      <c r="I29" s="5"/>
      <c r="J29" s="6"/>
    </row>
    <row r="30" spans="1:10" ht="12.75">
      <c r="A30" s="3"/>
      <c r="B30" s="4"/>
      <c r="C30" s="4"/>
      <c r="D30" s="4"/>
      <c r="E30" s="4"/>
      <c r="F30" s="4"/>
      <c r="G30" s="4"/>
      <c r="H30" s="5"/>
      <c r="I30" s="5"/>
      <c r="J30" s="6"/>
    </row>
    <row r="31" spans="1:10" ht="13.5" thickBot="1">
      <c r="A31" s="8"/>
      <c r="B31" s="10"/>
      <c r="C31" s="10"/>
      <c r="D31" s="10"/>
      <c r="E31" s="10"/>
      <c r="F31" s="10"/>
      <c r="G31" s="10"/>
      <c r="H31" s="11"/>
      <c r="I31" s="11"/>
      <c r="J31" s="12"/>
    </row>
    <row r="33" spans="1:2" ht="12.75">
      <c r="A33" t="s">
        <v>26</v>
      </c>
      <c r="B33" t="s">
        <v>216</v>
      </c>
    </row>
  </sheetData>
  <mergeCells count="11">
    <mergeCell ref="H3:H4"/>
    <mergeCell ref="I3:J4"/>
    <mergeCell ref="A1:J1"/>
    <mergeCell ref="E2:J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I20" sqref="I20"/>
    </sheetView>
  </sheetViews>
  <sheetFormatPr defaultColWidth="9.00390625" defaultRowHeight="12.75"/>
  <cols>
    <col min="1" max="1" width="16.25390625" style="0" customWidth="1"/>
  </cols>
  <sheetData>
    <row r="1" spans="1:10" ht="13.5" thickBot="1">
      <c r="A1">
        <v>44990260</v>
      </c>
      <c r="B1" t="s">
        <v>193</v>
      </c>
      <c r="E1" s="360" t="s">
        <v>231</v>
      </c>
      <c r="F1" s="360"/>
      <c r="G1" s="360"/>
      <c r="H1" s="360"/>
      <c r="I1" s="360"/>
      <c r="J1" s="360"/>
    </row>
    <row r="2" spans="1:10" ht="12.75">
      <c r="A2" s="312" t="s">
        <v>1</v>
      </c>
      <c r="B2" s="314" t="s">
        <v>2</v>
      </c>
      <c r="C2" s="314" t="s">
        <v>99</v>
      </c>
      <c r="D2" s="314" t="s">
        <v>4</v>
      </c>
      <c r="E2" s="314" t="s">
        <v>5</v>
      </c>
      <c r="F2" s="314" t="s">
        <v>6</v>
      </c>
      <c r="G2" s="314" t="s">
        <v>7</v>
      </c>
      <c r="H2" s="362" t="s">
        <v>208</v>
      </c>
      <c r="I2" s="314" t="s">
        <v>8</v>
      </c>
      <c r="J2" s="314"/>
    </row>
    <row r="3" spans="1:10" ht="12.75">
      <c r="A3" s="313"/>
      <c r="B3" s="315"/>
      <c r="C3" s="315"/>
      <c r="D3" s="315"/>
      <c r="E3" s="315"/>
      <c r="F3" s="315"/>
      <c r="G3" s="315"/>
      <c r="H3" s="363"/>
      <c r="I3" s="315"/>
      <c r="J3" s="315"/>
    </row>
    <row r="4" spans="1:10" ht="12.75">
      <c r="A4" s="81" t="s">
        <v>209</v>
      </c>
      <c r="B4" s="40">
        <v>1</v>
      </c>
      <c r="C4" s="40" t="s">
        <v>12</v>
      </c>
      <c r="D4" s="40">
        <v>7</v>
      </c>
      <c r="E4" s="40">
        <v>11</v>
      </c>
      <c r="F4" s="40">
        <v>5</v>
      </c>
      <c r="G4" s="40">
        <v>15220</v>
      </c>
      <c r="H4" s="78">
        <f>B4*G4</f>
        <v>15220</v>
      </c>
      <c r="I4" s="79">
        <v>14853</v>
      </c>
      <c r="J4" s="80"/>
    </row>
    <row r="5" spans="1:10" ht="12.75">
      <c r="A5" s="81" t="s">
        <v>119</v>
      </c>
      <c r="B5" s="40">
        <v>0.6</v>
      </c>
      <c r="C5" s="40" t="s">
        <v>12</v>
      </c>
      <c r="D5" s="40">
        <v>3</v>
      </c>
      <c r="E5" s="40">
        <v>10</v>
      </c>
      <c r="F5" s="40">
        <v>3</v>
      </c>
      <c r="G5" s="40">
        <v>13140</v>
      </c>
      <c r="H5" s="78">
        <f aca="true" t="shared" si="0" ref="H5:H18">B5*G5</f>
        <v>7884</v>
      </c>
      <c r="I5" s="79">
        <v>8457</v>
      </c>
      <c r="J5" s="80"/>
    </row>
    <row r="6" spans="1:10" ht="12.75">
      <c r="A6" s="81" t="s">
        <v>232</v>
      </c>
      <c r="B6" s="40">
        <v>0.675</v>
      </c>
      <c r="C6" s="40" t="s">
        <v>10</v>
      </c>
      <c r="D6" s="40">
        <v>14</v>
      </c>
      <c r="E6" s="40">
        <v>4</v>
      </c>
      <c r="F6" s="40">
        <v>10</v>
      </c>
      <c r="G6" s="40">
        <v>10150</v>
      </c>
      <c r="H6" s="78">
        <f t="shared" si="0"/>
        <v>6851.25</v>
      </c>
      <c r="I6" s="79">
        <v>7509</v>
      </c>
      <c r="J6" s="80"/>
    </row>
    <row r="7" spans="1:10" ht="12.75">
      <c r="A7" s="81" t="s">
        <v>233</v>
      </c>
      <c r="B7" s="40">
        <v>0.825</v>
      </c>
      <c r="C7" s="40" t="s">
        <v>10</v>
      </c>
      <c r="D7" s="40">
        <v>17</v>
      </c>
      <c r="E7" s="40">
        <v>5</v>
      </c>
      <c r="F7" s="40">
        <v>8</v>
      </c>
      <c r="G7" s="40">
        <v>10300</v>
      </c>
      <c r="H7" s="78">
        <f t="shared" si="0"/>
        <v>8497.5</v>
      </c>
      <c r="I7" s="79">
        <v>8422</v>
      </c>
      <c r="J7" s="80"/>
    </row>
    <row r="8" spans="1:10" ht="12.75">
      <c r="A8" s="81" t="s">
        <v>232</v>
      </c>
      <c r="B8" s="40">
        <v>0.5</v>
      </c>
      <c r="C8" s="40" t="s">
        <v>10</v>
      </c>
      <c r="D8" s="40">
        <v>17</v>
      </c>
      <c r="E8" s="40">
        <v>4</v>
      </c>
      <c r="F8" s="40">
        <v>10</v>
      </c>
      <c r="G8" s="40">
        <v>10150</v>
      </c>
      <c r="H8" s="78">
        <f t="shared" si="0"/>
        <v>5075</v>
      </c>
      <c r="I8" s="79">
        <v>5655</v>
      </c>
      <c r="J8" s="80"/>
    </row>
    <row r="9" spans="1:10" ht="12.75">
      <c r="A9" s="81" t="s">
        <v>232</v>
      </c>
      <c r="B9" s="40">
        <v>0.7</v>
      </c>
      <c r="C9" s="40" t="s">
        <v>10</v>
      </c>
      <c r="D9" s="40">
        <v>21</v>
      </c>
      <c r="E9" s="40">
        <v>4</v>
      </c>
      <c r="F9" s="40">
        <v>10</v>
      </c>
      <c r="G9" s="40">
        <v>10150</v>
      </c>
      <c r="H9" s="78">
        <f t="shared" si="0"/>
        <v>7105</v>
      </c>
      <c r="I9" s="79">
        <v>7852</v>
      </c>
      <c r="J9" s="80"/>
    </row>
    <row r="10" spans="1:10" ht="12.75">
      <c r="A10" s="81" t="s">
        <v>234</v>
      </c>
      <c r="B10" s="40">
        <v>0.375</v>
      </c>
      <c r="C10" s="40" t="s">
        <v>10</v>
      </c>
      <c r="D10" s="40">
        <v>8</v>
      </c>
      <c r="E10" s="40">
        <v>8</v>
      </c>
      <c r="F10" s="40">
        <v>5</v>
      </c>
      <c r="G10" s="40">
        <v>10060</v>
      </c>
      <c r="H10" s="78">
        <f t="shared" si="0"/>
        <v>3772.5</v>
      </c>
      <c r="I10" s="79">
        <v>4737</v>
      </c>
      <c r="J10" s="80"/>
    </row>
    <row r="11" spans="1:10" ht="12.75">
      <c r="A11" s="81" t="s">
        <v>199</v>
      </c>
      <c r="B11" s="40">
        <v>0.36</v>
      </c>
      <c r="C11" s="40" t="s">
        <v>158</v>
      </c>
      <c r="D11" s="40">
        <v>2</v>
      </c>
      <c r="E11" s="40">
        <v>2</v>
      </c>
      <c r="F11" s="40">
        <v>12</v>
      </c>
      <c r="G11" s="40">
        <v>8080</v>
      </c>
      <c r="H11" s="78">
        <f t="shared" si="0"/>
        <v>2908.7999999999997</v>
      </c>
      <c r="I11" s="79">
        <v>2915</v>
      </c>
      <c r="J11" s="80"/>
    </row>
    <row r="12" spans="1:10" ht="12.75">
      <c r="A12" s="81" t="s">
        <v>9</v>
      </c>
      <c r="B12" s="40">
        <v>0.087</v>
      </c>
      <c r="C12" s="40" t="s">
        <v>12</v>
      </c>
      <c r="D12" s="40">
        <v>13</v>
      </c>
      <c r="E12" s="40">
        <v>12</v>
      </c>
      <c r="F12" s="40">
        <v>7</v>
      </c>
      <c r="G12" s="40">
        <v>15070</v>
      </c>
      <c r="H12" s="78">
        <f t="shared" si="0"/>
        <v>1311.09</v>
      </c>
      <c r="I12" s="79">
        <v>2537</v>
      </c>
      <c r="J12" s="80"/>
    </row>
    <row r="13" spans="1:10" ht="12.75">
      <c r="A13" s="81" t="s">
        <v>213</v>
      </c>
      <c r="B13" s="40">
        <v>0.055</v>
      </c>
      <c r="C13" s="40" t="s">
        <v>18</v>
      </c>
      <c r="D13" s="40">
        <v>11</v>
      </c>
      <c r="E13" s="40">
        <v>10</v>
      </c>
      <c r="F13" s="40">
        <v>6</v>
      </c>
      <c r="G13" s="40">
        <v>12310</v>
      </c>
      <c r="H13" s="78">
        <f t="shared" si="0"/>
        <v>677.05</v>
      </c>
      <c r="I13" s="79">
        <v>869</v>
      </c>
      <c r="J13" s="80"/>
    </row>
    <row r="14" spans="1:10" ht="12.75">
      <c r="A14" s="81" t="s">
        <v>204</v>
      </c>
      <c r="B14" s="40">
        <v>0.087</v>
      </c>
      <c r="C14" s="40" t="s">
        <v>10</v>
      </c>
      <c r="D14" s="40">
        <v>22</v>
      </c>
      <c r="E14" s="40">
        <v>9</v>
      </c>
      <c r="F14" s="40">
        <v>9</v>
      </c>
      <c r="G14" s="40">
        <v>12750</v>
      </c>
      <c r="H14" s="78">
        <f t="shared" si="0"/>
        <v>1109.25</v>
      </c>
      <c r="I14" s="79">
        <v>1451</v>
      </c>
      <c r="J14" s="80"/>
    </row>
    <row r="15" spans="1:10" ht="12.75">
      <c r="A15" s="81" t="s">
        <v>14</v>
      </c>
      <c r="B15" s="40">
        <v>0.055</v>
      </c>
      <c r="C15" s="40" t="s">
        <v>10</v>
      </c>
      <c r="D15" s="40">
        <v>36</v>
      </c>
      <c r="E15" s="40">
        <v>8</v>
      </c>
      <c r="F15" s="40">
        <v>12</v>
      </c>
      <c r="G15" s="40">
        <v>13190</v>
      </c>
      <c r="H15" s="78">
        <f t="shared" si="0"/>
        <v>725.45</v>
      </c>
      <c r="I15" s="79">
        <v>878</v>
      </c>
      <c r="J15" s="80"/>
    </row>
    <row r="16" spans="1:10" ht="12.75">
      <c r="A16" s="81" t="s">
        <v>227</v>
      </c>
      <c r="B16" s="40">
        <v>0.087</v>
      </c>
      <c r="C16" s="40" t="s">
        <v>10</v>
      </c>
      <c r="D16" s="40">
        <v>24</v>
      </c>
      <c r="E16" s="40">
        <v>8</v>
      </c>
      <c r="F16" s="40">
        <v>10</v>
      </c>
      <c r="G16" s="40">
        <v>12210</v>
      </c>
      <c r="H16" s="78">
        <f t="shared" si="0"/>
        <v>1062.27</v>
      </c>
      <c r="I16" s="79">
        <v>1288</v>
      </c>
      <c r="J16" s="80"/>
    </row>
    <row r="17" spans="1:10" ht="12.75">
      <c r="A17" s="81" t="s">
        <v>14</v>
      </c>
      <c r="B17" s="40">
        <v>0.087</v>
      </c>
      <c r="C17" s="40" t="s">
        <v>10</v>
      </c>
      <c r="D17" s="40">
        <v>24</v>
      </c>
      <c r="E17" s="40">
        <v>8</v>
      </c>
      <c r="F17" s="40">
        <v>10</v>
      </c>
      <c r="G17" s="40">
        <v>12210</v>
      </c>
      <c r="H17" s="78">
        <f t="shared" si="0"/>
        <v>1062.27</v>
      </c>
      <c r="I17" s="79">
        <v>1155</v>
      </c>
      <c r="J17" s="80"/>
    </row>
    <row r="18" spans="1:10" ht="12.75">
      <c r="A18" s="81" t="s">
        <v>235</v>
      </c>
      <c r="B18" s="40">
        <v>0.375</v>
      </c>
      <c r="C18" s="40" t="s">
        <v>158</v>
      </c>
      <c r="D18" s="40">
        <v>35</v>
      </c>
      <c r="E18" s="40">
        <v>4</v>
      </c>
      <c r="F18" s="40">
        <v>10</v>
      </c>
      <c r="G18" s="40">
        <v>10150</v>
      </c>
      <c r="H18" s="78">
        <f t="shared" si="0"/>
        <v>3806.25</v>
      </c>
      <c r="I18" s="79">
        <v>4200</v>
      </c>
      <c r="J18" s="80"/>
    </row>
    <row r="19" spans="1:10" ht="12.75">
      <c r="A19" s="81"/>
      <c r="B19" s="4">
        <f>SUM(B4:B18)</f>
        <v>5.867999999999999</v>
      </c>
      <c r="C19" s="4"/>
      <c r="D19" s="4"/>
      <c r="E19" s="4"/>
      <c r="F19" s="4"/>
      <c r="G19" s="4"/>
      <c r="H19" s="82"/>
      <c r="I19" s="5">
        <f>SUM(I4:I18)</f>
        <v>72778</v>
      </c>
      <c r="J19" s="6"/>
    </row>
    <row r="20" spans="1:10" ht="12.75">
      <c r="A20" s="81"/>
      <c r="B20" s="4"/>
      <c r="C20" s="4">
        <f>+(B4+B5+B12+B13)/B19*100</f>
        <v>29.686434901158833</v>
      </c>
      <c r="D20" s="4"/>
      <c r="E20" s="4"/>
      <c r="F20" s="4"/>
      <c r="G20" s="4"/>
      <c r="H20" s="5"/>
      <c r="I20" s="5">
        <f>+I19/B19</f>
        <v>12402.522154055898</v>
      </c>
      <c r="J20" s="6"/>
    </row>
    <row r="21" spans="1:10" ht="12.75">
      <c r="A21" s="3"/>
      <c r="B21" s="4"/>
      <c r="C21" s="4"/>
      <c r="D21" s="4"/>
      <c r="E21" s="4"/>
      <c r="F21" s="4"/>
      <c r="G21" s="4"/>
      <c r="H21" s="5"/>
      <c r="I21" s="5"/>
      <c r="J21" s="6"/>
    </row>
    <row r="22" spans="1:10" ht="12.75">
      <c r="A22" s="3"/>
      <c r="B22" s="4"/>
      <c r="C22" s="4"/>
      <c r="D22" s="4"/>
      <c r="E22" s="4"/>
      <c r="F22" s="4"/>
      <c r="G22" s="4"/>
      <c r="H22" s="5"/>
      <c r="I22" s="5"/>
      <c r="J22" s="6"/>
    </row>
    <row r="23" spans="1:10" ht="12.75">
      <c r="A23" s="3"/>
      <c r="B23" s="4"/>
      <c r="C23" s="4"/>
      <c r="D23" s="4"/>
      <c r="E23" s="4"/>
      <c r="F23" s="4"/>
      <c r="G23" s="4"/>
      <c r="H23" s="5"/>
      <c r="I23" s="5"/>
      <c r="J23" s="6"/>
    </row>
    <row r="24" spans="1:10" ht="12.75">
      <c r="A24" s="3"/>
      <c r="B24" s="4"/>
      <c r="C24" s="4"/>
      <c r="D24" s="4"/>
      <c r="E24" s="4"/>
      <c r="F24" s="4"/>
      <c r="G24" s="4"/>
      <c r="H24" s="5"/>
      <c r="I24" s="5"/>
      <c r="J24" s="6"/>
    </row>
    <row r="25" spans="1:10" ht="12.75">
      <c r="A25" s="3"/>
      <c r="B25" s="4"/>
      <c r="C25" s="4"/>
      <c r="D25" s="4"/>
      <c r="E25" s="4"/>
      <c r="F25" s="4"/>
      <c r="G25" s="4"/>
      <c r="H25" s="5"/>
      <c r="I25" s="5"/>
      <c r="J25" s="6"/>
    </row>
    <row r="26" spans="1:10" ht="12.75">
      <c r="A26" s="3"/>
      <c r="B26" s="4"/>
      <c r="C26" s="4"/>
      <c r="D26" s="4"/>
      <c r="E26" s="4"/>
      <c r="F26" s="4"/>
      <c r="G26" s="4"/>
      <c r="H26" s="5"/>
      <c r="I26" s="5"/>
      <c r="J26" s="6"/>
    </row>
    <row r="27" spans="1:10" ht="12.75">
      <c r="A27" s="3"/>
      <c r="B27" s="4"/>
      <c r="C27" s="4"/>
      <c r="D27" s="4"/>
      <c r="E27" s="4"/>
      <c r="F27" s="4"/>
      <c r="G27" s="4"/>
      <c r="H27" s="5"/>
      <c r="I27" s="5"/>
      <c r="J27" s="6"/>
    </row>
    <row r="28" spans="1:10" ht="12.75">
      <c r="A28" s="3"/>
      <c r="B28" s="4"/>
      <c r="C28" s="4"/>
      <c r="D28" s="4"/>
      <c r="E28" s="4"/>
      <c r="F28" s="4"/>
      <c r="G28" s="4"/>
      <c r="H28" s="5"/>
      <c r="I28" s="5"/>
      <c r="J28" s="6"/>
    </row>
    <row r="29" spans="1:10" ht="12.75">
      <c r="A29" s="3"/>
      <c r="B29" s="4"/>
      <c r="C29" s="4"/>
      <c r="D29" s="4"/>
      <c r="E29" s="4"/>
      <c r="F29" s="4"/>
      <c r="G29" s="4"/>
      <c r="H29" s="5"/>
      <c r="I29" s="5"/>
      <c r="J29" s="6"/>
    </row>
    <row r="30" spans="1:10" ht="13.5" thickBot="1">
      <c r="A30" s="8"/>
      <c r="B30" s="10"/>
      <c r="C30" s="10"/>
      <c r="D30" s="10"/>
      <c r="E30" s="10"/>
      <c r="F30" s="10"/>
      <c r="G30" s="10"/>
      <c r="H30" s="11"/>
      <c r="I30" s="11"/>
      <c r="J30" s="12"/>
    </row>
    <row r="32" spans="1:4" ht="12.75">
      <c r="A32" t="s">
        <v>26</v>
      </c>
      <c r="B32" t="s">
        <v>216</v>
      </c>
      <c r="D32" t="s">
        <v>236</v>
      </c>
    </row>
  </sheetData>
  <mergeCells count="10">
    <mergeCell ref="E1:J1"/>
    <mergeCell ref="A2:A3"/>
    <mergeCell ref="B2:B3"/>
    <mergeCell ref="C2:C3"/>
    <mergeCell ref="D2:D3"/>
    <mergeCell ref="E2:E3"/>
    <mergeCell ref="F2:F3"/>
    <mergeCell ref="G2:G3"/>
    <mergeCell ref="H2:H3"/>
    <mergeCell ref="I2:J3"/>
  </mergeCells>
  <printOptions/>
  <pageMargins left="0.75" right="0.75" top="1" bottom="1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I19" sqref="I19"/>
    </sheetView>
  </sheetViews>
  <sheetFormatPr defaultColWidth="9.00390625" defaultRowHeight="12.75"/>
  <cols>
    <col min="1" max="1" width="19.125" style="0" customWidth="1"/>
  </cols>
  <sheetData>
    <row r="1" spans="1:10" ht="12.75">
      <c r="A1" s="310" t="s">
        <v>0</v>
      </c>
      <c r="B1" s="310"/>
      <c r="C1" s="310"/>
      <c r="D1" s="310"/>
      <c r="E1" s="310"/>
      <c r="F1" s="311"/>
      <c r="G1" s="311"/>
      <c r="H1" s="311"/>
      <c r="I1" s="311"/>
      <c r="J1" s="311"/>
    </row>
    <row r="2" spans="1:10" ht="13.5" thickBot="1">
      <c r="A2">
        <v>44990260</v>
      </c>
      <c r="B2" t="s">
        <v>193</v>
      </c>
      <c r="E2" s="360" t="s">
        <v>237</v>
      </c>
      <c r="F2" s="360"/>
      <c r="G2" s="360"/>
      <c r="H2" s="360"/>
      <c r="I2" s="360"/>
      <c r="J2" s="360"/>
    </row>
    <row r="3" spans="1:10" ht="12.75">
      <c r="A3" s="312" t="s">
        <v>1</v>
      </c>
      <c r="B3" s="314" t="s">
        <v>2</v>
      </c>
      <c r="C3" s="314" t="s">
        <v>3</v>
      </c>
      <c r="D3" s="314" t="s">
        <v>4</v>
      </c>
      <c r="E3" s="314" t="s">
        <v>5</v>
      </c>
      <c r="F3" s="314" t="s">
        <v>6</v>
      </c>
      <c r="G3" s="314" t="s">
        <v>7</v>
      </c>
      <c r="H3" s="362" t="s">
        <v>208</v>
      </c>
      <c r="I3" s="314" t="s">
        <v>8</v>
      </c>
      <c r="J3" s="314"/>
    </row>
    <row r="4" spans="1:10" ht="12.75">
      <c r="A4" s="313"/>
      <c r="B4" s="315"/>
      <c r="C4" s="315"/>
      <c r="D4" s="315"/>
      <c r="E4" s="315"/>
      <c r="F4" s="315"/>
      <c r="G4" s="315"/>
      <c r="H4" s="363"/>
      <c r="I4" s="315"/>
      <c r="J4" s="315"/>
    </row>
    <row r="5" spans="1:10" ht="12.75">
      <c r="A5" s="3" t="s">
        <v>209</v>
      </c>
      <c r="B5" s="40">
        <v>0.75</v>
      </c>
      <c r="C5" s="40" t="s">
        <v>12</v>
      </c>
      <c r="D5" s="40">
        <v>17</v>
      </c>
      <c r="E5" s="40">
        <v>11</v>
      </c>
      <c r="F5" s="40">
        <v>8</v>
      </c>
      <c r="G5" s="40">
        <v>16800</v>
      </c>
      <c r="H5" s="78">
        <f>B5*G5</f>
        <v>12600</v>
      </c>
      <c r="I5" s="79">
        <v>14707</v>
      </c>
      <c r="J5" s="80"/>
    </row>
    <row r="6" spans="1:10" ht="12.75">
      <c r="A6" s="3" t="s">
        <v>238</v>
      </c>
      <c r="B6" s="40">
        <v>0.75</v>
      </c>
      <c r="C6" s="40" t="s">
        <v>10</v>
      </c>
      <c r="D6" s="40">
        <v>24</v>
      </c>
      <c r="E6" s="40">
        <v>7</v>
      </c>
      <c r="F6" s="40">
        <v>10</v>
      </c>
      <c r="G6" s="40">
        <v>12970</v>
      </c>
      <c r="H6" s="78">
        <f aca="true" t="shared" si="0" ref="H6:H17">B6*G6</f>
        <v>9727.5</v>
      </c>
      <c r="I6" s="79">
        <v>3002</v>
      </c>
      <c r="J6" s="80" t="s">
        <v>239</v>
      </c>
    </row>
    <row r="7" spans="1:10" ht="12.75">
      <c r="A7" s="3" t="s">
        <v>238</v>
      </c>
      <c r="B7" s="40">
        <v>0.75</v>
      </c>
      <c r="C7" s="40" t="s">
        <v>10</v>
      </c>
      <c r="D7" s="40">
        <v>8</v>
      </c>
      <c r="E7" s="40">
        <v>7</v>
      </c>
      <c r="F7" s="40">
        <v>5</v>
      </c>
      <c r="G7" s="40">
        <v>10990</v>
      </c>
      <c r="H7" s="78">
        <f t="shared" si="0"/>
        <v>8242.5</v>
      </c>
      <c r="I7" s="79">
        <v>9151</v>
      </c>
      <c r="J7" s="80"/>
    </row>
    <row r="8" spans="1:10" ht="12.75">
      <c r="A8" s="3" t="s">
        <v>206</v>
      </c>
      <c r="B8" s="40">
        <v>0.202</v>
      </c>
      <c r="C8" s="40" t="s">
        <v>158</v>
      </c>
      <c r="D8" s="40">
        <v>26</v>
      </c>
      <c r="E8" s="40">
        <v>2</v>
      </c>
      <c r="F8" s="40">
        <v>12</v>
      </c>
      <c r="G8" s="40">
        <v>8080</v>
      </c>
      <c r="H8" s="78">
        <f t="shared" si="0"/>
        <v>1632.16</v>
      </c>
      <c r="I8" s="79">
        <v>1697</v>
      </c>
      <c r="J8" s="80"/>
    </row>
    <row r="9" spans="1:10" ht="12.75">
      <c r="A9" s="3" t="s">
        <v>214</v>
      </c>
      <c r="B9" s="40">
        <v>0.038</v>
      </c>
      <c r="C9" s="40" t="s">
        <v>10</v>
      </c>
      <c r="D9" s="40">
        <v>8</v>
      </c>
      <c r="E9" s="40">
        <v>8</v>
      </c>
      <c r="F9" s="40">
        <v>5</v>
      </c>
      <c r="G9" s="40">
        <v>10060</v>
      </c>
      <c r="H9" s="78">
        <f t="shared" si="0"/>
        <v>382.28</v>
      </c>
      <c r="I9" s="79">
        <v>480</v>
      </c>
      <c r="J9" s="80"/>
    </row>
    <row r="10" spans="1:10" ht="12.75">
      <c r="A10" s="3" t="s">
        <v>9</v>
      </c>
      <c r="B10" s="40">
        <v>0.04</v>
      </c>
      <c r="C10" s="40" t="s">
        <v>12</v>
      </c>
      <c r="D10" s="40">
        <v>13</v>
      </c>
      <c r="E10" s="40">
        <v>12</v>
      </c>
      <c r="F10" s="40">
        <v>7</v>
      </c>
      <c r="G10" s="40">
        <v>15070</v>
      </c>
      <c r="H10" s="78">
        <f t="shared" si="0"/>
        <v>602.8000000000001</v>
      </c>
      <c r="I10" s="79">
        <v>1166</v>
      </c>
      <c r="J10" s="80"/>
    </row>
    <row r="11" spans="1:10" ht="12.75">
      <c r="A11" s="3" t="s">
        <v>240</v>
      </c>
      <c r="B11" s="40">
        <v>0.025</v>
      </c>
      <c r="C11" s="40" t="s">
        <v>18</v>
      </c>
      <c r="D11" s="40">
        <v>11</v>
      </c>
      <c r="E11" s="40">
        <v>10</v>
      </c>
      <c r="F11" s="40">
        <v>6</v>
      </c>
      <c r="G11" s="40">
        <v>12310</v>
      </c>
      <c r="H11" s="78">
        <f t="shared" si="0"/>
        <v>307.75</v>
      </c>
      <c r="I11" s="79">
        <v>395</v>
      </c>
      <c r="J11" s="80"/>
    </row>
    <row r="12" spans="1:10" ht="12.75">
      <c r="A12" s="3" t="s">
        <v>226</v>
      </c>
      <c r="B12" s="40">
        <v>0.04</v>
      </c>
      <c r="C12" s="40" t="s">
        <v>10</v>
      </c>
      <c r="D12" s="40">
        <v>22</v>
      </c>
      <c r="E12" s="40">
        <v>9</v>
      </c>
      <c r="F12" s="40">
        <v>9</v>
      </c>
      <c r="G12" s="40">
        <v>12750</v>
      </c>
      <c r="H12" s="78">
        <f t="shared" si="0"/>
        <v>510</v>
      </c>
      <c r="I12" s="79">
        <v>667</v>
      </c>
      <c r="J12" s="80"/>
    </row>
    <row r="13" spans="1:10" ht="12.75">
      <c r="A13" s="3" t="s">
        <v>14</v>
      </c>
      <c r="B13" s="40">
        <v>0.04</v>
      </c>
      <c r="C13" s="40" t="s">
        <v>10</v>
      </c>
      <c r="D13" s="40">
        <v>36</v>
      </c>
      <c r="E13" s="40">
        <v>8</v>
      </c>
      <c r="F13" s="40">
        <v>12</v>
      </c>
      <c r="G13" s="40">
        <v>13190</v>
      </c>
      <c r="H13" s="78">
        <f t="shared" si="0"/>
        <v>527.6</v>
      </c>
      <c r="I13" s="79">
        <v>638</v>
      </c>
      <c r="J13" s="80"/>
    </row>
    <row r="14" spans="1:10" ht="12.75">
      <c r="A14" s="3" t="s">
        <v>205</v>
      </c>
      <c r="B14" s="40">
        <v>0.04</v>
      </c>
      <c r="C14" s="40" t="s">
        <v>10</v>
      </c>
      <c r="D14" s="40">
        <v>24</v>
      </c>
      <c r="E14" s="40">
        <v>8</v>
      </c>
      <c r="F14" s="40">
        <v>10</v>
      </c>
      <c r="G14" s="40">
        <v>12210</v>
      </c>
      <c r="H14" s="78">
        <f t="shared" si="0"/>
        <v>488.40000000000003</v>
      </c>
      <c r="I14" s="79">
        <v>592</v>
      </c>
      <c r="J14" s="80"/>
    </row>
    <row r="15" spans="1:10" ht="12.75">
      <c r="A15" s="3" t="s">
        <v>14</v>
      </c>
      <c r="B15" s="40">
        <v>0.04</v>
      </c>
      <c r="C15" s="40" t="s">
        <v>10</v>
      </c>
      <c r="D15" s="40">
        <v>24</v>
      </c>
      <c r="E15" s="40">
        <v>8</v>
      </c>
      <c r="F15" s="40">
        <v>10</v>
      </c>
      <c r="G15" s="40">
        <v>12210</v>
      </c>
      <c r="H15" s="78">
        <f t="shared" si="0"/>
        <v>488.40000000000003</v>
      </c>
      <c r="I15" s="79">
        <v>531</v>
      </c>
      <c r="J15" s="80"/>
    </row>
    <row r="16" spans="1:10" ht="12.75">
      <c r="A16" s="3" t="s">
        <v>241</v>
      </c>
      <c r="B16" s="40">
        <v>0.11</v>
      </c>
      <c r="C16" s="40" t="s">
        <v>25</v>
      </c>
      <c r="D16" s="40">
        <v>5</v>
      </c>
      <c r="E16" s="40">
        <v>10</v>
      </c>
      <c r="F16" s="40">
        <v>4</v>
      </c>
      <c r="G16" s="40">
        <v>13580</v>
      </c>
      <c r="H16" s="78">
        <f t="shared" si="0"/>
        <v>1493.8</v>
      </c>
      <c r="I16" s="79">
        <v>1584</v>
      </c>
      <c r="J16" s="80"/>
    </row>
    <row r="17" spans="1:10" ht="12.75">
      <c r="A17" s="3" t="s">
        <v>242</v>
      </c>
      <c r="B17" s="40">
        <v>0.04</v>
      </c>
      <c r="C17" s="40" t="s">
        <v>12</v>
      </c>
      <c r="D17" s="40">
        <v>8</v>
      </c>
      <c r="E17" s="40">
        <v>13</v>
      </c>
      <c r="F17" s="40">
        <v>5</v>
      </c>
      <c r="G17" s="40">
        <v>17910</v>
      </c>
      <c r="H17" s="78">
        <f t="shared" si="0"/>
        <v>716.4</v>
      </c>
      <c r="I17" s="79">
        <v>1200</v>
      </c>
      <c r="J17" s="80"/>
    </row>
    <row r="18" spans="1:10" ht="12.75">
      <c r="A18" s="3"/>
      <c r="B18" s="40">
        <f>SUM(B5:B17)</f>
        <v>2.8649999999999998</v>
      </c>
      <c r="C18" s="40"/>
      <c r="D18" s="40"/>
      <c r="E18" s="40"/>
      <c r="F18" s="40"/>
      <c r="G18" s="40"/>
      <c r="H18" s="79"/>
      <c r="I18" s="79">
        <f>SUM(I5:I17)</f>
        <v>35810</v>
      </c>
      <c r="J18" s="80"/>
    </row>
    <row r="19" spans="1:10" ht="12.75">
      <c r="A19" s="3"/>
      <c r="B19" s="40"/>
      <c r="C19" s="84">
        <f>+(B6+B10+B11+B16+B17)/B18*100</f>
        <v>33.68237347294939</v>
      </c>
      <c r="D19" s="40"/>
      <c r="E19" s="40"/>
      <c r="F19" s="40"/>
      <c r="G19" s="40"/>
      <c r="H19" s="79"/>
      <c r="I19" s="79">
        <f>+I18/B18</f>
        <v>12499.12739965096</v>
      </c>
      <c r="J19" s="80"/>
    </row>
    <row r="20" spans="1:10" ht="12.75">
      <c r="A20" s="3"/>
      <c r="B20" s="40"/>
      <c r="C20" s="40"/>
      <c r="D20" s="40"/>
      <c r="E20" s="40"/>
      <c r="F20" s="40"/>
      <c r="G20" s="40"/>
      <c r="H20" s="79"/>
      <c r="I20" s="79"/>
      <c r="J20" s="80"/>
    </row>
    <row r="21" spans="1:10" ht="12.75">
      <c r="A21" s="3"/>
      <c r="B21" s="40"/>
      <c r="C21" s="40"/>
      <c r="D21" s="40"/>
      <c r="E21" s="40"/>
      <c r="F21" s="40"/>
      <c r="G21" s="40"/>
      <c r="H21" s="79"/>
      <c r="I21" s="79"/>
      <c r="J21" s="80"/>
    </row>
    <row r="22" spans="1:10" ht="12.75">
      <c r="A22" s="3"/>
      <c r="B22" s="4"/>
      <c r="C22" s="4"/>
      <c r="D22" s="4"/>
      <c r="E22" s="4"/>
      <c r="F22" s="4"/>
      <c r="G22" s="4"/>
      <c r="H22" s="5"/>
      <c r="I22" s="5"/>
      <c r="J22" s="6"/>
    </row>
    <row r="23" spans="1:10" ht="12.75">
      <c r="A23" s="3"/>
      <c r="B23" s="4"/>
      <c r="C23" s="4"/>
      <c r="D23" s="4"/>
      <c r="E23" s="4"/>
      <c r="F23" s="4"/>
      <c r="G23" s="4"/>
      <c r="H23" s="5"/>
      <c r="I23" s="5"/>
      <c r="J23" s="6"/>
    </row>
    <row r="24" spans="1:10" ht="12.75">
      <c r="A24" s="3"/>
      <c r="B24" s="4"/>
      <c r="C24" s="4"/>
      <c r="D24" s="4"/>
      <c r="E24" s="4"/>
      <c r="F24" s="4"/>
      <c r="G24" s="4"/>
      <c r="H24" s="5"/>
      <c r="I24" s="5"/>
      <c r="J24" s="6"/>
    </row>
    <row r="25" spans="1:10" ht="12.75">
      <c r="A25" s="3"/>
      <c r="B25" s="4"/>
      <c r="C25" s="4"/>
      <c r="D25" s="4"/>
      <c r="E25" s="4"/>
      <c r="F25" s="4"/>
      <c r="G25" s="4"/>
      <c r="H25" s="5"/>
      <c r="I25" s="5"/>
      <c r="J25" s="6"/>
    </row>
    <row r="26" spans="1:10" ht="12.75">
      <c r="A26" s="3"/>
      <c r="B26" s="4"/>
      <c r="C26" s="4"/>
      <c r="D26" s="4"/>
      <c r="E26" s="4"/>
      <c r="F26" s="4"/>
      <c r="G26" s="4"/>
      <c r="H26" s="5"/>
      <c r="I26" s="5"/>
      <c r="J26" s="6"/>
    </row>
    <row r="27" spans="1:10" ht="12.75">
      <c r="A27" s="3"/>
      <c r="B27" s="4"/>
      <c r="C27" s="4"/>
      <c r="D27" s="4"/>
      <c r="E27" s="4"/>
      <c r="F27" s="4"/>
      <c r="G27" s="4"/>
      <c r="H27" s="5"/>
      <c r="I27" s="5"/>
      <c r="J27" s="6"/>
    </row>
    <row r="28" spans="1:10" ht="12.75">
      <c r="A28" s="3"/>
      <c r="B28" s="4"/>
      <c r="C28" s="4"/>
      <c r="D28" s="4"/>
      <c r="E28" s="4"/>
      <c r="F28" s="4"/>
      <c r="G28" s="4"/>
      <c r="H28" s="5"/>
      <c r="I28" s="5"/>
      <c r="J28" s="6"/>
    </row>
    <row r="29" spans="1:10" ht="12.75">
      <c r="A29" s="3"/>
      <c r="B29" s="4"/>
      <c r="C29" s="4"/>
      <c r="D29" s="4"/>
      <c r="E29" s="4"/>
      <c r="F29" s="4"/>
      <c r="G29" s="4"/>
      <c r="H29" s="5"/>
      <c r="I29" s="5"/>
      <c r="J29" s="6"/>
    </row>
    <row r="30" spans="1:10" ht="12.75">
      <c r="A30" s="3"/>
      <c r="B30" s="4"/>
      <c r="C30" s="4"/>
      <c r="D30" s="4"/>
      <c r="E30" s="4"/>
      <c r="F30" s="4"/>
      <c r="G30" s="4"/>
      <c r="H30" s="5"/>
      <c r="I30" s="5"/>
      <c r="J30" s="6"/>
    </row>
    <row r="31" spans="1:10" ht="13.5" thickBot="1">
      <c r="A31" s="8"/>
      <c r="B31" s="10"/>
      <c r="C31" s="10"/>
      <c r="D31" s="10"/>
      <c r="E31" s="10"/>
      <c r="F31" s="10"/>
      <c r="G31" s="10"/>
      <c r="H31" s="11"/>
      <c r="I31" s="11"/>
      <c r="J31" s="12"/>
    </row>
    <row r="33" spans="1:4" ht="12.75">
      <c r="A33" t="s">
        <v>26</v>
      </c>
      <c r="B33" t="s">
        <v>216</v>
      </c>
      <c r="D33" t="s">
        <v>236</v>
      </c>
    </row>
    <row r="34" ht="12.75">
      <c r="B34" t="s">
        <v>243</v>
      </c>
    </row>
  </sheetData>
  <mergeCells count="11">
    <mergeCell ref="H3:H4"/>
    <mergeCell ref="I3:J4"/>
    <mergeCell ref="A1:J1"/>
    <mergeCell ref="E2:J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I21" sqref="I21"/>
    </sheetView>
  </sheetViews>
  <sheetFormatPr defaultColWidth="9.00390625" defaultRowHeight="12.75"/>
  <cols>
    <col min="1" max="1" width="21.00390625" style="0" customWidth="1"/>
  </cols>
  <sheetData>
    <row r="1" spans="1:10" ht="12.75">
      <c r="A1" s="310" t="s">
        <v>0</v>
      </c>
      <c r="B1" s="310"/>
      <c r="C1" s="310"/>
      <c r="D1" s="310"/>
      <c r="E1" s="310"/>
      <c r="F1" s="311"/>
      <c r="G1" s="311"/>
      <c r="H1" s="311"/>
      <c r="I1" s="311"/>
      <c r="J1" s="311"/>
    </row>
    <row r="2" spans="1:10" ht="13.5" thickBot="1">
      <c r="A2">
        <v>44990260</v>
      </c>
      <c r="B2" t="s">
        <v>193</v>
      </c>
      <c r="E2" s="360" t="s">
        <v>244</v>
      </c>
      <c r="F2" s="360"/>
      <c r="G2" s="360"/>
      <c r="H2" s="360"/>
      <c r="I2" s="360"/>
      <c r="J2" s="360"/>
    </row>
    <row r="3" spans="1:10" ht="12.75">
      <c r="A3" s="312" t="s">
        <v>1</v>
      </c>
      <c r="B3" s="314" t="s">
        <v>2</v>
      </c>
      <c r="C3" s="314" t="s">
        <v>3</v>
      </c>
      <c r="D3" s="314" t="s">
        <v>4</v>
      </c>
      <c r="E3" s="314" t="s">
        <v>5</v>
      </c>
      <c r="F3" s="314" t="s">
        <v>6</v>
      </c>
      <c r="G3" s="314" t="s">
        <v>7</v>
      </c>
      <c r="H3" s="362" t="s">
        <v>208</v>
      </c>
      <c r="I3" s="314" t="s">
        <v>8</v>
      </c>
      <c r="J3" s="314"/>
    </row>
    <row r="4" spans="1:10" ht="12.75">
      <c r="A4" s="313"/>
      <c r="B4" s="315"/>
      <c r="C4" s="315"/>
      <c r="D4" s="315"/>
      <c r="E4" s="315"/>
      <c r="F4" s="315"/>
      <c r="G4" s="315"/>
      <c r="H4" s="363"/>
      <c r="I4" s="315"/>
      <c r="J4" s="315"/>
    </row>
    <row r="5" spans="1:10" ht="12.75">
      <c r="A5" s="3" t="s">
        <v>209</v>
      </c>
      <c r="B5" s="40">
        <v>1</v>
      </c>
      <c r="C5" s="40" t="s">
        <v>10</v>
      </c>
      <c r="D5" s="40">
        <v>18</v>
      </c>
      <c r="E5" s="40">
        <v>9</v>
      </c>
      <c r="F5" s="40">
        <v>8</v>
      </c>
      <c r="G5" s="40">
        <v>14280</v>
      </c>
      <c r="H5" s="78">
        <f>B5*G5</f>
        <v>14280</v>
      </c>
      <c r="I5" s="79">
        <v>16063</v>
      </c>
      <c r="J5" s="80"/>
    </row>
    <row r="6" spans="1:10" ht="12.75">
      <c r="A6" s="3" t="s">
        <v>245</v>
      </c>
      <c r="B6" s="40">
        <v>0.05</v>
      </c>
      <c r="C6" s="40" t="s">
        <v>25</v>
      </c>
      <c r="D6" s="40">
        <v>12</v>
      </c>
      <c r="E6" s="40">
        <v>10</v>
      </c>
      <c r="F6" s="40">
        <v>7</v>
      </c>
      <c r="G6" s="40">
        <v>14980</v>
      </c>
      <c r="H6" s="78">
        <f aca="true" t="shared" si="0" ref="H6:H19">B6*G6</f>
        <v>749</v>
      </c>
      <c r="I6" s="79">
        <v>906</v>
      </c>
      <c r="J6" s="80" t="s">
        <v>246</v>
      </c>
    </row>
    <row r="7" spans="1:10" ht="12.75">
      <c r="A7" s="3" t="s">
        <v>247</v>
      </c>
      <c r="B7" s="40">
        <v>0.8</v>
      </c>
      <c r="C7" s="40" t="s">
        <v>25</v>
      </c>
      <c r="D7" s="40">
        <v>7</v>
      </c>
      <c r="E7" s="40">
        <v>9</v>
      </c>
      <c r="F7" s="40">
        <v>5</v>
      </c>
      <c r="G7" s="40">
        <v>12930</v>
      </c>
      <c r="H7" s="78">
        <f t="shared" si="0"/>
        <v>10344</v>
      </c>
      <c r="I7" s="79">
        <v>9754</v>
      </c>
      <c r="J7" s="80"/>
    </row>
    <row r="8" spans="1:10" ht="12.75">
      <c r="A8" s="3" t="s">
        <v>247</v>
      </c>
      <c r="B8" s="40">
        <v>1</v>
      </c>
      <c r="C8" s="40" t="s">
        <v>12</v>
      </c>
      <c r="D8" s="40">
        <v>3</v>
      </c>
      <c r="E8" s="40">
        <v>10</v>
      </c>
      <c r="F8" s="40">
        <v>3</v>
      </c>
      <c r="G8" s="40">
        <v>13140</v>
      </c>
      <c r="H8" s="78">
        <f t="shared" si="0"/>
        <v>13140</v>
      </c>
      <c r="I8" s="79">
        <v>14223</v>
      </c>
      <c r="J8" s="80"/>
    </row>
    <row r="9" spans="1:10" ht="12.75">
      <c r="A9" s="3" t="s">
        <v>238</v>
      </c>
      <c r="B9" s="40">
        <v>1</v>
      </c>
      <c r="C9" s="40" t="s">
        <v>10</v>
      </c>
      <c r="D9" s="40">
        <v>22</v>
      </c>
      <c r="E9" s="40">
        <v>7</v>
      </c>
      <c r="F9" s="40">
        <v>9</v>
      </c>
      <c r="G9" s="40">
        <v>12540</v>
      </c>
      <c r="H9" s="78">
        <f t="shared" si="0"/>
        <v>12540</v>
      </c>
      <c r="I9" s="79">
        <v>13623</v>
      </c>
      <c r="J9" s="80"/>
    </row>
    <row r="10" spans="1:10" ht="12.75">
      <c r="A10" s="3" t="s">
        <v>248</v>
      </c>
      <c r="B10" s="40">
        <v>0.75</v>
      </c>
      <c r="C10" s="40" t="s">
        <v>10</v>
      </c>
      <c r="D10" s="40">
        <v>18</v>
      </c>
      <c r="E10" s="40">
        <v>7</v>
      </c>
      <c r="F10" s="40">
        <v>8</v>
      </c>
      <c r="G10" s="40">
        <v>12140</v>
      </c>
      <c r="H10" s="78">
        <f t="shared" si="0"/>
        <v>9105</v>
      </c>
      <c r="I10" s="79">
        <v>9776</v>
      </c>
      <c r="J10" s="80"/>
    </row>
    <row r="11" spans="1:10" ht="12.75">
      <c r="A11" s="3" t="s">
        <v>249</v>
      </c>
      <c r="B11" s="40">
        <v>0.5</v>
      </c>
      <c r="C11" s="40" t="s">
        <v>10</v>
      </c>
      <c r="D11" s="40">
        <v>8</v>
      </c>
      <c r="E11" s="40">
        <v>7</v>
      </c>
      <c r="F11" s="40">
        <v>5</v>
      </c>
      <c r="G11" s="40">
        <v>10990</v>
      </c>
      <c r="H11" s="78">
        <f t="shared" si="0"/>
        <v>5495</v>
      </c>
      <c r="I11" s="79">
        <v>6033</v>
      </c>
      <c r="J11" s="80"/>
    </row>
    <row r="12" spans="1:10" ht="12.75">
      <c r="A12" s="3" t="s">
        <v>250</v>
      </c>
      <c r="B12" s="40">
        <v>0.5</v>
      </c>
      <c r="C12" s="40" t="s">
        <v>158</v>
      </c>
      <c r="D12" s="40">
        <v>35</v>
      </c>
      <c r="E12" s="40">
        <v>4</v>
      </c>
      <c r="F12" s="40">
        <v>10</v>
      </c>
      <c r="G12" s="40">
        <v>10150</v>
      </c>
      <c r="H12" s="78">
        <f t="shared" si="0"/>
        <v>5075</v>
      </c>
      <c r="I12" s="79">
        <v>5642</v>
      </c>
      <c r="J12" s="80"/>
    </row>
    <row r="13" spans="1:10" ht="12.75">
      <c r="A13" s="3" t="s">
        <v>199</v>
      </c>
      <c r="B13" s="40">
        <v>0.45</v>
      </c>
      <c r="C13" s="40" t="s">
        <v>10</v>
      </c>
      <c r="D13" s="40">
        <v>2</v>
      </c>
      <c r="E13" s="40">
        <v>2</v>
      </c>
      <c r="F13" s="40">
        <v>12</v>
      </c>
      <c r="G13" s="40">
        <v>8080</v>
      </c>
      <c r="H13" s="78">
        <f t="shared" si="0"/>
        <v>3636</v>
      </c>
      <c r="I13" s="79">
        <v>3692</v>
      </c>
      <c r="J13" s="80"/>
    </row>
    <row r="14" spans="1:10" ht="12.75">
      <c r="A14" s="3" t="s">
        <v>9</v>
      </c>
      <c r="B14" s="40">
        <v>0.11</v>
      </c>
      <c r="C14" s="40" t="s">
        <v>12</v>
      </c>
      <c r="D14" s="40">
        <v>13</v>
      </c>
      <c r="E14" s="40">
        <v>12</v>
      </c>
      <c r="F14" s="40">
        <v>7</v>
      </c>
      <c r="G14" s="40">
        <v>15070</v>
      </c>
      <c r="H14" s="78">
        <f t="shared" si="0"/>
        <v>1657.7</v>
      </c>
      <c r="I14" s="79">
        <v>3208</v>
      </c>
      <c r="J14" s="80"/>
    </row>
    <row r="15" spans="1:10" ht="12.75">
      <c r="A15" s="3" t="s">
        <v>213</v>
      </c>
      <c r="B15" s="40">
        <v>0.067</v>
      </c>
      <c r="C15" s="40" t="s">
        <v>18</v>
      </c>
      <c r="D15" s="40">
        <v>11</v>
      </c>
      <c r="E15" s="40">
        <v>10</v>
      </c>
      <c r="F15" s="40">
        <v>6</v>
      </c>
      <c r="G15" s="40">
        <v>12310</v>
      </c>
      <c r="H15" s="78">
        <f t="shared" si="0"/>
        <v>824.7700000000001</v>
      </c>
      <c r="I15" s="79">
        <v>1059</v>
      </c>
      <c r="J15" s="80"/>
    </row>
    <row r="16" spans="1:10" ht="12.75">
      <c r="A16" s="3" t="s">
        <v>204</v>
      </c>
      <c r="B16" s="40">
        <v>0.11</v>
      </c>
      <c r="C16" s="40" t="s">
        <v>10</v>
      </c>
      <c r="D16" s="40">
        <v>22</v>
      </c>
      <c r="E16" s="40">
        <v>9</v>
      </c>
      <c r="F16" s="40">
        <v>9</v>
      </c>
      <c r="G16" s="40">
        <v>12750</v>
      </c>
      <c r="H16" s="78">
        <f t="shared" si="0"/>
        <v>1402.5</v>
      </c>
      <c r="I16" s="79">
        <v>1835</v>
      </c>
      <c r="J16" s="80"/>
    </row>
    <row r="17" spans="1:10" ht="12.75">
      <c r="A17" s="3" t="s">
        <v>14</v>
      </c>
      <c r="B17" s="40">
        <v>0.067</v>
      </c>
      <c r="C17" s="40" t="s">
        <v>10</v>
      </c>
      <c r="D17" s="40">
        <v>36</v>
      </c>
      <c r="E17" s="40">
        <v>8</v>
      </c>
      <c r="F17" s="40">
        <v>12</v>
      </c>
      <c r="G17" s="40">
        <v>13190</v>
      </c>
      <c r="H17" s="78">
        <f t="shared" si="0"/>
        <v>883.73</v>
      </c>
      <c r="I17" s="79">
        <v>1069</v>
      </c>
      <c r="J17" s="80"/>
    </row>
    <row r="18" spans="1:10" ht="12.75">
      <c r="A18" s="3" t="s">
        <v>227</v>
      </c>
      <c r="B18" s="40">
        <v>0.11</v>
      </c>
      <c r="C18" s="40" t="s">
        <v>10</v>
      </c>
      <c r="D18" s="40">
        <v>24</v>
      </c>
      <c r="E18" s="40">
        <v>8</v>
      </c>
      <c r="F18" s="40">
        <v>10</v>
      </c>
      <c r="G18" s="40">
        <v>12210</v>
      </c>
      <c r="H18" s="78">
        <f t="shared" si="0"/>
        <v>1343.1</v>
      </c>
      <c r="I18" s="79">
        <v>1629</v>
      </c>
      <c r="J18" s="80"/>
    </row>
    <row r="19" spans="1:10" ht="12.75">
      <c r="A19" s="3" t="s">
        <v>14</v>
      </c>
      <c r="B19" s="40">
        <v>0.11</v>
      </c>
      <c r="C19" s="40" t="s">
        <v>10</v>
      </c>
      <c r="D19" s="40">
        <v>24</v>
      </c>
      <c r="E19" s="40">
        <v>8</v>
      </c>
      <c r="F19" s="40">
        <v>10</v>
      </c>
      <c r="G19" s="40">
        <v>12210</v>
      </c>
      <c r="H19" s="78">
        <f t="shared" si="0"/>
        <v>1343.1</v>
      </c>
      <c r="I19" s="79">
        <v>1460</v>
      </c>
      <c r="J19" s="80"/>
    </row>
    <row r="20" spans="1:10" ht="12.75">
      <c r="A20" s="3"/>
      <c r="B20" s="40">
        <f>SUM(B5:B19)</f>
        <v>6.624000000000001</v>
      </c>
      <c r="C20" s="40"/>
      <c r="D20" s="40"/>
      <c r="E20" s="40"/>
      <c r="F20" s="40"/>
      <c r="G20" s="40"/>
      <c r="H20" s="79"/>
      <c r="I20" s="79">
        <f>SUM(I5:I19)</f>
        <v>89972</v>
      </c>
      <c r="J20" s="80"/>
    </row>
    <row r="21" spans="1:10" ht="12.75">
      <c r="A21" s="3"/>
      <c r="B21" s="4"/>
      <c r="C21" s="4">
        <f>+(B6+B7+B8+B14+B15)/B20*100</f>
        <v>30.600845410628015</v>
      </c>
      <c r="D21" s="4"/>
      <c r="E21" s="4"/>
      <c r="F21" s="4"/>
      <c r="G21" s="4"/>
      <c r="H21" s="5"/>
      <c r="I21" s="5">
        <f>+I20/B20</f>
        <v>13582.729468599031</v>
      </c>
      <c r="J21" s="6"/>
    </row>
    <row r="22" spans="1:10" ht="12.75">
      <c r="A22" s="3"/>
      <c r="B22" s="4"/>
      <c r="C22" s="4"/>
      <c r="D22" s="4"/>
      <c r="E22" s="4"/>
      <c r="F22" s="4"/>
      <c r="G22" s="4"/>
      <c r="H22" s="5"/>
      <c r="I22" s="5"/>
      <c r="J22" s="6"/>
    </row>
    <row r="23" spans="1:10" ht="12.75">
      <c r="A23" s="3"/>
      <c r="B23" s="4"/>
      <c r="C23" s="4"/>
      <c r="D23" s="4"/>
      <c r="E23" s="4"/>
      <c r="F23" s="4"/>
      <c r="G23" s="4"/>
      <c r="H23" s="5"/>
      <c r="I23" s="5"/>
      <c r="J23" s="6"/>
    </row>
    <row r="24" spans="1:10" ht="12.75">
      <c r="A24" s="3"/>
      <c r="B24" s="4"/>
      <c r="C24" s="4"/>
      <c r="D24" s="4"/>
      <c r="E24" s="4"/>
      <c r="F24" s="4"/>
      <c r="G24" s="4"/>
      <c r="H24" s="5"/>
      <c r="I24" s="5"/>
      <c r="J24" s="6"/>
    </row>
    <row r="25" spans="1:10" ht="12.75">
      <c r="A25" s="3"/>
      <c r="B25" s="4"/>
      <c r="C25" s="4"/>
      <c r="D25" s="4"/>
      <c r="E25" s="4"/>
      <c r="F25" s="4"/>
      <c r="G25" s="4"/>
      <c r="H25" s="5"/>
      <c r="I25" s="5"/>
      <c r="J25" s="6"/>
    </row>
    <row r="26" spans="1:10" ht="12.75">
      <c r="A26" s="3"/>
      <c r="B26" s="4"/>
      <c r="C26" s="4"/>
      <c r="D26" s="4"/>
      <c r="E26" s="4"/>
      <c r="F26" s="4"/>
      <c r="G26" s="4"/>
      <c r="H26" s="5"/>
      <c r="I26" s="5"/>
      <c r="J26" s="6"/>
    </row>
    <row r="27" spans="1:10" ht="12.75">
      <c r="A27" s="3"/>
      <c r="B27" s="4"/>
      <c r="C27" s="4"/>
      <c r="D27" s="4"/>
      <c r="E27" s="4"/>
      <c r="F27" s="4"/>
      <c r="G27" s="4"/>
      <c r="H27" s="5"/>
      <c r="I27" s="5"/>
      <c r="J27" s="6"/>
    </row>
    <row r="28" spans="1:10" ht="12.75">
      <c r="A28" s="3"/>
      <c r="B28" s="4"/>
      <c r="C28" s="4"/>
      <c r="D28" s="4"/>
      <c r="E28" s="4"/>
      <c r="F28" s="4"/>
      <c r="G28" s="4"/>
      <c r="H28" s="5"/>
      <c r="I28" s="5"/>
      <c r="J28" s="6"/>
    </row>
    <row r="29" spans="1:10" ht="12.75">
      <c r="A29" s="3"/>
      <c r="B29" s="4"/>
      <c r="C29" s="4"/>
      <c r="D29" s="4"/>
      <c r="E29" s="4"/>
      <c r="F29" s="4"/>
      <c r="G29" s="4"/>
      <c r="H29" s="5"/>
      <c r="I29" s="5"/>
      <c r="J29" s="6"/>
    </row>
    <row r="30" spans="1:10" ht="12.75">
      <c r="A30" s="3"/>
      <c r="B30" s="4"/>
      <c r="C30" s="4"/>
      <c r="D30" s="4"/>
      <c r="E30" s="4"/>
      <c r="F30" s="4"/>
      <c r="G30" s="4"/>
      <c r="H30" s="5"/>
      <c r="I30" s="5"/>
      <c r="J30" s="6"/>
    </row>
    <row r="31" spans="1:10" ht="13.5" thickBot="1">
      <c r="A31" s="8"/>
      <c r="B31" s="10"/>
      <c r="C31" s="10"/>
      <c r="D31" s="10"/>
      <c r="E31" s="10"/>
      <c r="F31" s="10"/>
      <c r="G31" s="10"/>
      <c r="H31" s="11"/>
      <c r="I31" s="11"/>
      <c r="J31" s="12"/>
    </row>
    <row r="33" ht="12.75">
      <c r="A33" t="s">
        <v>26</v>
      </c>
    </row>
  </sheetData>
  <mergeCells count="11">
    <mergeCell ref="H3:H4"/>
    <mergeCell ref="I3:J4"/>
    <mergeCell ref="A1:J1"/>
    <mergeCell ref="E2:J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4921259845" footer="0.492125984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I17" sqref="I17"/>
    </sheetView>
  </sheetViews>
  <sheetFormatPr defaultColWidth="9.00390625" defaultRowHeight="12.75"/>
  <cols>
    <col min="1" max="1" width="20.625" style="0" customWidth="1"/>
  </cols>
  <sheetData>
    <row r="1" spans="1:10" ht="12.75">
      <c r="A1" s="310" t="s">
        <v>0</v>
      </c>
      <c r="B1" s="310"/>
      <c r="C1" s="310"/>
      <c r="D1" s="310"/>
      <c r="E1" s="310"/>
      <c r="F1" s="311"/>
      <c r="G1" s="311"/>
      <c r="H1" s="311"/>
      <c r="I1" s="311"/>
      <c r="J1" s="311"/>
    </row>
    <row r="2" spans="1:10" ht="13.5" thickBot="1">
      <c r="A2">
        <v>44990260</v>
      </c>
      <c r="B2" t="s">
        <v>193</v>
      </c>
      <c r="E2" s="360" t="s">
        <v>251</v>
      </c>
      <c r="F2" s="360"/>
      <c r="G2" s="360"/>
      <c r="H2" s="360"/>
      <c r="I2" s="360"/>
      <c r="J2" s="360"/>
    </row>
    <row r="3" spans="1:10" ht="12.75">
      <c r="A3" s="312" t="s">
        <v>1</v>
      </c>
      <c r="B3" s="314" t="s">
        <v>2</v>
      </c>
      <c r="C3" s="314" t="s">
        <v>99</v>
      </c>
      <c r="D3" s="314" t="s">
        <v>4</v>
      </c>
      <c r="E3" s="314" t="s">
        <v>5</v>
      </c>
      <c r="F3" s="314" t="s">
        <v>6</v>
      </c>
      <c r="G3" s="314" t="s">
        <v>7</v>
      </c>
      <c r="H3" s="362" t="s">
        <v>208</v>
      </c>
      <c r="I3" s="314" t="s">
        <v>8</v>
      </c>
      <c r="J3" s="314"/>
    </row>
    <row r="4" spans="1:10" ht="12.75">
      <c r="A4" s="313"/>
      <c r="B4" s="315"/>
      <c r="C4" s="315"/>
      <c r="D4" s="315"/>
      <c r="E4" s="315"/>
      <c r="F4" s="315"/>
      <c r="G4" s="315"/>
      <c r="H4" s="363"/>
      <c r="I4" s="315"/>
      <c r="J4" s="315"/>
    </row>
    <row r="5" spans="1:11" ht="12.75">
      <c r="A5" s="3" t="s">
        <v>252</v>
      </c>
      <c r="B5" s="40">
        <v>1</v>
      </c>
      <c r="C5" s="40" t="s">
        <v>253</v>
      </c>
      <c r="D5" s="40">
        <v>5</v>
      </c>
      <c r="E5" s="40">
        <v>9</v>
      </c>
      <c r="F5" s="40">
        <v>4</v>
      </c>
      <c r="G5" s="40">
        <v>12510</v>
      </c>
      <c r="H5" s="78">
        <f>B5*G5</f>
        <v>12510</v>
      </c>
      <c r="I5" s="79">
        <v>16321</v>
      </c>
      <c r="J5" s="80"/>
      <c r="K5" t="s">
        <v>254</v>
      </c>
    </row>
    <row r="6" spans="1:10" ht="12.75">
      <c r="A6" s="3" t="s">
        <v>119</v>
      </c>
      <c r="B6" s="40">
        <v>1</v>
      </c>
      <c r="C6" s="40" t="s">
        <v>10</v>
      </c>
      <c r="D6" s="40">
        <v>5</v>
      </c>
      <c r="E6" s="40">
        <v>8</v>
      </c>
      <c r="F6" s="40">
        <v>4</v>
      </c>
      <c r="G6" s="40">
        <v>11530</v>
      </c>
      <c r="H6" s="78">
        <f aca="true" t="shared" si="0" ref="H6:H15">B6*G6</f>
        <v>11530</v>
      </c>
      <c r="I6" s="79">
        <v>12921</v>
      </c>
      <c r="J6" s="80"/>
    </row>
    <row r="7" spans="1:10" ht="12.75">
      <c r="A7" s="3" t="s">
        <v>119</v>
      </c>
      <c r="B7" s="40">
        <v>0.5</v>
      </c>
      <c r="C7" s="40" t="s">
        <v>10</v>
      </c>
      <c r="D7" s="40">
        <v>11</v>
      </c>
      <c r="E7" s="40">
        <v>8</v>
      </c>
      <c r="F7" s="40">
        <v>6</v>
      </c>
      <c r="G7" s="40">
        <v>12310</v>
      </c>
      <c r="H7" s="78">
        <f t="shared" si="0"/>
        <v>6155</v>
      </c>
      <c r="I7" s="79">
        <v>6839</v>
      </c>
      <c r="J7" s="80"/>
    </row>
    <row r="8" spans="1:10" ht="12.75">
      <c r="A8" s="3" t="s">
        <v>206</v>
      </c>
      <c r="B8" s="40">
        <v>0.2</v>
      </c>
      <c r="C8" s="40" t="s">
        <v>158</v>
      </c>
      <c r="D8" s="40">
        <v>26</v>
      </c>
      <c r="E8" s="40">
        <v>2</v>
      </c>
      <c r="F8" s="40">
        <v>12</v>
      </c>
      <c r="G8" s="40">
        <v>8080</v>
      </c>
      <c r="H8" s="78">
        <f t="shared" si="0"/>
        <v>1616</v>
      </c>
      <c r="I8" s="79">
        <v>1680</v>
      </c>
      <c r="J8" s="80"/>
    </row>
    <row r="9" spans="1:10" ht="12.75">
      <c r="A9" s="3" t="s">
        <v>9</v>
      </c>
      <c r="B9" s="40">
        <v>0.065</v>
      </c>
      <c r="C9" s="40" t="s">
        <v>12</v>
      </c>
      <c r="D9" s="40">
        <v>13</v>
      </c>
      <c r="E9" s="40">
        <v>12</v>
      </c>
      <c r="F9" s="40">
        <v>7</v>
      </c>
      <c r="G9" s="40">
        <v>15070</v>
      </c>
      <c r="H9" s="78">
        <f t="shared" si="0"/>
        <v>979.5500000000001</v>
      </c>
      <c r="I9" s="79">
        <v>1895</v>
      </c>
      <c r="J9" s="80"/>
    </row>
    <row r="10" spans="1:10" ht="12.75">
      <c r="A10" s="3" t="s">
        <v>204</v>
      </c>
      <c r="B10" s="40">
        <v>0.065</v>
      </c>
      <c r="C10" s="40" t="s">
        <v>10</v>
      </c>
      <c r="D10" s="40">
        <v>22</v>
      </c>
      <c r="E10" s="40">
        <v>9</v>
      </c>
      <c r="F10" s="40">
        <v>9</v>
      </c>
      <c r="G10" s="40">
        <v>12750</v>
      </c>
      <c r="H10" s="78">
        <f t="shared" si="0"/>
        <v>828.75</v>
      </c>
      <c r="I10" s="79">
        <v>1084</v>
      </c>
      <c r="J10" s="80"/>
    </row>
    <row r="11" spans="1:10" ht="12.75">
      <c r="A11" s="3" t="s">
        <v>14</v>
      </c>
      <c r="B11" s="40">
        <v>0.045</v>
      </c>
      <c r="C11" s="40" t="s">
        <v>10</v>
      </c>
      <c r="D11" s="40">
        <v>36</v>
      </c>
      <c r="E11" s="40">
        <v>8</v>
      </c>
      <c r="F11" s="40">
        <v>12</v>
      </c>
      <c r="G11" s="40">
        <v>13190</v>
      </c>
      <c r="H11" s="78">
        <f t="shared" si="0"/>
        <v>593.55</v>
      </c>
      <c r="I11" s="79">
        <v>718</v>
      </c>
      <c r="J11" s="80"/>
    </row>
    <row r="12" spans="1:10" ht="12.75">
      <c r="A12" s="3" t="s">
        <v>227</v>
      </c>
      <c r="B12" s="40">
        <v>0.065</v>
      </c>
      <c r="C12" s="40" t="s">
        <v>10</v>
      </c>
      <c r="D12" s="40">
        <v>24</v>
      </c>
      <c r="E12" s="40">
        <v>8</v>
      </c>
      <c r="F12" s="40">
        <v>10</v>
      </c>
      <c r="G12" s="40">
        <v>12210</v>
      </c>
      <c r="H12" s="78">
        <f t="shared" si="0"/>
        <v>793.65</v>
      </c>
      <c r="I12" s="79">
        <v>963</v>
      </c>
      <c r="J12" s="80"/>
    </row>
    <row r="13" spans="1:10" ht="12.75">
      <c r="A13" s="3" t="s">
        <v>240</v>
      </c>
      <c r="B13" s="40">
        <v>0.055</v>
      </c>
      <c r="C13" s="40" t="s">
        <v>18</v>
      </c>
      <c r="D13" s="40">
        <v>11</v>
      </c>
      <c r="E13" s="40">
        <v>10</v>
      </c>
      <c r="F13" s="40">
        <v>6</v>
      </c>
      <c r="G13" s="40">
        <v>12310</v>
      </c>
      <c r="H13" s="78">
        <f t="shared" si="0"/>
        <v>677.05</v>
      </c>
      <c r="I13" s="79">
        <v>869</v>
      </c>
      <c r="J13" s="80"/>
    </row>
    <row r="14" spans="1:10" ht="12.75">
      <c r="A14" s="3" t="s">
        <v>214</v>
      </c>
      <c r="B14" s="40">
        <v>0.045</v>
      </c>
      <c r="C14" s="40" t="s">
        <v>10</v>
      </c>
      <c r="D14" s="40">
        <v>8</v>
      </c>
      <c r="E14" s="40">
        <v>8</v>
      </c>
      <c r="F14" s="40">
        <v>5</v>
      </c>
      <c r="G14" s="40">
        <v>10060</v>
      </c>
      <c r="H14" s="78">
        <f t="shared" si="0"/>
        <v>452.7</v>
      </c>
      <c r="I14" s="79">
        <v>568</v>
      </c>
      <c r="J14" s="80"/>
    </row>
    <row r="15" spans="1:10" ht="12.75">
      <c r="A15" s="3" t="s">
        <v>215</v>
      </c>
      <c r="B15" s="40">
        <v>0.12</v>
      </c>
      <c r="C15" s="40" t="s">
        <v>158</v>
      </c>
      <c r="D15" s="40">
        <v>10</v>
      </c>
      <c r="E15" s="40">
        <v>4</v>
      </c>
      <c r="F15" s="40">
        <v>10</v>
      </c>
      <c r="G15" s="40">
        <v>10150</v>
      </c>
      <c r="H15" s="78">
        <f t="shared" si="0"/>
        <v>1218</v>
      </c>
      <c r="I15" s="79">
        <v>1280</v>
      </c>
      <c r="J15" s="6"/>
    </row>
    <row r="16" spans="1:10" ht="12.75">
      <c r="A16" s="3"/>
      <c r="B16" s="4">
        <f>SUM(B5:B15)</f>
        <v>3.16</v>
      </c>
      <c r="C16" s="4"/>
      <c r="D16" s="4"/>
      <c r="E16" s="4"/>
      <c r="F16" s="4"/>
      <c r="G16" s="4"/>
      <c r="H16" s="5"/>
      <c r="I16" s="5">
        <f>SUM(I5:I15)</f>
        <v>45138</v>
      </c>
      <c r="J16" s="6"/>
    </row>
    <row r="17" spans="1:10" ht="12.75">
      <c r="A17" s="3"/>
      <c r="B17" s="4"/>
      <c r="C17" s="4">
        <f>+(B9+B13)/B16*100</f>
        <v>3.797468354430379</v>
      </c>
      <c r="D17" s="4"/>
      <c r="E17" s="4"/>
      <c r="F17" s="4"/>
      <c r="G17" s="4"/>
      <c r="H17" s="5"/>
      <c r="I17" s="5">
        <f>+I16/B16</f>
        <v>14284.177215189873</v>
      </c>
      <c r="J17" s="6"/>
    </row>
    <row r="18" spans="1:10" ht="12.75">
      <c r="A18" s="3"/>
      <c r="B18" s="4"/>
      <c r="C18" s="4"/>
      <c r="D18" s="4"/>
      <c r="E18" s="4"/>
      <c r="F18" s="4"/>
      <c r="G18" s="4"/>
      <c r="H18" s="5"/>
      <c r="I18" s="5"/>
      <c r="J18" s="6"/>
    </row>
    <row r="19" spans="1:10" ht="12.75">
      <c r="A19" s="3"/>
      <c r="B19" s="4"/>
      <c r="C19" s="4"/>
      <c r="D19" s="4"/>
      <c r="E19" s="4"/>
      <c r="F19" s="4"/>
      <c r="G19" s="4"/>
      <c r="H19" s="5"/>
      <c r="I19" s="5"/>
      <c r="J19" s="6"/>
    </row>
    <row r="20" spans="1:10" ht="12.75">
      <c r="A20" s="3"/>
      <c r="B20" s="4"/>
      <c r="C20" s="4"/>
      <c r="D20" s="4"/>
      <c r="E20" s="4"/>
      <c r="F20" s="4"/>
      <c r="G20" s="4"/>
      <c r="H20" s="5"/>
      <c r="I20" s="5"/>
      <c r="J20" s="6"/>
    </row>
    <row r="21" spans="1:10" ht="12.75">
      <c r="A21" s="3"/>
      <c r="B21" s="4"/>
      <c r="C21" s="4"/>
      <c r="D21" s="4"/>
      <c r="E21" s="4"/>
      <c r="F21" s="4"/>
      <c r="G21" s="4"/>
      <c r="H21" s="5"/>
      <c r="I21" s="5"/>
      <c r="J21" s="6"/>
    </row>
    <row r="22" spans="1:10" ht="12.75">
      <c r="A22" s="3"/>
      <c r="B22" s="4"/>
      <c r="C22" s="4"/>
      <c r="D22" s="4"/>
      <c r="E22" s="4"/>
      <c r="F22" s="4"/>
      <c r="G22" s="4"/>
      <c r="H22" s="5"/>
      <c r="I22" s="5"/>
      <c r="J22" s="6"/>
    </row>
    <row r="23" spans="1:10" ht="12.75">
      <c r="A23" s="3"/>
      <c r="B23" s="4"/>
      <c r="C23" s="4"/>
      <c r="D23" s="4"/>
      <c r="E23" s="4"/>
      <c r="F23" s="4"/>
      <c r="G23" s="4"/>
      <c r="H23" s="5"/>
      <c r="I23" s="5"/>
      <c r="J23" s="6"/>
    </row>
    <row r="24" spans="1:10" ht="12.75">
      <c r="A24" s="3"/>
      <c r="B24" s="4"/>
      <c r="C24" s="4"/>
      <c r="D24" s="4"/>
      <c r="E24" s="4"/>
      <c r="F24" s="4"/>
      <c r="G24" s="4"/>
      <c r="H24" s="5"/>
      <c r="I24" s="5"/>
      <c r="J24" s="6"/>
    </row>
    <row r="25" spans="1:10" ht="12.75">
      <c r="A25" s="3"/>
      <c r="B25" s="4"/>
      <c r="C25" s="4"/>
      <c r="D25" s="4"/>
      <c r="E25" s="4"/>
      <c r="F25" s="4"/>
      <c r="G25" s="4"/>
      <c r="H25" s="5"/>
      <c r="I25" s="5"/>
      <c r="J25" s="6"/>
    </row>
    <row r="26" spans="1:10" ht="12.75">
      <c r="A26" s="3"/>
      <c r="B26" s="4"/>
      <c r="C26" s="4"/>
      <c r="D26" s="4"/>
      <c r="E26" s="4"/>
      <c r="F26" s="4"/>
      <c r="G26" s="4"/>
      <c r="H26" s="5"/>
      <c r="I26" s="5"/>
      <c r="J26" s="6"/>
    </row>
    <row r="27" spans="1:10" ht="12.75">
      <c r="A27" s="3"/>
      <c r="B27" s="4"/>
      <c r="C27" s="4"/>
      <c r="D27" s="4"/>
      <c r="E27" s="4"/>
      <c r="F27" s="4"/>
      <c r="G27" s="4"/>
      <c r="H27" s="5"/>
      <c r="I27" s="5"/>
      <c r="J27" s="6"/>
    </row>
    <row r="28" spans="1:10" ht="12.75">
      <c r="A28" s="3"/>
      <c r="B28" s="4"/>
      <c r="C28" s="4"/>
      <c r="D28" s="4"/>
      <c r="E28" s="4"/>
      <c r="F28" s="4"/>
      <c r="G28" s="4"/>
      <c r="H28" s="5"/>
      <c r="I28" s="5"/>
      <c r="J28" s="6"/>
    </row>
    <row r="29" spans="1:10" ht="12.75">
      <c r="A29" s="3"/>
      <c r="B29" s="4"/>
      <c r="C29" s="4"/>
      <c r="D29" s="4"/>
      <c r="E29" s="4"/>
      <c r="F29" s="4"/>
      <c r="G29" s="4"/>
      <c r="H29" s="5"/>
      <c r="I29" s="5"/>
      <c r="J29" s="6"/>
    </row>
    <row r="30" spans="1:10" ht="12.75">
      <c r="A30" s="3"/>
      <c r="B30" s="4"/>
      <c r="C30" s="4"/>
      <c r="D30" s="4"/>
      <c r="E30" s="4"/>
      <c r="F30" s="4"/>
      <c r="G30" s="4"/>
      <c r="H30" s="5"/>
      <c r="I30" s="5"/>
      <c r="J30" s="6"/>
    </row>
    <row r="31" spans="1:10" ht="13.5" thickBot="1">
      <c r="A31" s="8"/>
      <c r="B31" s="10"/>
      <c r="C31" s="10"/>
      <c r="D31" s="10"/>
      <c r="E31" s="10"/>
      <c r="F31" s="10"/>
      <c r="G31" s="10"/>
      <c r="H31" s="11"/>
      <c r="I31" s="11"/>
      <c r="J31" s="12"/>
    </row>
    <row r="33" ht="12.75">
      <c r="A33" t="s">
        <v>26</v>
      </c>
    </row>
  </sheetData>
  <mergeCells count="11">
    <mergeCell ref="H3:H4"/>
    <mergeCell ref="I3:J4"/>
    <mergeCell ref="A1:J1"/>
    <mergeCell ref="E2:J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4921259845" footer="0.492125984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I18" sqref="I18"/>
    </sheetView>
  </sheetViews>
  <sheetFormatPr defaultColWidth="9.00390625" defaultRowHeight="12.75"/>
  <cols>
    <col min="1" max="1" width="21.25390625" style="0" customWidth="1"/>
  </cols>
  <sheetData>
    <row r="1" spans="1:10" ht="12.75">
      <c r="A1" s="310" t="s">
        <v>0</v>
      </c>
      <c r="B1" s="310"/>
      <c r="C1" s="310"/>
      <c r="D1" s="310"/>
      <c r="E1" s="310"/>
      <c r="F1" s="311"/>
      <c r="G1" s="311"/>
      <c r="H1" s="311"/>
      <c r="I1" s="311"/>
      <c r="J1" s="311"/>
    </row>
    <row r="2" spans="1:10" ht="13.5" thickBot="1">
      <c r="A2">
        <v>44990260</v>
      </c>
      <c r="B2" t="s">
        <v>193</v>
      </c>
      <c r="E2" s="360" t="s">
        <v>255</v>
      </c>
      <c r="F2" s="360"/>
      <c r="G2" s="360"/>
      <c r="H2" s="360"/>
      <c r="I2" s="360"/>
      <c r="J2" s="360"/>
    </row>
    <row r="3" spans="1:10" ht="12.75">
      <c r="A3" s="312" t="s">
        <v>1</v>
      </c>
      <c r="B3" s="314" t="s">
        <v>2</v>
      </c>
      <c r="C3" s="314" t="s">
        <v>99</v>
      </c>
      <c r="D3" s="314" t="s">
        <v>4</v>
      </c>
      <c r="E3" s="314" t="s">
        <v>5</v>
      </c>
      <c r="F3" s="314" t="s">
        <v>6</v>
      </c>
      <c r="G3" s="314" t="s">
        <v>7</v>
      </c>
      <c r="H3" s="362" t="s">
        <v>208</v>
      </c>
      <c r="I3" s="314" t="s">
        <v>8</v>
      </c>
      <c r="J3" s="314"/>
    </row>
    <row r="4" spans="1:10" ht="12.75">
      <c r="A4" s="313"/>
      <c r="B4" s="315"/>
      <c r="C4" s="315"/>
      <c r="D4" s="315"/>
      <c r="E4" s="315"/>
      <c r="F4" s="315"/>
      <c r="G4" s="315"/>
      <c r="H4" s="363"/>
      <c r="I4" s="315"/>
      <c r="J4" s="315"/>
    </row>
    <row r="5" spans="1:10" ht="12.75">
      <c r="A5" s="3" t="s">
        <v>209</v>
      </c>
      <c r="B5" s="40">
        <v>1</v>
      </c>
      <c r="C5" s="40" t="s">
        <v>25</v>
      </c>
      <c r="D5" s="40">
        <v>12</v>
      </c>
      <c r="E5" s="40">
        <v>10</v>
      </c>
      <c r="F5" s="40">
        <v>7</v>
      </c>
      <c r="G5" s="40">
        <v>14980</v>
      </c>
      <c r="H5" s="79">
        <f>B5*G5</f>
        <v>14980</v>
      </c>
      <c r="I5" s="79">
        <v>15360</v>
      </c>
      <c r="J5" s="80"/>
    </row>
    <row r="6" spans="1:10" ht="12.75">
      <c r="A6" s="3" t="s">
        <v>9</v>
      </c>
      <c r="B6" s="40">
        <v>0.022</v>
      </c>
      <c r="C6" s="40" t="s">
        <v>12</v>
      </c>
      <c r="D6" s="40">
        <v>13</v>
      </c>
      <c r="E6" s="40">
        <v>12</v>
      </c>
      <c r="F6" s="40">
        <v>7</v>
      </c>
      <c r="G6" s="40">
        <v>15070</v>
      </c>
      <c r="H6" s="78">
        <f aca="true" t="shared" si="0" ref="H6:H14">B6*G6</f>
        <v>331.53999999999996</v>
      </c>
      <c r="I6" s="79">
        <v>642</v>
      </c>
      <c r="J6" s="80"/>
    </row>
    <row r="7" spans="1:10" ht="12.75">
      <c r="A7" s="3" t="s">
        <v>213</v>
      </c>
      <c r="B7" s="40">
        <v>0.014</v>
      </c>
      <c r="C7" s="40" t="s">
        <v>18</v>
      </c>
      <c r="D7" s="40">
        <v>11</v>
      </c>
      <c r="E7" s="40">
        <v>10</v>
      </c>
      <c r="F7" s="40">
        <v>6</v>
      </c>
      <c r="G7" s="40">
        <v>12310</v>
      </c>
      <c r="H7" s="78">
        <f t="shared" si="0"/>
        <v>172.34</v>
      </c>
      <c r="I7" s="79">
        <v>221</v>
      </c>
      <c r="J7" s="80"/>
    </row>
    <row r="8" spans="1:10" ht="12.75">
      <c r="A8" s="3" t="s">
        <v>204</v>
      </c>
      <c r="B8" s="40">
        <v>0.022</v>
      </c>
      <c r="C8" s="40" t="s">
        <v>10</v>
      </c>
      <c r="D8" s="40">
        <v>22</v>
      </c>
      <c r="E8" s="40">
        <v>9</v>
      </c>
      <c r="F8" s="40">
        <v>9</v>
      </c>
      <c r="G8" s="40">
        <v>12750</v>
      </c>
      <c r="H8" s="78">
        <f t="shared" si="0"/>
        <v>280.5</v>
      </c>
      <c r="I8" s="79">
        <v>367</v>
      </c>
      <c r="J8" s="80"/>
    </row>
    <row r="9" spans="1:10" ht="12.75">
      <c r="A9" s="3" t="s">
        <v>14</v>
      </c>
      <c r="B9" s="40">
        <v>0.014</v>
      </c>
      <c r="C9" s="40" t="s">
        <v>10</v>
      </c>
      <c r="D9" s="40">
        <v>36</v>
      </c>
      <c r="E9" s="40">
        <v>8</v>
      </c>
      <c r="F9" s="40">
        <v>12</v>
      </c>
      <c r="G9" s="40">
        <v>13190</v>
      </c>
      <c r="H9" s="78">
        <f t="shared" si="0"/>
        <v>184.66</v>
      </c>
      <c r="I9" s="79">
        <v>223</v>
      </c>
      <c r="J9" s="80"/>
    </row>
    <row r="10" spans="1:10" ht="12.75">
      <c r="A10" s="3" t="s">
        <v>227</v>
      </c>
      <c r="B10" s="40">
        <v>0.022</v>
      </c>
      <c r="C10" s="40" t="s">
        <v>10</v>
      </c>
      <c r="D10" s="40">
        <v>24</v>
      </c>
      <c r="E10" s="40">
        <v>8</v>
      </c>
      <c r="F10" s="40">
        <v>10</v>
      </c>
      <c r="G10" s="40">
        <v>12210</v>
      </c>
      <c r="H10" s="78">
        <f t="shared" si="0"/>
        <v>268.62</v>
      </c>
      <c r="I10" s="79">
        <v>326</v>
      </c>
      <c r="J10" s="80"/>
    </row>
    <row r="11" spans="1:10" ht="12.75">
      <c r="A11" s="3" t="s">
        <v>14</v>
      </c>
      <c r="B11" s="40">
        <v>0.022</v>
      </c>
      <c r="C11" s="40" t="s">
        <v>10</v>
      </c>
      <c r="D11" s="40">
        <v>24</v>
      </c>
      <c r="E11" s="40">
        <v>8</v>
      </c>
      <c r="F11" s="40">
        <v>10</v>
      </c>
      <c r="G11" s="40">
        <v>12210</v>
      </c>
      <c r="H11" s="78">
        <f t="shared" si="0"/>
        <v>268.62</v>
      </c>
      <c r="I11" s="79">
        <v>292</v>
      </c>
      <c r="J11" s="80"/>
    </row>
    <row r="12" spans="1:10" ht="12.75">
      <c r="A12" s="3" t="s">
        <v>241</v>
      </c>
      <c r="B12" s="40">
        <v>0.08</v>
      </c>
      <c r="C12" s="40" t="s">
        <v>12</v>
      </c>
      <c r="D12" s="40">
        <v>3</v>
      </c>
      <c r="E12" s="40">
        <v>10</v>
      </c>
      <c r="F12" s="40">
        <v>3</v>
      </c>
      <c r="G12" s="40">
        <v>13140</v>
      </c>
      <c r="H12" s="78">
        <f t="shared" si="0"/>
        <v>1051.2</v>
      </c>
      <c r="I12" s="79">
        <v>1093</v>
      </c>
      <c r="J12" s="80"/>
    </row>
    <row r="13" spans="1:10" ht="12.75">
      <c r="A13" s="3" t="s">
        <v>256</v>
      </c>
      <c r="B13" s="40">
        <v>0.16</v>
      </c>
      <c r="C13" s="40" t="s">
        <v>12</v>
      </c>
      <c r="D13" s="40">
        <v>2</v>
      </c>
      <c r="E13" s="40">
        <v>10</v>
      </c>
      <c r="F13" s="40">
        <v>3</v>
      </c>
      <c r="G13" s="40">
        <v>13140</v>
      </c>
      <c r="H13" s="78">
        <f t="shared" si="0"/>
        <v>2102.4</v>
      </c>
      <c r="I13" s="79">
        <v>2533</v>
      </c>
      <c r="J13" s="80"/>
    </row>
    <row r="14" spans="1:10" ht="12.75">
      <c r="A14" s="3" t="s">
        <v>257</v>
      </c>
      <c r="B14" s="40">
        <v>0.037</v>
      </c>
      <c r="C14" s="40" t="s">
        <v>10</v>
      </c>
      <c r="D14" s="40">
        <v>18</v>
      </c>
      <c r="E14" s="40">
        <v>9</v>
      </c>
      <c r="F14" s="40">
        <v>8</v>
      </c>
      <c r="G14" s="40">
        <v>14280</v>
      </c>
      <c r="H14" s="78">
        <f t="shared" si="0"/>
        <v>528.36</v>
      </c>
      <c r="I14" s="79">
        <v>533</v>
      </c>
      <c r="J14" s="80"/>
    </row>
    <row r="15" spans="1:10" ht="12.75">
      <c r="A15" s="3" t="s">
        <v>199</v>
      </c>
      <c r="B15" s="40">
        <v>0.05</v>
      </c>
      <c r="C15" s="40" t="s">
        <v>10</v>
      </c>
      <c r="D15" s="40">
        <v>2</v>
      </c>
      <c r="E15" s="40">
        <v>2</v>
      </c>
      <c r="F15" s="40">
        <v>12</v>
      </c>
      <c r="G15" s="40">
        <v>8080</v>
      </c>
      <c r="H15" s="79">
        <f>B15*G15</f>
        <v>404</v>
      </c>
      <c r="I15" s="79">
        <v>477</v>
      </c>
      <c r="J15" s="6"/>
    </row>
    <row r="16" spans="1:10" ht="12.75">
      <c r="A16" s="3"/>
      <c r="B16" s="4">
        <f>SUM(B5:B15)</f>
        <v>1.443</v>
      </c>
      <c r="C16" s="4"/>
      <c r="D16" s="4"/>
      <c r="E16" s="4"/>
      <c r="F16" s="4"/>
      <c r="G16" s="4"/>
      <c r="H16" s="5"/>
      <c r="I16" s="5">
        <f>SUM(I5:I15)</f>
        <v>22067</v>
      </c>
      <c r="J16" s="6"/>
    </row>
    <row r="17" spans="1:10" ht="12.75">
      <c r="A17" s="3"/>
      <c r="B17" s="4"/>
      <c r="C17" s="4">
        <f>+(B5+B6+B7+B12+B13)/B16*100</f>
        <v>88.42688842688842</v>
      </c>
      <c r="D17" s="4"/>
      <c r="E17" s="4"/>
      <c r="F17" s="4"/>
      <c r="G17" s="4"/>
      <c r="H17" s="5"/>
      <c r="I17" s="5">
        <f>+I16/B16</f>
        <v>15292.446292446291</v>
      </c>
      <c r="J17" s="6"/>
    </row>
    <row r="18" spans="1:10" ht="12.75">
      <c r="A18" s="3"/>
      <c r="B18" s="4"/>
      <c r="C18" s="4"/>
      <c r="D18" s="4"/>
      <c r="E18" s="4"/>
      <c r="F18" s="4"/>
      <c r="G18" s="4"/>
      <c r="H18" s="5"/>
      <c r="I18" s="5"/>
      <c r="J18" s="6"/>
    </row>
    <row r="19" spans="1:10" ht="12.75">
      <c r="A19" s="3"/>
      <c r="B19" s="4"/>
      <c r="C19" s="4"/>
      <c r="D19" s="4"/>
      <c r="E19" s="4"/>
      <c r="F19" s="4"/>
      <c r="G19" s="4"/>
      <c r="H19" s="5"/>
      <c r="I19" s="5"/>
      <c r="J19" s="6"/>
    </row>
    <row r="20" spans="1:10" ht="12.75">
      <c r="A20" s="3"/>
      <c r="B20" s="4"/>
      <c r="C20" s="4"/>
      <c r="D20" s="4"/>
      <c r="E20" s="4"/>
      <c r="F20" s="4"/>
      <c r="G20" s="4"/>
      <c r="H20" s="5"/>
      <c r="I20" s="5"/>
      <c r="J20" s="6"/>
    </row>
    <row r="21" spans="1:10" ht="12.75">
      <c r="A21" s="3"/>
      <c r="B21" s="4"/>
      <c r="C21" s="4"/>
      <c r="D21" s="4"/>
      <c r="E21" s="4"/>
      <c r="F21" s="4"/>
      <c r="G21" s="4"/>
      <c r="H21" s="5"/>
      <c r="I21" s="5"/>
      <c r="J21" s="6"/>
    </row>
    <row r="22" spans="1:10" ht="12.75">
      <c r="A22" s="3"/>
      <c r="B22" s="4"/>
      <c r="C22" s="4"/>
      <c r="D22" s="4"/>
      <c r="E22" s="4"/>
      <c r="F22" s="4"/>
      <c r="G22" s="4"/>
      <c r="H22" s="5"/>
      <c r="I22" s="5"/>
      <c r="J22" s="6"/>
    </row>
    <row r="23" spans="1:10" ht="12.75">
      <c r="A23" s="3"/>
      <c r="B23" s="4"/>
      <c r="C23" s="4"/>
      <c r="D23" s="4"/>
      <c r="E23" s="4"/>
      <c r="F23" s="4"/>
      <c r="G23" s="4"/>
      <c r="H23" s="5"/>
      <c r="I23" s="5"/>
      <c r="J23" s="6"/>
    </row>
    <row r="24" spans="1:10" ht="12.75">
      <c r="A24" s="3"/>
      <c r="B24" s="4"/>
      <c r="C24" s="4"/>
      <c r="D24" s="4"/>
      <c r="E24" s="4"/>
      <c r="F24" s="4"/>
      <c r="G24" s="4"/>
      <c r="H24" s="5"/>
      <c r="I24" s="5"/>
      <c r="J24" s="6"/>
    </row>
    <row r="25" spans="1:10" ht="12.75">
      <c r="A25" s="3"/>
      <c r="B25" s="4"/>
      <c r="C25" s="4"/>
      <c r="D25" s="4"/>
      <c r="E25" s="4"/>
      <c r="F25" s="4"/>
      <c r="G25" s="4"/>
      <c r="H25" s="5"/>
      <c r="I25" s="5"/>
      <c r="J25" s="6"/>
    </row>
    <row r="26" spans="1:10" ht="12.75">
      <c r="A26" s="3"/>
      <c r="B26" s="4"/>
      <c r="C26" s="4"/>
      <c r="D26" s="4"/>
      <c r="E26" s="4"/>
      <c r="F26" s="4"/>
      <c r="G26" s="4"/>
      <c r="H26" s="5"/>
      <c r="I26" s="5"/>
      <c r="J26" s="6"/>
    </row>
    <row r="27" spans="1:10" ht="12.75">
      <c r="A27" s="3"/>
      <c r="B27" s="4"/>
      <c r="C27" s="4"/>
      <c r="D27" s="4"/>
      <c r="E27" s="4"/>
      <c r="F27" s="4"/>
      <c r="G27" s="4"/>
      <c r="H27" s="5"/>
      <c r="I27" s="5"/>
      <c r="J27" s="6"/>
    </row>
    <row r="28" spans="1:10" ht="12.75">
      <c r="A28" s="3"/>
      <c r="B28" s="4"/>
      <c r="C28" s="4"/>
      <c r="D28" s="4"/>
      <c r="E28" s="4"/>
      <c r="F28" s="4"/>
      <c r="G28" s="4"/>
      <c r="H28" s="5"/>
      <c r="I28" s="5"/>
      <c r="J28" s="6"/>
    </row>
    <row r="29" spans="1:10" ht="12.75">
      <c r="A29" s="3"/>
      <c r="B29" s="4"/>
      <c r="C29" s="4"/>
      <c r="D29" s="4"/>
      <c r="E29" s="4"/>
      <c r="F29" s="4"/>
      <c r="G29" s="4"/>
      <c r="H29" s="5"/>
      <c r="I29" s="5"/>
      <c r="J29" s="6"/>
    </row>
    <row r="30" spans="1:10" ht="13.5" thickBot="1">
      <c r="A30" s="8"/>
      <c r="B30" s="10"/>
      <c r="C30" s="10"/>
      <c r="D30" s="10"/>
      <c r="E30" s="10"/>
      <c r="F30" s="10"/>
      <c r="G30" s="10"/>
      <c r="H30" s="11"/>
      <c r="I30" s="11"/>
      <c r="J30" s="12"/>
    </row>
    <row r="32" ht="12.75">
      <c r="A32" t="s">
        <v>26</v>
      </c>
    </row>
  </sheetData>
  <mergeCells count="11">
    <mergeCell ref="H3:H4"/>
    <mergeCell ref="I3:J4"/>
    <mergeCell ref="A1:J1"/>
    <mergeCell ref="E2:J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4921259845" footer="0.492125984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H9" sqref="H9"/>
    </sheetView>
  </sheetViews>
  <sheetFormatPr defaultColWidth="9.00390625" defaultRowHeight="12.75"/>
  <sheetData>
    <row r="1" spans="1:9" ht="12.75">
      <c r="A1" s="310" t="s">
        <v>0</v>
      </c>
      <c r="B1" s="310"/>
      <c r="C1" s="310"/>
      <c r="D1" s="310"/>
      <c r="E1" s="310"/>
      <c r="F1" s="311"/>
      <c r="G1" s="311"/>
      <c r="H1" s="311"/>
      <c r="I1" s="311"/>
    </row>
    <row r="2" ht="13.5" thickBot="1"/>
    <row r="3" spans="1:9" ht="12.75">
      <c r="A3" s="312" t="s">
        <v>1</v>
      </c>
      <c r="B3" s="314" t="s">
        <v>2</v>
      </c>
      <c r="C3" s="314" t="s">
        <v>3</v>
      </c>
      <c r="D3" s="314" t="s">
        <v>4</v>
      </c>
      <c r="E3" s="314" t="s">
        <v>5</v>
      </c>
      <c r="F3" s="314" t="s">
        <v>6</v>
      </c>
      <c r="G3" s="314" t="s">
        <v>7</v>
      </c>
      <c r="H3" s="314" t="s">
        <v>8</v>
      </c>
      <c r="I3" s="314"/>
    </row>
    <row r="4" spans="1:9" ht="12.75">
      <c r="A4" s="313"/>
      <c r="B4" s="315"/>
      <c r="C4" s="315"/>
      <c r="D4" s="315"/>
      <c r="E4" s="315"/>
      <c r="F4" s="315"/>
      <c r="G4" s="315"/>
      <c r="H4" s="315"/>
      <c r="I4" s="315"/>
    </row>
    <row r="5" spans="1:9" ht="25.5">
      <c r="A5" s="118" t="s">
        <v>400</v>
      </c>
      <c r="B5" s="4">
        <v>1</v>
      </c>
      <c r="C5" s="4" t="s">
        <v>156</v>
      </c>
      <c r="D5" s="4" t="s">
        <v>258</v>
      </c>
      <c r="E5" s="4"/>
      <c r="F5" s="4">
        <v>7</v>
      </c>
      <c r="G5" s="17">
        <v>12800</v>
      </c>
      <c r="H5" s="18">
        <v>36000</v>
      </c>
      <c r="I5" s="6" t="s">
        <v>259</v>
      </c>
    </row>
    <row r="6" spans="1:9" ht="12.75">
      <c r="A6" s="3" t="s">
        <v>260</v>
      </c>
      <c r="B6" s="4">
        <v>1</v>
      </c>
      <c r="C6" s="4" t="s">
        <v>10</v>
      </c>
      <c r="D6" s="4" t="s">
        <v>261</v>
      </c>
      <c r="E6" s="4"/>
      <c r="F6" s="4">
        <v>6</v>
      </c>
      <c r="G6" s="17">
        <v>10460</v>
      </c>
      <c r="H6" s="18">
        <v>30000</v>
      </c>
      <c r="I6" s="6" t="s">
        <v>259</v>
      </c>
    </row>
    <row r="7" spans="1:9" ht="12.75">
      <c r="A7" s="3" t="s">
        <v>260</v>
      </c>
      <c r="B7" s="4">
        <v>1</v>
      </c>
      <c r="C7" s="4" t="s">
        <v>63</v>
      </c>
      <c r="D7" s="4" t="s">
        <v>263</v>
      </c>
      <c r="E7" s="4">
        <v>9</v>
      </c>
      <c r="F7" s="4">
        <v>1</v>
      </c>
      <c r="G7" s="17">
        <v>9360</v>
      </c>
      <c r="H7" s="18">
        <v>27000</v>
      </c>
      <c r="I7" s="6" t="s">
        <v>259</v>
      </c>
    </row>
    <row r="8" spans="1:9" ht="12.75">
      <c r="A8" s="3"/>
      <c r="B8" s="4">
        <f>SUM(B5:B7)</f>
        <v>3</v>
      </c>
      <c r="C8" s="4"/>
      <c r="D8" s="4"/>
      <c r="E8" s="4"/>
      <c r="F8" s="4"/>
      <c r="G8" s="4"/>
      <c r="H8" s="18">
        <f>SUM(H5:H7)</f>
        <v>93000</v>
      </c>
      <c r="I8" s="6"/>
    </row>
    <row r="9" spans="1:9" ht="12.75">
      <c r="A9" s="3"/>
      <c r="B9" s="4"/>
      <c r="C9" s="4">
        <f>+(B5+B7)/B8*100</f>
        <v>66.66666666666666</v>
      </c>
      <c r="D9" s="4"/>
      <c r="E9" s="4"/>
      <c r="F9" s="4"/>
      <c r="G9" s="4"/>
      <c r="H9" s="5">
        <f>+H8/B8</f>
        <v>31000</v>
      </c>
      <c r="I9" s="6"/>
    </row>
    <row r="10" spans="1:9" ht="12.75">
      <c r="A10" s="3"/>
      <c r="B10" s="4"/>
      <c r="C10" s="4"/>
      <c r="D10" s="4"/>
      <c r="E10" s="4"/>
      <c r="F10" s="4"/>
      <c r="G10" s="4"/>
      <c r="H10" s="5"/>
      <c r="I10" s="6"/>
    </row>
    <row r="11" spans="1:9" ht="12.75">
      <c r="A11" s="3"/>
      <c r="B11" s="4"/>
      <c r="C11" s="4"/>
      <c r="D11" s="4"/>
      <c r="E11" s="4"/>
      <c r="F11" s="4"/>
      <c r="G11" s="4"/>
      <c r="H11" s="5"/>
      <c r="I11" s="6"/>
    </row>
    <row r="12" spans="1:9" ht="12.75">
      <c r="A12" s="3"/>
      <c r="B12" s="4"/>
      <c r="C12" s="4"/>
      <c r="D12" s="4"/>
      <c r="E12" s="4"/>
      <c r="F12" s="4"/>
      <c r="G12" s="4"/>
      <c r="H12" s="5"/>
      <c r="I12" s="6"/>
    </row>
    <row r="13" spans="1:9" ht="12.75">
      <c r="A13" s="3"/>
      <c r="B13" s="4"/>
      <c r="C13" s="4"/>
      <c r="D13" s="4"/>
      <c r="E13" s="4"/>
      <c r="F13" s="4"/>
      <c r="G13" s="4"/>
      <c r="H13" s="5"/>
      <c r="I13" s="6"/>
    </row>
    <row r="14" spans="1:9" ht="12.75">
      <c r="A14" s="3"/>
      <c r="B14" s="4"/>
      <c r="C14" s="4"/>
      <c r="D14" s="4"/>
      <c r="E14" s="4"/>
      <c r="F14" s="4"/>
      <c r="G14" s="4"/>
      <c r="H14" s="5"/>
      <c r="I14" s="6"/>
    </row>
    <row r="15" spans="1:9" ht="12.75">
      <c r="A15" s="3"/>
      <c r="B15" s="4"/>
      <c r="C15" s="4"/>
      <c r="D15" s="4"/>
      <c r="E15" s="4"/>
      <c r="F15" s="4"/>
      <c r="G15" s="4"/>
      <c r="H15" s="5"/>
      <c r="I15" s="6"/>
    </row>
    <row r="16" spans="1:9" ht="12.75">
      <c r="A16" s="3"/>
      <c r="B16" s="4"/>
      <c r="C16" s="4"/>
      <c r="D16" s="4"/>
      <c r="E16" s="4"/>
      <c r="F16" s="4"/>
      <c r="G16" s="4"/>
      <c r="H16" s="5"/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ht="12.75">
      <c r="A33" t="s">
        <v>26</v>
      </c>
    </row>
    <row r="35" ht="12.75">
      <c r="A35" t="s">
        <v>264</v>
      </c>
    </row>
    <row r="36" ht="12.75">
      <c r="A36" t="s">
        <v>265</v>
      </c>
    </row>
    <row r="37" ht="12.75">
      <c r="A37" t="s">
        <v>266</v>
      </c>
    </row>
    <row r="40" ht="12.75">
      <c r="A40" t="s">
        <v>267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1">
      <selection activeCell="H12" sqref="H12"/>
    </sheetView>
  </sheetViews>
  <sheetFormatPr defaultColWidth="9.00390625" defaultRowHeight="12.75"/>
  <cols>
    <col min="1" max="1" width="14.375" style="0" customWidth="1"/>
  </cols>
  <sheetData>
    <row r="1" ht="13.5" thickBot="1"/>
    <row r="2" spans="1:9" ht="12.75">
      <c r="A2" s="312" t="s">
        <v>1</v>
      </c>
      <c r="B2" s="314" t="s">
        <v>2</v>
      </c>
      <c r="C2" s="314" t="s">
        <v>3</v>
      </c>
      <c r="D2" s="314" t="s">
        <v>4</v>
      </c>
      <c r="E2" s="314" t="s">
        <v>5</v>
      </c>
      <c r="F2" s="314" t="s">
        <v>6</v>
      </c>
      <c r="G2" s="314" t="s">
        <v>7</v>
      </c>
      <c r="H2" s="314" t="s">
        <v>8</v>
      </c>
      <c r="I2" s="314"/>
    </row>
    <row r="3" spans="1:9" ht="12.75">
      <c r="A3" s="313"/>
      <c r="B3" s="315"/>
      <c r="C3" s="315"/>
      <c r="D3" s="315"/>
      <c r="E3" s="315"/>
      <c r="F3" s="315"/>
      <c r="G3" s="315"/>
      <c r="H3" s="315"/>
      <c r="I3" s="315"/>
    </row>
    <row r="4" spans="1:9" ht="12.75">
      <c r="A4" s="3" t="s">
        <v>9</v>
      </c>
      <c r="B4" s="4">
        <v>0.25</v>
      </c>
      <c r="C4" s="4" t="s">
        <v>10</v>
      </c>
      <c r="D4" s="4">
        <v>26</v>
      </c>
      <c r="E4" s="4">
        <v>7</v>
      </c>
      <c r="F4" s="4">
        <v>10</v>
      </c>
      <c r="G4" s="4"/>
      <c r="H4" s="18">
        <v>4500</v>
      </c>
      <c r="I4" s="6"/>
    </row>
    <row r="5" spans="1:9" ht="12.75">
      <c r="A5" s="3" t="s">
        <v>14</v>
      </c>
      <c r="B5" s="4">
        <v>0.25</v>
      </c>
      <c r="C5" s="4" t="s">
        <v>10</v>
      </c>
      <c r="D5" s="4">
        <v>32</v>
      </c>
      <c r="E5" s="4">
        <v>7</v>
      </c>
      <c r="F5" s="4">
        <v>11</v>
      </c>
      <c r="G5" s="4"/>
      <c r="H5" s="18">
        <v>3600</v>
      </c>
      <c r="I5" s="6"/>
    </row>
    <row r="6" spans="1:9" ht="12.75">
      <c r="A6" s="3" t="s">
        <v>268</v>
      </c>
      <c r="B6" s="4">
        <v>0.2</v>
      </c>
      <c r="C6" s="4" t="s">
        <v>106</v>
      </c>
      <c r="D6" s="4">
        <v>8</v>
      </c>
      <c r="E6" s="4">
        <v>7</v>
      </c>
      <c r="F6" s="4">
        <v>5</v>
      </c>
      <c r="G6" s="4"/>
      <c r="H6" s="18">
        <v>3288</v>
      </c>
      <c r="I6" s="6"/>
    </row>
    <row r="7" spans="1:9" ht="12.75">
      <c r="A7" s="3" t="s">
        <v>269</v>
      </c>
      <c r="B7" s="4">
        <v>0.4</v>
      </c>
      <c r="C7" s="4" t="s">
        <v>10</v>
      </c>
      <c r="D7" s="4">
        <v>25</v>
      </c>
      <c r="E7" s="4">
        <v>7</v>
      </c>
      <c r="F7" s="4">
        <v>10</v>
      </c>
      <c r="G7" s="4"/>
      <c r="H7" s="18">
        <v>5500</v>
      </c>
      <c r="I7" s="6"/>
    </row>
    <row r="8" spans="1:9" ht="12.75">
      <c r="A8" s="3" t="s">
        <v>269</v>
      </c>
      <c r="B8" s="4">
        <v>0.4</v>
      </c>
      <c r="C8" s="4" t="s">
        <v>10</v>
      </c>
      <c r="D8" s="4">
        <v>18</v>
      </c>
      <c r="E8" s="4">
        <v>7</v>
      </c>
      <c r="F8" s="4">
        <v>8</v>
      </c>
      <c r="G8" s="4"/>
      <c r="H8" s="5">
        <v>5660</v>
      </c>
      <c r="I8" s="6"/>
    </row>
    <row r="9" spans="1:9" ht="12.75">
      <c r="A9" s="3" t="s">
        <v>270</v>
      </c>
      <c r="B9" s="4">
        <v>0.1</v>
      </c>
      <c r="C9" s="4" t="s">
        <v>10</v>
      </c>
      <c r="D9" s="4">
        <v>22</v>
      </c>
      <c r="E9" s="4">
        <v>7</v>
      </c>
      <c r="F9" s="4">
        <v>4</v>
      </c>
      <c r="G9" s="4"/>
      <c r="H9" s="5">
        <v>1200</v>
      </c>
      <c r="I9" s="6"/>
    </row>
    <row r="10" spans="1:9" ht="12.75">
      <c r="A10" s="3" t="s">
        <v>206</v>
      </c>
      <c r="B10" s="4">
        <v>0.1</v>
      </c>
      <c r="C10" s="4" t="s">
        <v>10</v>
      </c>
      <c r="D10" s="4">
        <v>15</v>
      </c>
      <c r="E10" s="4">
        <v>3</v>
      </c>
      <c r="F10" s="4">
        <v>7</v>
      </c>
      <c r="G10" s="4"/>
      <c r="H10" s="5">
        <v>1500</v>
      </c>
      <c r="I10" s="6"/>
    </row>
    <row r="11" spans="1:9" ht="12.75">
      <c r="A11" s="3"/>
      <c r="B11" s="4">
        <f>SUM(B4:B10)</f>
        <v>1.7000000000000002</v>
      </c>
      <c r="C11" s="4"/>
      <c r="D11" s="4"/>
      <c r="E11" s="4"/>
      <c r="F11" s="4"/>
      <c r="G11" s="4"/>
      <c r="H11" s="18">
        <f>SUM(H4:H10)</f>
        <v>25248</v>
      </c>
      <c r="I11" s="6"/>
    </row>
    <row r="12" spans="1:9" ht="12.75">
      <c r="A12" s="3"/>
      <c r="B12" s="4"/>
      <c r="C12" s="4">
        <f>+B6/B11*100</f>
        <v>11.76470588235294</v>
      </c>
      <c r="D12" s="4"/>
      <c r="E12" s="4"/>
      <c r="F12" s="4"/>
      <c r="G12" s="4"/>
      <c r="H12" s="5">
        <f>+H11/B11</f>
        <v>14851.764705882351</v>
      </c>
      <c r="I12" s="6"/>
    </row>
    <row r="13" spans="1:9" ht="12.75">
      <c r="A13" s="3"/>
      <c r="B13" s="4"/>
      <c r="C13" s="4"/>
      <c r="D13" s="4"/>
      <c r="E13" s="4"/>
      <c r="F13" s="4"/>
      <c r="G13" s="4"/>
      <c r="H13" s="5"/>
      <c r="I13" s="6"/>
    </row>
    <row r="14" spans="1:9" ht="12.75">
      <c r="A14" s="3"/>
      <c r="B14" s="4"/>
      <c r="C14" s="4"/>
      <c r="D14" s="4"/>
      <c r="E14" s="4"/>
      <c r="F14" s="4"/>
      <c r="G14" s="4"/>
      <c r="H14" s="5"/>
      <c r="I14" s="6"/>
    </row>
    <row r="15" spans="1:9" ht="12.75">
      <c r="A15" s="3"/>
      <c r="B15" s="4"/>
      <c r="C15" s="4"/>
      <c r="D15" s="4"/>
      <c r="E15" s="4"/>
      <c r="F15" s="4"/>
      <c r="G15" s="4"/>
      <c r="H15" s="5"/>
      <c r="I15" s="6"/>
    </row>
    <row r="16" spans="1:9" ht="12.75">
      <c r="A16" s="3"/>
      <c r="B16" s="4"/>
      <c r="C16" s="4"/>
      <c r="D16" s="4"/>
      <c r="E16" s="4"/>
      <c r="F16" s="4"/>
      <c r="G16" s="4"/>
      <c r="H16" s="5"/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3.5" thickBot="1">
      <c r="A30" s="8"/>
      <c r="B30" s="10"/>
      <c r="C30" s="10"/>
      <c r="D30" s="10"/>
      <c r="E30" s="10"/>
      <c r="F30" s="10"/>
      <c r="G30" s="10"/>
      <c r="H30" s="11"/>
      <c r="I30" s="12"/>
    </row>
    <row r="32" spans="1:6" ht="12.75">
      <c r="A32" t="s">
        <v>26</v>
      </c>
      <c r="B32" t="s">
        <v>271</v>
      </c>
      <c r="F32" t="s">
        <v>272</v>
      </c>
    </row>
    <row r="34" ht="12.75">
      <c r="B34" t="s">
        <v>273</v>
      </c>
    </row>
    <row r="36" ht="12.75">
      <c r="B36" t="s">
        <v>274</v>
      </c>
    </row>
  </sheetData>
  <mergeCells count="8">
    <mergeCell ref="A2:A3"/>
    <mergeCell ref="B2:B3"/>
    <mergeCell ref="C2:C3"/>
    <mergeCell ref="D2:D3"/>
    <mergeCell ref="E2:E3"/>
    <mergeCell ref="F2:F3"/>
    <mergeCell ref="G2:G3"/>
    <mergeCell ref="H2:I3"/>
  </mergeCells>
  <printOptions/>
  <pageMargins left="0.75" right="0.75" top="1" bottom="1" header="0.4921259845" footer="0.492125984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H12" sqref="H12"/>
    </sheetView>
  </sheetViews>
  <sheetFormatPr defaultColWidth="9.00390625" defaultRowHeight="12.75"/>
  <cols>
    <col min="1" max="1" width="14.75390625" style="0" customWidth="1"/>
  </cols>
  <sheetData>
    <row r="1" spans="1:9" ht="12.75">
      <c r="A1" s="310" t="s">
        <v>0</v>
      </c>
      <c r="B1" s="310"/>
      <c r="C1" s="310"/>
      <c r="D1" s="310"/>
      <c r="E1" s="310"/>
      <c r="F1" s="311"/>
      <c r="G1" s="311"/>
      <c r="H1" s="311"/>
      <c r="I1" s="311"/>
    </row>
    <row r="2" ht="13.5" thickBot="1"/>
    <row r="3" spans="1:9" ht="12.75">
      <c r="A3" s="312" t="s">
        <v>1</v>
      </c>
      <c r="B3" s="314" t="s">
        <v>2</v>
      </c>
      <c r="C3" s="314" t="s">
        <v>3</v>
      </c>
      <c r="D3" s="314" t="s">
        <v>4</v>
      </c>
      <c r="E3" s="314" t="s">
        <v>5</v>
      </c>
      <c r="F3" s="314" t="s">
        <v>6</v>
      </c>
      <c r="G3" s="314" t="s">
        <v>7</v>
      </c>
      <c r="H3" s="314" t="s">
        <v>8</v>
      </c>
      <c r="I3" s="314"/>
    </row>
    <row r="4" spans="1:9" ht="12.75">
      <c r="A4" s="313"/>
      <c r="B4" s="315"/>
      <c r="C4" s="315"/>
      <c r="D4" s="315"/>
      <c r="E4" s="315"/>
      <c r="F4" s="315"/>
      <c r="G4" s="315"/>
      <c r="H4" s="315"/>
      <c r="I4" s="315"/>
    </row>
    <row r="5" spans="1:9" ht="12.75">
      <c r="A5" s="3" t="s">
        <v>275</v>
      </c>
      <c r="B5" s="83">
        <v>1</v>
      </c>
      <c r="C5" s="84" t="s">
        <v>130</v>
      </c>
      <c r="D5" s="4" t="s">
        <v>131</v>
      </c>
      <c r="E5" s="4"/>
      <c r="F5" s="4"/>
      <c r="G5" s="17">
        <v>16000</v>
      </c>
      <c r="H5" s="18">
        <v>17500</v>
      </c>
      <c r="I5" s="6"/>
    </row>
    <row r="6" spans="1:9" ht="12.75">
      <c r="A6" s="3" t="s">
        <v>276</v>
      </c>
      <c r="B6" s="83">
        <v>1</v>
      </c>
      <c r="C6" s="84" t="s">
        <v>130</v>
      </c>
      <c r="D6" s="4" t="s">
        <v>137</v>
      </c>
      <c r="E6" s="4"/>
      <c r="F6" s="4"/>
      <c r="G6" s="17">
        <v>13000</v>
      </c>
      <c r="H6" s="18">
        <v>13000</v>
      </c>
      <c r="I6" s="6"/>
    </row>
    <row r="7" spans="1:9" ht="12.75">
      <c r="A7" s="3" t="s">
        <v>276</v>
      </c>
      <c r="B7" s="83">
        <v>0.5</v>
      </c>
      <c r="C7" s="84" t="s">
        <v>130</v>
      </c>
      <c r="D7" s="4" t="s">
        <v>120</v>
      </c>
      <c r="E7" s="4"/>
      <c r="F7" s="4"/>
      <c r="G7" s="17">
        <v>8250</v>
      </c>
      <c r="H7" s="18">
        <v>8750</v>
      </c>
      <c r="I7" s="6"/>
    </row>
    <row r="8" spans="1:9" ht="12.75">
      <c r="A8" s="3" t="s">
        <v>39</v>
      </c>
      <c r="B8" s="83">
        <v>0.25</v>
      </c>
      <c r="C8" s="84" t="s">
        <v>130</v>
      </c>
      <c r="D8" s="4" t="s">
        <v>131</v>
      </c>
      <c r="E8" s="4"/>
      <c r="F8" s="4"/>
      <c r="G8" s="17">
        <v>2900</v>
      </c>
      <c r="H8" s="18">
        <v>3100</v>
      </c>
      <c r="I8" s="6"/>
    </row>
    <row r="9" spans="1:9" ht="12.75">
      <c r="A9" s="3" t="s">
        <v>277</v>
      </c>
      <c r="B9" s="83">
        <v>0.5</v>
      </c>
      <c r="C9" s="84" t="s">
        <v>278</v>
      </c>
      <c r="D9" s="4" t="s">
        <v>131</v>
      </c>
      <c r="E9" s="4"/>
      <c r="F9" s="4"/>
      <c r="G9" s="17">
        <v>7000</v>
      </c>
      <c r="H9" s="18">
        <v>7100</v>
      </c>
      <c r="I9" s="6"/>
    </row>
    <row r="10" spans="1:9" ht="12.75">
      <c r="A10" s="3" t="s">
        <v>279</v>
      </c>
      <c r="B10" s="83">
        <v>0.33</v>
      </c>
      <c r="C10" s="84"/>
      <c r="D10" s="4"/>
      <c r="E10" s="4"/>
      <c r="F10" s="4"/>
      <c r="G10" s="17">
        <v>2533</v>
      </c>
      <c r="H10" s="18">
        <v>2550</v>
      </c>
      <c r="I10" s="6"/>
    </row>
    <row r="11" spans="1:9" ht="12.75">
      <c r="A11" s="3"/>
      <c r="B11" s="83">
        <f>SUM(B5:B10)</f>
        <v>3.58</v>
      </c>
      <c r="C11" s="4"/>
      <c r="D11" s="4"/>
      <c r="E11" s="4"/>
      <c r="F11" s="4"/>
      <c r="G11" s="4"/>
      <c r="H11" s="18">
        <f>SUM(H5:H10)</f>
        <v>52000</v>
      </c>
      <c r="I11" s="6"/>
    </row>
    <row r="12" spans="1:9" ht="12.75">
      <c r="A12" s="3"/>
      <c r="B12" s="83"/>
      <c r="C12" s="4">
        <f>+(B5+B6+B7+B8+B9)/B11*100</f>
        <v>90.78212290502793</v>
      </c>
      <c r="D12" s="4"/>
      <c r="E12" s="4"/>
      <c r="F12" s="4"/>
      <c r="G12" s="4"/>
      <c r="H12" s="5">
        <f>+H11/B11</f>
        <v>14525.139664804468</v>
      </c>
      <c r="I12" s="6"/>
    </row>
    <row r="13" spans="1:9" ht="12.75">
      <c r="A13" s="3"/>
      <c r="B13" s="83"/>
      <c r="C13" s="4"/>
      <c r="D13" s="4"/>
      <c r="E13" s="4"/>
      <c r="F13" s="4"/>
      <c r="G13" s="4"/>
      <c r="H13" s="5"/>
      <c r="I13" s="6"/>
    </row>
    <row r="14" spans="1:9" ht="12.75">
      <c r="A14" s="3"/>
      <c r="B14" s="83"/>
      <c r="C14" s="4"/>
      <c r="D14" s="4"/>
      <c r="E14" s="4"/>
      <c r="F14" s="4"/>
      <c r="G14" s="4"/>
      <c r="H14" s="5"/>
      <c r="I14" s="6"/>
    </row>
    <row r="15" spans="1:9" ht="12.75">
      <c r="A15" s="3"/>
      <c r="B15" s="83"/>
      <c r="C15" s="4"/>
      <c r="D15" s="4"/>
      <c r="E15" s="4"/>
      <c r="F15" s="4"/>
      <c r="G15" s="4"/>
      <c r="H15" s="5"/>
      <c r="I15" s="6"/>
    </row>
    <row r="16" spans="1:9" ht="12.75">
      <c r="A16" s="3"/>
      <c r="B16" s="83"/>
      <c r="C16" s="4"/>
      <c r="D16" s="4"/>
      <c r="E16" s="4"/>
      <c r="F16" s="4"/>
      <c r="G16" s="4"/>
      <c r="H16" s="5"/>
      <c r="I16" s="6"/>
    </row>
    <row r="17" spans="1:9" ht="12.75">
      <c r="A17" s="3"/>
      <c r="B17" s="83"/>
      <c r="C17" s="4"/>
      <c r="D17" s="4"/>
      <c r="E17" s="4"/>
      <c r="F17" s="4"/>
      <c r="G17" s="4"/>
      <c r="H17" s="5"/>
      <c r="I17" s="6"/>
    </row>
    <row r="18" spans="1:9" ht="12.75">
      <c r="A18" s="3"/>
      <c r="B18" s="83"/>
      <c r="C18" s="4"/>
      <c r="D18" s="4"/>
      <c r="E18" s="4"/>
      <c r="F18" s="4"/>
      <c r="G18" s="4"/>
      <c r="H18" s="5"/>
      <c r="I18" s="6"/>
    </row>
    <row r="19" spans="1:9" ht="12.75">
      <c r="A19" s="3"/>
      <c r="B19" s="83"/>
      <c r="C19" s="4"/>
      <c r="D19" s="4"/>
      <c r="E19" s="4"/>
      <c r="F19" s="4"/>
      <c r="G19" s="4"/>
      <c r="H19" s="5"/>
      <c r="I19" s="6"/>
    </row>
    <row r="20" spans="1:9" ht="12.75">
      <c r="A20" s="3"/>
      <c r="B20" s="83"/>
      <c r="C20" s="4"/>
      <c r="D20" s="4"/>
      <c r="E20" s="4"/>
      <c r="F20" s="4"/>
      <c r="G20" s="4"/>
      <c r="H20" s="5"/>
      <c r="I20" s="6"/>
    </row>
    <row r="21" spans="1:9" ht="12.75">
      <c r="A21" s="3"/>
      <c r="B21" s="83"/>
      <c r="C21" s="4"/>
      <c r="D21" s="4"/>
      <c r="E21" s="4"/>
      <c r="F21" s="4"/>
      <c r="G21" s="4"/>
      <c r="H21" s="5"/>
      <c r="I21" s="6"/>
    </row>
    <row r="22" spans="1:9" ht="12.75">
      <c r="A22" s="3"/>
      <c r="B22" s="83"/>
      <c r="C22" s="4"/>
      <c r="D22" s="4"/>
      <c r="E22" s="4"/>
      <c r="F22" s="4"/>
      <c r="G22" s="4"/>
      <c r="H22" s="5"/>
      <c r="I22" s="6"/>
    </row>
    <row r="23" spans="1:9" ht="12.75">
      <c r="A23" s="3"/>
      <c r="B23" s="83"/>
      <c r="C23" s="4"/>
      <c r="D23" s="4"/>
      <c r="E23" s="4"/>
      <c r="F23" s="4"/>
      <c r="G23" s="4"/>
      <c r="H23" s="5"/>
      <c r="I23" s="6"/>
    </row>
    <row r="24" spans="1:9" ht="12.75">
      <c r="A24" s="3"/>
      <c r="B24" s="83"/>
      <c r="C24" s="4"/>
      <c r="D24" s="4"/>
      <c r="E24" s="4"/>
      <c r="F24" s="4"/>
      <c r="G24" s="4"/>
      <c r="H24" s="5"/>
      <c r="I24" s="6"/>
    </row>
    <row r="25" spans="1:9" ht="12.75">
      <c r="A25" s="3"/>
      <c r="B25" s="83"/>
      <c r="C25" s="4"/>
      <c r="D25" s="4"/>
      <c r="E25" s="4"/>
      <c r="F25" s="4"/>
      <c r="G25" s="4"/>
      <c r="H25" s="5"/>
      <c r="I25" s="6"/>
    </row>
    <row r="26" spans="1:9" ht="12.75">
      <c r="A26" s="3"/>
      <c r="B26" s="83"/>
      <c r="C26" s="4"/>
      <c r="D26" s="4"/>
      <c r="E26" s="4"/>
      <c r="F26" s="4"/>
      <c r="G26" s="4"/>
      <c r="H26" s="5"/>
      <c r="I26" s="6"/>
    </row>
    <row r="27" spans="1:9" ht="12.75">
      <c r="A27" s="3"/>
      <c r="B27" s="83"/>
      <c r="C27" s="4"/>
      <c r="D27" s="4"/>
      <c r="E27" s="4"/>
      <c r="F27" s="4"/>
      <c r="G27" s="4"/>
      <c r="H27" s="5"/>
      <c r="I27" s="6"/>
    </row>
    <row r="28" spans="1:9" ht="12.75">
      <c r="A28" s="3"/>
      <c r="B28" s="83"/>
      <c r="C28" s="4"/>
      <c r="D28" s="4"/>
      <c r="E28" s="4"/>
      <c r="F28" s="4"/>
      <c r="G28" s="4"/>
      <c r="H28" s="5"/>
      <c r="I28" s="6"/>
    </row>
    <row r="29" spans="1:9" ht="12.75">
      <c r="A29" s="3"/>
      <c r="B29" s="83"/>
      <c r="C29" s="4"/>
      <c r="D29" s="4"/>
      <c r="E29" s="4"/>
      <c r="F29" s="4"/>
      <c r="G29" s="4"/>
      <c r="H29" s="5"/>
      <c r="I29" s="6"/>
    </row>
    <row r="30" spans="1:9" ht="12.75">
      <c r="A30" s="3"/>
      <c r="B30" s="83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spans="1:2" ht="12.75">
      <c r="A33" t="s">
        <v>26</v>
      </c>
      <c r="B33" t="s">
        <v>280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K3" sqref="K3"/>
    </sheetView>
  </sheetViews>
  <sheetFormatPr defaultColWidth="9.00390625" defaultRowHeight="12.75"/>
  <cols>
    <col min="1" max="1" width="25.875" style="0" customWidth="1"/>
    <col min="9" max="9" width="16.625" style="0" customWidth="1"/>
  </cols>
  <sheetData>
    <row r="1" spans="1:9" ht="12.75">
      <c r="A1" s="364" t="s">
        <v>0</v>
      </c>
      <c r="B1" s="365"/>
      <c r="C1" s="365"/>
      <c r="D1" s="365"/>
      <c r="E1" s="365"/>
      <c r="F1" s="366"/>
      <c r="G1" s="366"/>
      <c r="H1" s="366"/>
      <c r="I1" s="367"/>
    </row>
    <row r="2" spans="1:9" ht="12.75">
      <c r="A2" s="3"/>
      <c r="B2" s="4"/>
      <c r="C2" s="4"/>
      <c r="D2" s="4"/>
      <c r="E2" s="4"/>
      <c r="F2" s="4"/>
      <c r="G2" s="4"/>
      <c r="H2" s="4"/>
      <c r="I2" s="85"/>
    </row>
    <row r="3" spans="1:9" ht="12.75">
      <c r="A3" s="313" t="s">
        <v>1</v>
      </c>
      <c r="B3" s="315" t="s">
        <v>2</v>
      </c>
      <c r="C3" s="315" t="s">
        <v>3</v>
      </c>
      <c r="D3" s="315" t="s">
        <v>4</v>
      </c>
      <c r="E3" s="315" t="s">
        <v>5</v>
      </c>
      <c r="F3" s="315" t="s">
        <v>6</v>
      </c>
      <c r="G3" s="315" t="s">
        <v>7</v>
      </c>
      <c r="H3" s="315" t="s">
        <v>8</v>
      </c>
      <c r="I3" s="370"/>
    </row>
    <row r="4" spans="1:9" ht="13.5" thickBot="1">
      <c r="A4" s="368"/>
      <c r="B4" s="369"/>
      <c r="C4" s="369"/>
      <c r="D4" s="369"/>
      <c r="E4" s="369"/>
      <c r="F4" s="369"/>
      <c r="G4" s="369"/>
      <c r="H4" s="369"/>
      <c r="I4" s="371"/>
    </row>
    <row r="5" spans="1:9" ht="12.75">
      <c r="A5" s="86" t="s">
        <v>281</v>
      </c>
      <c r="B5" s="87" t="s">
        <v>262</v>
      </c>
      <c r="C5" s="87" t="s">
        <v>10</v>
      </c>
      <c r="D5" s="87" t="s">
        <v>282</v>
      </c>
      <c r="E5" s="87">
        <v>10</v>
      </c>
      <c r="F5" s="87">
        <v>10</v>
      </c>
      <c r="G5" s="87" t="s">
        <v>283</v>
      </c>
      <c r="H5" s="87" t="s">
        <v>284</v>
      </c>
      <c r="I5" s="88"/>
    </row>
    <row r="6" spans="1:9" ht="13.5" thickBot="1">
      <c r="A6" s="89"/>
      <c r="B6" s="90"/>
      <c r="C6" s="90"/>
      <c r="D6" s="90"/>
      <c r="E6" s="90"/>
      <c r="F6" s="90"/>
      <c r="G6" s="90"/>
      <c r="H6" s="90"/>
      <c r="I6" s="91"/>
    </row>
    <row r="7" spans="1:9" ht="13.5" thickBot="1">
      <c r="A7" s="92"/>
      <c r="B7" s="93"/>
      <c r="C7" s="93"/>
      <c r="D7" s="93"/>
      <c r="E7" s="93"/>
      <c r="F7" s="93"/>
      <c r="G7" s="94"/>
      <c r="H7" s="93"/>
      <c r="I7" s="95"/>
    </row>
    <row r="8" spans="1:9" ht="12.75">
      <c r="A8" s="96" t="s">
        <v>285</v>
      </c>
      <c r="B8" s="97" t="s">
        <v>286</v>
      </c>
      <c r="C8" s="97" t="s">
        <v>10</v>
      </c>
      <c r="D8" s="97" t="s">
        <v>287</v>
      </c>
      <c r="E8" s="97">
        <v>9</v>
      </c>
      <c r="F8" s="97">
        <v>2</v>
      </c>
      <c r="G8" s="97"/>
      <c r="H8" s="97" t="s">
        <v>288</v>
      </c>
      <c r="I8" s="98"/>
    </row>
    <row r="9" spans="1:9" ht="13.5" thickBot="1">
      <c r="A9" s="8"/>
      <c r="B9" s="10"/>
      <c r="C9" s="10"/>
      <c r="D9" s="10"/>
      <c r="E9" s="10"/>
      <c r="F9" s="10"/>
      <c r="G9" s="10"/>
      <c r="H9" s="10" t="s">
        <v>289</v>
      </c>
      <c r="I9" s="99"/>
    </row>
    <row r="10" spans="1:9" ht="13.5" thickBot="1">
      <c r="A10" s="100"/>
      <c r="B10" s="101"/>
      <c r="C10" s="101"/>
      <c r="D10" s="101"/>
      <c r="E10" s="101"/>
      <c r="F10" s="101"/>
      <c r="G10" s="101"/>
      <c r="H10" s="101"/>
      <c r="I10" s="102"/>
    </row>
    <row r="11" spans="1:9" ht="12.75">
      <c r="A11" s="96" t="s">
        <v>14</v>
      </c>
      <c r="B11" s="97" t="s">
        <v>290</v>
      </c>
      <c r="C11" s="97"/>
      <c r="D11" s="97"/>
      <c r="E11" s="97"/>
      <c r="F11" s="97"/>
      <c r="G11" s="97"/>
      <c r="H11" s="97" t="s">
        <v>291</v>
      </c>
      <c r="I11" s="98"/>
    </row>
    <row r="12" spans="1:9" ht="13.5" thickBot="1">
      <c r="A12" s="8"/>
      <c r="B12" s="10"/>
      <c r="C12" s="10"/>
      <c r="D12" s="10"/>
      <c r="E12" s="10"/>
      <c r="F12" s="10"/>
      <c r="G12" s="10"/>
      <c r="H12" s="10"/>
      <c r="I12" s="99"/>
    </row>
    <row r="13" spans="1:9" ht="13.5" thickBot="1">
      <c r="A13" s="100"/>
      <c r="B13" s="101"/>
      <c r="C13" s="101"/>
      <c r="D13" s="101"/>
      <c r="E13" s="101"/>
      <c r="F13" s="101"/>
      <c r="G13" s="101"/>
      <c r="H13" s="101"/>
      <c r="I13" s="102"/>
    </row>
    <row r="14" spans="1:9" ht="12.75">
      <c r="A14" s="96" t="s">
        <v>292</v>
      </c>
      <c r="B14" s="97" t="s">
        <v>262</v>
      </c>
      <c r="C14" s="97" t="s">
        <v>156</v>
      </c>
      <c r="D14" s="97" t="s">
        <v>293</v>
      </c>
      <c r="E14" s="97">
        <v>11</v>
      </c>
      <c r="F14" s="97">
        <v>4</v>
      </c>
      <c r="G14" s="97" t="s">
        <v>294</v>
      </c>
      <c r="H14" s="97" t="s">
        <v>284</v>
      </c>
      <c r="I14" s="98"/>
    </row>
    <row r="15" spans="1:9" ht="13.5" thickBot="1">
      <c r="A15" s="8"/>
      <c r="B15" s="10"/>
      <c r="C15" s="10"/>
      <c r="D15" s="10"/>
      <c r="E15" s="10"/>
      <c r="F15" s="10"/>
      <c r="G15" s="10"/>
      <c r="H15" s="10"/>
      <c r="I15" s="99"/>
    </row>
    <row r="16" spans="1:9" ht="13.5" thickBot="1">
      <c r="A16" s="100"/>
      <c r="B16" s="101"/>
      <c r="C16" s="101"/>
      <c r="D16" s="101"/>
      <c r="E16" s="101"/>
      <c r="F16" s="101"/>
      <c r="G16" s="101"/>
      <c r="H16" s="101"/>
      <c r="I16" s="102"/>
    </row>
    <row r="17" spans="1:9" ht="12.75">
      <c r="A17" s="96" t="s">
        <v>295</v>
      </c>
      <c r="B17" s="97" t="s">
        <v>286</v>
      </c>
      <c r="C17" s="97" t="s">
        <v>158</v>
      </c>
      <c r="D17" s="97" t="s">
        <v>296</v>
      </c>
      <c r="E17" s="97">
        <v>8</v>
      </c>
      <c r="F17" s="97">
        <v>3</v>
      </c>
      <c r="G17" s="97" t="s">
        <v>297</v>
      </c>
      <c r="H17" s="97" t="s">
        <v>298</v>
      </c>
      <c r="I17" s="98"/>
    </row>
    <row r="18" spans="1:9" ht="13.5" thickBot="1">
      <c r="A18" s="8"/>
      <c r="B18" s="10"/>
      <c r="C18" s="10"/>
      <c r="D18" s="10"/>
      <c r="E18" s="10"/>
      <c r="F18" s="10"/>
      <c r="G18" s="10"/>
      <c r="H18" s="10"/>
      <c r="I18" s="99"/>
    </row>
    <row r="19" spans="1:9" ht="12.75">
      <c r="A19" s="48"/>
      <c r="B19" s="48"/>
      <c r="C19" s="48"/>
      <c r="D19" s="48"/>
      <c r="E19" s="48"/>
      <c r="F19" s="48"/>
      <c r="G19" s="48"/>
      <c r="H19" s="48"/>
      <c r="I19" s="48"/>
    </row>
    <row r="20" spans="1:9" ht="12.75">
      <c r="A20" s="48"/>
      <c r="B20" s="48"/>
      <c r="C20" s="48"/>
      <c r="D20" s="48"/>
      <c r="E20" s="48"/>
      <c r="F20" s="48"/>
      <c r="G20" s="48"/>
      <c r="H20" s="48"/>
      <c r="I20" s="48"/>
    </row>
    <row r="21" spans="1:9" ht="12.75">
      <c r="A21" t="s">
        <v>299</v>
      </c>
      <c r="B21" s="48"/>
      <c r="C21" s="48"/>
      <c r="D21" s="48"/>
      <c r="E21" s="48"/>
      <c r="F21" s="48"/>
      <c r="G21" s="48"/>
      <c r="H21" s="48"/>
      <c r="I21" s="48"/>
    </row>
    <row r="22" spans="1:9" ht="12.75">
      <c r="A22" s="48"/>
      <c r="B22" s="48"/>
      <c r="C22" s="48"/>
      <c r="D22" s="48"/>
      <c r="E22" s="48"/>
      <c r="F22" s="48"/>
      <c r="G22" s="48"/>
      <c r="H22" s="48"/>
      <c r="I22" s="48"/>
    </row>
    <row r="23" spans="1:9" ht="12.75">
      <c r="A23" s="48"/>
      <c r="B23" s="48"/>
      <c r="C23" s="48"/>
      <c r="D23" s="48"/>
      <c r="E23" s="48"/>
      <c r="F23" s="48"/>
      <c r="G23" s="48"/>
      <c r="H23" s="48"/>
      <c r="I23" s="48"/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F10">
      <selection activeCell="E6" sqref="E6:E8"/>
    </sheetView>
  </sheetViews>
  <sheetFormatPr defaultColWidth="9.00390625" defaultRowHeight="12.75"/>
  <cols>
    <col min="2" max="2" width="21.125" style="0" customWidth="1"/>
    <col min="3" max="3" width="22.125" style="0" customWidth="1"/>
    <col min="4" max="4" width="10.375" style="0" customWidth="1"/>
    <col min="5" max="5" width="10.00390625" style="0" customWidth="1"/>
    <col min="6" max="6" width="12.75390625" style="0" customWidth="1"/>
    <col min="7" max="8" width="11.00390625" style="0" customWidth="1"/>
    <col min="9" max="9" width="10.00390625" style="0" customWidth="1"/>
    <col min="10" max="10" width="9.25390625" style="0" bestFit="1" customWidth="1"/>
    <col min="11" max="12" width="11.75390625" style="0" customWidth="1"/>
    <col min="13" max="13" width="18.25390625" style="0" customWidth="1"/>
    <col min="14" max="14" width="10.125" style="0" customWidth="1"/>
  </cols>
  <sheetData>
    <row r="1" ht="18">
      <c r="B1" s="169" t="s">
        <v>471</v>
      </c>
    </row>
    <row r="2" ht="13.5" thickBot="1"/>
    <row r="3" spans="1:13" ht="51" customHeight="1" thickBot="1">
      <c r="A3" s="170" t="s">
        <v>402</v>
      </c>
      <c r="B3" s="171" t="s">
        <v>403</v>
      </c>
      <c r="C3" s="171" t="s">
        <v>404</v>
      </c>
      <c r="D3" s="172" t="s">
        <v>472</v>
      </c>
      <c r="E3" s="172" t="s">
        <v>407</v>
      </c>
      <c r="F3" s="172" t="s">
        <v>473</v>
      </c>
      <c r="G3" s="172" t="s">
        <v>474</v>
      </c>
      <c r="H3" s="172" t="s">
        <v>475</v>
      </c>
      <c r="I3" s="172" t="s">
        <v>476</v>
      </c>
      <c r="J3" s="172" t="s">
        <v>477</v>
      </c>
      <c r="K3" s="172" t="s">
        <v>478</v>
      </c>
      <c r="L3" s="172" t="s">
        <v>479</v>
      </c>
      <c r="M3" s="173" t="s">
        <v>480</v>
      </c>
    </row>
    <row r="4" spans="1:13" ht="12.75">
      <c r="A4" s="96"/>
      <c r="B4" s="174"/>
      <c r="C4" s="175"/>
      <c r="D4" s="176"/>
      <c r="E4" s="177"/>
      <c r="F4" s="177"/>
      <c r="G4" s="177"/>
      <c r="H4" s="177"/>
      <c r="I4" s="177"/>
      <c r="J4" s="177"/>
      <c r="K4" s="178"/>
      <c r="L4" s="179">
        <v>5000</v>
      </c>
      <c r="M4" s="180">
        <v>10000</v>
      </c>
    </row>
    <row r="5" spans="1:13" ht="12.75">
      <c r="A5" s="181"/>
      <c r="B5" s="176"/>
      <c r="C5" s="177"/>
      <c r="D5" s="176"/>
      <c r="E5" s="177"/>
      <c r="F5" s="182"/>
      <c r="G5" s="177"/>
      <c r="H5" s="177"/>
      <c r="I5" s="177"/>
      <c r="J5" s="177"/>
      <c r="K5" s="178"/>
      <c r="L5" s="179"/>
      <c r="M5" s="180">
        <v>2000</v>
      </c>
    </row>
    <row r="6" spans="1:13" ht="30" customHeight="1">
      <c r="A6" s="183">
        <v>839345</v>
      </c>
      <c r="B6" s="184" t="s">
        <v>481</v>
      </c>
      <c r="C6" s="185" t="s">
        <v>482</v>
      </c>
      <c r="D6" s="186">
        <v>10626700</v>
      </c>
      <c r="E6" s="224">
        <v>27627000</v>
      </c>
      <c r="F6" s="187">
        <v>13293146.166174226</v>
      </c>
      <c r="G6" s="132">
        <v>1249785</v>
      </c>
      <c r="H6" s="132">
        <v>1582000</v>
      </c>
      <c r="I6" s="132">
        <v>0</v>
      </c>
      <c r="J6" s="151">
        <v>136</v>
      </c>
      <c r="K6" s="132">
        <f>+I6/J6</f>
        <v>0</v>
      </c>
      <c r="L6" s="188">
        <f>+J6*L4</f>
        <v>680000</v>
      </c>
      <c r="M6" s="152">
        <v>0</v>
      </c>
    </row>
    <row r="7" spans="1:13" ht="30" customHeight="1">
      <c r="A7" s="189">
        <v>394190</v>
      </c>
      <c r="B7" s="190" t="s">
        <v>483</v>
      </c>
      <c r="C7" s="191" t="s">
        <v>484</v>
      </c>
      <c r="D7" s="192">
        <v>5145800</v>
      </c>
      <c r="E7" s="127">
        <v>15000000</v>
      </c>
      <c r="F7" s="188">
        <v>7032951.27015096</v>
      </c>
      <c r="G7" s="132">
        <v>920215</v>
      </c>
      <c r="H7" s="132">
        <v>2300000</v>
      </c>
      <c r="I7" s="132">
        <v>0</v>
      </c>
      <c r="J7" s="151">
        <v>79</v>
      </c>
      <c r="K7" s="132">
        <f>+I7/J7</f>
        <v>0</v>
      </c>
      <c r="L7" s="188">
        <f>+L4*J7</f>
        <v>395000</v>
      </c>
      <c r="M7" s="152">
        <f>+J7*M5</f>
        <v>158000</v>
      </c>
    </row>
    <row r="8" spans="1:13" ht="30" customHeight="1">
      <c r="A8" s="193">
        <v>73633399</v>
      </c>
      <c r="B8" s="194" t="s">
        <v>485</v>
      </c>
      <c r="C8" s="195" t="s">
        <v>486</v>
      </c>
      <c r="D8" s="196">
        <v>2391400</v>
      </c>
      <c r="E8" s="223" t="s">
        <v>487</v>
      </c>
      <c r="F8" s="197">
        <v>2885000</v>
      </c>
      <c r="G8" s="132">
        <v>330000</v>
      </c>
      <c r="H8" s="132">
        <v>350000</v>
      </c>
      <c r="I8" s="132">
        <v>0</v>
      </c>
      <c r="J8" s="151">
        <v>33</v>
      </c>
      <c r="K8" s="132">
        <f>+I8/J8</f>
        <v>0</v>
      </c>
      <c r="L8" s="188">
        <f>+L4*J8</f>
        <v>165000</v>
      </c>
      <c r="M8" s="152">
        <v>0</v>
      </c>
    </row>
    <row r="9" spans="1:13" ht="30" customHeight="1">
      <c r="A9" s="198">
        <v>286010</v>
      </c>
      <c r="B9" s="199" t="s">
        <v>462</v>
      </c>
      <c r="C9" s="200" t="s">
        <v>488</v>
      </c>
      <c r="D9" s="201">
        <v>1517232</v>
      </c>
      <c r="E9" s="202"/>
      <c r="F9" s="151"/>
      <c r="G9" s="132">
        <v>1460000</v>
      </c>
      <c r="H9" s="151"/>
      <c r="I9" s="132">
        <f aca="true" t="shared" si="0" ref="I9:I15">+K9*J9</f>
        <v>10227300</v>
      </c>
      <c r="J9" s="151">
        <v>146</v>
      </c>
      <c r="K9" s="132">
        <v>70050</v>
      </c>
      <c r="L9" s="188">
        <v>0</v>
      </c>
      <c r="M9" s="152">
        <f aca="true" t="shared" si="1" ref="M9:M15">+J9*$M$4</f>
        <v>1460000</v>
      </c>
    </row>
    <row r="10" spans="1:13" ht="30" customHeight="1">
      <c r="A10" s="198">
        <v>286745</v>
      </c>
      <c r="B10" s="199" t="s">
        <v>489</v>
      </c>
      <c r="C10" s="200" t="s">
        <v>488</v>
      </c>
      <c r="D10" s="201">
        <v>623520</v>
      </c>
      <c r="E10" s="202"/>
      <c r="F10" s="151"/>
      <c r="G10" s="132">
        <v>600000</v>
      </c>
      <c r="H10" s="151"/>
      <c r="I10" s="132">
        <f t="shared" si="0"/>
        <v>4203000</v>
      </c>
      <c r="J10" s="151">
        <v>60</v>
      </c>
      <c r="K10" s="132">
        <v>70050</v>
      </c>
      <c r="L10" s="188">
        <v>0</v>
      </c>
      <c r="M10" s="152">
        <f t="shared" si="1"/>
        <v>600000</v>
      </c>
    </row>
    <row r="11" spans="1:13" ht="30" customHeight="1">
      <c r="A11" s="198">
        <v>295647</v>
      </c>
      <c r="B11" s="199" t="s">
        <v>490</v>
      </c>
      <c r="C11" s="200" t="s">
        <v>488</v>
      </c>
      <c r="D11" s="201">
        <v>280584</v>
      </c>
      <c r="E11" s="202"/>
      <c r="F11" s="151"/>
      <c r="G11" s="132">
        <v>270000</v>
      </c>
      <c r="H11" s="151"/>
      <c r="I11" s="132">
        <f t="shared" si="0"/>
        <v>1891350</v>
      </c>
      <c r="J11" s="151">
        <v>27</v>
      </c>
      <c r="K11" s="132">
        <v>70050</v>
      </c>
      <c r="L11" s="188">
        <v>0</v>
      </c>
      <c r="M11" s="152">
        <f t="shared" si="1"/>
        <v>270000</v>
      </c>
    </row>
    <row r="12" spans="1:13" ht="30" customHeight="1">
      <c r="A12" s="198">
        <v>295841</v>
      </c>
      <c r="B12" s="199" t="s">
        <v>491</v>
      </c>
      <c r="C12" s="200" t="s">
        <v>488</v>
      </c>
      <c r="D12" s="201">
        <v>529992</v>
      </c>
      <c r="E12" s="202"/>
      <c r="F12" s="151"/>
      <c r="G12" s="132">
        <v>540000</v>
      </c>
      <c r="H12" s="151"/>
      <c r="I12" s="132">
        <f t="shared" si="0"/>
        <v>3782700</v>
      </c>
      <c r="J12" s="151">
        <v>54</v>
      </c>
      <c r="K12" s="132">
        <v>70050</v>
      </c>
      <c r="L12" s="188">
        <v>0</v>
      </c>
      <c r="M12" s="152">
        <f t="shared" si="1"/>
        <v>540000</v>
      </c>
    </row>
    <row r="13" spans="1:13" ht="30" customHeight="1">
      <c r="A13" s="198">
        <v>268321</v>
      </c>
      <c r="B13" s="199" t="s">
        <v>492</v>
      </c>
      <c r="C13" s="200" t="s">
        <v>488</v>
      </c>
      <c r="D13" s="201">
        <v>831360</v>
      </c>
      <c r="E13" s="202"/>
      <c r="F13" s="151"/>
      <c r="G13" s="132">
        <v>850000</v>
      </c>
      <c r="H13" s="151"/>
      <c r="I13" s="132">
        <f t="shared" si="0"/>
        <v>5954250</v>
      </c>
      <c r="J13" s="151">
        <v>85</v>
      </c>
      <c r="K13" s="132">
        <v>70050</v>
      </c>
      <c r="L13" s="188">
        <v>0</v>
      </c>
      <c r="M13" s="152">
        <f t="shared" si="1"/>
        <v>850000</v>
      </c>
    </row>
    <row r="14" spans="1:13" ht="30" customHeight="1">
      <c r="A14" s="203">
        <v>267449</v>
      </c>
      <c r="B14" s="199" t="s">
        <v>493</v>
      </c>
      <c r="C14" s="200" t="s">
        <v>488</v>
      </c>
      <c r="D14" s="201">
        <v>1247040</v>
      </c>
      <c r="E14" s="202"/>
      <c r="F14" s="151"/>
      <c r="G14" s="132">
        <v>1200000</v>
      </c>
      <c r="H14" s="151"/>
      <c r="I14" s="132">
        <f t="shared" si="0"/>
        <v>8406000</v>
      </c>
      <c r="J14" s="151">
        <v>120</v>
      </c>
      <c r="K14" s="132">
        <v>70050</v>
      </c>
      <c r="L14" s="188">
        <v>0</v>
      </c>
      <c r="M14" s="152">
        <f t="shared" si="1"/>
        <v>1200000</v>
      </c>
    </row>
    <row r="15" spans="1:13" ht="30" customHeight="1" thickBot="1">
      <c r="A15" s="204">
        <v>248789</v>
      </c>
      <c r="B15" s="205" t="s">
        <v>494</v>
      </c>
      <c r="C15" s="206" t="s">
        <v>488</v>
      </c>
      <c r="D15" s="207">
        <v>561168</v>
      </c>
      <c r="E15" s="208"/>
      <c r="F15" s="158"/>
      <c r="G15" s="134">
        <v>560000</v>
      </c>
      <c r="H15" s="134"/>
      <c r="I15" s="134">
        <f t="shared" si="0"/>
        <v>3922800</v>
      </c>
      <c r="J15" s="158">
        <v>56</v>
      </c>
      <c r="K15" s="134">
        <v>70050</v>
      </c>
      <c r="L15" s="197">
        <v>0</v>
      </c>
      <c r="M15" s="209">
        <f t="shared" si="1"/>
        <v>560000</v>
      </c>
    </row>
    <row r="16" spans="1:13" ht="17.25" customHeight="1" thickBot="1">
      <c r="A16" s="301" t="s">
        <v>406</v>
      </c>
      <c r="B16" s="302"/>
      <c r="C16" s="303"/>
      <c r="D16" s="210">
        <f>SUM(D6:D15)</f>
        <v>23754796</v>
      </c>
      <c r="E16" s="211"/>
      <c r="F16" s="211"/>
      <c r="G16" s="212">
        <f>SUM(G6:G15)</f>
        <v>7980000</v>
      </c>
      <c r="H16" s="212">
        <f>SUM(H6:H15)</f>
        <v>4232000</v>
      </c>
      <c r="I16" s="212">
        <f>SUM(I6:I15)</f>
        <v>38387400</v>
      </c>
      <c r="J16" s="213">
        <f>SUM(J6:J15)</f>
        <v>796</v>
      </c>
      <c r="K16" s="213"/>
      <c r="L16" s="214">
        <f>SUM(L6:L15)</f>
        <v>1240000</v>
      </c>
      <c r="M16" s="215">
        <f>SUM(M6:M15)</f>
        <v>5638000</v>
      </c>
    </row>
  </sheetData>
  <mergeCells count="1">
    <mergeCell ref="A16:C16"/>
  </mergeCells>
  <printOptions/>
  <pageMargins left="0.75" right="0.75" top="1" bottom="1" header="0.4921259845" footer="0.4921259845"/>
  <pageSetup horizontalDpi="600" verticalDpi="600" orientation="landscape" paperSize="8" scale="84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I10" sqref="I10"/>
    </sheetView>
  </sheetViews>
  <sheetFormatPr defaultColWidth="9.00390625" defaultRowHeight="12.75"/>
  <cols>
    <col min="1" max="1" width="18.625" style="0" customWidth="1"/>
  </cols>
  <sheetData>
    <row r="1" spans="1:9" ht="12.75">
      <c r="A1" s="103" t="s">
        <v>0</v>
      </c>
      <c r="B1" s="103"/>
      <c r="C1" s="103"/>
      <c r="D1" s="103"/>
      <c r="E1" s="103"/>
      <c r="F1" s="103"/>
      <c r="G1" s="103"/>
      <c r="H1" s="103"/>
      <c r="I1" s="103"/>
    </row>
    <row r="2" ht="13.5" thickBot="1"/>
    <row r="3" spans="1:9" ht="38.25">
      <c r="A3" s="104" t="s">
        <v>1</v>
      </c>
      <c r="B3" s="105" t="s">
        <v>2</v>
      </c>
      <c r="C3" s="105" t="s">
        <v>3</v>
      </c>
      <c r="D3" s="105" t="s">
        <v>4</v>
      </c>
      <c r="E3" s="105" t="s">
        <v>5</v>
      </c>
      <c r="F3" s="105" t="s">
        <v>6</v>
      </c>
      <c r="G3" s="105" t="s">
        <v>7</v>
      </c>
      <c r="H3" s="106" t="s">
        <v>8</v>
      </c>
      <c r="I3" s="106"/>
    </row>
    <row r="4" spans="1:9" ht="12.75">
      <c r="A4" s="107"/>
      <c r="B4" s="108"/>
      <c r="C4" s="108"/>
      <c r="D4" s="108"/>
      <c r="E4" s="108"/>
      <c r="F4" s="108"/>
      <c r="G4" s="108"/>
      <c r="H4" s="5" t="s">
        <v>306</v>
      </c>
      <c r="I4" s="6" t="s">
        <v>259</v>
      </c>
    </row>
    <row r="5" spans="1:9" ht="12.75">
      <c r="A5" s="3" t="s">
        <v>151</v>
      </c>
      <c r="B5" s="4">
        <v>1</v>
      </c>
      <c r="C5" s="4" t="s">
        <v>300</v>
      </c>
      <c r="D5" s="4" t="s">
        <v>301</v>
      </c>
      <c r="E5" s="4">
        <v>11</v>
      </c>
      <c r="F5" s="4">
        <v>8</v>
      </c>
      <c r="G5" s="4"/>
      <c r="H5" s="5" t="s">
        <v>302</v>
      </c>
      <c r="I5" s="6">
        <v>17447</v>
      </c>
    </row>
    <row r="6" spans="1:9" ht="12.75">
      <c r="A6" s="3" t="s">
        <v>292</v>
      </c>
      <c r="B6" s="4">
        <v>1</v>
      </c>
      <c r="C6" s="4" t="s">
        <v>25</v>
      </c>
      <c r="D6" s="4" t="s">
        <v>301</v>
      </c>
      <c r="E6" s="4">
        <v>10</v>
      </c>
      <c r="F6" s="4">
        <v>3</v>
      </c>
      <c r="G6" s="4"/>
      <c r="H6" s="5" t="s">
        <v>303</v>
      </c>
      <c r="I6" s="6">
        <v>13242</v>
      </c>
    </row>
    <row r="7" spans="1:9" ht="12.75">
      <c r="A7" s="3" t="s">
        <v>292</v>
      </c>
      <c r="B7" s="4">
        <v>1</v>
      </c>
      <c r="C7" s="4" t="s">
        <v>63</v>
      </c>
      <c r="D7" s="4" t="s">
        <v>301</v>
      </c>
      <c r="E7" s="4">
        <v>10</v>
      </c>
      <c r="F7" s="4">
        <v>2</v>
      </c>
      <c r="G7" s="4"/>
      <c r="H7" s="5" t="s">
        <v>304</v>
      </c>
      <c r="I7" s="6">
        <v>13870</v>
      </c>
    </row>
    <row r="8" spans="1:9" ht="12.75">
      <c r="A8" s="3" t="s">
        <v>206</v>
      </c>
      <c r="B8" s="4">
        <v>0.5</v>
      </c>
      <c r="C8" s="4"/>
      <c r="D8" s="4" t="s">
        <v>301</v>
      </c>
      <c r="E8" s="4">
        <v>4</v>
      </c>
      <c r="F8" s="4">
        <v>7</v>
      </c>
      <c r="G8" s="4"/>
      <c r="H8" s="5" t="s">
        <v>305</v>
      </c>
      <c r="I8" s="6">
        <v>4310</v>
      </c>
    </row>
    <row r="9" spans="1:9" ht="12.75">
      <c r="A9" s="3"/>
      <c r="B9" s="4">
        <f>SUM(B5:B8)</f>
        <v>3.5</v>
      </c>
      <c r="C9" s="4"/>
      <c r="D9" s="4"/>
      <c r="E9" s="4"/>
      <c r="F9" s="4"/>
      <c r="G9" s="4"/>
      <c r="I9" s="119">
        <f>SUM(I5:I8)</f>
        <v>48869</v>
      </c>
    </row>
    <row r="10" spans="1:9" ht="12.75">
      <c r="A10" s="3"/>
      <c r="B10" s="4"/>
      <c r="C10" s="4">
        <f>+(B5+B6+B7)/B9*100</f>
        <v>85.71428571428571</v>
      </c>
      <c r="D10" s="4"/>
      <c r="E10" s="4"/>
      <c r="F10" s="4"/>
      <c r="G10" s="4"/>
      <c r="H10" s="5"/>
      <c r="I10" s="6">
        <f>+I9/B9</f>
        <v>13962.57142857143</v>
      </c>
    </row>
    <row r="11" spans="1:9" ht="12.75">
      <c r="A11" s="3"/>
      <c r="B11" s="4"/>
      <c r="C11" s="4"/>
      <c r="D11" s="4"/>
      <c r="E11" s="4"/>
      <c r="F11" s="4"/>
      <c r="G11" s="4"/>
      <c r="H11" s="5"/>
      <c r="I11" s="6"/>
    </row>
    <row r="12" spans="1:9" ht="12.75">
      <c r="A12" s="3"/>
      <c r="B12" s="4"/>
      <c r="C12" s="4"/>
      <c r="D12" s="4"/>
      <c r="E12" s="4"/>
      <c r="F12" s="4"/>
      <c r="G12" s="4"/>
      <c r="H12" s="5"/>
      <c r="I12" s="6"/>
    </row>
    <row r="13" spans="1:9" ht="12.75">
      <c r="A13" s="3"/>
      <c r="B13" s="4"/>
      <c r="C13" s="4"/>
      <c r="D13" s="4"/>
      <c r="E13" s="4"/>
      <c r="F13" s="4"/>
      <c r="G13" s="4"/>
      <c r="H13" s="5"/>
      <c r="I13" s="6"/>
    </row>
    <row r="14" spans="1:9" ht="12.75">
      <c r="A14" s="3"/>
      <c r="B14" s="4"/>
      <c r="C14" s="4"/>
      <c r="D14" s="4"/>
      <c r="E14" s="4"/>
      <c r="F14" s="4"/>
      <c r="G14" s="4"/>
      <c r="H14" s="5"/>
      <c r="I14" s="6"/>
    </row>
    <row r="15" spans="1:9" ht="12.75">
      <c r="A15" s="3"/>
      <c r="B15" s="4"/>
      <c r="C15" s="4"/>
      <c r="D15" s="4"/>
      <c r="E15" s="4"/>
      <c r="F15" s="4"/>
      <c r="G15" s="4"/>
      <c r="H15" s="5"/>
      <c r="I15" s="6"/>
    </row>
    <row r="16" spans="1:9" ht="12.75">
      <c r="A16" s="3"/>
      <c r="B16" s="4"/>
      <c r="C16" s="4"/>
      <c r="D16" s="4"/>
      <c r="E16" s="4"/>
      <c r="F16" s="4"/>
      <c r="G16" s="4"/>
      <c r="H16" s="5"/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spans="1:4" ht="12.75">
      <c r="A33" t="s">
        <v>26</v>
      </c>
      <c r="B33" t="s">
        <v>307</v>
      </c>
      <c r="D33" s="109"/>
    </row>
  </sheetData>
  <printOptions/>
  <pageMargins left="0.75" right="0.75" top="1" bottom="1" header="0.4921259845" footer="0.492125984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4">
      <selection activeCell="H17" sqref="H17"/>
    </sheetView>
  </sheetViews>
  <sheetFormatPr defaultColWidth="9.00390625" defaultRowHeight="12.75"/>
  <cols>
    <col min="1" max="1" width="16.25390625" style="0" customWidth="1"/>
  </cols>
  <sheetData>
    <row r="1" spans="1:9" ht="12.75">
      <c r="A1" s="310" t="s">
        <v>0</v>
      </c>
      <c r="B1" s="310"/>
      <c r="C1" s="310"/>
      <c r="D1" s="310"/>
      <c r="E1" s="310"/>
      <c r="F1" s="311"/>
      <c r="G1" s="311"/>
      <c r="H1" s="311"/>
      <c r="I1" s="311"/>
    </row>
    <row r="2" ht="13.5" thickBot="1"/>
    <row r="3" spans="1:9" ht="12.75">
      <c r="A3" s="312" t="s">
        <v>1</v>
      </c>
      <c r="B3" s="314" t="s">
        <v>2</v>
      </c>
      <c r="C3" s="314" t="s">
        <v>3</v>
      </c>
      <c r="D3" s="314" t="s">
        <v>4</v>
      </c>
      <c r="E3" s="314" t="s">
        <v>5</v>
      </c>
      <c r="F3" s="314" t="s">
        <v>6</v>
      </c>
      <c r="G3" s="314" t="s">
        <v>7</v>
      </c>
      <c r="H3" s="314" t="s">
        <v>8</v>
      </c>
      <c r="I3" s="314"/>
    </row>
    <row r="4" spans="1:9" ht="12.75">
      <c r="A4" s="313"/>
      <c r="B4" s="315"/>
      <c r="C4" s="315"/>
      <c r="D4" s="315"/>
      <c r="E4" s="315"/>
      <c r="F4" s="315"/>
      <c r="G4" s="315"/>
      <c r="H4" s="315"/>
      <c r="I4" s="315"/>
    </row>
    <row r="5" spans="1:9" ht="12.75">
      <c r="A5" s="3" t="s">
        <v>308</v>
      </c>
      <c r="B5" s="4">
        <v>1</v>
      </c>
      <c r="C5" s="4" t="s">
        <v>10</v>
      </c>
      <c r="D5" s="4">
        <v>1</v>
      </c>
      <c r="E5" s="4">
        <v>7</v>
      </c>
      <c r="F5" s="4">
        <v>1</v>
      </c>
      <c r="G5" s="4">
        <v>8560</v>
      </c>
      <c r="H5" s="5">
        <v>4466</v>
      </c>
      <c r="I5" s="6"/>
    </row>
    <row r="6" spans="1:9" ht="12.75">
      <c r="A6" s="3" t="s">
        <v>309</v>
      </c>
      <c r="B6" s="4">
        <v>1</v>
      </c>
      <c r="C6" s="4" t="s">
        <v>10</v>
      </c>
      <c r="D6" s="4">
        <v>8</v>
      </c>
      <c r="E6" s="4">
        <v>8</v>
      </c>
      <c r="F6" s="4">
        <v>5</v>
      </c>
      <c r="G6" s="4">
        <v>10640</v>
      </c>
      <c r="H6" s="5">
        <v>9924</v>
      </c>
      <c r="I6" s="6"/>
    </row>
    <row r="7" spans="1:9" ht="12.75">
      <c r="A7" s="3" t="s">
        <v>308</v>
      </c>
      <c r="B7" s="4">
        <v>1</v>
      </c>
      <c r="C7" s="4" t="s">
        <v>10</v>
      </c>
      <c r="D7" s="4">
        <v>9</v>
      </c>
      <c r="E7" s="4">
        <v>8</v>
      </c>
      <c r="F7" s="4">
        <v>5</v>
      </c>
      <c r="G7" s="4">
        <v>10640</v>
      </c>
      <c r="H7" s="5">
        <v>10806</v>
      </c>
      <c r="I7" s="6"/>
    </row>
    <row r="8" spans="1:9" ht="12.75">
      <c r="A8" s="3" t="s">
        <v>310</v>
      </c>
      <c r="B8" s="4">
        <v>1</v>
      </c>
      <c r="C8" s="4" t="s">
        <v>10</v>
      </c>
      <c r="D8" s="4">
        <v>38</v>
      </c>
      <c r="E8" s="4">
        <v>8</v>
      </c>
      <c r="F8" s="4">
        <v>12</v>
      </c>
      <c r="G8" s="4">
        <v>10000</v>
      </c>
      <c r="H8" s="5">
        <v>9898</v>
      </c>
      <c r="I8" s="6"/>
    </row>
    <row r="9" spans="1:9" ht="12.75">
      <c r="A9" s="3" t="s">
        <v>311</v>
      </c>
      <c r="B9" s="4">
        <v>1</v>
      </c>
      <c r="C9" s="4" t="s">
        <v>106</v>
      </c>
      <c r="D9" s="4">
        <v>5</v>
      </c>
      <c r="E9" s="4">
        <v>8</v>
      </c>
      <c r="F9" s="4">
        <v>4</v>
      </c>
      <c r="G9" s="4">
        <v>10280</v>
      </c>
      <c r="H9" s="5">
        <v>10280</v>
      </c>
      <c r="I9" s="6"/>
    </row>
    <row r="10" spans="1:9" ht="12.75">
      <c r="A10" s="3" t="s">
        <v>312</v>
      </c>
      <c r="B10" s="4">
        <v>1</v>
      </c>
      <c r="C10" s="4" t="s">
        <v>10</v>
      </c>
      <c r="D10" s="4">
        <v>15</v>
      </c>
      <c r="E10" s="4">
        <v>8</v>
      </c>
      <c r="F10" s="4">
        <v>7</v>
      </c>
      <c r="G10" s="4">
        <v>11400</v>
      </c>
      <c r="H10" s="5">
        <v>14467</v>
      </c>
      <c r="I10" s="6"/>
    </row>
    <row r="11" spans="1:9" ht="12.75">
      <c r="A11" s="3" t="s">
        <v>151</v>
      </c>
      <c r="B11" s="4">
        <v>1</v>
      </c>
      <c r="C11" s="4" t="s">
        <v>12</v>
      </c>
      <c r="D11" s="4">
        <v>25</v>
      </c>
      <c r="E11" s="4">
        <v>13</v>
      </c>
      <c r="F11" s="4">
        <v>10</v>
      </c>
      <c r="G11" s="4">
        <v>19010</v>
      </c>
      <c r="H11" s="5">
        <v>23405</v>
      </c>
      <c r="I11" s="6"/>
    </row>
    <row r="12" spans="1:9" ht="12.75">
      <c r="A12" s="3" t="s">
        <v>14</v>
      </c>
      <c r="B12" s="4">
        <v>0.75</v>
      </c>
      <c r="C12" s="4" t="s">
        <v>10</v>
      </c>
      <c r="D12" s="4">
        <v>32</v>
      </c>
      <c r="E12" s="4">
        <v>8</v>
      </c>
      <c r="F12" s="4">
        <v>11</v>
      </c>
      <c r="G12" s="4">
        <v>11860</v>
      </c>
      <c r="H12" s="5">
        <v>8005</v>
      </c>
      <c r="I12" s="6"/>
    </row>
    <row r="13" spans="1:9" ht="12.75">
      <c r="A13" s="3" t="s">
        <v>206</v>
      </c>
      <c r="B13" s="4">
        <v>1</v>
      </c>
      <c r="C13" s="4" t="s">
        <v>313</v>
      </c>
      <c r="D13" s="4">
        <v>25</v>
      </c>
      <c r="E13" s="4">
        <v>2</v>
      </c>
      <c r="F13" s="4">
        <v>12</v>
      </c>
      <c r="G13" s="4">
        <v>7570</v>
      </c>
      <c r="H13" s="5">
        <v>7622</v>
      </c>
      <c r="I13" s="6"/>
    </row>
    <row r="14" spans="1:9" ht="12.75">
      <c r="A14" s="3" t="s">
        <v>314</v>
      </c>
      <c r="B14" s="4">
        <v>0.5</v>
      </c>
      <c r="C14" s="4" t="s">
        <v>10</v>
      </c>
      <c r="D14" s="4">
        <v>2</v>
      </c>
      <c r="E14" s="4"/>
      <c r="F14" s="4"/>
      <c r="G14" s="4">
        <v>5600</v>
      </c>
      <c r="H14" s="5">
        <v>3668</v>
      </c>
      <c r="I14" s="6"/>
    </row>
    <row r="15" spans="1:9" ht="12.75">
      <c r="A15" s="3" t="s">
        <v>315</v>
      </c>
      <c r="B15" s="4">
        <v>0.4</v>
      </c>
      <c r="C15" s="4" t="s">
        <v>10</v>
      </c>
      <c r="D15" s="4">
        <v>15</v>
      </c>
      <c r="E15" s="4">
        <v>8</v>
      </c>
      <c r="F15" s="4">
        <v>7</v>
      </c>
      <c r="G15" s="4">
        <v>11400</v>
      </c>
      <c r="H15" s="5">
        <v>4560</v>
      </c>
      <c r="I15" s="6"/>
    </row>
    <row r="16" spans="1:9" ht="12.75">
      <c r="A16" s="3"/>
      <c r="B16" s="4">
        <f>SUM(B5:B15)</f>
        <v>9.65</v>
      </c>
      <c r="C16" s="4"/>
      <c r="D16" s="4"/>
      <c r="E16" s="4"/>
      <c r="F16" s="4"/>
      <c r="G16" s="4"/>
      <c r="H16" s="5">
        <f>SUM(H5:H15)</f>
        <v>107101</v>
      </c>
      <c r="I16" s="6"/>
    </row>
    <row r="17" spans="1:9" ht="12.75">
      <c r="A17" s="3"/>
      <c r="B17" s="4"/>
      <c r="C17" s="4">
        <f>+(B9+B11)/B16*100</f>
        <v>20.72538860103627</v>
      </c>
      <c r="D17" s="4"/>
      <c r="E17" s="4"/>
      <c r="F17" s="4"/>
      <c r="G17" s="4"/>
      <c r="H17" s="5">
        <f>+H16/B16</f>
        <v>11098.549222797927</v>
      </c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spans="1:2" ht="12.75">
      <c r="A33" t="s">
        <v>26</v>
      </c>
      <c r="B33" t="s">
        <v>316</v>
      </c>
    </row>
    <row r="34" ht="12.75">
      <c r="B34" t="s">
        <v>317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H14" sqref="H14"/>
    </sheetView>
  </sheetViews>
  <sheetFormatPr defaultColWidth="9.00390625" defaultRowHeight="12.75"/>
  <cols>
    <col min="1" max="1" width="15.00390625" style="0" customWidth="1"/>
    <col min="8" max="8" width="12.625" style="0" customWidth="1"/>
  </cols>
  <sheetData>
    <row r="1" spans="1:8" ht="12.75">
      <c r="A1" s="310" t="s">
        <v>0</v>
      </c>
      <c r="B1" s="310"/>
      <c r="C1" s="310"/>
      <c r="D1" s="310"/>
      <c r="E1" s="310"/>
      <c r="F1" s="311"/>
      <c r="G1" s="311"/>
      <c r="H1" s="311"/>
    </row>
    <row r="2" ht="13.5" thickBot="1"/>
    <row r="3" spans="1:8" ht="12.75">
      <c r="A3" s="312" t="s">
        <v>1</v>
      </c>
      <c r="B3" s="314" t="s">
        <v>2</v>
      </c>
      <c r="C3" s="314" t="s">
        <v>3</v>
      </c>
      <c r="D3" s="314" t="s">
        <v>4</v>
      </c>
      <c r="E3" s="314" t="s">
        <v>5</v>
      </c>
      <c r="F3" s="314" t="s">
        <v>6</v>
      </c>
      <c r="G3" s="314" t="s">
        <v>7</v>
      </c>
      <c r="H3" s="354" t="s">
        <v>8</v>
      </c>
    </row>
    <row r="4" spans="1:8" ht="12.75">
      <c r="A4" s="313"/>
      <c r="B4" s="315"/>
      <c r="C4" s="315"/>
      <c r="D4" s="315"/>
      <c r="E4" s="315"/>
      <c r="F4" s="315"/>
      <c r="G4" s="315"/>
      <c r="H4" s="370"/>
    </row>
    <row r="5" spans="1:8" ht="12.75">
      <c r="A5" s="3" t="s">
        <v>181</v>
      </c>
      <c r="B5" s="4">
        <v>1</v>
      </c>
      <c r="C5" s="4" t="s">
        <v>10</v>
      </c>
      <c r="D5" s="4">
        <v>8.25</v>
      </c>
      <c r="E5" s="4">
        <v>8</v>
      </c>
      <c r="F5" s="4">
        <v>5</v>
      </c>
      <c r="G5" s="17">
        <v>12510</v>
      </c>
      <c r="H5" s="110">
        <v>13181</v>
      </c>
    </row>
    <row r="6" spans="1:8" ht="12.75">
      <c r="A6" s="3" t="s">
        <v>318</v>
      </c>
      <c r="B6" s="4">
        <v>1</v>
      </c>
      <c r="C6" s="4" t="s">
        <v>10</v>
      </c>
      <c r="D6" s="4">
        <v>18.25</v>
      </c>
      <c r="E6" s="4">
        <v>8</v>
      </c>
      <c r="F6" s="4">
        <v>8</v>
      </c>
      <c r="G6" s="17">
        <v>13810</v>
      </c>
      <c r="H6" s="110">
        <v>12127</v>
      </c>
    </row>
    <row r="7" spans="1:8" ht="12.75">
      <c r="A7" s="3" t="s">
        <v>319</v>
      </c>
      <c r="B7" s="4">
        <v>0.25</v>
      </c>
      <c r="C7" s="4" t="s">
        <v>10</v>
      </c>
      <c r="D7" s="4">
        <v>2</v>
      </c>
      <c r="E7" s="4">
        <v>6</v>
      </c>
      <c r="F7" s="4">
        <v>2</v>
      </c>
      <c r="G7" s="17">
        <v>9650</v>
      </c>
      <c r="H7" s="110">
        <v>2500</v>
      </c>
    </row>
    <row r="8" spans="1:8" ht="12.75">
      <c r="A8" s="3" t="s">
        <v>319</v>
      </c>
      <c r="B8" s="4">
        <v>0.75</v>
      </c>
      <c r="C8" s="4" t="s">
        <v>106</v>
      </c>
      <c r="D8" s="4">
        <v>2</v>
      </c>
      <c r="E8" s="4">
        <v>9</v>
      </c>
      <c r="F8" s="4">
        <v>2</v>
      </c>
      <c r="G8" s="17">
        <v>12320</v>
      </c>
      <c r="H8" s="110">
        <v>0</v>
      </c>
    </row>
    <row r="9" spans="1:8" ht="12.75">
      <c r="A9" s="3" t="s">
        <v>9</v>
      </c>
      <c r="B9" s="4">
        <v>0.125</v>
      </c>
      <c r="C9" s="4" t="s">
        <v>25</v>
      </c>
      <c r="D9" s="4">
        <v>13</v>
      </c>
      <c r="E9" s="4">
        <v>11</v>
      </c>
      <c r="F9" s="4">
        <v>7</v>
      </c>
      <c r="G9" s="17">
        <v>14580</v>
      </c>
      <c r="H9" s="110">
        <v>2915</v>
      </c>
    </row>
    <row r="10" spans="1:8" ht="12.75">
      <c r="A10" s="3" t="s">
        <v>320</v>
      </c>
      <c r="B10" s="4">
        <v>0.125</v>
      </c>
      <c r="C10" s="4" t="s">
        <v>18</v>
      </c>
      <c r="D10" s="4">
        <v>7</v>
      </c>
      <c r="E10" s="4">
        <v>11</v>
      </c>
      <c r="F10" s="4">
        <v>5</v>
      </c>
      <c r="G10" s="17">
        <v>13510</v>
      </c>
      <c r="H10" s="110">
        <v>2358</v>
      </c>
    </row>
    <row r="11" spans="1:8" ht="12.75">
      <c r="A11" s="3" t="s">
        <v>321</v>
      </c>
      <c r="B11" s="4">
        <v>0.125</v>
      </c>
      <c r="C11" s="4" t="s">
        <v>10</v>
      </c>
      <c r="D11" s="4">
        <v>16</v>
      </c>
      <c r="E11" s="4">
        <v>8</v>
      </c>
      <c r="F11" s="4">
        <v>8</v>
      </c>
      <c r="G11" s="17">
        <v>11870</v>
      </c>
      <c r="H11" s="110">
        <v>2172</v>
      </c>
    </row>
    <row r="12" spans="1:8" ht="12.75">
      <c r="A12" s="3" t="s">
        <v>322</v>
      </c>
      <c r="B12" s="4">
        <v>0.125</v>
      </c>
      <c r="C12" s="4" t="s">
        <v>25</v>
      </c>
      <c r="D12" s="4">
        <v>0.5</v>
      </c>
      <c r="E12" s="4">
        <v>10</v>
      </c>
      <c r="F12" s="4">
        <v>1</v>
      </c>
      <c r="G12" s="17">
        <v>10660</v>
      </c>
      <c r="H12" s="110">
        <v>1398</v>
      </c>
    </row>
    <row r="13" spans="1:8" ht="12.75">
      <c r="A13" s="3"/>
      <c r="B13" s="4">
        <f>SUM(B5:B12)</f>
        <v>3.5</v>
      </c>
      <c r="C13" s="4"/>
      <c r="D13" s="4"/>
      <c r="E13" s="4"/>
      <c r="F13" s="4"/>
      <c r="G13" s="17"/>
      <c r="H13" s="110">
        <f>SUM(H5:H12)</f>
        <v>36651</v>
      </c>
    </row>
    <row r="14" spans="1:8" ht="12.75">
      <c r="A14" s="3"/>
      <c r="B14" s="4"/>
      <c r="C14" s="4">
        <f>+(B8+B9+B10+B12)/B13*100</f>
        <v>32.142857142857146</v>
      </c>
      <c r="D14" s="4"/>
      <c r="E14" s="4"/>
      <c r="F14" s="4"/>
      <c r="G14" s="17"/>
      <c r="H14" s="110">
        <f>+H13/B13</f>
        <v>10471.714285714286</v>
      </c>
    </row>
    <row r="15" spans="1:8" ht="12.75">
      <c r="A15" s="3"/>
      <c r="B15" s="4"/>
      <c r="C15" s="4"/>
      <c r="D15" s="4"/>
      <c r="E15" s="4"/>
      <c r="F15" s="4"/>
      <c r="G15" s="17"/>
      <c r="H15" s="110"/>
    </row>
    <row r="16" spans="1:8" ht="13.5" thickBot="1">
      <c r="A16" s="8"/>
      <c r="B16" s="10"/>
      <c r="C16" s="10"/>
      <c r="D16" s="10"/>
      <c r="E16" s="10"/>
      <c r="F16" s="10"/>
      <c r="G16" s="111"/>
      <c r="H16" s="112"/>
    </row>
    <row r="18" spans="1:2" ht="12.75">
      <c r="A18" t="s">
        <v>26</v>
      </c>
      <c r="B18" t="s">
        <v>323</v>
      </c>
    </row>
  </sheetData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4921259845" footer="0.492125984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H11" sqref="H11"/>
    </sheetView>
  </sheetViews>
  <sheetFormatPr defaultColWidth="9.00390625" defaultRowHeight="12.75"/>
  <cols>
    <col min="1" max="1" width="13.625" style="0" customWidth="1"/>
    <col min="8" max="8" width="17.625" style="0" customWidth="1"/>
  </cols>
  <sheetData>
    <row r="1" spans="1:8" ht="12.75">
      <c r="A1" s="310" t="s">
        <v>0</v>
      </c>
      <c r="B1" s="310"/>
      <c r="C1" s="310"/>
      <c r="D1" s="310"/>
      <c r="E1" s="310"/>
      <c r="F1" s="311"/>
      <c r="G1" s="311"/>
      <c r="H1" s="311"/>
    </row>
    <row r="2" ht="13.5" thickBot="1"/>
    <row r="3" spans="1:8" ht="12.75">
      <c r="A3" s="312" t="s">
        <v>1</v>
      </c>
      <c r="B3" s="314" t="s">
        <v>2</v>
      </c>
      <c r="C3" s="314" t="s">
        <v>3</v>
      </c>
      <c r="D3" s="314" t="s">
        <v>4</v>
      </c>
      <c r="E3" s="314" t="s">
        <v>5</v>
      </c>
      <c r="F3" s="314" t="s">
        <v>6</v>
      </c>
      <c r="G3" s="314" t="s">
        <v>7</v>
      </c>
      <c r="H3" s="354" t="s">
        <v>8</v>
      </c>
    </row>
    <row r="4" spans="1:8" ht="12.75">
      <c r="A4" s="313"/>
      <c r="B4" s="315"/>
      <c r="C4" s="315"/>
      <c r="D4" s="315"/>
      <c r="E4" s="315"/>
      <c r="F4" s="315"/>
      <c r="G4" s="315"/>
      <c r="H4" s="370"/>
    </row>
    <row r="5" spans="1:8" ht="12.75">
      <c r="A5" s="3" t="s">
        <v>181</v>
      </c>
      <c r="B5" s="4">
        <v>1</v>
      </c>
      <c r="C5" s="4" t="s">
        <v>10</v>
      </c>
      <c r="D5" s="4">
        <v>8.5</v>
      </c>
      <c r="E5" s="4">
        <v>8</v>
      </c>
      <c r="F5" s="4">
        <v>5</v>
      </c>
      <c r="G5" s="17">
        <v>12510</v>
      </c>
      <c r="H5" s="110">
        <v>13000</v>
      </c>
    </row>
    <row r="6" spans="1:8" ht="12.75">
      <c r="A6" s="3" t="s">
        <v>324</v>
      </c>
      <c r="B6" s="4">
        <v>1</v>
      </c>
      <c r="C6" s="4" t="s">
        <v>106</v>
      </c>
      <c r="D6" s="4">
        <v>1</v>
      </c>
      <c r="E6" s="4">
        <v>9</v>
      </c>
      <c r="F6" s="4">
        <v>1</v>
      </c>
      <c r="G6" s="17">
        <v>11940</v>
      </c>
      <c r="H6" s="110">
        <v>11000</v>
      </c>
    </row>
    <row r="7" spans="1:8" ht="12.75">
      <c r="A7" s="3" t="s">
        <v>9</v>
      </c>
      <c r="B7" s="4">
        <v>0.125</v>
      </c>
      <c r="C7" s="4" t="s">
        <v>25</v>
      </c>
      <c r="D7" s="4">
        <v>13</v>
      </c>
      <c r="E7" s="4">
        <v>11</v>
      </c>
      <c r="F7" s="4">
        <v>7</v>
      </c>
      <c r="G7" s="17">
        <v>14580</v>
      </c>
      <c r="H7" s="110">
        <v>2915</v>
      </c>
    </row>
    <row r="8" spans="1:8" ht="12.75">
      <c r="A8" s="3" t="s">
        <v>321</v>
      </c>
      <c r="B8" s="4">
        <v>0.125</v>
      </c>
      <c r="C8" s="4" t="s">
        <v>10</v>
      </c>
      <c r="D8" s="4">
        <v>16</v>
      </c>
      <c r="E8" s="4">
        <v>8</v>
      </c>
      <c r="F8" s="4">
        <v>8</v>
      </c>
      <c r="G8" s="17">
        <v>11870</v>
      </c>
      <c r="H8" s="110">
        <v>2172</v>
      </c>
    </row>
    <row r="9" spans="1:8" ht="12.75">
      <c r="A9" s="3" t="s">
        <v>322</v>
      </c>
      <c r="B9" s="4">
        <v>0.125</v>
      </c>
      <c r="C9" s="4" t="s">
        <v>25</v>
      </c>
      <c r="D9" s="4">
        <v>0.5</v>
      </c>
      <c r="E9" s="4">
        <v>10</v>
      </c>
      <c r="F9" s="4">
        <v>1</v>
      </c>
      <c r="G9" s="17">
        <v>10660</v>
      </c>
      <c r="H9" s="110">
        <v>1398</v>
      </c>
    </row>
    <row r="10" spans="1:8" ht="12.75">
      <c r="A10" s="3"/>
      <c r="B10" s="4">
        <f>SUM(B5:B9)</f>
        <v>2.375</v>
      </c>
      <c r="C10" s="4"/>
      <c r="D10" s="4"/>
      <c r="E10" s="4"/>
      <c r="F10" s="4"/>
      <c r="G10" s="17"/>
      <c r="H10" s="110">
        <f>SUM(H5:H9)</f>
        <v>30485</v>
      </c>
    </row>
    <row r="11" spans="1:8" ht="12.75">
      <c r="A11" s="3"/>
      <c r="B11" s="4"/>
      <c r="C11" s="4">
        <f>+(B6+B7+B9)/B10*100</f>
        <v>52.63157894736842</v>
      </c>
      <c r="D11" s="4"/>
      <c r="E11" s="4"/>
      <c r="F11" s="4"/>
      <c r="G11" s="17"/>
      <c r="H11" s="110" t="s">
        <v>401</v>
      </c>
    </row>
    <row r="12" spans="1:8" ht="12.75">
      <c r="A12" s="3"/>
      <c r="B12" s="4"/>
      <c r="C12" s="4"/>
      <c r="D12" s="4"/>
      <c r="E12" s="4"/>
      <c r="F12" s="4"/>
      <c r="G12" s="17"/>
      <c r="H12" s="110"/>
    </row>
    <row r="13" spans="1:8" ht="13.5" thickBot="1">
      <c r="A13" s="8"/>
      <c r="B13" s="10"/>
      <c r="C13" s="10"/>
      <c r="D13" s="10"/>
      <c r="E13" s="10"/>
      <c r="F13" s="10"/>
      <c r="G13" s="111"/>
      <c r="H13" s="112"/>
    </row>
    <row r="14" spans="7:8" ht="12.75">
      <c r="G14" s="19"/>
      <c r="H14" s="19"/>
    </row>
    <row r="15" spans="1:2" ht="12.75">
      <c r="A15" t="s">
        <v>26</v>
      </c>
      <c r="B15" t="s">
        <v>325</v>
      </c>
    </row>
  </sheetData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4921259845" footer="0.492125984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G36" sqref="G36"/>
    </sheetView>
  </sheetViews>
  <sheetFormatPr defaultColWidth="9.00390625" defaultRowHeight="12.75"/>
  <cols>
    <col min="1" max="1" width="13.25390625" style="0" customWidth="1"/>
    <col min="8" max="8" width="15.375" style="0" customWidth="1"/>
  </cols>
  <sheetData>
    <row r="1" spans="1:8" ht="12.75">
      <c r="A1" s="310" t="s">
        <v>0</v>
      </c>
      <c r="B1" s="310"/>
      <c r="C1" s="310"/>
      <c r="D1" s="310"/>
      <c r="E1" s="310"/>
      <c r="F1" s="311"/>
      <c r="G1" s="311"/>
      <c r="H1" s="311"/>
    </row>
    <row r="2" ht="13.5" thickBot="1"/>
    <row r="3" spans="1:8" ht="12.75">
      <c r="A3" s="312" t="s">
        <v>1</v>
      </c>
      <c r="B3" s="314" t="s">
        <v>2</v>
      </c>
      <c r="C3" s="314" t="s">
        <v>99</v>
      </c>
      <c r="D3" s="314" t="s">
        <v>4</v>
      </c>
      <c r="E3" s="314" t="s">
        <v>5</v>
      </c>
      <c r="F3" s="314" t="s">
        <v>6</v>
      </c>
      <c r="G3" s="314" t="s">
        <v>7</v>
      </c>
      <c r="H3" s="354" t="s">
        <v>8</v>
      </c>
    </row>
    <row r="4" spans="1:8" ht="12.75">
      <c r="A4" s="313"/>
      <c r="B4" s="315"/>
      <c r="C4" s="315"/>
      <c r="D4" s="315"/>
      <c r="E4" s="315"/>
      <c r="F4" s="315"/>
      <c r="G4" s="315"/>
      <c r="H4" s="370"/>
    </row>
    <row r="5" spans="1:8" ht="12.75">
      <c r="A5" s="3" t="s">
        <v>326</v>
      </c>
      <c r="B5" s="4">
        <v>1</v>
      </c>
      <c r="C5" s="4" t="s">
        <v>63</v>
      </c>
      <c r="D5" s="4">
        <v>10.5</v>
      </c>
      <c r="E5" s="4">
        <v>9</v>
      </c>
      <c r="F5" s="4">
        <v>6</v>
      </c>
      <c r="G5" s="17">
        <v>14030</v>
      </c>
      <c r="H5" s="110">
        <v>13442</v>
      </c>
    </row>
    <row r="6" spans="1:8" ht="12.75">
      <c r="A6" s="3" t="s">
        <v>247</v>
      </c>
      <c r="B6" s="4">
        <v>0.875</v>
      </c>
      <c r="C6" s="4" t="s">
        <v>63</v>
      </c>
      <c r="D6" s="4">
        <v>12.5</v>
      </c>
      <c r="E6" s="4">
        <v>9</v>
      </c>
      <c r="F6" s="4">
        <v>7</v>
      </c>
      <c r="G6" s="17">
        <v>14500</v>
      </c>
      <c r="H6" s="110">
        <v>10550</v>
      </c>
    </row>
    <row r="7" spans="1:8" ht="12.75">
      <c r="A7" s="3" t="s">
        <v>319</v>
      </c>
      <c r="B7" s="4">
        <v>1</v>
      </c>
      <c r="C7" s="4" t="s">
        <v>10</v>
      </c>
      <c r="D7" s="4">
        <v>16</v>
      </c>
      <c r="E7" s="4">
        <v>8</v>
      </c>
      <c r="F7" s="4">
        <v>8</v>
      </c>
      <c r="G7" s="17">
        <v>13810</v>
      </c>
      <c r="H7" s="110">
        <v>11857</v>
      </c>
    </row>
    <row r="8" spans="1:8" ht="12.75">
      <c r="A8" s="3" t="s">
        <v>319</v>
      </c>
      <c r="B8" s="4">
        <v>1</v>
      </c>
      <c r="C8" s="4" t="s">
        <v>158</v>
      </c>
      <c r="D8" s="4">
        <v>14.75</v>
      </c>
      <c r="E8" s="4">
        <v>7</v>
      </c>
      <c r="F8" s="4">
        <v>5</v>
      </c>
      <c r="G8" s="17">
        <v>10460</v>
      </c>
      <c r="H8" s="110">
        <v>11657</v>
      </c>
    </row>
    <row r="9" spans="1:8" ht="12.75">
      <c r="A9" s="3" t="s">
        <v>319</v>
      </c>
      <c r="B9" s="4">
        <v>1</v>
      </c>
      <c r="C9" s="4" t="s">
        <v>10</v>
      </c>
      <c r="D9" s="4">
        <v>12.25</v>
      </c>
      <c r="E9" s="4">
        <v>8</v>
      </c>
      <c r="F9" s="4">
        <v>7</v>
      </c>
      <c r="G9" s="17">
        <v>13370</v>
      </c>
      <c r="H9" s="110">
        <v>11728</v>
      </c>
    </row>
    <row r="10" spans="1:8" ht="12.75">
      <c r="A10" s="3" t="s">
        <v>327</v>
      </c>
      <c r="B10" s="4">
        <v>0.5</v>
      </c>
      <c r="C10" s="4" t="s">
        <v>158</v>
      </c>
      <c r="D10" s="4">
        <v>32.5</v>
      </c>
      <c r="E10" s="4">
        <v>4</v>
      </c>
      <c r="F10" s="4">
        <v>12</v>
      </c>
      <c r="G10" s="17">
        <v>10000</v>
      </c>
      <c r="H10" s="110">
        <v>6720</v>
      </c>
    </row>
    <row r="11" spans="1:8" ht="12.75">
      <c r="A11" s="3" t="s">
        <v>9</v>
      </c>
      <c r="B11" s="4">
        <v>0.125</v>
      </c>
      <c r="C11" s="4" t="s">
        <v>25</v>
      </c>
      <c r="D11" s="4">
        <v>13</v>
      </c>
      <c r="E11" s="4">
        <v>11</v>
      </c>
      <c r="F11" s="4">
        <v>7</v>
      </c>
      <c r="G11" s="17">
        <v>14580</v>
      </c>
      <c r="H11" s="110">
        <v>2915</v>
      </c>
    </row>
    <row r="12" spans="1:8" ht="12.75">
      <c r="A12" s="3" t="s">
        <v>328</v>
      </c>
      <c r="B12" s="4">
        <v>0.125</v>
      </c>
      <c r="C12" s="4" t="s">
        <v>10</v>
      </c>
      <c r="D12" s="4">
        <v>16</v>
      </c>
      <c r="E12" s="4">
        <v>8</v>
      </c>
      <c r="F12" s="4">
        <v>8</v>
      </c>
      <c r="G12" s="17">
        <v>11870</v>
      </c>
      <c r="H12" s="110">
        <v>2172</v>
      </c>
    </row>
    <row r="13" spans="1:8" ht="12.75">
      <c r="A13" s="3" t="s">
        <v>329</v>
      </c>
      <c r="B13" s="4">
        <v>0.125</v>
      </c>
      <c r="C13" s="4" t="s">
        <v>330</v>
      </c>
      <c r="D13" s="4">
        <v>7</v>
      </c>
      <c r="E13" s="4">
        <v>11</v>
      </c>
      <c r="F13" s="4">
        <v>5</v>
      </c>
      <c r="G13" s="17">
        <v>13510</v>
      </c>
      <c r="H13" s="110">
        <v>2358</v>
      </c>
    </row>
    <row r="14" spans="1:8" ht="12.75">
      <c r="A14" s="3" t="s">
        <v>322</v>
      </c>
      <c r="B14" s="4">
        <v>0.125</v>
      </c>
      <c r="C14" s="4" t="s">
        <v>25</v>
      </c>
      <c r="D14" s="4">
        <v>0.5</v>
      </c>
      <c r="E14" s="4">
        <v>10</v>
      </c>
      <c r="F14" s="4">
        <v>1</v>
      </c>
      <c r="G14" s="17">
        <v>10660</v>
      </c>
      <c r="H14" s="110">
        <v>1398</v>
      </c>
    </row>
    <row r="15" spans="1:8" ht="12.75">
      <c r="A15" s="3"/>
      <c r="B15" s="4"/>
      <c r="C15" s="4"/>
      <c r="D15" s="4"/>
      <c r="E15" s="4"/>
      <c r="F15" s="4"/>
      <c r="G15" s="17"/>
      <c r="H15" s="110">
        <f>SUM(H5:H14)</f>
        <v>74797</v>
      </c>
    </row>
    <row r="16" spans="1:9" ht="12.75">
      <c r="A16" s="3" t="s">
        <v>319</v>
      </c>
      <c r="C16" s="4" t="s">
        <v>10</v>
      </c>
      <c r="D16" s="4">
        <v>1</v>
      </c>
      <c r="E16" s="4"/>
      <c r="F16" s="4"/>
      <c r="G16" s="17" t="s">
        <v>331</v>
      </c>
      <c r="H16" s="110"/>
      <c r="I16" s="4" t="s">
        <v>80</v>
      </c>
    </row>
    <row r="17" spans="1:8" ht="12.75">
      <c r="A17" s="3"/>
      <c r="B17" s="4">
        <f>SUM(B5:B16)</f>
        <v>5.875</v>
      </c>
      <c r="C17" s="4"/>
      <c r="D17" s="4"/>
      <c r="E17" s="4"/>
      <c r="F17" s="4"/>
      <c r="G17" s="17"/>
      <c r="H17" s="110">
        <f>+H15/B17</f>
        <v>12731.404255319148</v>
      </c>
    </row>
    <row r="18" spans="1:8" ht="12.75">
      <c r="A18" s="3"/>
      <c r="B18" s="4"/>
      <c r="C18" s="4">
        <f>+(B5+B6+B11+B13+B14)/B17*100</f>
        <v>38.297872340425535</v>
      </c>
      <c r="D18" s="4"/>
      <c r="E18" s="4"/>
      <c r="F18" s="4"/>
      <c r="G18" s="17"/>
      <c r="H18" s="110"/>
    </row>
    <row r="19" spans="1:8" ht="12.75">
      <c r="A19" s="3"/>
      <c r="B19" s="4"/>
      <c r="C19" s="4"/>
      <c r="D19" s="4"/>
      <c r="E19" s="4"/>
      <c r="F19" s="4"/>
      <c r="G19" s="17"/>
      <c r="H19" s="110"/>
    </row>
    <row r="20" spans="1:8" ht="13.5" thickBot="1">
      <c r="A20" s="8"/>
      <c r="B20" s="10"/>
      <c r="C20" s="10"/>
      <c r="D20" s="10"/>
      <c r="E20" s="10"/>
      <c r="F20" s="10"/>
      <c r="G20" s="111"/>
      <c r="H20" s="112"/>
    </row>
    <row r="22" spans="1:2" ht="12.75">
      <c r="A22" t="s">
        <v>26</v>
      </c>
      <c r="B22" t="s">
        <v>332</v>
      </c>
    </row>
    <row r="23" ht="12.75">
      <c r="A23" t="s">
        <v>333</v>
      </c>
    </row>
    <row r="24" ht="12.75">
      <c r="A24" t="s">
        <v>334</v>
      </c>
    </row>
    <row r="25" ht="12.75">
      <c r="A25" t="s">
        <v>335</v>
      </c>
    </row>
    <row r="26" ht="12.75">
      <c r="A26" t="s">
        <v>336</v>
      </c>
    </row>
  </sheetData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4921259845" footer="0.492125984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H25" sqref="H25"/>
    </sheetView>
  </sheetViews>
  <sheetFormatPr defaultColWidth="9.00390625" defaultRowHeight="12.75"/>
  <cols>
    <col min="1" max="1" width="16.75390625" style="0" customWidth="1"/>
    <col min="8" max="8" width="14.25390625" style="0" customWidth="1"/>
  </cols>
  <sheetData>
    <row r="1" spans="1:8" ht="12.75">
      <c r="A1" s="310" t="s">
        <v>0</v>
      </c>
      <c r="B1" s="310"/>
      <c r="C1" s="310"/>
      <c r="D1" s="310"/>
      <c r="E1" s="310"/>
      <c r="F1" s="311"/>
      <c r="G1" s="311"/>
      <c r="H1" s="311"/>
    </row>
    <row r="2" ht="13.5" thickBot="1"/>
    <row r="3" spans="1:8" ht="12.75">
      <c r="A3" s="312" t="s">
        <v>1</v>
      </c>
      <c r="B3" s="314" t="s">
        <v>2</v>
      </c>
      <c r="C3" s="314" t="s">
        <v>3</v>
      </c>
      <c r="D3" s="314" t="s">
        <v>4</v>
      </c>
      <c r="E3" s="314" t="s">
        <v>5</v>
      </c>
      <c r="F3" s="314" t="s">
        <v>6</v>
      </c>
      <c r="G3" s="314" t="s">
        <v>7</v>
      </c>
      <c r="H3" s="354" t="s">
        <v>8</v>
      </c>
    </row>
    <row r="4" spans="1:8" ht="12.75">
      <c r="A4" s="313"/>
      <c r="B4" s="315"/>
      <c r="C4" s="315"/>
      <c r="D4" s="315"/>
      <c r="E4" s="315"/>
      <c r="F4" s="315"/>
      <c r="G4" s="315"/>
      <c r="H4" s="370"/>
    </row>
    <row r="5" spans="1:8" ht="12.75">
      <c r="A5" s="3" t="s">
        <v>181</v>
      </c>
      <c r="B5" s="4">
        <v>1</v>
      </c>
      <c r="C5" s="4" t="s">
        <v>10</v>
      </c>
      <c r="D5" s="4">
        <v>12.5</v>
      </c>
      <c r="E5" s="4">
        <v>8</v>
      </c>
      <c r="F5" s="4">
        <v>7</v>
      </c>
      <c r="G5" s="17">
        <v>13370</v>
      </c>
      <c r="H5" s="110">
        <v>13232</v>
      </c>
    </row>
    <row r="6" spans="1:8" ht="12.75">
      <c r="A6" s="3" t="s">
        <v>81</v>
      </c>
      <c r="B6" s="4">
        <v>1</v>
      </c>
      <c r="C6" s="4" t="s">
        <v>158</v>
      </c>
      <c r="D6" s="4">
        <v>2</v>
      </c>
      <c r="E6" s="4">
        <v>5</v>
      </c>
      <c r="F6" s="4">
        <v>2</v>
      </c>
      <c r="G6" s="17">
        <v>8890</v>
      </c>
      <c r="H6" s="110">
        <v>10500</v>
      </c>
    </row>
    <row r="7" spans="1:8" ht="12.75">
      <c r="A7" s="3" t="s">
        <v>81</v>
      </c>
      <c r="B7" s="4">
        <v>1</v>
      </c>
      <c r="C7" s="4" t="s">
        <v>10</v>
      </c>
      <c r="D7" s="4">
        <v>2</v>
      </c>
      <c r="E7" s="4">
        <v>6</v>
      </c>
      <c r="F7" s="4">
        <v>2</v>
      </c>
      <c r="G7" s="17">
        <v>9650</v>
      </c>
      <c r="H7" s="110">
        <v>10000</v>
      </c>
    </row>
    <row r="8" spans="1:8" ht="12.75">
      <c r="A8" s="3" t="s">
        <v>81</v>
      </c>
      <c r="B8" s="4">
        <v>0.75</v>
      </c>
      <c r="C8" s="4" t="s">
        <v>158</v>
      </c>
      <c r="D8" s="4">
        <v>11.25</v>
      </c>
      <c r="E8" s="4">
        <v>5</v>
      </c>
      <c r="F8" s="4">
        <v>6</v>
      </c>
      <c r="G8" s="17">
        <v>10120</v>
      </c>
      <c r="H8" s="110">
        <v>8250</v>
      </c>
    </row>
    <row r="9" spans="1:8" ht="12.75">
      <c r="A9" s="3" t="s">
        <v>81</v>
      </c>
      <c r="B9" s="4">
        <v>1</v>
      </c>
      <c r="C9" s="4" t="s">
        <v>158</v>
      </c>
      <c r="D9" s="4">
        <v>25</v>
      </c>
      <c r="E9" s="4">
        <v>5</v>
      </c>
      <c r="F9" s="4">
        <v>10</v>
      </c>
      <c r="G9" s="17">
        <v>11560</v>
      </c>
      <c r="H9" s="110">
        <v>11000</v>
      </c>
    </row>
    <row r="10" spans="1:8" ht="12.75">
      <c r="A10" s="3" t="s">
        <v>81</v>
      </c>
      <c r="B10" s="4">
        <v>1</v>
      </c>
      <c r="C10" s="4" t="s">
        <v>158</v>
      </c>
      <c r="D10" s="4">
        <v>2</v>
      </c>
      <c r="E10" s="4">
        <v>5</v>
      </c>
      <c r="F10" s="4">
        <v>2</v>
      </c>
      <c r="G10" s="17">
        <v>8890</v>
      </c>
      <c r="H10" s="110">
        <v>0</v>
      </c>
    </row>
    <row r="11" spans="1:8" ht="12.75">
      <c r="A11" s="3" t="s">
        <v>81</v>
      </c>
      <c r="B11" s="4">
        <v>0.75</v>
      </c>
      <c r="C11" s="4" t="s">
        <v>10</v>
      </c>
      <c r="D11" s="4">
        <v>2</v>
      </c>
      <c r="E11" s="4">
        <v>8</v>
      </c>
      <c r="F11" s="4">
        <v>2</v>
      </c>
      <c r="G11" s="17">
        <v>11350</v>
      </c>
      <c r="H11" s="110">
        <v>9204</v>
      </c>
    </row>
    <row r="12" spans="1:8" ht="12.75">
      <c r="A12" s="3" t="s">
        <v>9</v>
      </c>
      <c r="B12" s="4">
        <v>0.125</v>
      </c>
      <c r="C12" s="4" t="s">
        <v>25</v>
      </c>
      <c r="D12" s="4">
        <v>13</v>
      </c>
      <c r="E12" s="4">
        <v>11</v>
      </c>
      <c r="F12" s="4">
        <v>7</v>
      </c>
      <c r="G12" s="17">
        <v>14580</v>
      </c>
      <c r="H12" s="110">
        <v>2915</v>
      </c>
    </row>
    <row r="13" spans="1:8" ht="12.75">
      <c r="A13" s="3" t="s">
        <v>320</v>
      </c>
      <c r="B13" s="4">
        <v>0.125</v>
      </c>
      <c r="C13" s="4" t="s">
        <v>18</v>
      </c>
      <c r="D13" s="4">
        <v>7</v>
      </c>
      <c r="E13" s="4">
        <v>11</v>
      </c>
      <c r="F13" s="4">
        <v>5</v>
      </c>
      <c r="G13" s="17">
        <v>13510</v>
      </c>
      <c r="H13" s="110">
        <v>2358</v>
      </c>
    </row>
    <row r="14" spans="1:8" ht="12.75">
      <c r="A14" s="3" t="s">
        <v>321</v>
      </c>
      <c r="B14" s="4">
        <v>0.125</v>
      </c>
      <c r="C14" s="4" t="s">
        <v>10</v>
      </c>
      <c r="D14" s="4">
        <v>16</v>
      </c>
      <c r="E14" s="4">
        <v>8</v>
      </c>
      <c r="F14" s="4">
        <v>8</v>
      </c>
      <c r="G14" s="17">
        <v>11870</v>
      </c>
      <c r="H14" s="110">
        <v>2172</v>
      </c>
    </row>
    <row r="15" spans="1:8" ht="12.75">
      <c r="A15" s="3"/>
      <c r="B15" s="4">
        <f>SUM(B5:B14)</f>
        <v>6.875</v>
      </c>
      <c r="C15" s="4"/>
      <c r="D15" s="4"/>
      <c r="E15" s="4"/>
      <c r="F15" s="4"/>
      <c r="G15" s="17"/>
      <c r="H15" s="110"/>
    </row>
    <row r="16" spans="1:8" ht="12.75">
      <c r="A16" s="3" t="s">
        <v>126</v>
      </c>
      <c r="B16" s="4" t="s">
        <v>80</v>
      </c>
      <c r="C16" s="4" t="s">
        <v>300</v>
      </c>
      <c r="D16" s="4"/>
      <c r="E16" s="4"/>
      <c r="F16" s="4"/>
      <c r="G16" s="17" t="s">
        <v>337</v>
      </c>
      <c r="H16" s="110"/>
    </row>
    <row r="17" spans="1:8" ht="12.75">
      <c r="A17" s="3" t="s">
        <v>126</v>
      </c>
      <c r="B17" s="4" t="s">
        <v>80</v>
      </c>
      <c r="C17" s="4" t="s">
        <v>158</v>
      </c>
      <c r="D17" s="4"/>
      <c r="E17" s="4"/>
      <c r="F17" s="4"/>
      <c r="G17" s="17" t="s">
        <v>337</v>
      </c>
      <c r="H17" s="110"/>
    </row>
    <row r="18" spans="1:8" ht="12.75">
      <c r="A18" s="3" t="s">
        <v>126</v>
      </c>
      <c r="B18" s="4" t="s">
        <v>80</v>
      </c>
      <c r="C18" s="4" t="s">
        <v>10</v>
      </c>
      <c r="D18" s="4"/>
      <c r="E18" s="4"/>
      <c r="F18" s="4"/>
      <c r="G18" s="17" t="s">
        <v>338</v>
      </c>
      <c r="H18" s="110"/>
    </row>
    <row r="19" spans="1:8" ht="12.75">
      <c r="A19" s="3" t="s">
        <v>126</v>
      </c>
      <c r="B19" s="4" t="s">
        <v>80</v>
      </c>
      <c r="C19" s="4" t="s">
        <v>10</v>
      </c>
      <c r="D19" s="4"/>
      <c r="E19" s="4"/>
      <c r="F19" s="4"/>
      <c r="G19" s="17" t="s">
        <v>338</v>
      </c>
      <c r="H19" s="110"/>
    </row>
    <row r="20" spans="1:8" ht="12.75">
      <c r="A20" s="3" t="s">
        <v>126</v>
      </c>
      <c r="B20" s="4" t="s">
        <v>80</v>
      </c>
      <c r="C20" s="4" t="s">
        <v>10</v>
      </c>
      <c r="D20" s="4"/>
      <c r="E20" s="4"/>
      <c r="F20" s="4"/>
      <c r="G20" s="17" t="s">
        <v>337</v>
      </c>
      <c r="H20" s="110"/>
    </row>
    <row r="21" spans="1:8" ht="12.75">
      <c r="A21" s="3" t="s">
        <v>126</v>
      </c>
      <c r="B21" s="4" t="s">
        <v>80</v>
      </c>
      <c r="C21" s="4" t="s">
        <v>158</v>
      </c>
      <c r="D21" s="4"/>
      <c r="E21" s="4"/>
      <c r="F21" s="4"/>
      <c r="G21" s="17" t="s">
        <v>337</v>
      </c>
      <c r="H21" s="110"/>
    </row>
    <row r="22" spans="1:8" ht="12.75">
      <c r="A22" s="3" t="s">
        <v>126</v>
      </c>
      <c r="B22" s="4" t="s">
        <v>80</v>
      </c>
      <c r="C22" s="4" t="s">
        <v>10</v>
      </c>
      <c r="D22" s="4"/>
      <c r="E22" s="4"/>
      <c r="F22" s="4"/>
      <c r="G22" s="17" t="s">
        <v>338</v>
      </c>
      <c r="H22" s="110"/>
    </row>
    <row r="23" spans="1:8" ht="12.75">
      <c r="A23" s="3" t="s">
        <v>126</v>
      </c>
      <c r="B23" s="4" t="s">
        <v>80</v>
      </c>
      <c r="C23" s="4" t="s">
        <v>10</v>
      </c>
      <c r="D23" s="4"/>
      <c r="E23" s="4"/>
      <c r="F23" s="4"/>
      <c r="G23" s="17" t="s">
        <v>338</v>
      </c>
      <c r="H23" s="110">
        <f>SUM(H5:H22)</f>
        <v>69631</v>
      </c>
    </row>
    <row r="24" spans="1:8" ht="12.75">
      <c r="A24" s="3"/>
      <c r="B24" s="4"/>
      <c r="C24" s="4"/>
      <c r="D24" s="4"/>
      <c r="E24" s="4"/>
      <c r="F24" s="4"/>
      <c r="G24" s="17"/>
      <c r="H24" s="110"/>
    </row>
    <row r="25" spans="1:8" ht="12.75">
      <c r="A25" s="3"/>
      <c r="B25" s="4">
        <f>+(B12+B13)/B15*100</f>
        <v>3.6363636363636362</v>
      </c>
      <c r="C25" s="4"/>
      <c r="D25" s="4"/>
      <c r="E25" s="4"/>
      <c r="F25" s="4"/>
      <c r="G25" s="17"/>
      <c r="H25" s="110">
        <f>+H23/B15</f>
        <v>10128.145454545454</v>
      </c>
    </row>
    <row r="26" spans="1:8" ht="12.75">
      <c r="A26" s="3"/>
      <c r="B26" s="4"/>
      <c r="C26" s="4"/>
      <c r="D26" s="4"/>
      <c r="E26" s="4"/>
      <c r="F26" s="4"/>
      <c r="G26" s="17"/>
      <c r="H26" s="110"/>
    </row>
    <row r="27" spans="1:8" ht="13.5" thickBot="1">
      <c r="A27" s="8"/>
      <c r="B27" s="10"/>
      <c r="C27" s="10"/>
      <c r="D27" s="10"/>
      <c r="E27" s="10"/>
      <c r="F27" s="10"/>
      <c r="G27" s="111"/>
      <c r="H27" s="112"/>
    </row>
    <row r="29" spans="1:2" ht="12.75">
      <c r="A29" t="s">
        <v>26</v>
      </c>
      <c r="B29" t="s">
        <v>339</v>
      </c>
    </row>
    <row r="30" ht="12.75">
      <c r="A30" t="s">
        <v>340</v>
      </c>
    </row>
    <row r="31" ht="12.75">
      <c r="A31" t="s">
        <v>341</v>
      </c>
    </row>
  </sheetData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4921259845" footer="0.492125984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H18" sqref="H18"/>
    </sheetView>
  </sheetViews>
  <sheetFormatPr defaultColWidth="9.00390625" defaultRowHeight="12.75"/>
  <cols>
    <col min="1" max="1" width="14.00390625" style="0" customWidth="1"/>
    <col min="8" max="8" width="14.00390625" style="0" customWidth="1"/>
  </cols>
  <sheetData>
    <row r="1" spans="1:8" ht="12.75">
      <c r="A1" s="310" t="s">
        <v>0</v>
      </c>
      <c r="B1" s="310"/>
      <c r="C1" s="310"/>
      <c r="D1" s="310"/>
      <c r="E1" s="310"/>
      <c r="F1" s="311"/>
      <c r="G1" s="311"/>
      <c r="H1" s="311"/>
    </row>
    <row r="2" ht="13.5" thickBot="1"/>
    <row r="3" spans="1:8" ht="12.75">
      <c r="A3" s="312" t="s">
        <v>1</v>
      </c>
      <c r="B3" s="314" t="s">
        <v>2</v>
      </c>
      <c r="C3" s="314" t="s">
        <v>3</v>
      </c>
      <c r="D3" s="314" t="s">
        <v>4</v>
      </c>
      <c r="E3" s="314" t="s">
        <v>5</v>
      </c>
      <c r="F3" s="314" t="s">
        <v>6</v>
      </c>
      <c r="G3" s="314" t="s">
        <v>7</v>
      </c>
      <c r="H3" s="354" t="s">
        <v>8</v>
      </c>
    </row>
    <row r="4" spans="1:8" ht="12.75">
      <c r="A4" s="313"/>
      <c r="B4" s="315"/>
      <c r="C4" s="315"/>
      <c r="D4" s="315"/>
      <c r="E4" s="315"/>
      <c r="F4" s="315"/>
      <c r="G4" s="315"/>
      <c r="H4" s="370"/>
    </row>
    <row r="5" spans="1:8" ht="12.75">
      <c r="A5" s="3" t="s">
        <v>181</v>
      </c>
      <c r="B5" s="4">
        <v>1</v>
      </c>
      <c r="C5" s="4" t="s">
        <v>10</v>
      </c>
      <c r="D5" s="4">
        <v>11.5</v>
      </c>
      <c r="E5" s="4">
        <v>8</v>
      </c>
      <c r="F5" s="4">
        <v>6</v>
      </c>
      <c r="G5" s="17">
        <v>12930</v>
      </c>
      <c r="H5" s="110">
        <v>13000</v>
      </c>
    </row>
    <row r="6" spans="1:8" ht="12.75">
      <c r="A6" s="3" t="s">
        <v>247</v>
      </c>
      <c r="B6" s="4">
        <v>1</v>
      </c>
      <c r="C6" s="4" t="s">
        <v>34</v>
      </c>
      <c r="D6" s="4">
        <v>3.5</v>
      </c>
      <c r="E6" s="4">
        <v>11</v>
      </c>
      <c r="F6" s="4">
        <v>3</v>
      </c>
      <c r="G6" s="17">
        <v>14980</v>
      </c>
      <c r="H6" s="110">
        <v>12000</v>
      </c>
    </row>
    <row r="7" spans="1:8" ht="12.75">
      <c r="A7" s="3" t="s">
        <v>247</v>
      </c>
      <c r="B7" s="4">
        <v>1</v>
      </c>
      <c r="C7" s="4" t="s">
        <v>106</v>
      </c>
      <c r="D7" s="4">
        <v>4.5</v>
      </c>
      <c r="E7" s="4">
        <v>9</v>
      </c>
      <c r="F7" s="4">
        <v>4</v>
      </c>
      <c r="G7" s="17">
        <v>13140</v>
      </c>
      <c r="H7" s="110">
        <v>11500</v>
      </c>
    </row>
    <row r="8" spans="1:8" ht="12.75">
      <c r="A8" s="3" t="s">
        <v>126</v>
      </c>
      <c r="B8" s="4">
        <v>0.75</v>
      </c>
      <c r="C8" s="4" t="s">
        <v>158</v>
      </c>
      <c r="D8" s="4">
        <v>11</v>
      </c>
      <c r="E8" s="4">
        <v>5</v>
      </c>
      <c r="F8" s="4">
        <v>6</v>
      </c>
      <c r="G8" s="17">
        <v>10120</v>
      </c>
      <c r="H8" s="110">
        <v>8500</v>
      </c>
    </row>
    <row r="9" spans="1:8" ht="12.75">
      <c r="A9" s="3" t="s">
        <v>319</v>
      </c>
      <c r="B9" s="4">
        <v>1</v>
      </c>
      <c r="C9" s="4" t="s">
        <v>10</v>
      </c>
      <c r="D9" s="4">
        <v>3.5</v>
      </c>
      <c r="E9" s="4">
        <v>8</v>
      </c>
      <c r="F9" s="4">
        <v>3</v>
      </c>
      <c r="G9" s="17">
        <v>13020</v>
      </c>
      <c r="H9" s="110">
        <v>11500</v>
      </c>
    </row>
    <row r="10" spans="1:8" ht="12.75">
      <c r="A10" s="3" t="s">
        <v>126</v>
      </c>
      <c r="B10" s="4">
        <v>1</v>
      </c>
      <c r="C10" s="4" t="s">
        <v>158</v>
      </c>
      <c r="D10" s="4">
        <v>14</v>
      </c>
      <c r="E10" s="4">
        <v>5</v>
      </c>
      <c r="F10" s="4">
        <v>7</v>
      </c>
      <c r="G10" s="17">
        <v>10460</v>
      </c>
      <c r="H10" s="110">
        <v>11000</v>
      </c>
    </row>
    <row r="11" spans="1:8" ht="12.75">
      <c r="A11" s="3" t="s">
        <v>342</v>
      </c>
      <c r="B11" s="4">
        <v>0.75</v>
      </c>
      <c r="C11" s="4" t="s">
        <v>10</v>
      </c>
      <c r="D11" s="4">
        <v>10.75</v>
      </c>
      <c r="E11" s="4">
        <v>8</v>
      </c>
      <c r="F11" s="4">
        <v>6</v>
      </c>
      <c r="G11" s="17">
        <v>14460</v>
      </c>
      <c r="H11" s="110">
        <v>8500</v>
      </c>
    </row>
    <row r="12" spans="1:8" ht="12.75">
      <c r="A12" s="3" t="s">
        <v>343</v>
      </c>
      <c r="B12" s="4">
        <v>0.75</v>
      </c>
      <c r="C12" s="4" t="s">
        <v>158</v>
      </c>
      <c r="D12" s="4">
        <v>28.5</v>
      </c>
      <c r="E12" s="4">
        <v>5</v>
      </c>
      <c r="F12" s="4">
        <v>11</v>
      </c>
      <c r="G12" s="17">
        <v>11320</v>
      </c>
      <c r="H12" s="110">
        <v>11500</v>
      </c>
    </row>
    <row r="13" spans="1:8" ht="12.75">
      <c r="A13" s="3" t="s">
        <v>9</v>
      </c>
      <c r="B13" s="4">
        <v>0.125</v>
      </c>
      <c r="C13" s="4" t="s">
        <v>25</v>
      </c>
      <c r="D13" s="4">
        <v>13</v>
      </c>
      <c r="E13" s="4">
        <v>11</v>
      </c>
      <c r="F13" s="4">
        <v>7</v>
      </c>
      <c r="G13" s="17">
        <v>14580</v>
      </c>
      <c r="H13" s="110">
        <v>2915</v>
      </c>
    </row>
    <row r="14" spans="1:8" ht="12.75">
      <c r="A14" s="3" t="s">
        <v>320</v>
      </c>
      <c r="B14" s="4">
        <v>0.125</v>
      </c>
      <c r="C14" s="4" t="s">
        <v>18</v>
      </c>
      <c r="D14" s="4">
        <v>7</v>
      </c>
      <c r="E14" s="4">
        <v>11</v>
      </c>
      <c r="F14" s="4">
        <v>5</v>
      </c>
      <c r="G14" s="17">
        <v>13510</v>
      </c>
      <c r="H14" s="110">
        <v>2358</v>
      </c>
    </row>
    <row r="15" spans="1:8" ht="12.75">
      <c r="A15" s="3" t="s">
        <v>321</v>
      </c>
      <c r="B15" s="4">
        <v>0.125</v>
      </c>
      <c r="C15" s="4" t="s">
        <v>10</v>
      </c>
      <c r="D15" s="4">
        <v>16</v>
      </c>
      <c r="E15" s="4">
        <v>8</v>
      </c>
      <c r="F15" s="4">
        <v>8</v>
      </c>
      <c r="G15" s="17">
        <v>11870</v>
      </c>
      <c r="H15" s="110">
        <v>2172</v>
      </c>
    </row>
    <row r="16" spans="1:8" ht="12.75">
      <c r="A16" s="3" t="s">
        <v>322</v>
      </c>
      <c r="B16" s="4">
        <v>0.125</v>
      </c>
      <c r="C16" s="4" t="s">
        <v>25</v>
      </c>
      <c r="D16" s="4">
        <v>0.5</v>
      </c>
      <c r="E16" s="4">
        <v>10</v>
      </c>
      <c r="F16" s="4">
        <v>1</v>
      </c>
      <c r="G16" s="17">
        <v>10660</v>
      </c>
      <c r="H16" s="110">
        <v>1398</v>
      </c>
    </row>
    <row r="17" spans="1:8" ht="12.75">
      <c r="A17" s="3"/>
      <c r="B17" s="4">
        <f>SUM(B5:B16)</f>
        <v>7.75</v>
      </c>
      <c r="C17" s="4"/>
      <c r="D17" s="4"/>
      <c r="E17" s="4"/>
      <c r="F17" s="4"/>
      <c r="G17" s="17"/>
      <c r="H17" s="110">
        <f>SUM(H5:H16)</f>
        <v>96343</v>
      </c>
    </row>
    <row r="18" spans="1:8" ht="12.75">
      <c r="A18" s="3" t="s">
        <v>126</v>
      </c>
      <c r="B18" s="4" t="s">
        <v>80</v>
      </c>
      <c r="C18" s="4" t="s">
        <v>10</v>
      </c>
      <c r="D18" s="4"/>
      <c r="E18" s="4"/>
      <c r="F18" s="4"/>
      <c r="G18" s="17" t="s">
        <v>337</v>
      </c>
      <c r="H18" s="110">
        <f>+H17/B17</f>
        <v>12431.354838709678</v>
      </c>
    </row>
    <row r="19" spans="1:8" ht="12.75">
      <c r="A19" s="3"/>
      <c r="B19" s="4"/>
      <c r="C19" s="4">
        <f>+(B6+B7+B13+B14+B16)/B17*100</f>
        <v>30.64516129032258</v>
      </c>
      <c r="D19" s="4"/>
      <c r="E19" s="4"/>
      <c r="F19" s="4"/>
      <c r="G19" s="17"/>
      <c r="H19" s="110"/>
    </row>
    <row r="20" spans="1:8" ht="12.75">
      <c r="A20" s="3"/>
      <c r="B20" s="4"/>
      <c r="C20" s="4"/>
      <c r="D20" s="4"/>
      <c r="E20" s="4"/>
      <c r="F20" s="4"/>
      <c r="G20" s="17"/>
      <c r="H20" s="110"/>
    </row>
    <row r="21" spans="1:8" ht="13.5" thickBot="1">
      <c r="A21" s="8"/>
      <c r="B21" s="10"/>
      <c r="C21" s="10"/>
      <c r="D21" s="10"/>
      <c r="E21" s="10"/>
      <c r="F21" s="10"/>
      <c r="G21" s="111"/>
      <c r="H21" s="112"/>
    </row>
    <row r="23" spans="1:2" ht="12.75">
      <c r="A23" t="s">
        <v>26</v>
      </c>
      <c r="B23" t="s">
        <v>339</v>
      </c>
    </row>
  </sheetData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4921259845" footer="0.492125984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H13" sqref="H13"/>
    </sheetView>
  </sheetViews>
  <sheetFormatPr defaultColWidth="9.00390625" defaultRowHeight="12.75"/>
  <cols>
    <col min="1" max="1" width="15.375" style="0" customWidth="1"/>
    <col min="8" max="8" width="14.625" style="0" customWidth="1"/>
  </cols>
  <sheetData>
    <row r="1" spans="1:8" ht="12.75">
      <c r="A1" s="310" t="s">
        <v>0</v>
      </c>
      <c r="B1" s="310"/>
      <c r="C1" s="310"/>
      <c r="D1" s="310"/>
      <c r="E1" s="310"/>
      <c r="F1" s="311"/>
      <c r="G1" s="311"/>
      <c r="H1" s="311"/>
    </row>
    <row r="2" ht="13.5" thickBot="1"/>
    <row r="3" spans="1:8" ht="12.75">
      <c r="A3" s="312" t="s">
        <v>1</v>
      </c>
      <c r="B3" s="314" t="s">
        <v>2</v>
      </c>
      <c r="C3" s="314" t="s">
        <v>3</v>
      </c>
      <c r="D3" s="314" t="s">
        <v>4</v>
      </c>
      <c r="E3" s="314" t="s">
        <v>5</v>
      </c>
      <c r="F3" s="314" t="s">
        <v>6</v>
      </c>
      <c r="G3" s="314" t="s">
        <v>7</v>
      </c>
      <c r="H3" s="314" t="s">
        <v>8</v>
      </c>
    </row>
    <row r="4" spans="1:8" ht="12.75">
      <c r="A4" s="313"/>
      <c r="B4" s="315"/>
      <c r="C4" s="315"/>
      <c r="D4" s="315"/>
      <c r="E4" s="315"/>
      <c r="F4" s="315"/>
      <c r="G4" s="315"/>
      <c r="H4" s="315"/>
    </row>
    <row r="5" spans="1:8" ht="12.75">
      <c r="A5" s="3" t="s">
        <v>181</v>
      </c>
      <c r="B5" s="4">
        <v>1</v>
      </c>
      <c r="C5" s="4" t="s">
        <v>25</v>
      </c>
      <c r="D5" s="4">
        <v>17.25</v>
      </c>
      <c r="E5" s="4">
        <v>10</v>
      </c>
      <c r="F5" s="4">
        <v>8</v>
      </c>
      <c r="G5" s="17">
        <v>16270</v>
      </c>
      <c r="H5" s="17">
        <v>14781</v>
      </c>
    </row>
    <row r="6" spans="1:8" ht="12.75">
      <c r="A6" s="3" t="s">
        <v>19</v>
      </c>
      <c r="B6" s="4">
        <v>1</v>
      </c>
      <c r="C6" s="4" t="s">
        <v>344</v>
      </c>
      <c r="D6" s="4">
        <v>0</v>
      </c>
      <c r="E6" s="4">
        <v>11</v>
      </c>
      <c r="F6" s="4">
        <v>1</v>
      </c>
      <c r="G6" s="17">
        <v>14060</v>
      </c>
      <c r="H6" s="17">
        <v>0</v>
      </c>
    </row>
    <row r="7" spans="1:8" ht="12.75">
      <c r="A7" s="3" t="s">
        <v>318</v>
      </c>
      <c r="B7" s="4">
        <v>0.75</v>
      </c>
      <c r="C7" s="4" t="s">
        <v>10</v>
      </c>
      <c r="D7" s="4">
        <v>12.5</v>
      </c>
      <c r="E7" s="4">
        <v>8</v>
      </c>
      <c r="F7" s="4">
        <v>7</v>
      </c>
      <c r="G7" s="17">
        <v>13370</v>
      </c>
      <c r="H7" s="17">
        <v>8500</v>
      </c>
    </row>
    <row r="8" spans="1:8" ht="12.75">
      <c r="A8" s="3" t="s">
        <v>9</v>
      </c>
      <c r="B8" s="4">
        <v>0.125</v>
      </c>
      <c r="C8" s="4" t="s">
        <v>25</v>
      </c>
      <c r="D8" s="4">
        <v>13</v>
      </c>
      <c r="E8" s="4">
        <v>11</v>
      </c>
      <c r="F8" s="4">
        <v>7</v>
      </c>
      <c r="G8" s="17">
        <v>14580</v>
      </c>
      <c r="H8" s="17">
        <v>2915</v>
      </c>
    </row>
    <row r="9" spans="1:8" ht="12.75">
      <c r="A9" s="3" t="s">
        <v>320</v>
      </c>
      <c r="B9" s="4">
        <v>0.125</v>
      </c>
      <c r="C9" s="4" t="s">
        <v>18</v>
      </c>
      <c r="D9" s="4">
        <v>7</v>
      </c>
      <c r="E9" s="4">
        <v>11</v>
      </c>
      <c r="F9" s="4">
        <v>5</v>
      </c>
      <c r="G9" s="17">
        <v>13510</v>
      </c>
      <c r="H9" s="17">
        <v>2358</v>
      </c>
    </row>
    <row r="10" spans="1:8" ht="12.75">
      <c r="A10" s="3" t="s">
        <v>321</v>
      </c>
      <c r="B10" s="4">
        <v>0.125</v>
      </c>
      <c r="C10" s="4" t="s">
        <v>10</v>
      </c>
      <c r="D10" s="4">
        <v>16</v>
      </c>
      <c r="E10" s="4">
        <v>8</v>
      </c>
      <c r="F10" s="4">
        <v>8</v>
      </c>
      <c r="G10" s="17">
        <v>11870</v>
      </c>
      <c r="H10" s="17">
        <v>2172</v>
      </c>
    </row>
    <row r="11" spans="1:8" ht="12.75">
      <c r="A11" s="3"/>
      <c r="B11" s="4">
        <f>SUM(B5:B10)</f>
        <v>3.125</v>
      </c>
      <c r="C11" s="4"/>
      <c r="D11" s="4"/>
      <c r="E11" s="4"/>
      <c r="F11" s="4"/>
      <c r="G11" s="17"/>
      <c r="H11" s="17"/>
    </row>
    <row r="12" spans="1:8" ht="12.75">
      <c r="A12" s="3"/>
      <c r="B12" s="4"/>
      <c r="C12" s="4">
        <f>+(B5+B6+B8+B9)/B11*100</f>
        <v>72</v>
      </c>
      <c r="D12" s="4"/>
      <c r="E12" s="4"/>
      <c r="F12" s="4"/>
      <c r="G12" s="17"/>
      <c r="H12" s="17">
        <f>SUM(H5:H11)</f>
        <v>30726</v>
      </c>
    </row>
    <row r="13" spans="1:8" ht="12.75">
      <c r="A13" s="3" t="s">
        <v>19</v>
      </c>
      <c r="B13" s="4" t="s">
        <v>80</v>
      </c>
      <c r="C13" s="4" t="s">
        <v>12</v>
      </c>
      <c r="D13" s="4"/>
      <c r="E13" s="4"/>
      <c r="F13" s="4"/>
      <c r="G13" s="17" t="s">
        <v>345</v>
      </c>
      <c r="H13" s="17">
        <f>+H12/B11</f>
        <v>9832.32</v>
      </c>
    </row>
    <row r="14" spans="1:8" ht="12.75">
      <c r="A14" s="3" t="s">
        <v>346</v>
      </c>
      <c r="B14" s="4" t="s">
        <v>80</v>
      </c>
      <c r="C14" s="4" t="s">
        <v>12</v>
      </c>
      <c r="D14" s="4"/>
      <c r="E14" s="4"/>
      <c r="F14" s="4"/>
      <c r="G14" s="17" t="s">
        <v>338</v>
      </c>
      <c r="H14" s="17"/>
    </row>
    <row r="15" spans="1:8" ht="12.75">
      <c r="A15" s="3"/>
      <c r="B15" s="4"/>
      <c r="C15" s="4"/>
      <c r="D15" s="4"/>
      <c r="E15" s="4"/>
      <c r="F15" s="4"/>
      <c r="G15" s="17"/>
      <c r="H15" s="17"/>
    </row>
    <row r="16" spans="1:8" ht="12.75">
      <c r="A16" s="3"/>
      <c r="B16" s="4"/>
      <c r="C16" s="4"/>
      <c r="D16" s="4"/>
      <c r="E16" s="4"/>
      <c r="F16" s="4"/>
      <c r="G16" s="17"/>
      <c r="H16" s="17"/>
    </row>
    <row r="17" spans="1:8" ht="12.75">
      <c r="A17" s="3"/>
      <c r="B17" s="4"/>
      <c r="C17" s="4"/>
      <c r="D17" s="4"/>
      <c r="E17" s="4"/>
      <c r="F17" s="4"/>
      <c r="G17" s="17"/>
      <c r="H17" s="17"/>
    </row>
    <row r="18" spans="1:8" ht="12.75">
      <c r="A18" s="3"/>
      <c r="B18" s="4"/>
      <c r="C18" s="4"/>
      <c r="D18" s="4"/>
      <c r="E18" s="4"/>
      <c r="F18" s="4"/>
      <c r="G18" s="17"/>
      <c r="H18" s="17"/>
    </row>
    <row r="20" spans="1:2" ht="12.75">
      <c r="A20" t="s">
        <v>26</v>
      </c>
      <c r="B20" t="s">
        <v>339</v>
      </c>
    </row>
  </sheetData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4921259845" footer="0.492125984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H10" sqref="H10"/>
    </sheetView>
  </sheetViews>
  <sheetFormatPr defaultColWidth="9.00390625" defaultRowHeight="12.75"/>
  <cols>
    <col min="1" max="1" width="13.875" style="0" customWidth="1"/>
  </cols>
  <sheetData>
    <row r="1" spans="1:9" ht="12.75">
      <c r="A1" s="310" t="s">
        <v>0</v>
      </c>
      <c r="B1" s="310"/>
      <c r="C1" s="310"/>
      <c r="D1" s="310"/>
      <c r="E1" s="310"/>
      <c r="F1" s="311"/>
      <c r="G1" s="311"/>
      <c r="H1" s="311"/>
      <c r="I1" s="311"/>
    </row>
    <row r="2" ht="13.5" thickBot="1"/>
    <row r="3" spans="1:9" ht="12.75">
      <c r="A3" s="312" t="s">
        <v>1</v>
      </c>
      <c r="B3" s="314" t="s">
        <v>2</v>
      </c>
      <c r="C3" s="314" t="s">
        <v>3</v>
      </c>
      <c r="D3" s="314" t="s">
        <v>4</v>
      </c>
      <c r="E3" s="314" t="s">
        <v>5</v>
      </c>
      <c r="F3" s="314" t="s">
        <v>6</v>
      </c>
      <c r="G3" s="314" t="s">
        <v>7</v>
      </c>
      <c r="H3" s="314" t="s">
        <v>8</v>
      </c>
      <c r="I3" s="314"/>
    </row>
    <row r="4" spans="1:9" ht="12.75">
      <c r="A4" s="313"/>
      <c r="B4" s="315"/>
      <c r="C4" s="315"/>
      <c r="D4" s="315"/>
      <c r="E4" s="315"/>
      <c r="F4" s="315"/>
      <c r="G4" s="315"/>
      <c r="H4" s="315"/>
      <c r="I4" s="315"/>
    </row>
    <row r="5" spans="1:9" ht="12.75">
      <c r="A5" s="3" t="s">
        <v>347</v>
      </c>
      <c r="B5" s="4">
        <v>1</v>
      </c>
      <c r="C5" s="4" t="s">
        <v>67</v>
      </c>
      <c r="D5" s="4">
        <v>5</v>
      </c>
      <c r="E5" s="4">
        <v>8</v>
      </c>
      <c r="F5" s="4"/>
      <c r="G5" s="4"/>
      <c r="H5" s="18">
        <v>10415</v>
      </c>
      <c r="I5" s="6"/>
    </row>
    <row r="6" spans="1:9" ht="12.75">
      <c r="A6" s="3" t="s">
        <v>348</v>
      </c>
      <c r="B6" s="4">
        <v>1</v>
      </c>
      <c r="C6" s="4" t="s">
        <v>63</v>
      </c>
      <c r="D6" s="4" t="s">
        <v>263</v>
      </c>
      <c r="E6" s="4">
        <v>3</v>
      </c>
      <c r="F6" s="4"/>
      <c r="G6" s="4"/>
      <c r="H6" s="18">
        <v>6021</v>
      </c>
      <c r="I6" s="6"/>
    </row>
    <row r="7" spans="1:9" ht="12.75">
      <c r="A7" s="3" t="s">
        <v>349</v>
      </c>
      <c r="B7" s="4">
        <v>1</v>
      </c>
      <c r="C7" s="4" t="s">
        <v>350</v>
      </c>
      <c r="D7" s="4" t="s">
        <v>263</v>
      </c>
      <c r="E7" s="4">
        <v>6</v>
      </c>
      <c r="F7" s="4"/>
      <c r="G7" s="4"/>
      <c r="H7" s="18">
        <v>7913</v>
      </c>
      <c r="I7" s="6"/>
    </row>
    <row r="8" spans="1:9" ht="12.75">
      <c r="A8" s="3" t="s">
        <v>351</v>
      </c>
      <c r="B8" s="4">
        <v>1</v>
      </c>
      <c r="C8" s="4" t="s">
        <v>67</v>
      </c>
      <c r="D8" s="4">
        <v>11</v>
      </c>
      <c r="E8" s="4">
        <v>6</v>
      </c>
      <c r="F8" s="4"/>
      <c r="G8" s="4"/>
      <c r="H8" s="18">
        <v>7863</v>
      </c>
      <c r="I8" s="6"/>
    </row>
    <row r="9" spans="1:9" ht="12.75">
      <c r="A9" s="3"/>
      <c r="B9" s="4">
        <f>SUM(B5:B8)</f>
        <v>4</v>
      </c>
      <c r="C9" s="4"/>
      <c r="D9" s="4"/>
      <c r="E9" s="4"/>
      <c r="F9" s="4"/>
      <c r="G9" s="4"/>
      <c r="H9" s="18">
        <f>SUM(H5:H8)</f>
        <v>32212</v>
      </c>
      <c r="I9" s="6"/>
    </row>
    <row r="10" spans="1:9" ht="12.75">
      <c r="A10" s="3"/>
      <c r="B10" s="4"/>
      <c r="C10" s="4">
        <f>+B6/B9*100</f>
        <v>25</v>
      </c>
      <c r="D10" s="4"/>
      <c r="E10" s="4"/>
      <c r="F10" s="4"/>
      <c r="G10" s="4"/>
      <c r="H10" s="5">
        <f>+H9/B9</f>
        <v>8053</v>
      </c>
      <c r="I10" s="6"/>
    </row>
    <row r="11" spans="1:9" ht="12.75">
      <c r="A11" s="3"/>
      <c r="B11" s="4"/>
      <c r="C11" s="4"/>
      <c r="D11" s="4"/>
      <c r="E11" s="4"/>
      <c r="F11" s="4"/>
      <c r="G11" s="4"/>
      <c r="H11" s="5"/>
      <c r="I11" s="6"/>
    </row>
    <row r="12" spans="1:9" ht="12.75">
      <c r="A12" s="3"/>
      <c r="B12" s="4"/>
      <c r="C12" s="4"/>
      <c r="D12" s="4"/>
      <c r="E12" s="4"/>
      <c r="F12" s="4"/>
      <c r="G12" s="4"/>
      <c r="H12" s="5"/>
      <c r="I12" s="6"/>
    </row>
    <row r="13" spans="1:9" ht="12.75">
      <c r="A13" s="3"/>
      <c r="B13" s="4"/>
      <c r="C13" s="4"/>
      <c r="D13" s="4"/>
      <c r="E13" s="4"/>
      <c r="F13" s="4"/>
      <c r="G13" s="4"/>
      <c r="H13" s="5"/>
      <c r="I13" s="6"/>
    </row>
    <row r="14" spans="1:9" ht="12.75">
      <c r="A14" s="3"/>
      <c r="B14" s="4"/>
      <c r="C14" s="4"/>
      <c r="D14" s="4"/>
      <c r="E14" s="4"/>
      <c r="F14" s="4"/>
      <c r="G14" s="4"/>
      <c r="H14" s="5"/>
      <c r="I14" s="6"/>
    </row>
    <row r="15" spans="1:9" ht="12.75">
      <c r="A15" s="3"/>
      <c r="B15" s="4"/>
      <c r="C15" s="4"/>
      <c r="D15" s="4"/>
      <c r="E15" s="4"/>
      <c r="F15" s="4"/>
      <c r="G15" s="4"/>
      <c r="H15" s="5"/>
      <c r="I15" s="6"/>
    </row>
    <row r="16" spans="1:9" ht="12.75">
      <c r="A16" s="3"/>
      <c r="B16" s="4"/>
      <c r="C16" s="4"/>
      <c r="D16" s="4"/>
      <c r="E16" s="4"/>
      <c r="F16" s="4"/>
      <c r="G16" s="4"/>
      <c r="H16" s="5"/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ht="12.75">
      <c r="A33" t="s">
        <v>26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I11" sqref="I11"/>
    </sheetView>
  </sheetViews>
  <sheetFormatPr defaultColWidth="9.00390625" defaultRowHeight="12.75"/>
  <cols>
    <col min="1" max="1" width="24.25390625" style="0" customWidth="1"/>
  </cols>
  <sheetData>
    <row r="1" spans="1:9" ht="12.75">
      <c r="A1" s="310" t="s">
        <v>0</v>
      </c>
      <c r="B1" s="310"/>
      <c r="C1" s="310"/>
      <c r="D1" s="310"/>
      <c r="E1" s="310"/>
      <c r="F1" s="311"/>
      <c r="G1" s="311"/>
      <c r="H1" s="311"/>
      <c r="I1" s="311"/>
    </row>
    <row r="2" ht="13.5" thickBot="1"/>
    <row r="3" spans="1:9" ht="12.75">
      <c r="A3" s="312" t="s">
        <v>1</v>
      </c>
      <c r="B3" s="314" t="s">
        <v>2</v>
      </c>
      <c r="C3" s="314" t="s">
        <v>3</v>
      </c>
      <c r="D3" s="314" t="s">
        <v>4</v>
      </c>
      <c r="E3" s="314" t="s">
        <v>5</v>
      </c>
      <c r="F3" s="314" t="s">
        <v>6</v>
      </c>
      <c r="G3" s="314" t="s">
        <v>7</v>
      </c>
      <c r="H3" s="314" t="s">
        <v>8</v>
      </c>
      <c r="I3" s="314"/>
    </row>
    <row r="4" spans="1:9" ht="12.75">
      <c r="A4" s="313"/>
      <c r="B4" s="315"/>
      <c r="C4" s="315"/>
      <c r="D4" s="315"/>
      <c r="E4" s="315"/>
      <c r="F4" s="315"/>
      <c r="G4" s="315"/>
      <c r="H4" s="315"/>
      <c r="I4" s="315"/>
    </row>
    <row r="5" spans="1:9" ht="12.75">
      <c r="A5" s="3" t="s">
        <v>260</v>
      </c>
      <c r="B5" s="4">
        <v>1</v>
      </c>
      <c r="C5" s="4" t="s">
        <v>156</v>
      </c>
      <c r="D5" s="4">
        <v>2</v>
      </c>
      <c r="E5" s="4">
        <v>8</v>
      </c>
      <c r="F5" s="4">
        <v>2</v>
      </c>
      <c r="G5" s="4" t="s">
        <v>352</v>
      </c>
      <c r="H5" s="5"/>
      <c r="I5" s="6">
        <v>8010</v>
      </c>
    </row>
    <row r="6" spans="1:9" ht="12.75">
      <c r="A6" s="3" t="s">
        <v>260</v>
      </c>
      <c r="B6" s="4">
        <v>1</v>
      </c>
      <c r="C6" s="4" t="s">
        <v>63</v>
      </c>
      <c r="D6" s="4">
        <v>5</v>
      </c>
      <c r="E6" s="4">
        <v>8</v>
      </c>
      <c r="F6" s="4">
        <v>4</v>
      </c>
      <c r="G6" s="4" t="s">
        <v>353</v>
      </c>
      <c r="H6" s="5"/>
      <c r="I6" s="6">
        <v>8707</v>
      </c>
    </row>
    <row r="7" spans="1:9" ht="12.75">
      <c r="A7" s="3" t="s">
        <v>354</v>
      </c>
      <c r="B7" s="4">
        <v>0.3</v>
      </c>
      <c r="C7" s="4" t="s">
        <v>156</v>
      </c>
      <c r="D7" s="4">
        <v>8</v>
      </c>
      <c r="E7" s="4">
        <v>10</v>
      </c>
      <c r="F7" s="4">
        <v>5</v>
      </c>
      <c r="G7" s="4" t="s">
        <v>355</v>
      </c>
      <c r="H7" s="5">
        <v>0</v>
      </c>
      <c r="I7" s="6"/>
    </row>
    <row r="8" spans="1:9" ht="12.75">
      <c r="A8" s="3" t="s">
        <v>356</v>
      </c>
      <c r="B8" s="4"/>
      <c r="C8" s="4" t="s">
        <v>10</v>
      </c>
      <c r="D8" s="4">
        <v>40</v>
      </c>
      <c r="E8" s="4"/>
      <c r="F8" s="4"/>
      <c r="G8" s="4" t="s">
        <v>357</v>
      </c>
      <c r="H8" s="5">
        <v>0</v>
      </c>
      <c r="I8" s="6"/>
    </row>
    <row r="9" spans="1:9" ht="12.75">
      <c r="A9" s="3"/>
      <c r="B9" s="4"/>
      <c r="C9" s="4"/>
      <c r="D9" s="4"/>
      <c r="E9" s="4"/>
      <c r="F9" s="4"/>
      <c r="G9" s="4"/>
      <c r="H9" s="5"/>
      <c r="I9" s="6">
        <f>SUM(I5:I8)</f>
        <v>16717</v>
      </c>
    </row>
    <row r="10" spans="1:9" ht="12.75">
      <c r="A10" s="3"/>
      <c r="B10" s="4">
        <f>SUM(B5:B9)</f>
        <v>2.3</v>
      </c>
      <c r="C10" s="4">
        <f>+(B5+B6+B7)/B10*100</f>
        <v>100</v>
      </c>
      <c r="D10" s="4"/>
      <c r="E10" s="4"/>
      <c r="F10" s="4"/>
      <c r="G10" s="4"/>
      <c r="H10" s="5"/>
      <c r="I10" s="6"/>
    </row>
    <row r="11" spans="1:9" ht="12.75">
      <c r="A11" s="3"/>
      <c r="B11" s="4"/>
      <c r="C11" s="4"/>
      <c r="D11" s="4"/>
      <c r="E11" s="4"/>
      <c r="F11" s="4"/>
      <c r="G11" s="4"/>
      <c r="H11" s="5"/>
      <c r="I11" s="6">
        <f>+I9/B10</f>
        <v>7268.260869565218</v>
      </c>
    </row>
    <row r="12" spans="1:9" ht="12.75">
      <c r="A12" s="3"/>
      <c r="B12" s="4"/>
      <c r="C12" s="4"/>
      <c r="D12" s="4"/>
      <c r="E12" s="4"/>
      <c r="F12" s="4"/>
      <c r="G12" s="4"/>
      <c r="H12" s="5"/>
      <c r="I12" s="6"/>
    </row>
    <row r="13" spans="1:9" ht="12.75">
      <c r="A13" s="3"/>
      <c r="B13" s="4"/>
      <c r="C13" s="4"/>
      <c r="D13" s="4"/>
      <c r="E13" s="4"/>
      <c r="F13" s="4"/>
      <c r="G13" s="4"/>
      <c r="H13" s="5"/>
      <c r="I13" s="6"/>
    </row>
    <row r="14" spans="1:9" ht="12.75">
      <c r="A14" s="3"/>
      <c r="B14" s="4"/>
      <c r="C14" s="4"/>
      <c r="D14" s="4"/>
      <c r="E14" s="4"/>
      <c r="F14" s="4"/>
      <c r="G14" s="4"/>
      <c r="H14" s="5"/>
      <c r="I14" s="6"/>
    </row>
    <row r="15" spans="1:9" ht="12.75">
      <c r="A15" s="3"/>
      <c r="B15" s="4"/>
      <c r="C15" s="4"/>
      <c r="D15" s="4"/>
      <c r="E15" s="4"/>
      <c r="F15" s="4"/>
      <c r="G15" s="4"/>
      <c r="H15" s="5"/>
      <c r="I15" s="6"/>
    </row>
    <row r="16" spans="1:9" ht="12.75">
      <c r="A16" s="3"/>
      <c r="B16" s="4"/>
      <c r="C16" s="4"/>
      <c r="D16" s="4"/>
      <c r="E16" s="4"/>
      <c r="F16" s="4"/>
      <c r="G16" s="4"/>
      <c r="H16" s="5"/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spans="1:3" ht="12.75">
      <c r="A33" t="s">
        <v>26</v>
      </c>
      <c r="C33" t="s">
        <v>358</v>
      </c>
    </row>
    <row r="34" spans="3:10" ht="12.75">
      <c r="C34" t="s">
        <v>359</v>
      </c>
      <c r="H34" t="s">
        <v>360</v>
      </c>
      <c r="I34" t="s">
        <v>361</v>
      </c>
      <c r="J34" t="s">
        <v>362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workbookViewId="0" topLeftCell="C1">
      <selection activeCell="H1" sqref="H1"/>
    </sheetView>
  </sheetViews>
  <sheetFormatPr defaultColWidth="9.00390625" defaultRowHeight="12.75"/>
  <cols>
    <col min="2" max="2" width="23.375" style="0" customWidth="1"/>
    <col min="3" max="3" width="27.625" style="0" customWidth="1"/>
    <col min="4" max="4" width="12.75390625" style="0" customWidth="1"/>
    <col min="5" max="5" width="15.875" style="0" customWidth="1"/>
    <col min="6" max="7" width="18.625" style="0" customWidth="1"/>
    <col min="8" max="8" width="20.625" style="0" customWidth="1"/>
  </cols>
  <sheetData>
    <row r="1" ht="12.75">
      <c r="H1" s="275" t="s">
        <v>519</v>
      </c>
    </row>
    <row r="2" spans="1:8" ht="28.5" customHeight="1" thickBot="1">
      <c r="A2" s="306" t="s">
        <v>514</v>
      </c>
      <c r="B2" s="306"/>
      <c r="C2" s="306"/>
      <c r="D2" s="306"/>
      <c r="E2" s="306"/>
      <c r="H2" s="275" t="s">
        <v>518</v>
      </c>
    </row>
    <row r="3" spans="1:8" ht="76.5" customHeight="1">
      <c r="A3" s="253" t="s">
        <v>402</v>
      </c>
      <c r="B3" s="254" t="s">
        <v>403</v>
      </c>
      <c r="C3" s="254" t="s">
        <v>404</v>
      </c>
      <c r="D3" s="254" t="s">
        <v>477</v>
      </c>
      <c r="E3" s="248" t="s">
        <v>498</v>
      </c>
      <c r="F3" s="255" t="s">
        <v>496</v>
      </c>
      <c r="G3" s="255" t="s">
        <v>516</v>
      </c>
      <c r="H3" s="249" t="s">
        <v>495</v>
      </c>
    </row>
    <row r="4" spans="1:8" ht="50.25" customHeight="1">
      <c r="A4" s="257">
        <v>839345</v>
      </c>
      <c r="B4" s="252" t="s">
        <v>497</v>
      </c>
      <c r="C4" s="126" t="s">
        <v>482</v>
      </c>
      <c r="D4" s="264">
        <v>138</v>
      </c>
      <c r="E4" s="247">
        <v>1380000</v>
      </c>
      <c r="F4" s="256">
        <v>276000</v>
      </c>
      <c r="G4" s="256">
        <f>+E4-F4</f>
        <v>1104000</v>
      </c>
      <c r="H4" s="251" t="s">
        <v>499</v>
      </c>
    </row>
    <row r="5" spans="1:8" ht="25.5">
      <c r="A5" s="258">
        <v>394190</v>
      </c>
      <c r="B5" s="250" t="s">
        <v>483</v>
      </c>
      <c r="C5" s="191" t="s">
        <v>484</v>
      </c>
      <c r="D5" s="265">
        <v>79</v>
      </c>
      <c r="E5" s="247">
        <v>790000</v>
      </c>
      <c r="F5" s="256">
        <v>158000</v>
      </c>
      <c r="G5" s="256">
        <f aca="true" t="shared" si="0" ref="G5:G13">+E5-F5</f>
        <v>632000</v>
      </c>
      <c r="H5" s="251" t="s">
        <v>499</v>
      </c>
    </row>
    <row r="6" spans="1:8" ht="42" customHeight="1">
      <c r="A6" s="130">
        <v>73633399</v>
      </c>
      <c r="B6" s="252" t="s">
        <v>485</v>
      </c>
      <c r="C6" s="126" t="s">
        <v>486</v>
      </c>
      <c r="D6" s="264">
        <v>33</v>
      </c>
      <c r="E6" s="247">
        <v>330000</v>
      </c>
      <c r="F6" s="256">
        <v>66000</v>
      </c>
      <c r="G6" s="256">
        <f t="shared" si="0"/>
        <v>264000</v>
      </c>
      <c r="H6" s="251" t="s">
        <v>499</v>
      </c>
    </row>
    <row r="7" spans="1:8" ht="42" customHeight="1">
      <c r="A7" s="259">
        <v>286010</v>
      </c>
      <c r="B7" s="260" t="s">
        <v>508</v>
      </c>
      <c r="C7" s="260" t="s">
        <v>500</v>
      </c>
      <c r="D7" s="266">
        <v>146</v>
      </c>
      <c r="E7" s="262">
        <v>1460000</v>
      </c>
      <c r="F7" s="263">
        <v>292000</v>
      </c>
      <c r="G7" s="256">
        <f t="shared" si="0"/>
        <v>1168000</v>
      </c>
      <c r="H7" s="251" t="s">
        <v>507</v>
      </c>
    </row>
    <row r="8" spans="1:8" ht="42" customHeight="1">
      <c r="A8" s="259">
        <v>286745</v>
      </c>
      <c r="B8" s="260" t="s">
        <v>509</v>
      </c>
      <c r="C8" s="260" t="s">
        <v>501</v>
      </c>
      <c r="D8" s="266">
        <v>60</v>
      </c>
      <c r="E8" s="262">
        <v>600000</v>
      </c>
      <c r="F8" s="263">
        <v>120000</v>
      </c>
      <c r="G8" s="256">
        <f t="shared" si="0"/>
        <v>480000</v>
      </c>
      <c r="H8" s="251" t="s">
        <v>507</v>
      </c>
    </row>
    <row r="9" spans="1:8" ht="42" customHeight="1">
      <c r="A9" s="259">
        <v>295647</v>
      </c>
      <c r="B9" s="260" t="s">
        <v>510</v>
      </c>
      <c r="C9" s="261" t="s">
        <v>502</v>
      </c>
      <c r="D9" s="266">
        <v>27</v>
      </c>
      <c r="E9" s="262">
        <v>270000</v>
      </c>
      <c r="F9" s="263">
        <v>54000</v>
      </c>
      <c r="G9" s="256">
        <f t="shared" si="0"/>
        <v>216000</v>
      </c>
      <c r="H9" s="251" t="s">
        <v>507</v>
      </c>
    </row>
    <row r="10" spans="1:8" ht="42" customHeight="1">
      <c r="A10" s="259">
        <v>295841</v>
      </c>
      <c r="B10" s="260" t="s">
        <v>511</v>
      </c>
      <c r="C10" s="260" t="s">
        <v>503</v>
      </c>
      <c r="D10" s="266">
        <v>54</v>
      </c>
      <c r="E10" s="262">
        <v>540000</v>
      </c>
      <c r="F10" s="263">
        <v>108000</v>
      </c>
      <c r="G10" s="256">
        <f t="shared" si="0"/>
        <v>432000</v>
      </c>
      <c r="H10" s="251" t="s">
        <v>507</v>
      </c>
    </row>
    <row r="11" spans="1:8" ht="42" customHeight="1">
      <c r="A11" s="259">
        <v>268321</v>
      </c>
      <c r="B11" s="260" t="s">
        <v>515</v>
      </c>
      <c r="C11" s="260" t="s">
        <v>504</v>
      </c>
      <c r="D11" s="266">
        <v>87</v>
      </c>
      <c r="E11" s="262">
        <v>870000</v>
      </c>
      <c r="F11" s="263">
        <v>174000</v>
      </c>
      <c r="G11" s="256">
        <f t="shared" si="0"/>
        <v>696000</v>
      </c>
      <c r="H11" s="251" t="s">
        <v>507</v>
      </c>
    </row>
    <row r="12" spans="1:8" ht="42" customHeight="1">
      <c r="A12" s="259">
        <v>248789</v>
      </c>
      <c r="B12" s="260" t="s">
        <v>512</v>
      </c>
      <c r="C12" s="260" t="s">
        <v>505</v>
      </c>
      <c r="D12" s="266">
        <v>58</v>
      </c>
      <c r="E12" s="262">
        <v>580000</v>
      </c>
      <c r="F12" s="263">
        <v>116000</v>
      </c>
      <c r="G12" s="256">
        <f t="shared" si="0"/>
        <v>464000</v>
      </c>
      <c r="H12" s="251" t="s">
        <v>507</v>
      </c>
    </row>
    <row r="13" spans="1:8" ht="42" customHeight="1">
      <c r="A13" s="259">
        <v>267449</v>
      </c>
      <c r="B13" s="260" t="s">
        <v>513</v>
      </c>
      <c r="C13" s="260" t="s">
        <v>506</v>
      </c>
      <c r="D13" s="266">
        <v>120</v>
      </c>
      <c r="E13" s="262">
        <v>1200000</v>
      </c>
      <c r="F13" s="263">
        <v>240000</v>
      </c>
      <c r="G13" s="256">
        <f t="shared" si="0"/>
        <v>960000</v>
      </c>
      <c r="H13" s="251" t="s">
        <v>507</v>
      </c>
    </row>
    <row r="14" spans="1:9" ht="13.5" thickBot="1">
      <c r="A14" s="304" t="s">
        <v>406</v>
      </c>
      <c r="B14" s="305"/>
      <c r="C14" s="305"/>
      <c r="D14" s="268">
        <f>SUM(D4:D13)</f>
        <v>802</v>
      </c>
      <c r="E14" s="269">
        <f>SUM(E4:E13)</f>
        <v>8020000</v>
      </c>
      <c r="F14" s="269">
        <f>SUM(F4:F13)</f>
        <v>1604000</v>
      </c>
      <c r="G14" s="269">
        <f>SUM(G4:G13)</f>
        <v>6416000</v>
      </c>
      <c r="H14" s="270" t="s">
        <v>507</v>
      </c>
      <c r="I14" s="267"/>
    </row>
    <row r="15" spans="1:8" ht="12.75">
      <c r="A15" s="307" t="s">
        <v>517</v>
      </c>
      <c r="B15" s="307"/>
      <c r="C15" s="307"/>
      <c r="D15" s="307"/>
      <c r="E15" s="307"/>
      <c r="F15" s="307"/>
      <c r="G15" s="307"/>
      <c r="H15" s="307"/>
    </row>
    <row r="16" spans="1:8" ht="12.75">
      <c r="A16" s="308"/>
      <c r="B16" s="308"/>
      <c r="C16" s="308"/>
      <c r="D16" s="308"/>
      <c r="E16" s="308"/>
      <c r="F16" s="308"/>
      <c r="G16" s="308"/>
      <c r="H16" s="308"/>
    </row>
    <row r="17" spans="1:8" ht="12.75">
      <c r="A17" s="308"/>
      <c r="B17" s="308"/>
      <c r="C17" s="308"/>
      <c r="D17" s="308"/>
      <c r="E17" s="308"/>
      <c r="F17" s="308"/>
      <c r="G17" s="308"/>
      <c r="H17" s="308"/>
    </row>
    <row r="18" spans="1:8" ht="12.75">
      <c r="A18" s="308"/>
      <c r="B18" s="308"/>
      <c r="C18" s="308"/>
      <c r="D18" s="308"/>
      <c r="E18" s="308"/>
      <c r="F18" s="308"/>
      <c r="G18" s="308"/>
      <c r="H18" s="308"/>
    </row>
    <row r="19" spans="1:8" ht="12.75">
      <c r="A19" s="308"/>
      <c r="B19" s="308"/>
      <c r="C19" s="308"/>
      <c r="D19" s="308"/>
      <c r="E19" s="308"/>
      <c r="F19" s="308"/>
      <c r="G19" s="308"/>
      <c r="H19" s="308"/>
    </row>
    <row r="20" spans="1:8" ht="12.75">
      <c r="A20" s="308"/>
      <c r="B20" s="308"/>
      <c r="C20" s="308"/>
      <c r="D20" s="308"/>
      <c r="E20" s="308"/>
      <c r="F20" s="308"/>
      <c r="G20" s="308"/>
      <c r="H20" s="308"/>
    </row>
    <row r="21" spans="1:8" ht="12.75">
      <c r="A21" s="308"/>
      <c r="B21" s="308"/>
      <c r="C21" s="308"/>
      <c r="D21" s="308"/>
      <c r="E21" s="308"/>
      <c r="F21" s="308"/>
      <c r="G21" s="308"/>
      <c r="H21" s="308"/>
    </row>
    <row r="22" spans="1:8" ht="12.75">
      <c r="A22" s="309"/>
      <c r="B22" s="309"/>
      <c r="C22" s="309"/>
      <c r="D22" s="309"/>
      <c r="E22" s="309"/>
      <c r="F22" s="309"/>
      <c r="G22" s="309"/>
      <c r="H22" s="309"/>
    </row>
    <row r="23" spans="1:8" ht="12.75">
      <c r="A23" s="309"/>
      <c r="B23" s="309"/>
      <c r="C23" s="309"/>
      <c r="D23" s="309"/>
      <c r="E23" s="309"/>
      <c r="F23" s="309"/>
      <c r="G23" s="309"/>
      <c r="H23" s="309"/>
    </row>
    <row r="24" spans="1:8" ht="12.75">
      <c r="A24" s="309"/>
      <c r="B24" s="309"/>
      <c r="C24" s="309"/>
      <c r="D24" s="309"/>
      <c r="E24" s="309"/>
      <c r="F24" s="309"/>
      <c r="G24" s="309"/>
      <c r="H24" s="309"/>
    </row>
    <row r="25" spans="1:8" ht="12.75">
      <c r="A25" s="309"/>
      <c r="B25" s="309"/>
      <c r="C25" s="309"/>
      <c r="D25" s="309"/>
      <c r="E25" s="309"/>
      <c r="F25" s="309"/>
      <c r="G25" s="309"/>
      <c r="H25" s="309"/>
    </row>
    <row r="26" spans="1:8" ht="12.75">
      <c r="A26" s="309"/>
      <c r="B26" s="309"/>
      <c r="C26" s="309"/>
      <c r="D26" s="309"/>
      <c r="E26" s="309"/>
      <c r="F26" s="309"/>
      <c r="G26" s="309"/>
      <c r="H26" s="309"/>
    </row>
  </sheetData>
  <mergeCells count="3">
    <mergeCell ref="A14:C14"/>
    <mergeCell ref="A2:E2"/>
    <mergeCell ref="A15:H26"/>
  </mergeCells>
  <printOptions/>
  <pageMargins left="0.75" right="0.75" top="1" bottom="1" header="0.4921259845" footer="0.4921259845"/>
  <pageSetup fitToHeight="1" fitToWidth="1" horizontalDpi="600" verticalDpi="600" orientation="landscape" paperSize="9" scale="67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H8" sqref="H8"/>
    </sheetView>
  </sheetViews>
  <sheetFormatPr defaultColWidth="9.00390625" defaultRowHeight="12.75"/>
  <cols>
    <col min="1" max="1" width="14.75390625" style="0" customWidth="1"/>
  </cols>
  <sheetData>
    <row r="1" spans="1:9" ht="12.75">
      <c r="A1" s="310" t="s">
        <v>0</v>
      </c>
      <c r="B1" s="310"/>
      <c r="C1" s="310"/>
      <c r="D1" s="310"/>
      <c r="E1" s="310"/>
      <c r="F1" s="311"/>
      <c r="G1" s="311"/>
      <c r="H1" s="311"/>
      <c r="I1" s="311"/>
    </row>
    <row r="2" ht="13.5" thickBot="1"/>
    <row r="3" spans="1:9" ht="12.75">
      <c r="A3" s="312" t="s">
        <v>1</v>
      </c>
      <c r="B3" s="314" t="s">
        <v>2</v>
      </c>
      <c r="C3" s="314" t="s">
        <v>3</v>
      </c>
      <c r="D3" s="314" t="s">
        <v>4</v>
      </c>
      <c r="E3" s="314" t="s">
        <v>5</v>
      </c>
      <c r="F3" s="314" t="s">
        <v>6</v>
      </c>
      <c r="G3" s="314" t="s">
        <v>7</v>
      </c>
      <c r="H3" s="314" t="s">
        <v>8</v>
      </c>
      <c r="I3" s="314"/>
    </row>
    <row r="4" spans="1:9" ht="12.75">
      <c r="A4" s="313"/>
      <c r="B4" s="315"/>
      <c r="C4" s="315"/>
      <c r="D4" s="315"/>
      <c r="E4" s="315"/>
      <c r="F4" s="315"/>
      <c r="G4" s="315"/>
      <c r="H4" s="315"/>
      <c r="I4" s="315"/>
    </row>
    <row r="5" spans="1:10" ht="12.75">
      <c r="A5" s="3" t="s">
        <v>363</v>
      </c>
      <c r="B5" s="4">
        <v>0.6</v>
      </c>
      <c r="C5" s="4" t="s">
        <v>156</v>
      </c>
      <c r="D5" s="4" t="s">
        <v>364</v>
      </c>
      <c r="E5" s="4">
        <v>13</v>
      </c>
      <c r="F5" s="4">
        <v>7</v>
      </c>
      <c r="G5" s="4"/>
      <c r="H5" s="5">
        <v>9356</v>
      </c>
      <c r="I5" s="6"/>
      <c r="J5" t="s">
        <v>365</v>
      </c>
    </row>
    <row r="6" spans="1:10" ht="12.75">
      <c r="A6" s="3" t="s">
        <v>366</v>
      </c>
      <c r="B6" s="4">
        <v>0.4</v>
      </c>
      <c r="C6" s="4" t="s">
        <v>156</v>
      </c>
      <c r="D6" s="4" t="s">
        <v>364</v>
      </c>
      <c r="E6" s="4">
        <v>11</v>
      </c>
      <c r="F6" s="4">
        <v>7</v>
      </c>
      <c r="G6" s="4"/>
      <c r="H6" s="5">
        <v>7324</v>
      </c>
      <c r="I6" s="6"/>
      <c r="J6" t="s">
        <v>367</v>
      </c>
    </row>
    <row r="7" spans="1:9" ht="12.75">
      <c r="A7" s="3"/>
      <c r="B7" s="4">
        <f>SUM(B5:B6)</f>
        <v>1</v>
      </c>
      <c r="C7" s="4"/>
      <c r="D7" s="4"/>
      <c r="E7" s="4"/>
      <c r="F7" s="4"/>
      <c r="G7" s="4"/>
      <c r="H7" s="5">
        <f>SUM(H5:H6)</f>
        <v>16680</v>
      </c>
      <c r="I7" s="6"/>
    </row>
    <row r="8" spans="1:9" ht="12.75">
      <c r="A8" s="3"/>
      <c r="B8" s="4"/>
      <c r="C8" s="4">
        <v>100</v>
      </c>
      <c r="D8" s="4"/>
      <c r="E8" s="4"/>
      <c r="F8" s="4"/>
      <c r="G8" s="4"/>
      <c r="H8" s="5">
        <f>+H7/B7</f>
        <v>16680</v>
      </c>
      <c r="I8" s="6"/>
    </row>
    <row r="9" spans="1:9" ht="12.75">
      <c r="A9" s="3"/>
      <c r="B9" s="4"/>
      <c r="C9" s="4"/>
      <c r="D9" s="4"/>
      <c r="E9" s="4"/>
      <c r="F9" s="4"/>
      <c r="G9" s="4"/>
      <c r="H9" s="5"/>
      <c r="I9" s="6"/>
    </row>
    <row r="10" spans="1:9" ht="12.75">
      <c r="A10" s="3"/>
      <c r="B10" s="4"/>
      <c r="C10" s="4"/>
      <c r="D10" s="4"/>
      <c r="E10" s="4"/>
      <c r="F10" s="4"/>
      <c r="G10" s="4"/>
      <c r="H10" s="5"/>
      <c r="I10" s="6"/>
    </row>
    <row r="11" spans="1:9" ht="12.75">
      <c r="A11" s="3"/>
      <c r="B11" s="4"/>
      <c r="C11" s="4"/>
      <c r="D11" s="4"/>
      <c r="E11" s="4"/>
      <c r="F11" s="4"/>
      <c r="G11" s="4"/>
      <c r="H11" s="5"/>
      <c r="I11" s="6"/>
    </row>
    <row r="12" spans="1:9" ht="12.75">
      <c r="A12" s="3"/>
      <c r="B12" s="4"/>
      <c r="C12" s="4"/>
      <c r="D12" s="4"/>
      <c r="E12" s="4"/>
      <c r="F12" s="4"/>
      <c r="G12" s="4"/>
      <c r="H12" s="5"/>
      <c r="I12" s="6"/>
    </row>
    <row r="13" spans="1:9" ht="12.75">
      <c r="A13" s="3"/>
      <c r="B13" s="4"/>
      <c r="C13" s="4"/>
      <c r="D13" s="4"/>
      <c r="E13" s="4"/>
      <c r="F13" s="4"/>
      <c r="G13" s="4"/>
      <c r="H13" s="5"/>
      <c r="I13" s="6"/>
    </row>
    <row r="14" spans="1:9" ht="12.75">
      <c r="A14" s="3"/>
      <c r="B14" s="4"/>
      <c r="C14" s="4"/>
      <c r="D14" s="4"/>
      <c r="E14" s="4"/>
      <c r="F14" s="4"/>
      <c r="G14" s="4"/>
      <c r="H14" s="5"/>
      <c r="I14" s="6"/>
    </row>
    <row r="15" spans="1:9" ht="12.75">
      <c r="A15" s="3"/>
      <c r="B15" s="4"/>
      <c r="C15" s="4"/>
      <c r="D15" s="4"/>
      <c r="E15" s="4"/>
      <c r="F15" s="4"/>
      <c r="G15" s="4"/>
      <c r="H15" s="5"/>
      <c r="I15" s="6"/>
    </row>
    <row r="16" spans="1:9" ht="12.75">
      <c r="A16" s="3"/>
      <c r="B16" s="4"/>
      <c r="C16" s="4"/>
      <c r="D16" s="4"/>
      <c r="E16" s="4"/>
      <c r="F16" s="4"/>
      <c r="G16" s="4"/>
      <c r="H16" s="5"/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spans="1:2" ht="12.75">
      <c r="A33" t="s">
        <v>26</v>
      </c>
      <c r="B33" t="s">
        <v>368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H14" sqref="H14"/>
    </sheetView>
  </sheetViews>
  <sheetFormatPr defaultColWidth="9.00390625" defaultRowHeight="12.75"/>
  <cols>
    <col min="1" max="1" width="21.625" style="0" customWidth="1"/>
  </cols>
  <sheetData>
    <row r="1" spans="1:9" ht="12.75">
      <c r="A1" s="310" t="s">
        <v>0</v>
      </c>
      <c r="B1" s="310"/>
      <c r="C1" s="310"/>
      <c r="D1" s="310"/>
      <c r="E1" s="310"/>
      <c r="F1" s="311"/>
      <c r="G1" s="311"/>
      <c r="H1" s="311"/>
      <c r="I1" s="311"/>
    </row>
    <row r="2" ht="13.5" thickBot="1"/>
    <row r="3" spans="1:9" ht="12.75">
      <c r="A3" s="312" t="s">
        <v>1</v>
      </c>
      <c r="B3" s="314" t="s">
        <v>2</v>
      </c>
      <c r="C3" s="314" t="s">
        <v>3</v>
      </c>
      <c r="D3" s="314" t="s">
        <v>4</v>
      </c>
      <c r="E3" s="314" t="s">
        <v>5</v>
      </c>
      <c r="F3" s="314" t="s">
        <v>6</v>
      </c>
      <c r="G3" s="314" t="s">
        <v>7</v>
      </c>
      <c r="H3" s="314" t="s">
        <v>8</v>
      </c>
      <c r="I3" s="314"/>
    </row>
    <row r="4" spans="1:9" ht="12.75">
      <c r="A4" s="313"/>
      <c r="B4" s="315"/>
      <c r="C4" s="315"/>
      <c r="D4" s="315"/>
      <c r="E4" s="315"/>
      <c r="F4" s="315"/>
      <c r="G4" s="315"/>
      <c r="H4" s="315"/>
      <c r="I4" s="315"/>
    </row>
    <row r="5" spans="1:9" ht="12.75">
      <c r="A5" s="3" t="s">
        <v>119</v>
      </c>
      <c r="B5" s="4">
        <v>1</v>
      </c>
      <c r="C5" s="4" t="s">
        <v>25</v>
      </c>
      <c r="D5" s="4">
        <v>5</v>
      </c>
      <c r="E5" s="4"/>
      <c r="F5" s="4"/>
      <c r="G5" s="4">
        <v>7</v>
      </c>
      <c r="H5" s="18">
        <v>11000</v>
      </c>
      <c r="I5" s="6"/>
    </row>
    <row r="6" spans="1:9" ht="12.75">
      <c r="A6" s="3" t="s">
        <v>369</v>
      </c>
      <c r="B6" s="4">
        <v>1</v>
      </c>
      <c r="C6" s="4" t="s">
        <v>25</v>
      </c>
      <c r="D6" s="4">
        <v>0.5</v>
      </c>
      <c r="E6" s="4"/>
      <c r="F6" s="4"/>
      <c r="G6" s="4">
        <v>7</v>
      </c>
      <c r="H6" s="18">
        <v>11000</v>
      </c>
      <c r="I6" s="6"/>
    </row>
    <row r="7" spans="1:9" ht="12.75">
      <c r="A7" s="3" t="s">
        <v>126</v>
      </c>
      <c r="B7" s="4">
        <v>0.625</v>
      </c>
      <c r="C7" s="4" t="s">
        <v>10</v>
      </c>
      <c r="D7" s="4">
        <v>4</v>
      </c>
      <c r="E7" s="4"/>
      <c r="F7" s="4"/>
      <c r="G7" s="4">
        <v>7</v>
      </c>
      <c r="H7" s="18">
        <v>8350</v>
      </c>
      <c r="I7" s="6"/>
    </row>
    <row r="8" spans="1:9" ht="12.75">
      <c r="A8" s="3" t="s">
        <v>126</v>
      </c>
      <c r="B8" s="4">
        <v>0.75</v>
      </c>
      <c r="C8" s="4" t="s">
        <v>10</v>
      </c>
      <c r="D8" s="4">
        <v>4</v>
      </c>
      <c r="E8" s="4"/>
      <c r="F8" s="4"/>
      <c r="G8" s="4">
        <v>5</v>
      </c>
      <c r="H8" s="18">
        <v>7000</v>
      </c>
      <c r="I8" s="6"/>
    </row>
    <row r="9" spans="1:7" ht="12.75">
      <c r="A9" s="3" t="s">
        <v>126</v>
      </c>
      <c r="B9" s="4">
        <v>1</v>
      </c>
      <c r="C9" s="4" t="s">
        <v>158</v>
      </c>
      <c r="D9" s="4">
        <v>1</v>
      </c>
      <c r="E9" s="18">
        <v>8150</v>
      </c>
      <c r="F9" s="6" t="s">
        <v>370</v>
      </c>
      <c r="G9" s="4">
        <v>7</v>
      </c>
    </row>
    <row r="10" spans="1:7" ht="12.75">
      <c r="A10" s="3"/>
      <c r="B10" s="4"/>
      <c r="C10" s="4"/>
      <c r="D10" s="4"/>
      <c r="E10" s="18">
        <v>3350</v>
      </c>
      <c r="F10" s="6" t="s">
        <v>371</v>
      </c>
      <c r="G10" s="4"/>
    </row>
    <row r="11" spans="1:7" ht="12.75">
      <c r="A11" s="3" t="s">
        <v>126</v>
      </c>
      <c r="B11" s="4">
        <v>0.75</v>
      </c>
      <c r="C11" s="4" t="s">
        <v>10</v>
      </c>
      <c r="D11" s="4">
        <v>4</v>
      </c>
      <c r="E11" s="18">
        <v>8150</v>
      </c>
      <c r="F11" s="6" t="s">
        <v>370</v>
      </c>
      <c r="G11" s="4">
        <v>7</v>
      </c>
    </row>
    <row r="12" spans="1:9" ht="12.75">
      <c r="A12" s="3" t="s">
        <v>14</v>
      </c>
      <c r="B12" s="4">
        <v>0.75</v>
      </c>
      <c r="C12" s="4" t="s">
        <v>10</v>
      </c>
      <c r="D12" s="4">
        <v>4</v>
      </c>
      <c r="E12" s="4"/>
      <c r="F12" s="4"/>
      <c r="G12" s="4">
        <v>5</v>
      </c>
      <c r="H12" s="18">
        <v>7000</v>
      </c>
      <c r="I12" s="6"/>
    </row>
    <row r="13" spans="1:9" ht="12.75">
      <c r="A13" s="3"/>
      <c r="B13" s="4">
        <f>+B5+B6+B7+B8+B12</f>
        <v>4.125</v>
      </c>
      <c r="C13" s="4"/>
      <c r="D13" s="4"/>
      <c r="E13" s="4"/>
      <c r="F13" s="4"/>
      <c r="G13" s="4"/>
      <c r="H13" s="18">
        <f>SUM(H5:H12)</f>
        <v>44350</v>
      </c>
      <c r="I13" s="6"/>
    </row>
    <row r="14" spans="1:9" ht="12.75">
      <c r="A14" s="3"/>
      <c r="B14" s="4"/>
      <c r="C14" s="4">
        <f>+(B5+B6)/B13*100</f>
        <v>48.484848484848484</v>
      </c>
      <c r="D14" s="4"/>
      <c r="E14" s="4"/>
      <c r="F14" s="4"/>
      <c r="G14" s="4"/>
      <c r="H14" s="5">
        <f>+H13/B13</f>
        <v>10751.515151515152</v>
      </c>
      <c r="I14" s="6"/>
    </row>
    <row r="15" spans="1:9" ht="12.75">
      <c r="A15" s="3"/>
      <c r="B15" s="4"/>
      <c r="C15" s="4"/>
      <c r="D15" s="4"/>
      <c r="E15" s="4"/>
      <c r="F15" s="4"/>
      <c r="G15" s="4"/>
      <c r="H15" s="5"/>
      <c r="I15" s="6"/>
    </row>
    <row r="16" spans="1:9" ht="12.75">
      <c r="A16" s="3"/>
      <c r="B16" s="4"/>
      <c r="C16" s="4"/>
      <c r="D16" s="4"/>
      <c r="E16" s="4"/>
      <c r="F16" s="4"/>
      <c r="G16" s="4"/>
      <c r="H16" s="5"/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ht="12.75">
      <c r="A33" t="s">
        <v>26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:I20"/>
    </sheetView>
  </sheetViews>
  <sheetFormatPr defaultColWidth="9.00390625" defaultRowHeight="12.75"/>
  <sheetData>
    <row r="1" spans="1:9" ht="12.75">
      <c r="A1" s="310" t="s">
        <v>0</v>
      </c>
      <c r="B1" s="310"/>
      <c r="C1" s="310"/>
      <c r="D1" s="310"/>
      <c r="E1" s="310"/>
      <c r="F1" s="311"/>
      <c r="G1" s="311"/>
      <c r="H1" s="311"/>
      <c r="I1" s="311"/>
    </row>
    <row r="2" ht="13.5" thickBot="1"/>
    <row r="3" spans="1:9" ht="12.75">
      <c r="A3" s="312" t="s">
        <v>1</v>
      </c>
      <c r="B3" s="314" t="s">
        <v>2</v>
      </c>
      <c r="C3" s="314" t="s">
        <v>3</v>
      </c>
      <c r="D3" s="314" t="s">
        <v>4</v>
      </c>
      <c r="E3" s="314" t="s">
        <v>5</v>
      </c>
      <c r="F3" s="314" t="s">
        <v>6</v>
      </c>
      <c r="G3" s="314" t="s">
        <v>7</v>
      </c>
      <c r="H3" s="314" t="s">
        <v>8</v>
      </c>
      <c r="I3" s="314"/>
    </row>
    <row r="4" spans="1:9" ht="12.75">
      <c r="A4" s="313"/>
      <c r="B4" s="315"/>
      <c r="C4" s="315"/>
      <c r="D4" s="315"/>
      <c r="E4" s="315"/>
      <c r="F4" s="315"/>
      <c r="G4" s="315"/>
      <c r="H4" s="315"/>
      <c r="I4" s="315"/>
    </row>
    <row r="5" spans="1:9" ht="12.75">
      <c r="A5" s="3"/>
      <c r="B5" s="4"/>
      <c r="C5" s="4"/>
      <c r="D5" s="4"/>
      <c r="E5" s="4"/>
      <c r="F5" s="4"/>
      <c r="G5" s="4"/>
      <c r="H5" s="5"/>
      <c r="I5" s="6"/>
    </row>
    <row r="6" spans="1:9" ht="12.75">
      <c r="A6" s="3"/>
      <c r="B6" s="4"/>
      <c r="C6" s="4"/>
      <c r="D6" s="4"/>
      <c r="E6" s="4"/>
      <c r="F6" s="4"/>
      <c r="G6" s="4"/>
      <c r="H6" s="5"/>
      <c r="I6" s="6"/>
    </row>
    <row r="7" spans="1:9" ht="12.75">
      <c r="A7" s="3"/>
      <c r="B7" s="4"/>
      <c r="C7" s="4"/>
      <c r="D7" s="4"/>
      <c r="E7" s="4"/>
      <c r="F7" s="4"/>
      <c r="G7" s="4"/>
      <c r="H7" s="5"/>
      <c r="I7" s="6"/>
    </row>
    <row r="8" spans="1:9" ht="12.75">
      <c r="A8" s="3"/>
      <c r="B8" s="4"/>
      <c r="C8" s="4"/>
      <c r="D8" s="4"/>
      <c r="E8" s="4"/>
      <c r="F8" s="4"/>
      <c r="G8" s="4"/>
      <c r="H8" s="5"/>
      <c r="I8" s="6"/>
    </row>
    <row r="9" spans="1:9" ht="12.75">
      <c r="A9" s="3"/>
      <c r="B9" s="4"/>
      <c r="C9" s="4"/>
      <c r="D9" s="4"/>
      <c r="E9" s="4"/>
      <c r="F9" s="4"/>
      <c r="G9" s="4"/>
      <c r="H9" s="5"/>
      <c r="I9" s="6"/>
    </row>
    <row r="10" spans="1:9" ht="12.75">
      <c r="A10" s="3"/>
      <c r="B10" s="4"/>
      <c r="C10" s="4"/>
      <c r="D10" s="4"/>
      <c r="E10" s="4"/>
      <c r="F10" s="4"/>
      <c r="G10" s="4"/>
      <c r="H10" s="5"/>
      <c r="I10" s="6"/>
    </row>
    <row r="11" spans="1:9" ht="12.75">
      <c r="A11" s="3"/>
      <c r="B11" s="4"/>
      <c r="C11" s="4"/>
      <c r="D11" s="4"/>
      <c r="E11" s="4"/>
      <c r="F11" s="4"/>
      <c r="G11" s="4"/>
      <c r="H11" s="5"/>
      <c r="I11" s="6"/>
    </row>
    <row r="12" spans="1:9" ht="12.75">
      <c r="A12" s="3"/>
      <c r="B12" s="4"/>
      <c r="C12" s="4"/>
      <c r="D12" s="4"/>
      <c r="E12" s="4"/>
      <c r="F12" s="4"/>
      <c r="G12" s="4"/>
      <c r="H12" s="5"/>
      <c r="I12" s="6"/>
    </row>
    <row r="13" spans="1:9" ht="12.75">
      <c r="A13" s="3"/>
      <c r="B13" s="4"/>
      <c r="C13" s="4"/>
      <c r="D13" s="4"/>
      <c r="E13" s="4"/>
      <c r="F13" s="4"/>
      <c r="G13" s="4"/>
      <c r="H13" s="5"/>
      <c r="I13" s="6"/>
    </row>
    <row r="14" spans="1:9" ht="12.75">
      <c r="A14" s="3"/>
      <c r="B14" s="4"/>
      <c r="C14" s="4"/>
      <c r="D14" s="4"/>
      <c r="E14" s="4"/>
      <c r="F14" s="4"/>
      <c r="G14" s="4"/>
      <c r="H14" s="5"/>
      <c r="I14" s="6"/>
    </row>
    <row r="15" spans="1:9" ht="12.75">
      <c r="A15" s="3"/>
      <c r="B15" s="4"/>
      <c r="C15" s="4"/>
      <c r="D15" s="4"/>
      <c r="E15" s="4"/>
      <c r="F15" s="4"/>
      <c r="G15" s="4"/>
      <c r="H15" s="5"/>
      <c r="I15" s="6"/>
    </row>
    <row r="16" spans="1:9" ht="12.75">
      <c r="A16" s="3"/>
      <c r="B16" s="4"/>
      <c r="C16" s="4"/>
      <c r="D16" s="4"/>
      <c r="E16" s="4"/>
      <c r="F16" s="4"/>
      <c r="G16" s="4"/>
      <c r="H16" s="5"/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ht="12.75">
      <c r="A33" t="s">
        <v>26</v>
      </c>
    </row>
    <row r="34" ht="12.75">
      <c r="A34" t="s">
        <v>372</v>
      </c>
    </row>
    <row r="35" ht="12.75">
      <c r="A35" t="s">
        <v>373</v>
      </c>
    </row>
    <row r="36" ht="12.75">
      <c r="A36" t="s">
        <v>374</v>
      </c>
    </row>
    <row r="37" ht="12.75">
      <c r="A37" t="s">
        <v>375</v>
      </c>
    </row>
    <row r="38" ht="12.75">
      <c r="A38" t="s">
        <v>376</v>
      </c>
    </row>
    <row r="39" ht="12.75">
      <c r="A39" t="s">
        <v>377</v>
      </c>
    </row>
    <row r="40" ht="12.75">
      <c r="A40" t="s">
        <v>378</v>
      </c>
    </row>
    <row r="41" ht="12.75">
      <c r="A41" t="s">
        <v>379</v>
      </c>
    </row>
    <row r="42" ht="12.75">
      <c r="A42" t="s">
        <v>380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H20" sqref="H20"/>
    </sheetView>
  </sheetViews>
  <sheetFormatPr defaultColWidth="9.00390625" defaultRowHeight="12.75"/>
  <cols>
    <col min="1" max="1" width="15.00390625" style="0" customWidth="1"/>
    <col min="3" max="3" width="11.00390625" style="0" customWidth="1"/>
  </cols>
  <sheetData>
    <row r="1" spans="1:9" ht="12.75">
      <c r="A1" s="310" t="s">
        <v>0</v>
      </c>
      <c r="B1" s="310"/>
      <c r="C1" s="310"/>
      <c r="D1" s="310"/>
      <c r="E1" s="310"/>
      <c r="F1" s="311"/>
      <c r="G1" s="311"/>
      <c r="H1" s="311"/>
      <c r="I1" s="311"/>
    </row>
    <row r="2" ht="13.5" thickBot="1"/>
    <row r="3" spans="1:9" ht="12.75">
      <c r="A3" s="312" t="s">
        <v>1</v>
      </c>
      <c r="B3" s="314" t="s">
        <v>2</v>
      </c>
      <c r="C3" s="314" t="s">
        <v>3</v>
      </c>
      <c r="D3" s="314" t="s">
        <v>4</v>
      </c>
      <c r="E3" s="314" t="s">
        <v>5</v>
      </c>
      <c r="F3" s="314" t="s">
        <v>6</v>
      </c>
      <c r="G3" s="314" t="s">
        <v>7</v>
      </c>
      <c r="H3" s="314" t="s">
        <v>8</v>
      </c>
      <c r="I3" s="314"/>
    </row>
    <row r="4" spans="1:9" ht="12.75">
      <c r="A4" s="313"/>
      <c r="B4" s="315"/>
      <c r="C4" s="315"/>
      <c r="D4" s="315"/>
      <c r="E4" s="315"/>
      <c r="F4" s="315"/>
      <c r="G4" s="315"/>
      <c r="H4" s="315"/>
      <c r="I4" s="315"/>
    </row>
    <row r="5" spans="1:9" ht="12.75">
      <c r="A5" s="3" t="s">
        <v>9</v>
      </c>
      <c r="B5" s="4">
        <v>1</v>
      </c>
      <c r="C5" s="4" t="s">
        <v>65</v>
      </c>
      <c r="D5" s="4">
        <v>28</v>
      </c>
      <c r="E5" s="4">
        <v>9</v>
      </c>
      <c r="F5" s="4">
        <v>12</v>
      </c>
      <c r="G5" s="17">
        <v>13500</v>
      </c>
      <c r="H5" s="18">
        <v>8000</v>
      </c>
      <c r="I5" s="6"/>
    </row>
    <row r="6" spans="1:9" ht="12.75">
      <c r="A6" s="3" t="s">
        <v>381</v>
      </c>
      <c r="B6" s="4">
        <v>0.5</v>
      </c>
      <c r="C6" s="4" t="s">
        <v>63</v>
      </c>
      <c r="D6" s="4">
        <v>10</v>
      </c>
      <c r="E6" s="4">
        <v>12</v>
      </c>
      <c r="F6" s="4">
        <v>7</v>
      </c>
      <c r="G6" s="17">
        <v>8000</v>
      </c>
      <c r="H6" s="18">
        <v>8000</v>
      </c>
      <c r="I6" s="6"/>
    </row>
    <row r="7" spans="1:9" ht="12.75">
      <c r="A7" s="3" t="s">
        <v>382</v>
      </c>
      <c r="B7" s="4">
        <v>0.5</v>
      </c>
      <c r="C7" s="4" t="s">
        <v>156</v>
      </c>
      <c r="D7" s="4">
        <v>13</v>
      </c>
      <c r="E7" s="4">
        <v>12</v>
      </c>
      <c r="F7" s="4">
        <v>7</v>
      </c>
      <c r="G7" s="17">
        <v>8000</v>
      </c>
      <c r="H7" s="18">
        <v>5187</v>
      </c>
      <c r="I7" s="6"/>
    </row>
    <row r="8" spans="1:9" ht="12.75">
      <c r="A8" s="3" t="s">
        <v>383</v>
      </c>
      <c r="B8" s="4">
        <v>0.2</v>
      </c>
      <c r="C8" s="4"/>
      <c r="D8" s="4"/>
      <c r="E8" s="4"/>
      <c r="F8" s="4"/>
      <c r="G8" s="17">
        <v>3927</v>
      </c>
      <c r="H8" s="18">
        <v>3927</v>
      </c>
      <c r="I8" s="6"/>
    </row>
    <row r="9" spans="1:9" ht="12.75">
      <c r="A9" s="3" t="s">
        <v>384</v>
      </c>
      <c r="B9" s="4">
        <v>0.75</v>
      </c>
      <c r="C9" s="4" t="s">
        <v>10</v>
      </c>
      <c r="D9" s="4">
        <v>14</v>
      </c>
      <c r="E9" s="4">
        <v>9</v>
      </c>
      <c r="F9" s="4">
        <v>7</v>
      </c>
      <c r="G9" s="4">
        <v>7650</v>
      </c>
      <c r="H9" s="18">
        <v>3671</v>
      </c>
      <c r="I9" s="6"/>
    </row>
    <row r="10" spans="1:9" ht="12.75">
      <c r="A10" s="3" t="s">
        <v>385</v>
      </c>
      <c r="B10" s="4"/>
      <c r="C10" s="4"/>
      <c r="D10" s="4"/>
      <c r="E10" s="4"/>
      <c r="F10" s="4"/>
      <c r="G10" s="17">
        <v>2677</v>
      </c>
      <c r="H10" s="18">
        <v>2677</v>
      </c>
      <c r="I10" s="6"/>
    </row>
    <row r="11" spans="1:9" ht="12.75">
      <c r="A11" s="3" t="s">
        <v>386</v>
      </c>
      <c r="B11" s="4">
        <v>1</v>
      </c>
      <c r="C11" s="4" t="s">
        <v>10</v>
      </c>
      <c r="D11" s="4">
        <v>15</v>
      </c>
      <c r="E11" s="4">
        <v>9</v>
      </c>
      <c r="F11" s="4">
        <v>7</v>
      </c>
      <c r="G11" s="17">
        <v>11020</v>
      </c>
      <c r="H11" s="18">
        <v>6340</v>
      </c>
      <c r="I11" s="6"/>
    </row>
    <row r="12" spans="1:9" ht="12.75">
      <c r="A12" s="3" t="s">
        <v>387</v>
      </c>
      <c r="B12" s="4">
        <v>0.5</v>
      </c>
      <c r="C12" s="4" t="s">
        <v>65</v>
      </c>
      <c r="D12" s="4">
        <v>5</v>
      </c>
      <c r="E12" s="4">
        <v>7</v>
      </c>
      <c r="F12" s="4">
        <v>4</v>
      </c>
      <c r="G12" s="17">
        <v>5000</v>
      </c>
      <c r="H12" s="18">
        <v>3333</v>
      </c>
      <c r="I12" s="6"/>
    </row>
    <row r="13" spans="1:9" ht="12.75">
      <c r="A13" s="3" t="s">
        <v>388</v>
      </c>
      <c r="B13" s="4">
        <v>0.5</v>
      </c>
      <c r="C13" s="4" t="s">
        <v>10</v>
      </c>
      <c r="D13" s="4">
        <v>8</v>
      </c>
      <c r="E13" s="4">
        <v>8</v>
      </c>
      <c r="F13" s="4">
        <v>5</v>
      </c>
      <c r="G13" s="17">
        <v>5100</v>
      </c>
      <c r="H13" s="18">
        <v>3433</v>
      </c>
      <c r="I13" s="6"/>
    </row>
    <row r="14" spans="1:9" ht="12.75">
      <c r="A14" s="3" t="s">
        <v>155</v>
      </c>
      <c r="B14" s="4">
        <v>0.5</v>
      </c>
      <c r="C14" s="4" t="s">
        <v>10</v>
      </c>
      <c r="D14" s="4">
        <v>8</v>
      </c>
      <c r="E14" s="4">
        <v>8</v>
      </c>
      <c r="F14" s="4">
        <v>5</v>
      </c>
      <c r="G14" s="17">
        <v>5000</v>
      </c>
      <c r="H14" s="18">
        <v>3333</v>
      </c>
      <c r="I14" s="6"/>
    </row>
    <row r="15" spans="1:9" ht="12.75">
      <c r="A15" s="3" t="s">
        <v>389</v>
      </c>
      <c r="B15" s="4"/>
      <c r="C15" s="4"/>
      <c r="D15" s="4"/>
      <c r="E15" s="4"/>
      <c r="F15" s="4"/>
      <c r="G15" s="17">
        <v>3000</v>
      </c>
      <c r="H15" s="18">
        <v>3000</v>
      </c>
      <c r="I15" s="6"/>
    </row>
    <row r="16" spans="1:9" ht="12.75">
      <c r="A16" s="3" t="s">
        <v>391</v>
      </c>
      <c r="B16" s="4">
        <v>1</v>
      </c>
      <c r="C16" s="4" t="s">
        <v>390</v>
      </c>
      <c r="D16" s="4">
        <v>36</v>
      </c>
      <c r="E16" s="4">
        <v>9</v>
      </c>
      <c r="F16" s="4">
        <v>12</v>
      </c>
      <c r="G16" s="17">
        <v>12400</v>
      </c>
      <c r="H16" s="18">
        <v>8267</v>
      </c>
      <c r="I16" s="6"/>
    </row>
    <row r="17" spans="1:9" ht="12.75">
      <c r="A17" s="3"/>
      <c r="B17" s="4">
        <f>SUM(B5:B16)</f>
        <v>6.45</v>
      </c>
      <c r="C17" s="4"/>
      <c r="D17" s="4"/>
      <c r="E17" s="4"/>
      <c r="F17" s="4"/>
      <c r="G17" s="4"/>
      <c r="H17" s="5"/>
      <c r="I17" s="6"/>
    </row>
    <row r="18" spans="1:9" ht="12.75">
      <c r="A18" s="3" t="s">
        <v>392</v>
      </c>
      <c r="B18" s="4"/>
      <c r="C18" s="4">
        <f>+(B6+B7)/B17*100</f>
        <v>15.503875968992247</v>
      </c>
      <c r="D18" s="4"/>
      <c r="E18" s="4"/>
      <c r="F18" s="4"/>
      <c r="G18" s="17">
        <v>2000</v>
      </c>
      <c r="I18" s="18">
        <v>2000</v>
      </c>
    </row>
    <row r="19" spans="1:9" ht="12.75">
      <c r="A19" s="3"/>
      <c r="B19" s="4"/>
      <c r="C19" s="4"/>
      <c r="D19" s="4"/>
      <c r="E19" s="4"/>
      <c r="F19" s="4"/>
      <c r="G19" s="4"/>
      <c r="H19" s="18">
        <f>SUM(H5:H18)</f>
        <v>59168</v>
      </c>
      <c r="I19" s="6"/>
    </row>
    <row r="20" spans="1:9" ht="12.75">
      <c r="A20" s="3"/>
      <c r="B20" s="4"/>
      <c r="C20" s="4"/>
      <c r="D20" s="4"/>
      <c r="E20" s="4"/>
      <c r="F20" s="4"/>
      <c r="G20" s="4"/>
      <c r="H20" s="5">
        <f>+H19/B17</f>
        <v>9173.333333333334</v>
      </c>
      <c r="I20" s="6"/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I17" sqref="I17"/>
    </sheetView>
  </sheetViews>
  <sheetFormatPr defaultColWidth="9.00390625" defaultRowHeight="12.75"/>
  <cols>
    <col min="1" max="1" width="13.75390625" style="0" customWidth="1"/>
  </cols>
  <sheetData>
    <row r="1" spans="1:9" ht="12.75">
      <c r="A1" s="310" t="s">
        <v>0</v>
      </c>
      <c r="B1" s="310"/>
      <c r="C1" s="310"/>
      <c r="D1" s="310"/>
      <c r="E1" s="310"/>
      <c r="F1" s="311"/>
      <c r="G1" s="311"/>
      <c r="H1" s="311"/>
      <c r="I1" s="311"/>
    </row>
    <row r="2" ht="13.5" thickBot="1"/>
    <row r="3" spans="1:9" ht="12.75">
      <c r="A3" s="312" t="s">
        <v>1</v>
      </c>
      <c r="B3" s="314" t="s">
        <v>2</v>
      </c>
      <c r="C3" s="314" t="s">
        <v>3</v>
      </c>
      <c r="D3" s="314" t="s">
        <v>4</v>
      </c>
      <c r="E3" s="314" t="s">
        <v>5</v>
      </c>
      <c r="F3" s="314" t="s">
        <v>6</v>
      </c>
      <c r="G3" s="314" t="s">
        <v>7</v>
      </c>
      <c r="H3" s="314" t="s">
        <v>8</v>
      </c>
      <c r="I3" s="314"/>
    </row>
    <row r="4" spans="1:9" ht="12.75">
      <c r="A4" s="313"/>
      <c r="B4" s="315"/>
      <c r="C4" s="315"/>
      <c r="D4" s="315"/>
      <c r="E4" s="315"/>
      <c r="F4" s="315"/>
      <c r="G4" s="315"/>
      <c r="H4" s="315"/>
      <c r="I4" s="315"/>
    </row>
    <row r="5" spans="1:9" ht="12.75">
      <c r="A5" s="3" t="s">
        <v>151</v>
      </c>
      <c r="B5" s="4">
        <v>1</v>
      </c>
      <c r="C5" s="4" t="s">
        <v>278</v>
      </c>
      <c r="D5" s="4">
        <v>27</v>
      </c>
      <c r="E5" s="4">
        <v>12</v>
      </c>
      <c r="F5" s="4">
        <v>11</v>
      </c>
      <c r="G5" s="4">
        <v>17590</v>
      </c>
      <c r="H5" s="5" t="s">
        <v>393</v>
      </c>
      <c r="I5" s="6">
        <v>12990</v>
      </c>
    </row>
    <row r="6" spans="1:9" ht="12.75">
      <c r="A6" s="3" t="s">
        <v>394</v>
      </c>
      <c r="B6" s="4">
        <v>0.5</v>
      </c>
      <c r="C6" s="4" t="s">
        <v>10</v>
      </c>
      <c r="D6" s="4">
        <v>25</v>
      </c>
      <c r="E6" s="4">
        <v>10</v>
      </c>
      <c r="F6" s="4">
        <v>10</v>
      </c>
      <c r="G6" s="4">
        <v>7190</v>
      </c>
      <c r="H6" s="5" t="s">
        <v>393</v>
      </c>
      <c r="I6" s="6">
        <v>5907</v>
      </c>
    </row>
    <row r="7" spans="1:9" ht="12.75">
      <c r="A7" s="3" t="s">
        <v>181</v>
      </c>
      <c r="B7" s="4">
        <v>1</v>
      </c>
      <c r="C7" s="4" t="s">
        <v>106</v>
      </c>
      <c r="D7" s="4">
        <v>10</v>
      </c>
      <c r="E7" s="4">
        <v>9</v>
      </c>
      <c r="F7" s="4">
        <v>6</v>
      </c>
      <c r="G7" s="4">
        <v>11350</v>
      </c>
      <c r="H7" s="5" t="s">
        <v>393</v>
      </c>
      <c r="I7" s="6">
        <v>0</v>
      </c>
    </row>
    <row r="8" spans="1:9" ht="12.75">
      <c r="A8" s="3" t="s">
        <v>181</v>
      </c>
      <c r="B8" s="4">
        <v>0.5</v>
      </c>
      <c r="C8" s="4" t="s">
        <v>106</v>
      </c>
      <c r="D8" s="4">
        <v>2</v>
      </c>
      <c r="E8" s="4">
        <v>9</v>
      </c>
      <c r="F8" s="4">
        <v>3</v>
      </c>
      <c r="G8" s="4">
        <v>5055</v>
      </c>
      <c r="H8" s="5" t="s">
        <v>393</v>
      </c>
      <c r="I8" s="6">
        <v>4787</v>
      </c>
    </row>
    <row r="9" spans="1:9" ht="12.75">
      <c r="A9" s="3" t="s">
        <v>395</v>
      </c>
      <c r="B9" s="4">
        <v>1</v>
      </c>
      <c r="C9" s="4" t="s">
        <v>10</v>
      </c>
      <c r="D9" s="4">
        <v>23</v>
      </c>
      <c r="E9" s="4">
        <v>9</v>
      </c>
      <c r="F9" s="4">
        <v>10</v>
      </c>
      <c r="G9" s="4">
        <v>13250</v>
      </c>
      <c r="H9" s="5" t="s">
        <v>393</v>
      </c>
      <c r="I9" s="6">
        <v>9135</v>
      </c>
    </row>
    <row r="10" spans="1:9" ht="12.75">
      <c r="A10" s="3" t="s">
        <v>395</v>
      </c>
      <c r="B10" s="4">
        <v>1</v>
      </c>
      <c r="C10" s="4" t="s">
        <v>158</v>
      </c>
      <c r="D10" s="4">
        <v>23</v>
      </c>
      <c r="E10" s="4">
        <v>8</v>
      </c>
      <c r="F10" s="4">
        <v>10</v>
      </c>
      <c r="G10" s="4">
        <v>12210</v>
      </c>
      <c r="H10" s="5" t="s">
        <v>393</v>
      </c>
      <c r="I10" s="6">
        <v>8652</v>
      </c>
    </row>
    <row r="11" spans="1:9" ht="12.75">
      <c r="A11" s="3" t="s">
        <v>395</v>
      </c>
      <c r="B11" s="4">
        <v>1</v>
      </c>
      <c r="C11" s="4" t="s">
        <v>10</v>
      </c>
      <c r="D11" s="4">
        <v>34</v>
      </c>
      <c r="E11" s="4">
        <v>9</v>
      </c>
      <c r="F11" s="4">
        <v>12</v>
      </c>
      <c r="G11" s="4">
        <v>14310</v>
      </c>
      <c r="H11" s="5" t="s">
        <v>393</v>
      </c>
      <c r="I11" s="6">
        <v>8648</v>
      </c>
    </row>
    <row r="12" spans="1:9" ht="12.75">
      <c r="A12" s="3" t="s">
        <v>395</v>
      </c>
      <c r="B12" s="4">
        <v>0.5</v>
      </c>
      <c r="C12" s="4" t="s">
        <v>10</v>
      </c>
      <c r="D12" s="4">
        <v>34</v>
      </c>
      <c r="E12" s="4">
        <v>9</v>
      </c>
      <c r="F12" s="4">
        <v>12</v>
      </c>
      <c r="G12" s="4">
        <v>7155</v>
      </c>
      <c r="H12" s="5" t="s">
        <v>393</v>
      </c>
      <c r="I12" s="6">
        <v>5127</v>
      </c>
    </row>
    <row r="13" spans="1:9" ht="12.75">
      <c r="A13" s="3" t="s">
        <v>395</v>
      </c>
      <c r="B13" s="4">
        <v>0.5</v>
      </c>
      <c r="C13" s="4" t="s">
        <v>10</v>
      </c>
      <c r="D13" s="4">
        <v>34</v>
      </c>
      <c r="E13" s="4">
        <v>9</v>
      </c>
      <c r="F13" s="4">
        <v>12</v>
      </c>
      <c r="G13" s="4">
        <v>7155</v>
      </c>
      <c r="H13" s="5" t="s">
        <v>393</v>
      </c>
      <c r="I13" s="6">
        <v>5294</v>
      </c>
    </row>
    <row r="14" spans="1:9" ht="12.75">
      <c r="A14" s="3" t="s">
        <v>395</v>
      </c>
      <c r="B14" s="4">
        <v>0.5</v>
      </c>
      <c r="C14" s="4" t="s">
        <v>10</v>
      </c>
      <c r="D14" s="4">
        <v>34</v>
      </c>
      <c r="E14" s="4">
        <v>9</v>
      </c>
      <c r="F14" s="4">
        <v>12</v>
      </c>
      <c r="G14" s="4">
        <v>7155</v>
      </c>
      <c r="H14" s="5" t="s">
        <v>393</v>
      </c>
      <c r="I14" s="6">
        <v>2476</v>
      </c>
    </row>
    <row r="15" spans="1:9" ht="12.75">
      <c r="A15" s="3" t="s">
        <v>396</v>
      </c>
      <c r="B15" s="4">
        <v>0.25</v>
      </c>
      <c r="C15" s="4" t="s">
        <v>397</v>
      </c>
      <c r="D15" s="4">
        <v>27</v>
      </c>
      <c r="E15" s="4">
        <v>12</v>
      </c>
      <c r="F15" s="4">
        <v>11</v>
      </c>
      <c r="G15" s="4">
        <v>4398</v>
      </c>
      <c r="H15" s="5" t="s">
        <v>393</v>
      </c>
      <c r="I15" s="6">
        <v>500</v>
      </c>
    </row>
    <row r="16" spans="1:9" ht="12.75">
      <c r="A16" s="3"/>
      <c r="B16" s="4">
        <f>SUM(B5:B15)</f>
        <v>7.75</v>
      </c>
      <c r="C16" s="4">
        <f>(+B5+B7+B8+B15)/B16*100</f>
        <v>35.483870967741936</v>
      </c>
      <c r="D16" s="4"/>
      <c r="E16" s="4"/>
      <c r="F16" s="4"/>
      <c r="G16" s="4"/>
      <c r="H16" s="5"/>
      <c r="I16" s="6">
        <f>SUM(I5:I15)</f>
        <v>63516</v>
      </c>
    </row>
    <row r="17" spans="1:9" ht="12.75">
      <c r="A17" s="3"/>
      <c r="B17" s="4"/>
      <c r="C17" s="4"/>
      <c r="D17" s="4"/>
      <c r="E17" s="4"/>
      <c r="F17" s="4"/>
      <c r="G17" s="4"/>
      <c r="H17" s="5"/>
      <c r="I17" s="6">
        <f>+I16/B16</f>
        <v>8195.612903225807</v>
      </c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spans="1:2" ht="12.75">
      <c r="A33" t="s">
        <v>26</v>
      </c>
      <c r="B33" t="s">
        <v>398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I23" sqref="I23"/>
    </sheetView>
  </sheetViews>
  <sheetFormatPr defaultColWidth="9.00390625" defaultRowHeight="12.75"/>
  <cols>
    <col min="1" max="1" width="15.00390625" style="0" customWidth="1"/>
  </cols>
  <sheetData>
    <row r="1" spans="1:9" ht="12.75">
      <c r="A1" s="310" t="s">
        <v>0</v>
      </c>
      <c r="B1" s="310"/>
      <c r="C1" s="310"/>
      <c r="D1" s="310"/>
      <c r="E1" s="310"/>
      <c r="F1" s="311"/>
      <c r="G1" s="311"/>
      <c r="H1" s="311"/>
      <c r="I1" s="311"/>
    </row>
    <row r="2" ht="13.5" thickBot="1"/>
    <row r="3" spans="1:9" ht="12.75">
      <c r="A3" s="312" t="s">
        <v>1</v>
      </c>
      <c r="B3" s="314" t="s">
        <v>2</v>
      </c>
      <c r="C3" s="314" t="s">
        <v>3</v>
      </c>
      <c r="D3" s="314" t="s">
        <v>4</v>
      </c>
      <c r="E3" s="314" t="s">
        <v>5</v>
      </c>
      <c r="F3" s="314" t="s">
        <v>6</v>
      </c>
      <c r="G3" s="314" t="s">
        <v>7</v>
      </c>
      <c r="H3" s="314" t="s">
        <v>8</v>
      </c>
      <c r="I3" s="314"/>
    </row>
    <row r="4" spans="1:9" ht="12.75">
      <c r="A4" s="313"/>
      <c r="B4" s="315"/>
      <c r="C4" s="315"/>
      <c r="D4" s="315"/>
      <c r="E4" s="315"/>
      <c r="F4" s="315"/>
      <c r="G4" s="315"/>
      <c r="H4" s="315"/>
      <c r="I4" s="315"/>
    </row>
    <row r="5" spans="1:9" ht="12.75">
      <c r="A5" s="3" t="s">
        <v>399</v>
      </c>
      <c r="B5" s="4">
        <v>1</v>
      </c>
      <c r="C5" s="4" t="s">
        <v>106</v>
      </c>
      <c r="D5" s="4">
        <v>3</v>
      </c>
      <c r="E5" s="4">
        <v>9</v>
      </c>
      <c r="F5" s="4">
        <v>3</v>
      </c>
      <c r="G5" s="4">
        <v>10110</v>
      </c>
      <c r="H5" s="5" t="s">
        <v>393</v>
      </c>
      <c r="I5" s="6">
        <v>10555</v>
      </c>
    </row>
    <row r="6" spans="1:9" ht="12.75">
      <c r="A6" s="3" t="s">
        <v>394</v>
      </c>
      <c r="B6" s="4">
        <v>0.5</v>
      </c>
      <c r="C6" s="4" t="s">
        <v>10</v>
      </c>
      <c r="D6" s="4">
        <v>25</v>
      </c>
      <c r="E6" s="4">
        <v>10</v>
      </c>
      <c r="F6" s="4">
        <v>10</v>
      </c>
      <c r="G6" s="4">
        <v>7190</v>
      </c>
      <c r="H6" s="5" t="s">
        <v>393</v>
      </c>
      <c r="I6" s="6">
        <v>5907</v>
      </c>
    </row>
    <row r="7" spans="1:9" ht="12.75">
      <c r="A7" s="3" t="s">
        <v>126</v>
      </c>
      <c r="B7" s="4">
        <v>1</v>
      </c>
      <c r="C7" s="4" t="s">
        <v>10</v>
      </c>
      <c r="D7" s="4">
        <v>10</v>
      </c>
      <c r="E7" s="4">
        <v>9</v>
      </c>
      <c r="F7" s="4">
        <v>6</v>
      </c>
      <c r="G7" s="4">
        <v>11350</v>
      </c>
      <c r="H7" s="5" t="s">
        <v>393</v>
      </c>
      <c r="I7" s="6">
        <v>9008</v>
      </c>
    </row>
    <row r="8" spans="1:9" ht="12.75">
      <c r="A8" s="3" t="s">
        <v>126</v>
      </c>
      <c r="B8" s="4">
        <v>0.5</v>
      </c>
      <c r="C8" s="4" t="s">
        <v>106</v>
      </c>
      <c r="D8" s="4">
        <v>2</v>
      </c>
      <c r="E8" s="4">
        <v>9</v>
      </c>
      <c r="F8" s="4">
        <v>3</v>
      </c>
      <c r="G8" s="4">
        <v>5055</v>
      </c>
      <c r="H8" s="5" t="s">
        <v>393</v>
      </c>
      <c r="I8" s="6">
        <v>4787</v>
      </c>
    </row>
    <row r="9" spans="1:9" ht="12.75">
      <c r="A9" s="3" t="s">
        <v>126</v>
      </c>
      <c r="B9" s="4">
        <v>1</v>
      </c>
      <c r="C9" s="4" t="s">
        <v>158</v>
      </c>
      <c r="D9" s="4">
        <v>23</v>
      </c>
      <c r="E9" s="4">
        <v>8</v>
      </c>
      <c r="F9" s="4">
        <v>10</v>
      </c>
      <c r="G9" s="4">
        <v>12210</v>
      </c>
      <c r="H9" s="5" t="s">
        <v>393</v>
      </c>
      <c r="I9" s="6">
        <v>7987</v>
      </c>
    </row>
    <row r="10" spans="1:9" ht="12.75">
      <c r="A10" s="3" t="s">
        <v>126</v>
      </c>
      <c r="B10" s="4">
        <v>1</v>
      </c>
      <c r="C10" s="4" t="s">
        <v>10</v>
      </c>
      <c r="D10" s="4">
        <v>18</v>
      </c>
      <c r="E10" s="4"/>
      <c r="F10" s="4"/>
      <c r="G10" s="4"/>
      <c r="H10" s="5" t="s">
        <v>393</v>
      </c>
      <c r="I10" s="6">
        <v>9556</v>
      </c>
    </row>
    <row r="11" spans="1:9" ht="12.75">
      <c r="A11" s="3" t="s">
        <v>126</v>
      </c>
      <c r="B11" s="4">
        <v>1</v>
      </c>
      <c r="C11" s="4" t="s">
        <v>10</v>
      </c>
      <c r="D11" s="4">
        <v>12</v>
      </c>
      <c r="E11" s="4"/>
      <c r="F11" s="4"/>
      <c r="G11" s="4"/>
      <c r="H11" s="5" t="s">
        <v>393</v>
      </c>
      <c r="I11" s="6">
        <v>8283</v>
      </c>
    </row>
    <row r="12" spans="1:9" ht="12.75">
      <c r="A12" s="3" t="s">
        <v>126</v>
      </c>
      <c r="B12" s="4">
        <v>1</v>
      </c>
      <c r="C12" s="4" t="s">
        <v>10</v>
      </c>
      <c r="D12" s="4">
        <v>1</v>
      </c>
      <c r="E12" s="4"/>
      <c r="F12" s="4"/>
      <c r="G12" s="4"/>
      <c r="H12" s="5" t="s">
        <v>393</v>
      </c>
      <c r="I12" s="6">
        <v>9543</v>
      </c>
    </row>
    <row r="13" spans="1:9" ht="12.75">
      <c r="A13" s="3" t="s">
        <v>126</v>
      </c>
      <c r="B13" s="4">
        <v>1</v>
      </c>
      <c r="C13" s="4" t="s">
        <v>10</v>
      </c>
      <c r="D13" s="4">
        <v>1</v>
      </c>
      <c r="E13" s="4"/>
      <c r="F13" s="4"/>
      <c r="G13" s="4"/>
      <c r="H13" s="5" t="s">
        <v>393</v>
      </c>
      <c r="I13" s="6">
        <v>5942</v>
      </c>
    </row>
    <row r="14" spans="1:9" ht="12.75">
      <c r="A14" s="3" t="s">
        <v>126</v>
      </c>
      <c r="B14" s="4">
        <v>0.875</v>
      </c>
      <c r="C14" s="4" t="s">
        <v>10</v>
      </c>
      <c r="D14" s="4">
        <v>2</v>
      </c>
      <c r="E14" s="4"/>
      <c r="F14" s="4"/>
      <c r="G14" s="4"/>
      <c r="H14" s="5" t="s">
        <v>393</v>
      </c>
      <c r="I14" s="6">
        <v>6889</v>
      </c>
    </row>
    <row r="15" spans="1:9" ht="12.75">
      <c r="A15" s="3" t="s">
        <v>126</v>
      </c>
      <c r="B15" s="4">
        <v>1</v>
      </c>
      <c r="C15" s="4" t="s">
        <v>10</v>
      </c>
      <c r="D15" s="4">
        <v>2</v>
      </c>
      <c r="E15" s="4"/>
      <c r="F15" s="4"/>
      <c r="G15" s="4"/>
      <c r="H15" s="5" t="s">
        <v>393</v>
      </c>
      <c r="I15" s="6">
        <v>8829</v>
      </c>
    </row>
    <row r="16" spans="1:9" ht="12.75">
      <c r="A16" s="3" t="s">
        <v>126</v>
      </c>
      <c r="B16" s="4">
        <v>1</v>
      </c>
      <c r="C16" s="4" t="s">
        <v>10</v>
      </c>
      <c r="D16" s="4">
        <v>2</v>
      </c>
      <c r="E16" s="4"/>
      <c r="F16" s="4"/>
      <c r="G16" s="4"/>
      <c r="H16" s="5" t="s">
        <v>393</v>
      </c>
      <c r="I16" s="6">
        <v>6322</v>
      </c>
    </row>
    <row r="17" spans="1:9" ht="12.75">
      <c r="A17" s="3" t="s">
        <v>126</v>
      </c>
      <c r="B17" s="4">
        <v>0.625</v>
      </c>
      <c r="C17" s="4" t="s">
        <v>10</v>
      </c>
      <c r="D17" s="4">
        <v>1</v>
      </c>
      <c r="E17" s="4"/>
      <c r="F17" s="4"/>
      <c r="G17" s="4"/>
      <c r="H17" s="5" t="s">
        <v>393</v>
      </c>
      <c r="I17" s="6">
        <v>6074</v>
      </c>
    </row>
    <row r="18" spans="1:9" ht="12.75">
      <c r="A18" s="3" t="s">
        <v>126</v>
      </c>
      <c r="B18" s="4">
        <v>1</v>
      </c>
      <c r="C18" s="4" t="s">
        <v>10</v>
      </c>
      <c r="D18" s="4">
        <v>1</v>
      </c>
      <c r="E18" s="4"/>
      <c r="F18" s="4"/>
      <c r="G18" s="4"/>
      <c r="H18" s="5" t="s">
        <v>393</v>
      </c>
      <c r="I18" s="6">
        <v>9553</v>
      </c>
    </row>
    <row r="19" spans="1:9" ht="12.75">
      <c r="A19" s="3" t="s">
        <v>126</v>
      </c>
      <c r="B19" s="4">
        <v>1</v>
      </c>
      <c r="C19" s="4" t="s">
        <v>106</v>
      </c>
      <c r="D19" s="4">
        <v>1</v>
      </c>
      <c r="E19" s="4"/>
      <c r="F19" s="4"/>
      <c r="G19" s="4"/>
      <c r="H19" s="5" t="s">
        <v>393</v>
      </c>
      <c r="I19" s="6">
        <v>8583</v>
      </c>
    </row>
    <row r="20" spans="1:9" ht="12.75">
      <c r="A20" s="3" t="s">
        <v>396</v>
      </c>
      <c r="B20" s="4">
        <v>0.1</v>
      </c>
      <c r="C20" s="4" t="s">
        <v>397</v>
      </c>
      <c r="D20" s="4">
        <v>27</v>
      </c>
      <c r="E20" s="4">
        <v>12</v>
      </c>
      <c r="F20" s="4">
        <v>11</v>
      </c>
      <c r="G20" s="4">
        <v>1759</v>
      </c>
      <c r="H20" s="5" t="s">
        <v>393</v>
      </c>
      <c r="I20" s="6">
        <v>0</v>
      </c>
    </row>
    <row r="21" spans="1:9" ht="12.75">
      <c r="A21" s="3"/>
      <c r="B21" s="4">
        <f>SUM(B5:B20)</f>
        <v>13.6</v>
      </c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>
        <f>+(B5+B8+B19+B20)/B21*100</f>
        <v>19.117647058823533</v>
      </c>
      <c r="D22" s="4"/>
      <c r="E22" s="4"/>
      <c r="F22" s="4"/>
      <c r="G22" s="4"/>
      <c r="H22" s="5"/>
      <c r="I22" s="6">
        <f>SUM(I5:I21)</f>
        <v>117818</v>
      </c>
    </row>
    <row r="23" spans="1:9" ht="12.75">
      <c r="A23" s="3"/>
      <c r="B23" s="4"/>
      <c r="C23" s="4"/>
      <c r="D23" s="4"/>
      <c r="E23" s="4"/>
      <c r="F23" s="4"/>
      <c r="G23" s="4"/>
      <c r="H23" s="5"/>
      <c r="I23" s="6">
        <f>+I22/B21</f>
        <v>8663.088235294117</v>
      </c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spans="1:2" ht="12.75">
      <c r="A33" t="s">
        <v>26</v>
      </c>
      <c r="B33" s="113" t="s">
        <v>398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D11" sqref="D11"/>
    </sheetView>
  </sheetViews>
  <sheetFormatPr defaultColWidth="9.00390625" defaultRowHeight="12.75"/>
  <cols>
    <col min="3" max="3" width="10.125" style="0" customWidth="1"/>
  </cols>
  <sheetData>
    <row r="1" spans="1:9" ht="12.75">
      <c r="A1" s="310" t="s">
        <v>0</v>
      </c>
      <c r="B1" s="310"/>
      <c r="C1" s="310"/>
      <c r="D1" s="310"/>
      <c r="E1" s="310"/>
      <c r="F1" s="311"/>
      <c r="G1" s="311"/>
      <c r="H1" s="311"/>
      <c r="I1" s="311"/>
    </row>
    <row r="2" ht="13.5" thickBot="1"/>
    <row r="3" spans="1:9" ht="12.75">
      <c r="A3" s="312" t="s">
        <v>1</v>
      </c>
      <c r="B3" s="314" t="s">
        <v>2</v>
      </c>
      <c r="C3" s="314" t="s">
        <v>3</v>
      </c>
      <c r="D3" s="314" t="s">
        <v>4</v>
      </c>
      <c r="E3" s="314" t="s">
        <v>5</v>
      </c>
      <c r="F3" s="314" t="s">
        <v>6</v>
      </c>
      <c r="G3" s="314" t="s">
        <v>7</v>
      </c>
      <c r="H3" s="314" t="s">
        <v>8</v>
      </c>
      <c r="I3" s="314"/>
    </row>
    <row r="4" spans="1:9" ht="12.75">
      <c r="A4" s="313"/>
      <c r="B4" s="315"/>
      <c r="C4" s="315"/>
      <c r="D4" s="315"/>
      <c r="E4" s="315"/>
      <c r="F4" s="315"/>
      <c r="G4" s="315"/>
      <c r="H4" s="315"/>
      <c r="I4" s="315"/>
    </row>
    <row r="5" spans="1:9" ht="56.25">
      <c r="A5" s="57" t="s">
        <v>162</v>
      </c>
      <c r="B5" s="58">
        <v>0.5</v>
      </c>
      <c r="C5" s="59" t="s">
        <v>12</v>
      </c>
      <c r="D5" s="40">
        <v>6</v>
      </c>
      <c r="E5" s="4"/>
      <c r="F5" s="40">
        <v>10</v>
      </c>
      <c r="G5" s="4">
        <v>9500</v>
      </c>
      <c r="H5" s="4">
        <v>9524</v>
      </c>
      <c r="I5" s="60" t="s">
        <v>163</v>
      </c>
    </row>
    <row r="6" spans="1:9" ht="45">
      <c r="A6" s="61" t="s">
        <v>164</v>
      </c>
      <c r="B6" s="58">
        <v>0.6</v>
      </c>
      <c r="C6" s="59" t="s">
        <v>10</v>
      </c>
      <c r="D6" s="40">
        <v>6</v>
      </c>
      <c r="E6" s="4"/>
      <c r="F6" s="40">
        <v>9</v>
      </c>
      <c r="G6" s="4">
        <v>10800</v>
      </c>
      <c r="H6" s="4">
        <v>6277</v>
      </c>
      <c r="I6" s="60" t="s">
        <v>165</v>
      </c>
    </row>
    <row r="7" spans="1:9" ht="78.75">
      <c r="A7" s="61" t="s">
        <v>166</v>
      </c>
      <c r="B7" s="58">
        <v>1</v>
      </c>
      <c r="C7" s="59" t="s">
        <v>10</v>
      </c>
      <c r="D7" s="40">
        <v>3</v>
      </c>
      <c r="E7" s="4"/>
      <c r="F7" s="40">
        <v>6</v>
      </c>
      <c r="G7" s="4">
        <v>14500</v>
      </c>
      <c r="H7" s="4">
        <v>18309</v>
      </c>
      <c r="I7" s="60" t="s">
        <v>167</v>
      </c>
    </row>
    <row r="8" spans="1:9" ht="45">
      <c r="A8" s="61" t="s">
        <v>168</v>
      </c>
      <c r="B8" s="58">
        <v>0.4</v>
      </c>
      <c r="C8" s="59" t="s">
        <v>12</v>
      </c>
      <c r="D8" s="40">
        <v>3</v>
      </c>
      <c r="E8" s="4"/>
      <c r="F8" s="40">
        <v>6</v>
      </c>
      <c r="G8" s="4">
        <v>4000</v>
      </c>
      <c r="H8" s="4">
        <v>3480</v>
      </c>
      <c r="I8" s="60" t="s">
        <v>169</v>
      </c>
    </row>
    <row r="9" spans="1:9" ht="90">
      <c r="A9" s="61" t="s">
        <v>170</v>
      </c>
      <c r="B9" s="58">
        <v>1</v>
      </c>
      <c r="C9" s="59" t="s">
        <v>12</v>
      </c>
      <c r="D9" s="40">
        <v>5</v>
      </c>
      <c r="E9" s="4"/>
      <c r="F9" s="40">
        <v>8</v>
      </c>
      <c r="G9" s="4">
        <v>16000</v>
      </c>
      <c r="H9" s="4">
        <v>11131</v>
      </c>
      <c r="I9" s="60" t="s">
        <v>171</v>
      </c>
    </row>
    <row r="10" spans="1:9" ht="12.75">
      <c r="A10" s="61"/>
      <c r="B10" s="120">
        <f>SUM(B5:B9)</f>
        <v>3.5</v>
      </c>
      <c r="C10" s="121"/>
      <c r="D10" s="122"/>
      <c r="E10" s="123"/>
      <c r="F10" s="122"/>
      <c r="G10" s="123"/>
      <c r="H10" s="123">
        <f>SUM(H5:H9)</f>
        <v>48721</v>
      </c>
      <c r="I10" s="124"/>
    </row>
    <row r="11" spans="1:9" ht="12.75">
      <c r="A11" s="61"/>
      <c r="B11" s="120"/>
      <c r="C11" s="131">
        <f>(+B5+B8+B9)/B10*100</f>
        <v>54.285714285714285</v>
      </c>
      <c r="D11" s="122"/>
      <c r="E11" s="123"/>
      <c r="F11" s="122"/>
      <c r="G11" s="123"/>
      <c r="H11" s="123">
        <f>+H10/B10</f>
        <v>13920.285714285714</v>
      </c>
      <c r="I11" s="124"/>
    </row>
    <row r="12" spans="1:9" ht="12.75">
      <c r="A12" s="61"/>
      <c r="B12" s="120"/>
      <c r="C12" s="121"/>
      <c r="D12" s="122"/>
      <c r="E12" s="123"/>
      <c r="F12" s="122"/>
      <c r="G12" s="123"/>
      <c r="H12" s="123"/>
      <c r="I12" s="124"/>
    </row>
    <row r="13" spans="1:9" ht="56.25">
      <c r="A13" s="61" t="s">
        <v>172</v>
      </c>
      <c r="B13" s="375" t="s">
        <v>173</v>
      </c>
      <c r="C13" s="376"/>
      <c r="D13" s="376"/>
      <c r="E13" s="376"/>
      <c r="F13" s="376"/>
      <c r="G13" s="376"/>
      <c r="H13" s="376"/>
      <c r="I13" s="377"/>
    </row>
    <row r="14" spans="1:9" ht="12.75">
      <c r="A14" s="62"/>
      <c r="B14" s="62"/>
      <c r="C14" s="62"/>
      <c r="D14" s="62"/>
      <c r="E14" s="62"/>
      <c r="F14" s="62"/>
      <c r="G14" s="62"/>
      <c r="H14" s="62"/>
      <c r="I14" s="62"/>
    </row>
    <row r="15" spans="1:9" ht="25.5">
      <c r="A15" s="63" t="s">
        <v>174</v>
      </c>
      <c r="B15" s="48"/>
      <c r="C15" s="48"/>
      <c r="D15" s="48"/>
      <c r="E15" s="48"/>
      <c r="F15" s="48"/>
      <c r="G15" s="48"/>
      <c r="H15" s="48"/>
      <c r="I15" s="48"/>
    </row>
    <row r="16" spans="1:9" ht="12.75">
      <c r="A16" s="64"/>
      <c r="B16" s="48"/>
      <c r="C16" s="48"/>
      <c r="D16" s="48"/>
      <c r="E16" s="48"/>
      <c r="F16" s="48"/>
      <c r="G16" s="48"/>
      <c r="H16" s="48"/>
      <c r="I16" s="48"/>
    </row>
    <row r="17" spans="1:9" ht="12.75">
      <c r="A17" s="378" t="s">
        <v>175</v>
      </c>
      <c r="B17" s="378"/>
      <c r="C17" s="378"/>
      <c r="D17" s="378"/>
      <c r="E17" s="378"/>
      <c r="F17" s="378"/>
      <c r="G17" s="378"/>
      <c r="H17" s="378"/>
      <c r="I17" s="378"/>
    </row>
    <row r="18" spans="1:9" ht="12.75">
      <c r="A18" s="65" t="s">
        <v>163</v>
      </c>
      <c r="B18" s="379" t="s">
        <v>176</v>
      </c>
      <c r="C18" s="379"/>
      <c r="D18" s="379"/>
      <c r="E18" s="379"/>
      <c r="F18" s="379"/>
      <c r="G18" s="379"/>
      <c r="H18" s="379"/>
      <c r="I18" s="379"/>
    </row>
    <row r="19" spans="1:9" ht="12.75">
      <c r="A19" s="66" t="s">
        <v>165</v>
      </c>
      <c r="B19" s="372" t="s">
        <v>177</v>
      </c>
      <c r="C19" s="372"/>
      <c r="D19" s="372"/>
      <c r="E19" s="372"/>
      <c r="F19" s="372"/>
      <c r="G19" s="372"/>
      <c r="H19" s="372"/>
      <c r="I19" s="372"/>
    </row>
    <row r="20" spans="1:9" ht="12.75">
      <c r="A20" s="67" t="s">
        <v>167</v>
      </c>
      <c r="B20" s="372" t="s">
        <v>178</v>
      </c>
      <c r="C20" s="372"/>
      <c r="D20" s="372"/>
      <c r="E20" s="372"/>
      <c r="F20" s="372"/>
      <c r="G20" s="372"/>
      <c r="H20" s="372"/>
      <c r="I20" s="372"/>
    </row>
    <row r="21" spans="1:9" ht="12.75">
      <c r="A21" s="68" t="s">
        <v>169</v>
      </c>
      <c r="B21" s="373"/>
      <c r="C21" s="373"/>
      <c r="D21" s="373"/>
      <c r="E21" s="373"/>
      <c r="F21" s="373"/>
      <c r="G21" s="373"/>
      <c r="H21" s="373"/>
      <c r="I21" s="373"/>
    </row>
    <row r="22" spans="1:9" ht="12.75">
      <c r="A22" s="69" t="s">
        <v>171</v>
      </c>
      <c r="B22" s="374" t="s">
        <v>179</v>
      </c>
      <c r="C22" s="374"/>
      <c r="D22" s="374"/>
      <c r="E22" s="374"/>
      <c r="F22" s="374"/>
      <c r="G22" s="374"/>
      <c r="H22" s="374"/>
      <c r="I22" s="374"/>
    </row>
  </sheetData>
  <mergeCells count="16">
    <mergeCell ref="A1:I1"/>
    <mergeCell ref="A3:A4"/>
    <mergeCell ref="B3:B4"/>
    <mergeCell ref="C3:C4"/>
    <mergeCell ref="D3:D4"/>
    <mergeCell ref="E3:E4"/>
    <mergeCell ref="F3:F4"/>
    <mergeCell ref="G3:G4"/>
    <mergeCell ref="H3:I4"/>
    <mergeCell ref="B20:I20"/>
    <mergeCell ref="B21:I21"/>
    <mergeCell ref="B22:I22"/>
    <mergeCell ref="B13:I13"/>
    <mergeCell ref="A17:I17"/>
    <mergeCell ref="B18:I18"/>
    <mergeCell ref="B19:I19"/>
  </mergeCells>
  <printOptions/>
  <pageMargins left="0.75" right="0.75" top="1" bottom="1" header="0.4921259845" footer="0.492125984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H16" sqref="H16"/>
    </sheetView>
  </sheetViews>
  <sheetFormatPr defaultColWidth="9.00390625" defaultRowHeight="12.75"/>
  <cols>
    <col min="1" max="1" width="12.625" style="0" customWidth="1"/>
  </cols>
  <sheetData>
    <row r="2" spans="1:9" ht="12.75">
      <c r="A2" s="310" t="s">
        <v>0</v>
      </c>
      <c r="B2" s="310"/>
      <c r="C2" s="310"/>
      <c r="D2" s="310"/>
      <c r="E2" s="310"/>
      <c r="F2" s="311"/>
      <c r="G2" s="311"/>
      <c r="H2" s="311"/>
      <c r="I2" s="311"/>
    </row>
    <row r="3" ht="13.5" thickBot="1"/>
    <row r="4" spans="1:9" ht="12.75">
      <c r="A4" s="312" t="s">
        <v>1</v>
      </c>
      <c r="B4" s="314" t="s">
        <v>2</v>
      </c>
      <c r="C4" s="314" t="s">
        <v>3</v>
      </c>
      <c r="D4" s="314" t="s">
        <v>4</v>
      </c>
      <c r="E4" s="314" t="s">
        <v>5</v>
      </c>
      <c r="F4" s="314" t="s">
        <v>6</v>
      </c>
      <c r="G4" s="314" t="s">
        <v>7</v>
      </c>
      <c r="H4" s="314" t="s">
        <v>8</v>
      </c>
      <c r="I4" s="314"/>
    </row>
    <row r="5" spans="1:9" ht="12.75">
      <c r="A5" s="313"/>
      <c r="B5" s="315"/>
      <c r="C5" s="315"/>
      <c r="D5" s="315"/>
      <c r="E5" s="315"/>
      <c r="F5" s="315"/>
      <c r="G5" s="315"/>
      <c r="H5" s="315"/>
      <c r="I5" s="315"/>
    </row>
    <row r="6" spans="1:9" ht="12.75">
      <c r="A6" s="3" t="s">
        <v>9</v>
      </c>
      <c r="B6" s="4">
        <v>1</v>
      </c>
      <c r="C6" s="4" t="s">
        <v>27</v>
      </c>
      <c r="D6" s="4">
        <v>28</v>
      </c>
      <c r="E6" s="4">
        <v>11</v>
      </c>
      <c r="F6" s="4">
        <v>8</v>
      </c>
      <c r="G6" s="4">
        <v>14440</v>
      </c>
      <c r="H6" s="5">
        <v>16053</v>
      </c>
      <c r="I6" s="6"/>
    </row>
    <row r="7" spans="1:9" ht="12.75">
      <c r="A7" s="3" t="s">
        <v>28</v>
      </c>
      <c r="B7" s="4">
        <v>1</v>
      </c>
      <c r="C7" s="4" t="s">
        <v>29</v>
      </c>
      <c r="D7" s="4">
        <v>8</v>
      </c>
      <c r="E7" s="4">
        <v>4</v>
      </c>
      <c r="F7" s="4">
        <v>5</v>
      </c>
      <c r="G7" s="4">
        <v>7260</v>
      </c>
      <c r="H7" s="5">
        <v>7630</v>
      </c>
      <c r="I7" s="6"/>
    </row>
    <row r="8" spans="1:9" ht="12.75">
      <c r="A8" s="3" t="s">
        <v>28</v>
      </c>
      <c r="B8" s="4">
        <v>1</v>
      </c>
      <c r="C8" s="4" t="s">
        <v>30</v>
      </c>
      <c r="D8" s="4">
        <v>8</v>
      </c>
      <c r="E8" s="4">
        <v>4</v>
      </c>
      <c r="F8" s="4">
        <v>5</v>
      </c>
      <c r="G8" s="4">
        <v>7260</v>
      </c>
      <c r="H8" s="5">
        <v>6816</v>
      </c>
      <c r="I8" s="6"/>
    </row>
    <row r="9" spans="1:9" ht="12.75">
      <c r="A9" s="3" t="s">
        <v>31</v>
      </c>
      <c r="B9" s="4">
        <v>1</v>
      </c>
      <c r="C9" s="4" t="s">
        <v>27</v>
      </c>
      <c r="D9" s="4">
        <v>11</v>
      </c>
      <c r="E9" s="4">
        <v>4</v>
      </c>
      <c r="F9" s="4">
        <v>5</v>
      </c>
      <c r="G9" s="4">
        <v>7260</v>
      </c>
      <c r="H9" s="5">
        <v>7520</v>
      </c>
      <c r="I9" s="6"/>
    </row>
    <row r="10" spans="1:9" ht="12.75">
      <c r="A10" s="3" t="s">
        <v>32</v>
      </c>
      <c r="B10" s="14">
        <v>0.5</v>
      </c>
      <c r="C10" s="4" t="s">
        <v>29</v>
      </c>
      <c r="D10" s="4">
        <v>3</v>
      </c>
      <c r="E10" s="4">
        <v>4</v>
      </c>
      <c r="F10" s="4">
        <v>5</v>
      </c>
      <c r="G10" s="4">
        <v>7260</v>
      </c>
      <c r="H10" s="5">
        <v>4476</v>
      </c>
      <c r="I10" s="6"/>
    </row>
    <row r="11" spans="1:9" ht="12.75">
      <c r="A11" s="3" t="s">
        <v>32</v>
      </c>
      <c r="B11" s="4">
        <v>0.5</v>
      </c>
      <c r="C11" s="4" t="s">
        <v>30</v>
      </c>
      <c r="D11" s="4">
        <v>3</v>
      </c>
      <c r="E11" s="4">
        <v>4</v>
      </c>
      <c r="F11" s="4">
        <v>5</v>
      </c>
      <c r="G11" s="4">
        <v>7260</v>
      </c>
      <c r="H11" s="5">
        <v>4476</v>
      </c>
      <c r="I11" s="6"/>
    </row>
    <row r="12" spans="1:9" ht="12.75">
      <c r="A12" s="3" t="s">
        <v>32</v>
      </c>
      <c r="B12" s="4">
        <v>0.5</v>
      </c>
      <c r="C12" s="4" t="s">
        <v>29</v>
      </c>
      <c r="D12" s="4">
        <v>2</v>
      </c>
      <c r="E12" s="4">
        <v>4</v>
      </c>
      <c r="F12" s="4">
        <v>5</v>
      </c>
      <c r="G12" s="4">
        <v>7260</v>
      </c>
      <c r="H12" s="5">
        <v>3461</v>
      </c>
      <c r="I12" s="6"/>
    </row>
    <row r="13" spans="1:9" ht="12.75">
      <c r="A13" s="3" t="s">
        <v>32</v>
      </c>
      <c r="B13" s="4">
        <v>0.5</v>
      </c>
      <c r="C13" s="4" t="s">
        <v>29</v>
      </c>
      <c r="D13" s="4">
        <v>42</v>
      </c>
      <c r="E13" s="4">
        <v>4</v>
      </c>
      <c r="F13" s="4">
        <v>5</v>
      </c>
      <c r="G13" s="4">
        <v>7260</v>
      </c>
      <c r="H13" s="5">
        <v>2094</v>
      </c>
      <c r="I13" s="6"/>
    </row>
    <row r="14" spans="1:9" ht="12.75">
      <c r="A14" s="3" t="s">
        <v>32</v>
      </c>
      <c r="B14" s="4">
        <v>0.5</v>
      </c>
      <c r="C14" s="4" t="s">
        <v>29</v>
      </c>
      <c r="D14" s="4">
        <v>2</v>
      </c>
      <c r="E14" s="4">
        <v>4</v>
      </c>
      <c r="F14" s="4">
        <v>5</v>
      </c>
      <c r="G14" s="4">
        <v>7260</v>
      </c>
      <c r="H14" s="5">
        <v>3780</v>
      </c>
      <c r="I14" s="6"/>
    </row>
    <row r="15" spans="1:9" ht="12.75">
      <c r="A15" s="3"/>
      <c r="B15" s="4">
        <f>SUM(B6:B14)</f>
        <v>6.5</v>
      </c>
      <c r="C15" s="4"/>
      <c r="D15" s="4"/>
      <c r="E15" s="4"/>
      <c r="F15" s="4"/>
      <c r="G15" s="4"/>
      <c r="H15" s="5">
        <f>SUM(H6:H14)</f>
        <v>56306</v>
      </c>
      <c r="I15" s="6"/>
    </row>
    <row r="16" spans="1:9" ht="12.75">
      <c r="A16" s="3"/>
      <c r="B16" s="4"/>
      <c r="C16" s="4">
        <f>+(B6+B9)/B15*100</f>
        <v>30.76923076923077</v>
      </c>
      <c r="D16" s="4"/>
      <c r="E16" s="4"/>
      <c r="F16" s="4"/>
      <c r="G16" s="4"/>
      <c r="H16" s="18">
        <f>+H15/B15</f>
        <v>8662.461538461539</v>
      </c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 customHeight="1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 customHeight="1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2.75">
      <c r="A31" s="3"/>
      <c r="B31" s="4"/>
      <c r="C31" s="4"/>
      <c r="D31" s="4"/>
      <c r="E31" s="4"/>
      <c r="F31" s="4"/>
      <c r="G31" s="4"/>
      <c r="H31" s="5"/>
      <c r="I31" s="6"/>
    </row>
    <row r="32" spans="1:9" ht="13.5" thickBot="1">
      <c r="A32" s="8"/>
      <c r="B32" s="10"/>
      <c r="C32" s="10"/>
      <c r="D32" s="10"/>
      <c r="E32" s="10"/>
      <c r="F32" s="10"/>
      <c r="G32" s="10"/>
      <c r="H32" s="11"/>
      <c r="I32" s="12"/>
    </row>
    <row r="34" ht="12.75">
      <c r="A34" t="s">
        <v>26</v>
      </c>
    </row>
  </sheetData>
  <mergeCells count="9">
    <mergeCell ref="A2:I2"/>
    <mergeCell ref="A4:A5"/>
    <mergeCell ref="B4:B5"/>
    <mergeCell ref="C4:C5"/>
    <mergeCell ref="D4:D5"/>
    <mergeCell ref="E4:E5"/>
    <mergeCell ref="F4:F5"/>
    <mergeCell ref="G4:G5"/>
    <mergeCell ref="H4:I5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E13" sqref="E13"/>
    </sheetView>
  </sheetViews>
  <sheetFormatPr defaultColWidth="9.00390625" defaultRowHeight="12.75"/>
  <sheetData>
    <row r="1" spans="1:9" ht="12.75">
      <c r="A1" s="310" t="s">
        <v>0</v>
      </c>
      <c r="B1" s="310"/>
      <c r="C1" s="310"/>
      <c r="D1" s="310"/>
      <c r="E1" s="310"/>
      <c r="F1" s="311"/>
      <c r="G1" s="311"/>
      <c r="H1" s="311"/>
      <c r="I1" s="311"/>
    </row>
    <row r="2" ht="13.5" thickBot="1"/>
    <row r="3" spans="1:9" ht="12.75">
      <c r="A3" s="312" t="s">
        <v>1</v>
      </c>
      <c r="B3" s="314" t="s">
        <v>2</v>
      </c>
      <c r="C3" s="314" t="s">
        <v>3</v>
      </c>
      <c r="D3" s="314" t="s">
        <v>4</v>
      </c>
      <c r="E3" s="314" t="s">
        <v>5</v>
      </c>
      <c r="F3" s="314" t="s">
        <v>6</v>
      </c>
      <c r="G3" s="314" t="s">
        <v>7</v>
      </c>
      <c r="H3" s="314" t="s">
        <v>8</v>
      </c>
      <c r="I3" s="314"/>
    </row>
    <row r="4" spans="1:9" ht="12.75">
      <c r="A4" s="313"/>
      <c r="B4" s="315"/>
      <c r="C4" s="315"/>
      <c r="D4" s="315"/>
      <c r="E4" s="315"/>
      <c r="F4" s="315"/>
      <c r="G4" s="315"/>
      <c r="H4" s="315"/>
      <c r="I4" s="315"/>
    </row>
    <row r="5" spans="1:9" ht="12.75">
      <c r="A5" s="3" t="s">
        <v>9</v>
      </c>
      <c r="B5" s="4">
        <v>0.97</v>
      </c>
      <c r="C5" s="4" t="s">
        <v>10</v>
      </c>
      <c r="D5" s="4">
        <v>13</v>
      </c>
      <c r="E5" s="4">
        <v>10</v>
      </c>
      <c r="F5" s="4">
        <v>6</v>
      </c>
      <c r="G5" s="4">
        <v>21220</v>
      </c>
      <c r="H5" s="5"/>
      <c r="I5" s="6">
        <v>19891</v>
      </c>
    </row>
    <row r="6" spans="1:9" ht="12.75">
      <c r="A6" s="3" t="s">
        <v>11</v>
      </c>
      <c r="B6" s="4">
        <v>0.75</v>
      </c>
      <c r="C6" s="4" t="s">
        <v>12</v>
      </c>
      <c r="D6" s="4">
        <v>3</v>
      </c>
      <c r="E6" s="4">
        <v>11</v>
      </c>
      <c r="F6" s="4">
        <v>3</v>
      </c>
      <c r="G6" s="4">
        <v>15980</v>
      </c>
      <c r="H6" s="5"/>
      <c r="I6" s="6">
        <v>10550</v>
      </c>
    </row>
    <row r="7" spans="1:9" ht="12.75">
      <c r="A7" s="3" t="s">
        <v>13</v>
      </c>
      <c r="B7" s="4">
        <v>1</v>
      </c>
      <c r="C7" s="4" t="s">
        <v>12</v>
      </c>
      <c r="D7" s="4">
        <v>3</v>
      </c>
      <c r="E7" s="4">
        <v>11</v>
      </c>
      <c r="F7" s="4">
        <v>3</v>
      </c>
      <c r="G7" s="4">
        <v>15980</v>
      </c>
      <c r="H7" s="5"/>
      <c r="I7" s="6">
        <v>15980</v>
      </c>
    </row>
    <row r="8" spans="1:9" ht="12.75">
      <c r="A8" s="3" t="s">
        <v>14</v>
      </c>
      <c r="B8" s="4">
        <v>0.17</v>
      </c>
      <c r="C8" s="4" t="s">
        <v>10</v>
      </c>
      <c r="D8" s="4"/>
      <c r="E8" s="4"/>
      <c r="F8" s="4"/>
      <c r="G8" s="4">
        <v>1800</v>
      </c>
      <c r="H8" s="5"/>
      <c r="I8" s="6">
        <v>1800</v>
      </c>
    </row>
    <row r="9" spans="2:9" ht="12.75">
      <c r="B9">
        <f>SUM(B5:B8)</f>
        <v>2.8899999999999997</v>
      </c>
      <c r="I9">
        <f>SUM(I5:I8)</f>
        <v>48221</v>
      </c>
    </row>
    <row r="10" ht="12.75">
      <c r="C10">
        <f>+(B6+B7)/B9*100</f>
        <v>60.55363321799309</v>
      </c>
    </row>
    <row r="11" ht="12.75">
      <c r="I11">
        <f>+I9/B9</f>
        <v>16685.467128027685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H15" sqref="H15"/>
    </sheetView>
  </sheetViews>
  <sheetFormatPr defaultColWidth="9.00390625" defaultRowHeight="12.75"/>
  <cols>
    <col min="1" max="1" width="14.375" style="0" customWidth="1"/>
    <col min="2" max="2" width="10.625" style="0" customWidth="1"/>
  </cols>
  <sheetData>
    <row r="1" spans="1:9" ht="12.75">
      <c r="A1" s="312" t="s">
        <v>1</v>
      </c>
      <c r="B1" s="316" t="s">
        <v>2</v>
      </c>
      <c r="C1" s="314" t="s">
        <v>3</v>
      </c>
      <c r="D1" s="314" t="s">
        <v>4</v>
      </c>
      <c r="E1" s="314" t="s">
        <v>5</v>
      </c>
      <c r="F1" s="314" t="s">
        <v>6</v>
      </c>
      <c r="G1" s="314" t="s">
        <v>7</v>
      </c>
      <c r="H1" s="314" t="s">
        <v>8</v>
      </c>
      <c r="I1" s="314"/>
    </row>
    <row r="2" spans="1:9" ht="12.75">
      <c r="A2" s="313"/>
      <c r="B2" s="317"/>
      <c r="C2" s="315"/>
      <c r="D2" s="315"/>
      <c r="E2" s="315"/>
      <c r="F2" s="315"/>
      <c r="G2" s="315"/>
      <c r="H2" s="315"/>
      <c r="I2" s="315"/>
    </row>
    <row r="3" spans="1:9" ht="12.75">
      <c r="A3" s="3" t="s">
        <v>9</v>
      </c>
      <c r="B3" s="7">
        <v>1</v>
      </c>
      <c r="C3" s="4" t="s">
        <v>10</v>
      </c>
      <c r="D3" s="4">
        <v>16</v>
      </c>
      <c r="E3" s="4"/>
      <c r="F3" s="4"/>
      <c r="G3" s="4"/>
      <c r="H3" s="5">
        <v>21266</v>
      </c>
      <c r="I3" s="6"/>
    </row>
    <row r="4" spans="1:9" ht="12.75">
      <c r="A4" s="3" t="s">
        <v>15</v>
      </c>
      <c r="B4" s="7">
        <v>0.25</v>
      </c>
      <c r="C4" s="4" t="s">
        <v>10</v>
      </c>
      <c r="D4" s="4">
        <v>28</v>
      </c>
      <c r="E4" s="4"/>
      <c r="F4" s="4"/>
      <c r="G4" s="4"/>
      <c r="H4" s="5">
        <v>2660</v>
      </c>
      <c r="I4" s="6"/>
    </row>
    <row r="5" spans="1:9" ht="12.75">
      <c r="A5" s="3" t="s">
        <v>15</v>
      </c>
      <c r="B5" s="7">
        <v>0.5</v>
      </c>
      <c r="C5" s="4" t="s">
        <v>16</v>
      </c>
      <c r="D5" s="4">
        <v>20</v>
      </c>
      <c r="E5" s="4"/>
      <c r="F5" s="4"/>
      <c r="G5" s="4"/>
      <c r="H5" s="5">
        <v>4000</v>
      </c>
      <c r="I5" s="6"/>
    </row>
    <row r="6" spans="1:9" ht="12.75">
      <c r="A6" s="3" t="s">
        <v>17</v>
      </c>
      <c r="B6" s="7">
        <v>0.75</v>
      </c>
      <c r="C6" s="4" t="s">
        <v>18</v>
      </c>
      <c r="D6" s="4">
        <v>10</v>
      </c>
      <c r="E6" s="4"/>
      <c r="F6" s="4"/>
      <c r="G6" s="4"/>
      <c r="H6" s="5">
        <v>11834</v>
      </c>
      <c r="I6" s="6"/>
    </row>
    <row r="7" spans="1:9" ht="12.75">
      <c r="A7" s="3" t="s">
        <v>19</v>
      </c>
      <c r="B7" s="7">
        <v>0.125</v>
      </c>
      <c r="C7" s="4" t="s">
        <v>12</v>
      </c>
      <c r="D7" s="4">
        <v>14</v>
      </c>
      <c r="E7" s="4"/>
      <c r="F7" s="4"/>
      <c r="G7" s="4"/>
      <c r="H7" s="5">
        <v>1130</v>
      </c>
      <c r="I7" s="6"/>
    </row>
    <row r="8" spans="1:9" ht="12.75">
      <c r="A8" s="3" t="s">
        <v>20</v>
      </c>
      <c r="B8" s="7">
        <v>0.25</v>
      </c>
      <c r="C8" s="4" t="s">
        <v>10</v>
      </c>
      <c r="D8" s="4">
        <v>6</v>
      </c>
      <c r="E8" s="4"/>
      <c r="F8" s="4"/>
      <c r="G8" s="4"/>
      <c r="H8" s="5"/>
      <c r="I8" s="6"/>
    </row>
    <row r="9" spans="1:9" ht="12.75">
      <c r="A9" s="3" t="s">
        <v>21</v>
      </c>
      <c r="B9" s="7">
        <v>1</v>
      </c>
      <c r="C9" s="4" t="s">
        <v>10</v>
      </c>
      <c r="D9" s="4">
        <v>6</v>
      </c>
      <c r="E9" s="4"/>
      <c r="F9" s="4"/>
      <c r="G9" s="4"/>
      <c r="H9" s="5">
        <v>12594</v>
      </c>
      <c r="I9" s="6"/>
    </row>
    <row r="10" spans="1:9" ht="12.75">
      <c r="A10" s="3" t="s">
        <v>22</v>
      </c>
      <c r="B10" s="7">
        <v>0.5</v>
      </c>
      <c r="C10" s="4" t="s">
        <v>10</v>
      </c>
      <c r="D10" s="4">
        <v>6</v>
      </c>
      <c r="E10" s="4"/>
      <c r="F10" s="4"/>
      <c r="G10" s="4"/>
      <c r="H10" s="5">
        <v>6433</v>
      </c>
      <c r="I10" s="6"/>
    </row>
    <row r="11" spans="1:9" ht="12.75">
      <c r="A11" s="3" t="s">
        <v>23</v>
      </c>
      <c r="B11" s="7">
        <v>0.375</v>
      </c>
      <c r="C11" s="4" t="s">
        <v>10</v>
      </c>
      <c r="D11" s="4">
        <v>32</v>
      </c>
      <c r="E11" s="4"/>
      <c r="F11" s="4"/>
      <c r="G11" s="4"/>
      <c r="H11" s="5">
        <v>3390</v>
      </c>
      <c r="I11" s="6"/>
    </row>
    <row r="12" spans="1:9" ht="12.75">
      <c r="A12" s="3" t="s">
        <v>24</v>
      </c>
      <c r="B12" s="7">
        <v>0.5</v>
      </c>
      <c r="C12" s="4" t="s">
        <v>25</v>
      </c>
      <c r="D12" s="4">
        <v>2</v>
      </c>
      <c r="E12" s="4"/>
      <c r="F12" s="4"/>
      <c r="G12" s="4"/>
      <c r="H12" s="5">
        <v>8000</v>
      </c>
      <c r="I12" s="6"/>
    </row>
    <row r="13" spans="1:9" ht="12.75">
      <c r="A13" s="3"/>
      <c r="B13" s="7">
        <f>SUM(B3:B12)</f>
        <v>5.25</v>
      </c>
      <c r="C13" s="4"/>
      <c r="D13" s="4"/>
      <c r="E13" s="4"/>
      <c r="F13" s="4"/>
      <c r="G13" s="4"/>
      <c r="H13" s="5">
        <f>SUM(H3:H12)</f>
        <v>71307</v>
      </c>
      <c r="I13" s="6"/>
    </row>
    <row r="14" spans="1:9" ht="12.75">
      <c r="A14" s="3"/>
      <c r="B14" s="7"/>
      <c r="C14" s="4">
        <f>+(B5+B6+B7+B12)/B13*100</f>
        <v>35.714285714285715</v>
      </c>
      <c r="D14" s="4"/>
      <c r="E14" s="4"/>
      <c r="F14" s="4"/>
      <c r="G14" s="4"/>
      <c r="H14" s="5"/>
      <c r="I14" s="6"/>
    </row>
    <row r="15" spans="1:9" ht="12.75">
      <c r="A15" s="3"/>
      <c r="B15" s="7"/>
      <c r="C15" s="4"/>
      <c r="D15" s="4"/>
      <c r="E15" s="4"/>
      <c r="F15" s="4"/>
      <c r="G15" s="4"/>
      <c r="H15" s="5">
        <f>+H13/B13</f>
        <v>13582.285714285714</v>
      </c>
      <c r="I15" s="6"/>
    </row>
    <row r="16" spans="1:9" ht="12.75">
      <c r="A16" s="3"/>
      <c r="B16" s="7"/>
      <c r="C16" s="4"/>
      <c r="D16" s="4"/>
      <c r="E16" s="4"/>
      <c r="F16" s="4"/>
      <c r="G16" s="4"/>
      <c r="H16" s="5"/>
      <c r="I16" s="6"/>
    </row>
    <row r="17" spans="1:9" ht="12.75">
      <c r="A17" s="3"/>
      <c r="B17" s="7"/>
      <c r="C17" s="4"/>
      <c r="D17" s="4"/>
      <c r="E17" s="4"/>
      <c r="F17" s="4"/>
      <c r="G17" s="4"/>
      <c r="H17" s="5"/>
      <c r="I17" s="6"/>
    </row>
    <row r="18" spans="1:9" ht="12.75">
      <c r="A18" s="3"/>
      <c r="B18" s="7"/>
      <c r="C18" s="4"/>
      <c r="D18" s="4"/>
      <c r="E18" s="4"/>
      <c r="F18" s="4"/>
      <c r="G18" s="4"/>
      <c r="H18" s="5"/>
      <c r="I18" s="6"/>
    </row>
    <row r="19" spans="1:9" ht="12.75">
      <c r="A19" s="3"/>
      <c r="B19" s="7"/>
      <c r="C19" s="4"/>
      <c r="D19" s="4"/>
      <c r="E19" s="4"/>
      <c r="F19" s="4"/>
      <c r="G19" s="4"/>
      <c r="H19" s="5"/>
      <c r="I19" s="6"/>
    </row>
    <row r="20" spans="1:9" ht="12.75">
      <c r="A20" s="3"/>
      <c r="B20" s="7"/>
      <c r="C20" s="4"/>
      <c r="D20" s="4"/>
      <c r="E20" s="4"/>
      <c r="F20" s="4"/>
      <c r="G20" s="4"/>
      <c r="H20" s="5"/>
      <c r="I20" s="6"/>
    </row>
    <row r="21" spans="1:9" ht="12.75">
      <c r="A21" s="3"/>
      <c r="B21" s="7"/>
      <c r="C21" s="4"/>
      <c r="D21" s="4"/>
      <c r="E21" s="4"/>
      <c r="F21" s="4"/>
      <c r="G21" s="4"/>
      <c r="H21" s="5"/>
      <c r="I21" s="6"/>
    </row>
    <row r="22" spans="1:9" ht="12.75">
      <c r="A22" s="3"/>
      <c r="B22" s="7"/>
      <c r="C22" s="4"/>
      <c r="D22" s="4"/>
      <c r="E22" s="4"/>
      <c r="F22" s="4"/>
      <c r="G22" s="4"/>
      <c r="H22" s="5"/>
      <c r="I22" s="6"/>
    </row>
    <row r="23" spans="1:9" ht="12.75">
      <c r="A23" s="3"/>
      <c r="B23" s="7"/>
      <c r="C23" s="4"/>
      <c r="D23" s="4"/>
      <c r="E23" s="4"/>
      <c r="F23" s="4"/>
      <c r="G23" s="4"/>
      <c r="H23" s="5"/>
      <c r="I23" s="6"/>
    </row>
    <row r="24" spans="1:9" ht="12.75">
      <c r="A24" s="3"/>
      <c r="B24" s="7"/>
      <c r="C24" s="4"/>
      <c r="D24" s="4"/>
      <c r="E24" s="4"/>
      <c r="F24" s="4"/>
      <c r="G24" s="4"/>
      <c r="H24" s="5"/>
      <c r="I24" s="6"/>
    </row>
    <row r="25" spans="1:9" ht="12.75">
      <c r="A25" s="3"/>
      <c r="B25" s="7"/>
      <c r="C25" s="4"/>
      <c r="D25" s="4"/>
      <c r="E25" s="4"/>
      <c r="F25" s="4"/>
      <c r="G25" s="4"/>
      <c r="H25" s="5"/>
      <c r="I25" s="6"/>
    </row>
    <row r="26" spans="1:9" ht="12.75">
      <c r="A26" s="3"/>
      <c r="B26" s="7"/>
      <c r="C26" s="4"/>
      <c r="D26" s="4"/>
      <c r="E26" s="4"/>
      <c r="F26" s="4"/>
      <c r="G26" s="4"/>
      <c r="H26" s="5"/>
      <c r="I26" s="6"/>
    </row>
    <row r="27" spans="1:9" ht="12.75">
      <c r="A27" s="3"/>
      <c r="B27" s="7"/>
      <c r="C27" s="4"/>
      <c r="D27" s="4"/>
      <c r="E27" s="4"/>
      <c r="F27" s="4"/>
      <c r="G27" s="4"/>
      <c r="H27" s="5"/>
      <c r="I27" s="6"/>
    </row>
    <row r="28" spans="1:9" ht="12.75">
      <c r="A28" s="3"/>
      <c r="B28" s="7"/>
      <c r="C28" s="4"/>
      <c r="D28" s="4"/>
      <c r="E28" s="4"/>
      <c r="F28" s="4"/>
      <c r="G28" s="4"/>
      <c r="H28" s="5"/>
      <c r="I28" s="6"/>
    </row>
    <row r="29" spans="1:9" ht="13.5" thickBot="1">
      <c r="A29" s="8"/>
      <c r="B29" s="9"/>
      <c r="C29" s="10"/>
      <c r="D29" s="10"/>
      <c r="E29" s="10"/>
      <c r="F29" s="10"/>
      <c r="G29" s="10"/>
      <c r="H29" s="11"/>
      <c r="I29" s="12"/>
    </row>
    <row r="30" ht="12.75">
      <c r="B30" s="13"/>
    </row>
    <row r="31" spans="1:2" ht="12.75">
      <c r="A31" t="s">
        <v>26</v>
      </c>
      <c r="B31" s="13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I2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H12" sqref="H12"/>
    </sheetView>
  </sheetViews>
  <sheetFormatPr defaultColWidth="9.00390625" defaultRowHeight="12.75"/>
  <cols>
    <col min="1" max="1" width="14.375" style="0" customWidth="1"/>
  </cols>
  <sheetData>
    <row r="1" spans="1:9" ht="12.75">
      <c r="A1" s="310" t="s">
        <v>0</v>
      </c>
      <c r="B1" s="310"/>
      <c r="C1" s="310"/>
      <c r="D1" s="310"/>
      <c r="E1" s="310"/>
      <c r="F1" s="311"/>
      <c r="G1" s="311"/>
      <c r="H1" s="311"/>
      <c r="I1" s="311"/>
    </row>
    <row r="2" ht="13.5" thickBot="1"/>
    <row r="3" spans="1:9" ht="12.75">
      <c r="A3" s="312" t="s">
        <v>1</v>
      </c>
      <c r="B3" s="314" t="s">
        <v>2</v>
      </c>
      <c r="C3" s="314" t="s">
        <v>3</v>
      </c>
      <c r="D3" s="314" t="s">
        <v>4</v>
      </c>
      <c r="E3" s="314" t="s">
        <v>5</v>
      </c>
      <c r="F3" s="314" t="s">
        <v>6</v>
      </c>
      <c r="G3" s="314" t="s">
        <v>7</v>
      </c>
      <c r="H3" s="314" t="s">
        <v>8</v>
      </c>
      <c r="I3" s="314"/>
    </row>
    <row r="4" spans="1:9" ht="12.75">
      <c r="A4" s="313"/>
      <c r="B4" s="315"/>
      <c r="C4" s="315"/>
      <c r="D4" s="315"/>
      <c r="E4" s="315"/>
      <c r="F4" s="315"/>
      <c r="G4" s="315"/>
      <c r="H4" s="315"/>
      <c r="I4" s="315"/>
    </row>
    <row r="5" spans="1:9" ht="12.75">
      <c r="A5" s="3" t="s">
        <v>33</v>
      </c>
      <c r="B5" s="4">
        <v>1</v>
      </c>
      <c r="C5" s="4" t="s">
        <v>34</v>
      </c>
      <c r="D5" s="4">
        <v>2</v>
      </c>
      <c r="E5" s="4">
        <v>10</v>
      </c>
      <c r="F5" s="4">
        <v>2</v>
      </c>
      <c r="G5" s="4">
        <v>10560</v>
      </c>
      <c r="H5" s="5">
        <v>13560</v>
      </c>
      <c r="I5" s="6"/>
    </row>
    <row r="6" spans="1:9" ht="12.75">
      <c r="A6" s="3" t="s">
        <v>35</v>
      </c>
      <c r="B6" s="4">
        <v>0.5</v>
      </c>
      <c r="C6" s="4" t="s">
        <v>34</v>
      </c>
      <c r="D6" s="4">
        <v>15</v>
      </c>
      <c r="E6" s="4">
        <v>12</v>
      </c>
      <c r="F6" s="4">
        <v>7</v>
      </c>
      <c r="G6" s="4">
        <v>15070</v>
      </c>
      <c r="H6" s="5">
        <v>16070</v>
      </c>
      <c r="I6" s="6"/>
    </row>
    <row r="7" spans="1:9" ht="12.75">
      <c r="A7" s="3" t="s">
        <v>36</v>
      </c>
      <c r="B7" s="4">
        <v>0.25</v>
      </c>
      <c r="C7" s="4" t="s">
        <v>10</v>
      </c>
      <c r="D7" s="4">
        <v>15</v>
      </c>
      <c r="E7" s="4">
        <v>9</v>
      </c>
      <c r="F7" s="4">
        <v>7</v>
      </c>
      <c r="G7" s="4">
        <v>11800</v>
      </c>
      <c r="H7" s="5">
        <v>2360</v>
      </c>
      <c r="I7" s="6"/>
    </row>
    <row r="8" spans="1:9" ht="12.75">
      <c r="A8" s="3" t="s">
        <v>37</v>
      </c>
      <c r="B8" s="4"/>
      <c r="C8" s="4" t="s">
        <v>34</v>
      </c>
      <c r="D8" s="4">
        <v>20</v>
      </c>
      <c r="E8" s="4"/>
      <c r="F8" s="4"/>
      <c r="G8" s="4">
        <v>10000</v>
      </c>
      <c r="H8" s="5"/>
      <c r="I8" s="6" t="s">
        <v>38</v>
      </c>
    </row>
    <row r="9" spans="1:10" ht="12.75">
      <c r="A9" s="3" t="s">
        <v>39</v>
      </c>
      <c r="B9" s="4"/>
      <c r="C9" s="4" t="s">
        <v>34</v>
      </c>
      <c r="D9" s="4"/>
      <c r="E9" s="4"/>
      <c r="F9" s="4"/>
      <c r="G9" s="4">
        <v>25000</v>
      </c>
      <c r="I9" s="5" t="s">
        <v>40</v>
      </c>
      <c r="J9" t="s">
        <v>38</v>
      </c>
    </row>
    <row r="10" spans="1:9" ht="12.75">
      <c r="A10" s="3"/>
      <c r="B10" s="4">
        <f>SUM(B5:B9)</f>
        <v>1.75</v>
      </c>
      <c r="C10" s="4"/>
      <c r="D10" s="4"/>
      <c r="E10" s="4"/>
      <c r="F10" s="4"/>
      <c r="G10" s="4"/>
      <c r="H10" s="5">
        <f>SUM(H5:H9)</f>
        <v>31990</v>
      </c>
      <c r="I10" s="6"/>
    </row>
    <row r="11" spans="1:9" ht="12.75">
      <c r="A11" s="3"/>
      <c r="B11" s="4"/>
      <c r="C11" s="4">
        <f>+(B5+B6)/B10*100</f>
        <v>85.71428571428571</v>
      </c>
      <c r="D11" s="4"/>
      <c r="E11" s="4"/>
      <c r="F11" s="4"/>
      <c r="G11" s="4"/>
      <c r="H11" s="5"/>
      <c r="I11" s="6"/>
    </row>
    <row r="12" spans="1:9" ht="12.75">
      <c r="A12" s="3"/>
      <c r="B12" s="4"/>
      <c r="C12" s="4"/>
      <c r="D12" s="4"/>
      <c r="E12" s="4"/>
      <c r="F12" s="4"/>
      <c r="G12" s="4"/>
      <c r="H12" s="5">
        <f>+H10/B10</f>
        <v>18280</v>
      </c>
      <c r="I12" s="6"/>
    </row>
    <row r="13" spans="1:9" ht="12.75">
      <c r="A13" s="3"/>
      <c r="B13" s="4"/>
      <c r="C13" s="4"/>
      <c r="D13" s="4"/>
      <c r="E13" s="4"/>
      <c r="F13" s="4"/>
      <c r="G13" s="4"/>
      <c r="H13" s="5"/>
      <c r="I13" s="6"/>
    </row>
    <row r="14" spans="1:9" ht="12.75">
      <c r="A14" s="3"/>
      <c r="B14" s="4"/>
      <c r="C14" s="4"/>
      <c r="D14" s="4"/>
      <c r="E14" s="4"/>
      <c r="F14" s="4"/>
      <c r="G14" s="4"/>
      <c r="H14" s="5"/>
      <c r="I14" s="6"/>
    </row>
    <row r="15" spans="1:9" ht="12.75">
      <c r="A15" s="3"/>
      <c r="B15" s="4"/>
      <c r="C15" s="4"/>
      <c r="D15" s="4"/>
      <c r="E15" s="4"/>
      <c r="F15" s="4"/>
      <c r="G15" s="4"/>
      <c r="H15" s="5"/>
      <c r="I15" s="6"/>
    </row>
    <row r="16" spans="1:9" ht="12.75">
      <c r="A16" s="3"/>
      <c r="B16" s="4"/>
      <c r="C16" s="4"/>
      <c r="D16" s="4"/>
      <c r="E16" s="4"/>
      <c r="F16" s="4"/>
      <c r="G16" s="4"/>
      <c r="H16" s="5"/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ht="12.75">
      <c r="A33" t="s">
        <v>26</v>
      </c>
    </row>
    <row r="34" ht="12.75">
      <c r="A34" t="s">
        <v>41</v>
      </c>
    </row>
    <row r="35" ht="12.75">
      <c r="A35" t="s">
        <v>42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I15" sqref="I15"/>
    </sheetView>
  </sheetViews>
  <sheetFormatPr defaultColWidth="9.00390625" defaultRowHeight="12.75"/>
  <cols>
    <col min="1" max="1" width="15.625" style="0" customWidth="1"/>
  </cols>
  <sheetData>
    <row r="1" ht="13.5" thickBot="1"/>
    <row r="2" spans="1:9" ht="12.75">
      <c r="A2" s="312" t="s">
        <v>1</v>
      </c>
      <c r="B2" s="314" t="s">
        <v>2</v>
      </c>
      <c r="C2" s="314" t="s">
        <v>3</v>
      </c>
      <c r="D2" s="314" t="s">
        <v>4</v>
      </c>
      <c r="E2" s="314" t="s">
        <v>5</v>
      </c>
      <c r="F2" s="314" t="s">
        <v>6</v>
      </c>
      <c r="G2" s="314" t="s">
        <v>7</v>
      </c>
      <c r="H2" s="314" t="s">
        <v>8</v>
      </c>
      <c r="I2" s="314"/>
    </row>
    <row r="3" spans="1:9" ht="12.75">
      <c r="A3" s="313"/>
      <c r="B3" s="315"/>
      <c r="C3" s="315"/>
      <c r="D3" s="315"/>
      <c r="E3" s="315"/>
      <c r="F3" s="315"/>
      <c r="G3" s="315"/>
      <c r="H3" s="315"/>
      <c r="I3" s="315"/>
    </row>
    <row r="4" spans="1:9" ht="12.75">
      <c r="A4" s="3" t="s">
        <v>43</v>
      </c>
      <c r="B4" s="4">
        <v>0.1</v>
      </c>
      <c r="C4" s="4" t="s">
        <v>44</v>
      </c>
      <c r="D4" s="4">
        <v>7</v>
      </c>
      <c r="E4" s="4">
        <v>12</v>
      </c>
      <c r="F4" s="4">
        <v>5</v>
      </c>
      <c r="G4" s="4">
        <v>14650</v>
      </c>
      <c r="H4" s="5">
        <v>15650</v>
      </c>
      <c r="I4" s="6">
        <v>1565</v>
      </c>
    </row>
    <row r="5" spans="1:11" ht="12.75">
      <c r="A5" s="3" t="s">
        <v>45</v>
      </c>
      <c r="B5" s="4">
        <v>0.8</v>
      </c>
      <c r="C5" s="4" t="s">
        <v>44</v>
      </c>
      <c r="D5" s="4">
        <v>1</v>
      </c>
      <c r="E5" s="4">
        <v>12</v>
      </c>
      <c r="F5" s="4">
        <v>1</v>
      </c>
      <c r="G5" s="4">
        <v>11950</v>
      </c>
      <c r="J5" s="5" t="s">
        <v>46</v>
      </c>
      <c r="K5" s="6"/>
    </row>
    <row r="6" spans="1:9" ht="12.75">
      <c r="A6" s="3" t="s">
        <v>47</v>
      </c>
      <c r="B6" s="4">
        <v>0.5</v>
      </c>
      <c r="C6" s="4" t="s">
        <v>44</v>
      </c>
      <c r="D6" s="4">
        <v>8</v>
      </c>
      <c r="E6" s="4">
        <v>12</v>
      </c>
      <c r="F6" s="4">
        <v>5</v>
      </c>
      <c r="G6" s="4">
        <v>14650</v>
      </c>
      <c r="H6" s="5">
        <v>14612</v>
      </c>
      <c r="I6" s="6">
        <v>7306</v>
      </c>
    </row>
    <row r="7" spans="1:9" ht="12.75">
      <c r="A7" s="3" t="s">
        <v>48</v>
      </c>
      <c r="B7" s="4">
        <v>1</v>
      </c>
      <c r="C7" s="4" t="s">
        <v>44</v>
      </c>
      <c r="D7" s="4">
        <v>15</v>
      </c>
      <c r="E7" s="4">
        <v>9</v>
      </c>
      <c r="F7" s="4">
        <v>7</v>
      </c>
      <c r="G7" s="4">
        <v>12390</v>
      </c>
      <c r="H7" s="5">
        <v>12390</v>
      </c>
      <c r="I7" s="6">
        <v>12390</v>
      </c>
    </row>
    <row r="8" spans="1:9" ht="12.75">
      <c r="A8" s="3" t="s">
        <v>49</v>
      </c>
      <c r="B8" s="4">
        <v>0.4</v>
      </c>
      <c r="C8" s="4" t="s">
        <v>10</v>
      </c>
      <c r="D8" s="4">
        <v>27</v>
      </c>
      <c r="E8" s="4">
        <v>8</v>
      </c>
      <c r="F8" s="4">
        <v>10</v>
      </c>
      <c r="G8" s="4">
        <v>12830</v>
      </c>
      <c r="H8" s="5">
        <v>12706</v>
      </c>
      <c r="I8" s="6">
        <v>5082.4</v>
      </c>
    </row>
    <row r="9" spans="1:9" ht="12.75">
      <c r="A9" s="3" t="s">
        <v>50</v>
      </c>
      <c r="B9" s="4">
        <v>0.1</v>
      </c>
      <c r="C9" s="4" t="s">
        <v>51</v>
      </c>
      <c r="D9" s="4">
        <v>22</v>
      </c>
      <c r="E9" s="4">
        <v>11</v>
      </c>
      <c r="F9" s="4">
        <v>9</v>
      </c>
      <c r="G9" s="4">
        <v>15770</v>
      </c>
      <c r="H9" s="5">
        <v>15587</v>
      </c>
      <c r="I9" s="6">
        <v>1558.7</v>
      </c>
    </row>
    <row r="10" spans="1:10" ht="12.75">
      <c r="A10" s="3" t="s">
        <v>52</v>
      </c>
      <c r="B10" s="4"/>
      <c r="C10" s="4" t="s">
        <v>44</v>
      </c>
      <c r="D10" s="4">
        <v>3</v>
      </c>
      <c r="E10" s="4">
        <v>12</v>
      </c>
      <c r="F10" s="4">
        <v>3</v>
      </c>
      <c r="G10" s="4">
        <v>730</v>
      </c>
      <c r="H10" s="5">
        <v>787</v>
      </c>
      <c r="I10" s="6"/>
      <c r="J10" t="s">
        <v>38</v>
      </c>
    </row>
    <row r="11" spans="1:9" ht="12.75">
      <c r="A11" s="3"/>
      <c r="B11" s="4">
        <f>SUM(B4:B10)</f>
        <v>2.9</v>
      </c>
      <c r="C11" s="4"/>
      <c r="D11" s="4"/>
      <c r="E11" s="4"/>
      <c r="F11" s="4"/>
      <c r="G11" s="4"/>
      <c r="H11" s="5">
        <f>SUM(H4:H9)</f>
        <v>70945</v>
      </c>
      <c r="I11" s="6"/>
    </row>
    <row r="12" spans="1:9" ht="12.75">
      <c r="A12" s="3"/>
      <c r="B12" s="4"/>
      <c r="C12" s="4">
        <f>+(B4+B5+B6+B7+B9)/B11*100</f>
        <v>86.20689655172414</v>
      </c>
      <c r="D12" s="4"/>
      <c r="E12" s="4"/>
      <c r="F12" s="4"/>
      <c r="G12" s="4"/>
      <c r="H12" s="5">
        <f>+H11/B11</f>
        <v>24463.793103448275</v>
      </c>
      <c r="I12" s="6"/>
    </row>
    <row r="13" spans="1:9" ht="12.75">
      <c r="A13" s="3"/>
      <c r="B13" s="4"/>
      <c r="C13" s="4"/>
      <c r="D13" s="4"/>
      <c r="E13" s="4"/>
      <c r="F13" s="4"/>
      <c r="G13" s="4"/>
      <c r="H13" s="5"/>
      <c r="I13" s="6"/>
    </row>
    <row r="14" spans="1:9" ht="12.75">
      <c r="A14" s="3"/>
      <c r="B14" s="4"/>
      <c r="C14" s="4"/>
      <c r="D14" s="4"/>
      <c r="E14" s="4"/>
      <c r="F14" s="4"/>
      <c r="G14" s="4"/>
      <c r="H14" s="5"/>
      <c r="I14" s="6">
        <v>27902.1</v>
      </c>
    </row>
    <row r="15" spans="1:9" ht="12.75">
      <c r="A15" s="3"/>
      <c r="B15" s="4"/>
      <c r="C15" s="4"/>
      <c r="D15" s="4"/>
      <c r="E15" s="4"/>
      <c r="F15" s="4"/>
      <c r="G15" s="4"/>
      <c r="H15" s="5"/>
      <c r="I15" s="133">
        <v>9621.41379310345</v>
      </c>
    </row>
    <row r="16" spans="1:9" ht="12.75">
      <c r="A16" s="3"/>
      <c r="B16" s="4"/>
      <c r="C16" s="4"/>
      <c r="D16" s="4"/>
      <c r="E16" s="4"/>
      <c r="F16" s="4"/>
      <c r="G16" s="4"/>
      <c r="H16" s="5"/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3.5" thickBot="1">
      <c r="A30" s="8"/>
      <c r="B30" s="10"/>
      <c r="C30" s="10"/>
      <c r="D30" s="10"/>
      <c r="E30" s="10"/>
      <c r="F30" s="10"/>
      <c r="G30" s="10"/>
      <c r="H30" s="11"/>
      <c r="I30" s="12"/>
    </row>
    <row r="32" spans="1:2" ht="12.75">
      <c r="A32" t="s">
        <v>26</v>
      </c>
      <c r="B32" t="s">
        <v>54</v>
      </c>
    </row>
  </sheetData>
  <mergeCells count="8">
    <mergeCell ref="A2:A3"/>
    <mergeCell ref="B2:B3"/>
    <mergeCell ref="C2:C3"/>
    <mergeCell ref="D2:D3"/>
    <mergeCell ref="E2:E3"/>
    <mergeCell ref="F2:F3"/>
    <mergeCell ref="G2:G3"/>
    <mergeCell ref="H2:I3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I17" sqref="I17"/>
    </sheetView>
  </sheetViews>
  <sheetFormatPr defaultColWidth="9.00390625" defaultRowHeight="12.75"/>
  <cols>
    <col min="1" max="1" width="14.375" style="0" customWidth="1"/>
  </cols>
  <sheetData>
    <row r="1" spans="1:9" ht="12.75">
      <c r="A1" s="310" t="s">
        <v>0</v>
      </c>
      <c r="B1" s="310"/>
      <c r="C1" s="310"/>
      <c r="D1" s="310"/>
      <c r="E1" s="310"/>
      <c r="F1" s="311"/>
      <c r="G1" s="311"/>
      <c r="H1" s="311"/>
      <c r="I1" s="311"/>
    </row>
    <row r="2" ht="13.5" thickBot="1"/>
    <row r="3" spans="1:9" ht="12.75">
      <c r="A3" s="312" t="s">
        <v>1</v>
      </c>
      <c r="B3" s="314" t="s">
        <v>2</v>
      </c>
      <c r="C3" s="314" t="s">
        <v>3</v>
      </c>
      <c r="D3" s="314" t="s">
        <v>4</v>
      </c>
      <c r="E3" s="314" t="s">
        <v>5</v>
      </c>
      <c r="F3" s="314" t="s">
        <v>6</v>
      </c>
      <c r="G3" s="314" t="s">
        <v>7</v>
      </c>
      <c r="H3" s="314" t="s">
        <v>8</v>
      </c>
      <c r="I3" s="314"/>
    </row>
    <row r="4" spans="1:9" ht="12.75">
      <c r="A4" s="313"/>
      <c r="B4" s="315"/>
      <c r="C4" s="315"/>
      <c r="D4" s="315"/>
      <c r="E4" s="315"/>
      <c r="F4" s="315"/>
      <c r="G4" s="315"/>
      <c r="H4" s="315"/>
      <c r="I4" s="315"/>
    </row>
    <row r="5" spans="1:9" ht="12.75">
      <c r="A5" s="3" t="s">
        <v>55</v>
      </c>
      <c r="B5" s="4">
        <v>0.1</v>
      </c>
      <c r="C5" s="4" t="s">
        <v>44</v>
      </c>
      <c r="D5" s="4">
        <v>7</v>
      </c>
      <c r="E5" s="4">
        <v>12</v>
      </c>
      <c r="F5" s="4">
        <v>5</v>
      </c>
      <c r="G5" s="4">
        <v>14650</v>
      </c>
      <c r="H5" s="5">
        <v>15650</v>
      </c>
      <c r="I5" s="6">
        <v>1565</v>
      </c>
    </row>
    <row r="6" spans="1:9" ht="12.75">
      <c r="A6" s="3" t="s">
        <v>45</v>
      </c>
      <c r="B6" s="4">
        <v>0.8</v>
      </c>
      <c r="C6" s="4" t="s">
        <v>44</v>
      </c>
      <c r="D6" s="4">
        <v>7</v>
      </c>
      <c r="E6" s="4">
        <v>12</v>
      </c>
      <c r="F6" s="4">
        <v>5</v>
      </c>
      <c r="G6" s="4">
        <v>14650</v>
      </c>
      <c r="H6" s="5">
        <v>15650</v>
      </c>
      <c r="I6" s="6">
        <v>12520</v>
      </c>
    </row>
    <row r="7" spans="1:9" ht="12.75">
      <c r="A7" s="3" t="s">
        <v>56</v>
      </c>
      <c r="B7" s="4">
        <v>1</v>
      </c>
      <c r="C7" s="4" t="s">
        <v>57</v>
      </c>
      <c r="D7" s="4">
        <v>3</v>
      </c>
      <c r="E7" s="4">
        <v>9</v>
      </c>
      <c r="F7" s="4">
        <v>3</v>
      </c>
      <c r="G7" s="4">
        <v>10620</v>
      </c>
      <c r="H7" s="5">
        <v>12620</v>
      </c>
      <c r="I7" s="6">
        <v>12620</v>
      </c>
    </row>
    <row r="8" spans="1:9" ht="12.75">
      <c r="A8" s="3" t="s">
        <v>56</v>
      </c>
      <c r="B8" s="4">
        <v>1</v>
      </c>
      <c r="C8" s="4" t="s">
        <v>10</v>
      </c>
      <c r="D8" s="4">
        <v>11</v>
      </c>
      <c r="E8" s="4">
        <v>9</v>
      </c>
      <c r="F8" s="4">
        <v>6</v>
      </c>
      <c r="G8" s="4">
        <v>11920</v>
      </c>
      <c r="H8" s="5">
        <v>11920</v>
      </c>
      <c r="I8" s="6">
        <v>11920</v>
      </c>
    </row>
    <row r="9" spans="1:9" ht="12.75">
      <c r="A9" s="3" t="s">
        <v>58</v>
      </c>
      <c r="B9" s="4">
        <v>0.5</v>
      </c>
      <c r="C9" s="4" t="s">
        <v>44</v>
      </c>
      <c r="D9" s="4">
        <v>8</v>
      </c>
      <c r="E9" s="4">
        <v>12</v>
      </c>
      <c r="F9" s="4">
        <v>5</v>
      </c>
      <c r="G9" s="4">
        <v>14650</v>
      </c>
      <c r="H9" s="5">
        <v>14612</v>
      </c>
      <c r="I9" s="6">
        <v>7306</v>
      </c>
    </row>
    <row r="10" spans="1:9" ht="12.75">
      <c r="A10" s="3" t="s">
        <v>49</v>
      </c>
      <c r="B10" s="4">
        <v>0.6</v>
      </c>
      <c r="C10" s="4" t="s">
        <v>10</v>
      </c>
      <c r="D10" s="4">
        <v>27</v>
      </c>
      <c r="E10" s="4">
        <v>8</v>
      </c>
      <c r="F10" s="4">
        <v>10</v>
      </c>
      <c r="G10" s="4">
        <v>12830</v>
      </c>
      <c r="H10" s="5">
        <v>12706</v>
      </c>
      <c r="I10" s="6">
        <v>7623.6</v>
      </c>
    </row>
    <row r="11" spans="1:11" ht="12.75">
      <c r="A11" s="3" t="s">
        <v>45</v>
      </c>
      <c r="B11" s="4">
        <v>0.2</v>
      </c>
      <c r="C11" s="4" t="s">
        <v>44</v>
      </c>
      <c r="D11" s="4">
        <v>1</v>
      </c>
      <c r="E11" s="4">
        <v>12</v>
      </c>
      <c r="F11" s="4">
        <v>1</v>
      </c>
      <c r="G11" s="4">
        <v>11950</v>
      </c>
      <c r="J11" s="5" t="s">
        <v>46</v>
      </c>
      <c r="K11" s="6"/>
    </row>
    <row r="12" spans="1:9" ht="12.75">
      <c r="A12" s="3" t="s">
        <v>56</v>
      </c>
      <c r="B12" s="4">
        <v>1</v>
      </c>
      <c r="C12" s="4" t="s">
        <v>44</v>
      </c>
      <c r="D12" s="4">
        <v>26</v>
      </c>
      <c r="E12" s="4">
        <v>6</v>
      </c>
      <c r="F12" s="4">
        <v>10</v>
      </c>
      <c r="G12" s="4">
        <v>10890</v>
      </c>
      <c r="H12" s="5">
        <v>10890</v>
      </c>
      <c r="I12" s="6">
        <v>10890</v>
      </c>
    </row>
    <row r="13" spans="1:9" ht="12.75">
      <c r="A13" s="3" t="s">
        <v>50</v>
      </c>
      <c r="B13" s="4">
        <v>0.1</v>
      </c>
      <c r="C13" s="4" t="s">
        <v>51</v>
      </c>
      <c r="D13" s="4">
        <v>22</v>
      </c>
      <c r="E13" s="4">
        <v>11</v>
      </c>
      <c r="F13" s="4">
        <v>9</v>
      </c>
      <c r="G13" s="4">
        <v>15770</v>
      </c>
      <c r="H13" s="5">
        <v>15587</v>
      </c>
      <c r="I13" s="6">
        <v>1558.7</v>
      </c>
    </row>
    <row r="14" spans="1:10" ht="12.75">
      <c r="A14" s="3" t="s">
        <v>59</v>
      </c>
      <c r="C14" s="4" t="s">
        <v>44</v>
      </c>
      <c r="D14" s="4">
        <v>3</v>
      </c>
      <c r="E14" s="4">
        <v>12</v>
      </c>
      <c r="F14" s="4">
        <v>3</v>
      </c>
      <c r="G14" s="4">
        <v>1455</v>
      </c>
      <c r="H14" s="5">
        <v>1575</v>
      </c>
      <c r="I14" s="6">
        <v>66003.3</v>
      </c>
      <c r="J14" s="4" t="s">
        <v>53</v>
      </c>
    </row>
    <row r="15" spans="1:9" ht="12.75">
      <c r="A15" s="3"/>
      <c r="B15" s="4">
        <f>SUM(B5:B14)</f>
        <v>5.3</v>
      </c>
      <c r="C15" s="4"/>
      <c r="D15" s="4"/>
      <c r="E15" s="4"/>
      <c r="F15" s="4"/>
      <c r="G15" s="4"/>
      <c r="H15" s="5">
        <f>SUM(H5:H14)</f>
        <v>111210</v>
      </c>
      <c r="I15" s="6"/>
    </row>
    <row r="16" spans="1:9" ht="12.75">
      <c r="A16" s="3"/>
      <c r="B16" s="4"/>
      <c r="C16" s="4">
        <f>+(B5+B6+B7+B8+B9+B11+B12+B13)/B15*100</f>
        <v>88.67924528301886</v>
      </c>
      <c r="D16" s="4"/>
      <c r="E16" s="4"/>
      <c r="F16" s="4"/>
      <c r="G16" s="4"/>
      <c r="H16" s="5">
        <f>+H15/B15</f>
        <v>20983.01886792453</v>
      </c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133">
        <v>12453.45283018868</v>
      </c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spans="1:2" ht="12.75">
      <c r="A33" t="s">
        <v>26</v>
      </c>
      <c r="B33" t="s">
        <v>60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rehorova</dc:creator>
  <cp:keywords/>
  <dc:description/>
  <cp:lastModifiedBy>chrastova</cp:lastModifiedBy>
  <cp:lastPrinted>2007-04-20T05:56:07Z</cp:lastPrinted>
  <dcterms:created xsi:type="dcterms:W3CDTF">2006-05-23T06:35:32Z</dcterms:created>
  <dcterms:modified xsi:type="dcterms:W3CDTF">2007-04-27T06:44:08Z</dcterms:modified>
  <cp:category/>
  <cp:version/>
  <cp:contentType/>
  <cp:contentStatus/>
</cp:coreProperties>
</file>