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3645" windowWidth="15345" windowHeight="4800" activeTab="0"/>
  </bookViews>
  <sheets>
    <sheet name="DD" sheetId="1" r:id="rId1"/>
    <sheet name="mzdy" sheetId="2" r:id="rId2"/>
  </sheets>
  <definedNames/>
  <calcPr fullCalcOnLoad="1"/>
</workbook>
</file>

<file path=xl/sharedStrings.xml><?xml version="1.0" encoding="utf-8"?>
<sst xmlns="http://schemas.openxmlformats.org/spreadsheetml/2006/main" count="184" uniqueCount="134">
  <si>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</si>
  <si>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</si>
  <si>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</si>
  <si>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</si>
  <si>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</si>
  <si>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</si>
  <si>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</si>
  <si>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</si>
  <si>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</si>
  <si>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</si>
  <si>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</si>
  <si>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</si>
  <si>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</si>
  <si>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</si>
  <si>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</si>
  <si>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</si>
  <si>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</si>
  <si>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</si>
  <si>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</si>
  <si>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</si>
  <si>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</si>
  <si>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</si>
  <si>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</si>
  <si>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</si>
  <si>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</si>
  <si>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</si>
  <si>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</si>
  <si>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</si>
  <si>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</si>
  <si>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</si>
  <si>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</si>
  <si>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</si>
  <si>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</si>
  <si>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</si>
  <si>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</si>
  <si>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</si>
  <si>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</si>
  <si>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</si>
  <si>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</si>
  <si>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</si>
  <si>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celkem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</si>
  <si>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</si>
  <si>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</si>
  <si>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</si>
  <si>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</si>
  <si>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</si>
  <si>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</si>
  <si>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</si>
  <si>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</si>
  <si>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</si>
  <si>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</si>
  <si>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</si>
  <si>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</si>
  <si>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</si>
  <si>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</si>
  <si>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</si>
  <si>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</si>
  <si>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</si>
  <si>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</si>
  <si>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Jiní VŠ</t>
  </si>
  <si>
    <t>SZP</t>
  </si>
  <si>
    <t>THP</t>
  </si>
  <si>
    <t>Závazky</t>
  </si>
  <si>
    <t>Lůžkový fond</t>
  </si>
  <si>
    <t>I. Návrh finančního plánu, investičního plánu, odpisového plánu</t>
  </si>
  <si>
    <t>v tis.Kč</t>
  </si>
  <si>
    <t>odvod do rozpočtu zřizovatele</t>
  </si>
  <si>
    <t xml:space="preserve">          investiční fond</t>
  </si>
  <si>
    <t>Pohledávky (včetně ostatních pohledávkových účtů)</t>
  </si>
  <si>
    <t>Rozbor mzdových nákladů v Kč</t>
  </si>
  <si>
    <t>dělníci</t>
  </si>
  <si>
    <t>mzdy celkem</t>
  </si>
  <si>
    <t>průměrný přepočtený počet</t>
  </si>
  <si>
    <t>průměrný plat zaměstnanců</t>
  </si>
  <si>
    <t>Kapacita</t>
  </si>
  <si>
    <t>Skutečnost 2005</t>
  </si>
  <si>
    <t>Skutečnost 2003</t>
  </si>
  <si>
    <t>Skutečnost 2004</t>
  </si>
  <si>
    <t>Stav k 1.1.2006</t>
  </si>
  <si>
    <t>Stav k 31.12.2006</t>
  </si>
  <si>
    <t>Rozdíl 2006 - 2005</t>
  </si>
  <si>
    <t>Skutečnost 2006</t>
  </si>
  <si>
    <t>Návrh na rok 2007</t>
  </si>
  <si>
    <t>Rozdíl 2007 - 2006</t>
  </si>
  <si>
    <t>Oprávky k 1.1.2007</t>
  </si>
  <si>
    <t>Odpisový plán na rok 2007</t>
  </si>
  <si>
    <t>Zůstatková cena k 31.12.2007</t>
  </si>
  <si>
    <t>Plán čerpání investičního fondu 2007 - z vlastních zdrojů</t>
  </si>
  <si>
    <t>Účetní stav 2006</t>
  </si>
  <si>
    <t>Zůstatek účtu k 1.1.2006</t>
  </si>
  <si>
    <t>Zůstatek účtu k 31.12.2006</t>
  </si>
  <si>
    <t>Stav k 1.1.2007</t>
  </si>
  <si>
    <t>Plán tvorby a čerpání fondů 2007</t>
  </si>
  <si>
    <t>Stav k 31.12.2007</t>
  </si>
  <si>
    <t>stav k 31.12.2006</t>
  </si>
  <si>
    <t>II. Doplňující údaje z výsledků hospodaření za rok 2006</t>
  </si>
  <si>
    <t>Vseob. Sestry</t>
  </si>
  <si>
    <t>Dělníci a provoz</t>
  </si>
  <si>
    <t>Zdrav. prac. odb. zpus.</t>
  </si>
  <si>
    <t>Dětský domov Kamenice nad Lipou</t>
  </si>
  <si>
    <t>NZP</t>
  </si>
  <si>
    <t>PZP</t>
  </si>
  <si>
    <t>Jiní odb. prac. nelék</t>
  </si>
  <si>
    <t>zdrav.prac. Nelék. Odb. dohled</t>
  </si>
  <si>
    <t>Zdrav. prac. nelékaři s odb. a special. způsobilostí</t>
  </si>
  <si>
    <t>Jiní odb. prac. nelékaři s odb. způsobilostí</t>
  </si>
  <si>
    <t>Zdrav. prac. nelék. pod odb. dohledem</t>
  </si>
  <si>
    <t>průmyslový sušič</t>
  </si>
  <si>
    <t>Závazné ukazatele pro rok 2007</t>
  </si>
  <si>
    <t>před uplatněním rozpočtového opatření</t>
  </si>
  <si>
    <t>po uplatnění rozpočtového opatření</t>
  </si>
  <si>
    <t>Příspěvek na provoz</t>
  </si>
  <si>
    <t>Dotace na investice</t>
  </si>
  <si>
    <t>Limit prostředků na platy</t>
  </si>
  <si>
    <t>počet stran: 2</t>
  </si>
  <si>
    <t>Dopady nového zákoníku práce do navýšení osobních nákladů</t>
  </si>
  <si>
    <t>složka mzdy</t>
  </si>
  <si>
    <t>navýšení</t>
  </si>
  <si>
    <t>tarif</t>
  </si>
  <si>
    <t>složky mzdy odvíjející se z průměrné hodinové mzdy</t>
  </si>
  <si>
    <t>příplatek za vedení</t>
  </si>
  <si>
    <t>příplatek za riziko</t>
  </si>
  <si>
    <t>příplatek za obtížnost a směnnost</t>
  </si>
  <si>
    <t>odměny celkem</t>
  </si>
  <si>
    <t xml:space="preserve">    z toho 2006 startovné, 2007 dorovnání služeb</t>
  </si>
  <si>
    <t>přesčasy</t>
  </si>
  <si>
    <t>ostatní složky mzdy celkem</t>
  </si>
  <si>
    <t>celkem platy</t>
  </si>
  <si>
    <t>celkem OON</t>
  </si>
  <si>
    <t xml:space="preserve">    z toho dohody na ústavní služby </t>
  </si>
  <si>
    <t>mzdové náklady celkem</t>
  </si>
  <si>
    <t>osobní náklady celkem</t>
  </si>
  <si>
    <t>v %</t>
  </si>
  <si>
    <t>RK-14-2007-37, př. 1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</si>
</sst>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  <numFmt numFmtId="197" formatCode="0.0000"/>
    <numFmt numFmtId="198" formatCode="0.000"/>
    <numFmt numFmtId="199" formatCode="#,##0.000"/>
    <numFmt numFmtId="200" formatCode="0.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#00000"/>
    <numFmt numFmtId="207" formatCode="#,##0.000000"/>
    <numFmt numFmtId="208" formatCode="#,##0.0\ &quot;Kč&quot;"/>
    <numFmt numFmtId="209" formatCode="_-* #,##0.0\ &quot;Kč&quot;_-;\-* #,##0.0\ &quot;Kč&quot;_-;_-* &quot;-&quot;\ &quot;Kč&quot;_-;_-@_-"/>
    <numFmt numFmtId="210" formatCode="_-* #,##0.00\ &quot;Kč&quot;_-;\-* #,##0.00\ &quot;Kč&quot;_-;_-* &quot;-&quot;\ &quot;Kč&quot;_-;_-@_-"/>
    <numFmt numFmtId="211" formatCode="#,##0.00_ ;\-#,##0.00\ "/>
    <numFmt numFmtId="212" formatCode="#,##0.0000000"/>
    <numFmt numFmtId="213" formatCode="_-* #,##0.000\ &quot;Kč&quot;_-;\-* #,##0.000\ &quot;Kč&quot;_-;_-* &quot;-&quot;\ &quot;Kč&quot;_-;_-@_-"/>
    <numFmt numFmtId="214" formatCode="#,##0.00000000"/>
    <numFmt numFmtId="215" formatCode="#,##0.000000000"/>
    <numFmt numFmtId="216" formatCode="_-* #,##0.0000\ &quot;Kč&quot;_-;\-* #,##0.0000\ &quot;Kč&quot;_-;_-* &quot;-&quot;\ &quot;Kč&quot;_-;_-@_-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10"/>
      <name val="Helv"/>
      <family val="0"/>
    </font>
    <font>
      <b/>
      <sz val="8"/>
      <name val="Helv"/>
      <family val="0"/>
    </font>
    <font>
      <b/>
      <sz val="11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0" fontId="15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 quotePrefix="1">
      <alignment horizontal="center"/>
    </xf>
    <xf numFmtId="0" fontId="2" fillId="2" borderId="13" xfId="0" applyFont="1" applyFill="1" applyBorder="1" applyAlignment="1">
      <alignment horizontal="center"/>
    </xf>
    <xf numFmtId="3" fontId="2" fillId="0" borderId="14" xfId="0" applyNumberFormat="1" applyFont="1" applyBorder="1" applyAlignment="1">
      <alignment vertical="center" wrapText="1"/>
    </xf>
    <xf numFmtId="3" fontId="6" fillId="3" borderId="15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6" fillId="3" borderId="18" xfId="0" applyNumberFormat="1" applyFont="1" applyFill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10" fontId="6" fillId="3" borderId="20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10" fontId="6" fillId="3" borderId="7" xfId="0" applyNumberFormat="1" applyFont="1" applyFill="1" applyBorder="1" applyAlignment="1">
      <alignment vertical="center" wrapText="1"/>
    </xf>
    <xf numFmtId="3" fontId="6" fillId="2" borderId="21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 wrapText="1"/>
    </xf>
    <xf numFmtId="3" fontId="6" fillId="2" borderId="23" xfId="0" applyNumberFormat="1" applyFont="1" applyFill="1" applyBorder="1" applyAlignment="1">
      <alignment vertical="center" wrapText="1"/>
    </xf>
    <xf numFmtId="3" fontId="6" fillId="3" borderId="21" xfId="0" applyNumberFormat="1" applyFont="1" applyFill="1" applyBorder="1" applyAlignment="1">
      <alignment vertical="center" wrapText="1"/>
    </xf>
    <xf numFmtId="3" fontId="6" fillId="2" borderId="24" xfId="0" applyNumberFormat="1" applyFont="1" applyFill="1" applyBorder="1" applyAlignment="1">
      <alignment vertical="center" wrapText="1"/>
    </xf>
    <xf numFmtId="10" fontId="6" fillId="3" borderId="23" xfId="0" applyNumberFormat="1" applyFont="1" applyFill="1" applyBorder="1" applyAlignment="1">
      <alignment vertical="center" wrapText="1"/>
    </xf>
    <xf numFmtId="10" fontId="6" fillId="3" borderId="17" xfId="0" applyNumberFormat="1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2" borderId="26" xfId="0" applyNumberFormat="1" applyFont="1" applyFill="1" applyBorder="1" applyAlignment="1">
      <alignment vertical="center" wrapText="1"/>
    </xf>
    <xf numFmtId="3" fontId="6" fillId="2" borderId="27" xfId="0" applyNumberFormat="1" applyFont="1" applyFill="1" applyBorder="1" applyAlignment="1">
      <alignment vertical="center" wrapText="1"/>
    </xf>
    <xf numFmtId="3" fontId="6" fillId="2" borderId="2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25" xfId="21" applyFont="1" applyFill="1" applyBorder="1" applyAlignment="1">
      <alignment horizontal="center" vertical="center"/>
      <protection/>
    </xf>
    <xf numFmtId="3" fontId="6" fillId="0" borderId="28" xfId="21" applyNumberFormat="1" applyFont="1" applyBorder="1" applyAlignment="1">
      <alignment horizontal="center" vertical="center"/>
      <protection/>
    </xf>
    <xf numFmtId="3" fontId="6" fillId="0" borderId="10" xfId="21" applyNumberFormat="1" applyFont="1" applyBorder="1" applyAlignment="1">
      <alignment horizontal="right" vertical="center"/>
      <protection/>
    </xf>
    <xf numFmtId="3" fontId="6" fillId="0" borderId="29" xfId="21" applyNumberFormat="1" applyFont="1" applyBorder="1" applyAlignment="1">
      <alignment horizontal="right" vertical="center"/>
      <protection/>
    </xf>
    <xf numFmtId="3" fontId="6" fillId="0" borderId="11" xfId="21" applyNumberFormat="1" applyFont="1" applyBorder="1" applyAlignment="1">
      <alignment horizontal="right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center"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 quotePrefix="1">
      <alignment horizontal="center"/>
    </xf>
    <xf numFmtId="3" fontId="6" fillId="0" borderId="17" xfId="0" applyNumberFormat="1" applyFont="1" applyBorder="1" applyAlignment="1" quotePrefix="1">
      <alignment horizontal="center"/>
    </xf>
    <xf numFmtId="0" fontId="6" fillId="0" borderId="34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right"/>
    </xf>
    <xf numFmtId="0" fontId="6" fillId="0" borderId="37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 wrapText="1"/>
    </xf>
    <xf numFmtId="3" fontId="6" fillId="2" borderId="43" xfId="0" applyNumberFormat="1" applyFont="1" applyFill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6" fillId="0" borderId="19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3" fontId="6" fillId="0" borderId="19" xfId="0" applyNumberFormat="1" applyFont="1" applyBorder="1" applyAlignment="1" quotePrefix="1">
      <alignment horizontal="right"/>
    </xf>
    <xf numFmtId="3" fontId="6" fillId="2" borderId="27" xfId="0" applyNumberFormat="1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3" fontId="6" fillId="0" borderId="35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38" xfId="0" applyNumberFormat="1" applyFont="1" applyBorder="1" applyAlignment="1">
      <alignment vertical="center"/>
    </xf>
    <xf numFmtId="3" fontId="8" fillId="2" borderId="27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7" xfId="0" applyNumberFormat="1" applyFont="1" applyBorder="1" applyAlignment="1">
      <alignment horizontal="right"/>
    </xf>
    <xf numFmtId="3" fontId="8" fillId="2" borderId="21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6" fillId="4" borderId="48" xfId="0" applyNumberFormat="1" applyFont="1" applyFill="1" applyBorder="1" applyAlignment="1">
      <alignment vertical="center"/>
    </xf>
    <xf numFmtId="3" fontId="6" fillId="4" borderId="49" xfId="0" applyNumberFormat="1" applyFont="1" applyFill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2" borderId="22" xfId="0" applyNumberFormat="1" applyFont="1" applyFill="1" applyBorder="1" applyAlignment="1">
      <alignment horizontal="right" vertical="center"/>
    </xf>
    <xf numFmtId="3" fontId="6" fillId="2" borderId="45" xfId="0" applyNumberFormat="1" applyFont="1" applyFill="1" applyBorder="1" applyAlignment="1">
      <alignment horizontal="right" vertical="center"/>
    </xf>
    <xf numFmtId="3" fontId="6" fillId="4" borderId="51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2" fillId="2" borderId="28" xfId="0" applyFont="1" applyFill="1" applyBorder="1" applyAlignment="1" quotePrefix="1">
      <alignment horizontal="center"/>
    </xf>
    <xf numFmtId="3" fontId="2" fillId="0" borderId="31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6" fillId="2" borderId="45" xfId="0" applyNumberFormat="1" applyFont="1" applyFill="1" applyBorder="1" applyAlignment="1">
      <alignment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6" fillId="0" borderId="52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6" fillId="3" borderId="42" xfId="0" applyNumberFormat="1" applyFont="1" applyFill="1" applyBorder="1" applyAlignment="1">
      <alignment vertical="center" wrapText="1"/>
    </xf>
    <xf numFmtId="3" fontId="6" fillId="3" borderId="44" xfId="0" applyNumberFormat="1" applyFont="1" applyFill="1" applyBorder="1" applyAlignment="1">
      <alignment vertical="center" wrapText="1"/>
    </xf>
    <xf numFmtId="3" fontId="6" fillId="3" borderId="54" xfId="0" applyNumberFormat="1" applyFont="1" applyFill="1" applyBorder="1" applyAlignment="1">
      <alignment vertical="center" wrapText="1"/>
    </xf>
    <xf numFmtId="3" fontId="6" fillId="3" borderId="24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6" xfId="0" applyNumberFormat="1" applyFont="1" applyBorder="1" applyAlignment="1" quotePrefix="1">
      <alignment horizontal="center"/>
    </xf>
    <xf numFmtId="3" fontId="6" fillId="0" borderId="14" xfId="0" applyNumberFormat="1" applyFont="1" applyBorder="1" applyAlignment="1" quotePrefix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3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2" borderId="14" xfId="0" applyNumberFormat="1" applyFont="1" applyFill="1" applyBorder="1" applyAlignment="1">
      <alignment horizontal="center"/>
    </xf>
    <xf numFmtId="3" fontId="6" fillId="2" borderId="32" xfId="0" applyNumberFormat="1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56" xfId="0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6" fillId="2" borderId="52" xfId="0" applyNumberFormat="1" applyFont="1" applyFill="1" applyBorder="1" applyAlignment="1">
      <alignment horizontal="center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4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53" xfId="0" applyNumberFormat="1" applyFont="1" applyBorder="1" applyAlignment="1">
      <alignment vertical="center" wrapText="1"/>
    </xf>
    <xf numFmtId="3" fontId="2" fillId="0" borderId="60" xfId="0" applyNumberFormat="1" applyFont="1" applyBorder="1" applyAlignment="1">
      <alignment vertical="center" wrapText="1"/>
    </xf>
    <xf numFmtId="4" fontId="6" fillId="4" borderId="19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4" fontId="6" fillId="4" borderId="35" xfId="0" applyNumberFormat="1" applyFont="1" applyFill="1" applyBorder="1" applyAlignment="1">
      <alignment vertical="center"/>
    </xf>
    <xf numFmtId="3" fontId="6" fillId="4" borderId="47" xfId="0" applyNumberFormat="1" applyFont="1" applyFill="1" applyBorder="1" applyAlignment="1">
      <alignment vertical="center"/>
    </xf>
    <xf numFmtId="4" fontId="6" fillId="4" borderId="1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0" fontId="17" fillId="0" borderId="0" xfId="22" applyFont="1">
      <alignment/>
      <protection/>
    </xf>
    <xf numFmtId="0" fontId="4" fillId="0" borderId="0" xfId="22" applyFont="1">
      <alignment/>
      <protection/>
    </xf>
    <xf numFmtId="0" fontId="0" fillId="0" borderId="0" xfId="22">
      <alignment/>
      <protection/>
    </xf>
    <xf numFmtId="0" fontId="6" fillId="0" borderId="15" xfId="22" applyFont="1" applyBorder="1" applyAlignment="1">
      <alignment vertical="center" wrapText="1"/>
      <protection/>
    </xf>
    <xf numFmtId="3" fontId="6" fillId="0" borderId="16" xfId="22" applyNumberFormat="1" applyFont="1" applyBorder="1" applyAlignment="1">
      <alignment vertical="center"/>
      <protection/>
    </xf>
    <xf numFmtId="3" fontId="6" fillId="0" borderId="14" xfId="22" applyNumberFormat="1" applyFont="1" applyBorder="1" applyAlignment="1">
      <alignment vertical="center"/>
      <protection/>
    </xf>
    <xf numFmtId="0" fontId="6" fillId="0" borderId="18" xfId="22" applyFont="1" applyBorder="1" applyAlignment="1">
      <alignment vertical="center" wrapText="1"/>
      <protection/>
    </xf>
    <xf numFmtId="3" fontId="6" fillId="0" borderId="19" xfId="22" applyNumberFormat="1" applyFont="1" applyBorder="1" applyAlignment="1">
      <alignment vertical="center"/>
      <protection/>
    </xf>
    <xf numFmtId="3" fontId="6" fillId="0" borderId="1" xfId="22" applyNumberFormat="1" applyFont="1" applyBorder="1" applyAlignment="1">
      <alignment vertical="center"/>
      <protection/>
    </xf>
    <xf numFmtId="0" fontId="6" fillId="0" borderId="5" xfId="22" applyFont="1" applyBorder="1" applyAlignment="1">
      <alignment vertical="center" wrapText="1"/>
      <protection/>
    </xf>
    <xf numFmtId="3" fontId="6" fillId="0" borderId="9" xfId="22" applyNumberFormat="1" applyFont="1" applyBorder="1" applyAlignment="1">
      <alignment vertical="center"/>
      <protection/>
    </xf>
    <xf numFmtId="3" fontId="6" fillId="0" borderId="6" xfId="22" applyNumberFormat="1" applyFont="1" applyBorder="1" applyAlignment="1">
      <alignment vertical="center"/>
      <protection/>
    </xf>
    <xf numFmtId="3" fontId="6" fillId="2" borderId="21" xfId="22" applyNumberFormat="1" applyFont="1" applyFill="1" applyBorder="1" applyAlignment="1">
      <alignment vertical="center" wrapText="1"/>
      <protection/>
    </xf>
    <xf numFmtId="3" fontId="6" fillId="2" borderId="24" xfId="22" applyNumberFormat="1" applyFont="1" applyFill="1" applyBorder="1" applyAlignment="1">
      <alignment vertical="center"/>
      <protection/>
    </xf>
    <xf numFmtId="3" fontId="6" fillId="2" borderId="27" xfId="22" applyNumberFormat="1" applyFont="1" applyFill="1" applyBorder="1" applyAlignment="1">
      <alignment vertical="center"/>
      <protection/>
    </xf>
    <xf numFmtId="0" fontId="6" fillId="0" borderId="19" xfId="22" applyFont="1" applyBorder="1" applyAlignment="1">
      <alignment vertical="center"/>
      <protection/>
    </xf>
    <xf numFmtId="0" fontId="6" fillId="2" borderId="21" xfId="22" applyFont="1" applyFill="1" applyBorder="1" applyAlignment="1">
      <alignment vertical="center" wrapText="1"/>
      <protection/>
    </xf>
    <xf numFmtId="3" fontId="0" fillId="0" borderId="0" xfId="22" applyNumberFormat="1">
      <alignment/>
      <protection/>
    </xf>
    <xf numFmtId="3" fontId="6" fillId="2" borderId="22" xfId="22" applyNumberFormat="1" applyFont="1" applyFill="1" applyBorder="1" applyAlignment="1">
      <alignment vertical="center"/>
      <protection/>
    </xf>
    <xf numFmtId="0" fontId="18" fillId="0" borderId="0" xfId="22" applyFont="1">
      <alignment/>
      <protection/>
    </xf>
    <xf numFmtId="49" fontId="19" fillId="0" borderId="0" xfId="22" applyNumberFormat="1" applyFont="1" applyAlignment="1">
      <alignment horizontal="left"/>
      <protection/>
    </xf>
    <xf numFmtId="49" fontId="19" fillId="0" borderId="0" xfId="22" applyNumberFormat="1" applyFont="1">
      <alignment/>
      <protection/>
    </xf>
    <xf numFmtId="0" fontId="6" fillId="2" borderId="23" xfId="22" applyFont="1" applyFill="1" applyBorder="1" applyAlignment="1">
      <alignment horizontal="center" vertical="center"/>
      <protection/>
    </xf>
    <xf numFmtId="10" fontId="2" fillId="0" borderId="17" xfId="22" applyNumberFormat="1" applyFont="1" applyFill="1" applyBorder="1" applyAlignment="1">
      <alignment vertical="center"/>
      <protection/>
    </xf>
    <xf numFmtId="10" fontId="2" fillId="0" borderId="20" xfId="22" applyNumberFormat="1" applyFont="1" applyFill="1" applyBorder="1" applyAlignment="1">
      <alignment vertical="center"/>
      <protection/>
    </xf>
    <xf numFmtId="10" fontId="2" fillId="0" borderId="7" xfId="22" applyNumberFormat="1" applyFont="1" applyFill="1" applyBorder="1" applyAlignment="1">
      <alignment vertical="center"/>
      <protection/>
    </xf>
    <xf numFmtId="10" fontId="2" fillId="2" borderId="23" xfId="22" applyNumberFormat="1" applyFont="1" applyFill="1" applyBorder="1" applyAlignment="1">
      <alignment vertical="center"/>
      <protection/>
    </xf>
    <xf numFmtId="0" fontId="4" fillId="2" borderId="24" xfId="22" applyFont="1" applyFill="1" applyBorder="1" applyAlignment="1">
      <alignment horizontal="center" vertical="center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2" borderId="22" xfId="22" applyFont="1" applyFill="1" applyBorder="1" applyAlignment="1">
      <alignment horizontal="center" vertical="center"/>
      <protection/>
    </xf>
    <xf numFmtId="3" fontId="6" fillId="0" borderId="32" xfId="22" applyNumberFormat="1" applyFont="1" applyFill="1" applyBorder="1" applyAlignment="1">
      <alignment vertical="center"/>
      <protection/>
    </xf>
    <xf numFmtId="3" fontId="6" fillId="0" borderId="61" xfId="22" applyNumberFormat="1" applyFont="1" applyFill="1" applyBorder="1" applyAlignment="1">
      <alignment vertical="center"/>
      <protection/>
    </xf>
    <xf numFmtId="3" fontId="6" fillId="0" borderId="35" xfId="22" applyNumberFormat="1" applyFont="1" applyFill="1" applyBorder="1" applyAlignment="1">
      <alignment vertical="center"/>
      <protection/>
    </xf>
    <xf numFmtId="3" fontId="6" fillId="0" borderId="8" xfId="22" applyNumberFormat="1" applyFont="1" applyFill="1" applyBorder="1" applyAlignment="1">
      <alignment vertical="center"/>
      <protection/>
    </xf>
    <xf numFmtId="3" fontId="6" fillId="0" borderId="62" xfId="0" applyNumberFormat="1" applyFont="1" applyBorder="1" applyAlignment="1">
      <alignment horizontal="left"/>
    </xf>
    <xf numFmtId="0" fontId="0" fillId="0" borderId="63" xfId="0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0" fillId="0" borderId="44" xfId="0" applyBorder="1" applyAlignment="1">
      <alignment horizontal="left"/>
    </xf>
    <xf numFmtId="2" fontId="4" fillId="2" borderId="23" xfId="0" applyNumberFormat="1" applyFont="1" applyFill="1" applyBorder="1" applyAlignment="1">
      <alignment horizontal="center" vertical="center"/>
    </xf>
    <xf numFmtId="10" fontId="4" fillId="0" borderId="17" xfId="0" applyNumberFormat="1" applyFont="1" applyBorder="1" applyAlignment="1">
      <alignment vertical="center"/>
    </xf>
    <xf numFmtId="10" fontId="4" fillId="0" borderId="20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0" fontId="6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8" fillId="2" borderId="65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2" borderId="46" xfId="21" applyFont="1" applyFill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6" fillId="2" borderId="35" xfId="21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2" fillId="2" borderId="65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2" borderId="6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6" fillId="2" borderId="6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4" fillId="4" borderId="14" xfId="15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169" fontId="4" fillId="4" borderId="1" xfId="15" applyNumberFormat="1" applyFont="1" applyFill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4" fillId="2" borderId="21" xfId="15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6" fillId="2" borderId="22" xfId="15" applyFont="1" applyFill="1" applyBorder="1" applyAlignment="1">
      <alignment horizontal="center" vertical="center" wrapText="1"/>
      <protection/>
    </xf>
    <xf numFmtId="0" fontId="6" fillId="0" borderId="26" xfId="0" applyFont="1" applyBorder="1" applyAlignment="1">
      <alignment vertical="center" wrapText="1"/>
    </xf>
    <xf numFmtId="0" fontId="8" fillId="2" borderId="69" xfId="21" applyFont="1" applyFill="1" applyBorder="1" applyAlignment="1">
      <alignment horizontal="center" vertical="center" wrapText="1"/>
      <protection/>
    </xf>
    <xf numFmtId="0" fontId="9" fillId="0" borderId="7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6" fillId="2" borderId="43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2" borderId="6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4" borderId="19" xfId="15" applyFont="1" applyFill="1" applyBorder="1" applyAlignment="1">
      <alignment vertical="center"/>
      <protection/>
    </xf>
    <xf numFmtId="0" fontId="5" fillId="2" borderId="65" xfId="0" applyFont="1" applyFill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71" xfId="0" applyBorder="1" applyAlignment="1">
      <alignment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  <xf numFmtId="0" fontId="0" fillId="2" borderId="72" xfId="0" applyFill="1" applyBorder="1" applyAlignment="1">
      <alignment/>
    </xf>
    <xf numFmtId="3" fontId="10" fillId="2" borderId="62" xfId="0" applyNumberFormat="1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2" borderId="74" xfId="21" applyFont="1" applyFill="1" applyBorder="1" applyAlignment="1">
      <alignment horizontal="center" vertical="center" wrapText="1"/>
      <protection/>
    </xf>
    <xf numFmtId="0" fontId="6" fillId="2" borderId="75" xfId="21" applyFont="1" applyFill="1" applyBorder="1" applyAlignment="1">
      <alignment horizontal="center" vertical="center" wrapText="1"/>
      <protection/>
    </xf>
    <xf numFmtId="0" fontId="6" fillId="2" borderId="10" xfId="21" applyFont="1" applyFill="1" applyBorder="1" applyAlignment="1">
      <alignment horizontal="center" vertical="center" wrapText="1"/>
      <protection/>
    </xf>
    <xf numFmtId="3" fontId="6" fillId="2" borderId="65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8" fillId="2" borderId="53" xfId="0" applyFont="1" applyFill="1" applyBorder="1" applyAlignment="1">
      <alignment horizontal="center" vertical="center" wrapText="1"/>
    </xf>
    <xf numFmtId="0" fontId="6" fillId="2" borderId="62" xfId="21" applyFont="1" applyFill="1" applyBorder="1" applyAlignment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11" fillId="2" borderId="2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4" fillId="4" borderId="16" xfId="15" applyFont="1" applyFill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4" fillId="4" borderId="39" xfId="15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169" fontId="4" fillId="4" borderId="25" xfId="15" applyNumberFormat="1" applyFont="1" applyFill="1" applyBorder="1" applyAlignment="1">
      <alignment vertical="center"/>
      <protection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21" xfId="22" applyFont="1" applyFill="1" applyBorder="1" applyAlignment="1">
      <alignment horizontal="center" vertical="center" wrapText="1"/>
      <protection/>
    </xf>
    <xf numFmtId="0" fontId="4" fillId="2" borderId="43" xfId="22" applyFont="1" applyFill="1" applyBorder="1" applyAlignment="1">
      <alignment horizontal="center" vertical="center" wrapText="1"/>
      <protection/>
    </xf>
    <xf numFmtId="0" fontId="4" fillId="2" borderId="62" xfId="22" applyFont="1" applyFill="1" applyBorder="1" applyAlignment="1">
      <alignment horizontal="center" vertical="center"/>
      <protection/>
    </xf>
    <xf numFmtId="0" fontId="0" fillId="0" borderId="28" xfId="22" applyBorder="1" applyAlignment="1">
      <alignment vertical="center"/>
      <protection/>
    </xf>
  </cellXfs>
  <cellStyles count="11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RK Odpisový plán na rok 2002" xfId="21"/>
    <cellStyle name="normální_RK-11-2007-xx,př1 FP" xfId="22"/>
    <cellStyle name="nový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8.125" style="1" customWidth="1"/>
    <col min="2" max="5" width="9.75390625" style="2" customWidth="1"/>
    <col min="6" max="7" width="8.125" style="2" customWidth="1"/>
    <col min="8" max="8" width="9.75390625" style="2" customWidth="1"/>
    <col min="9" max="9" width="8.125" style="2" customWidth="1"/>
    <col min="10" max="10" width="8.875" style="1" customWidth="1"/>
    <col min="11" max="12" width="8.125" style="1" customWidth="1"/>
    <col min="13" max="13" width="9.125" style="1" customWidth="1"/>
    <col min="14" max="15" width="9.25390625" style="1" bestFit="1" customWidth="1"/>
    <col min="16" max="17" width="9.125" style="1" customWidth="1"/>
  </cols>
  <sheetData>
    <row r="1" spans="10:16" ht="15">
      <c r="J1" s="136" t="s">
        <v>133</v>
      </c>
      <c r="M1"/>
      <c r="N1"/>
      <c r="O1"/>
      <c r="P1"/>
    </row>
    <row r="2" spans="1:16" ht="16.5" thickBot="1">
      <c r="A2" s="85" t="s">
        <v>64</v>
      </c>
      <c r="B2" s="3"/>
      <c r="C2" s="3"/>
      <c r="D2" s="3"/>
      <c r="E2" s="3"/>
      <c r="F2" s="3"/>
      <c r="G2" s="3"/>
      <c r="H2" s="3"/>
      <c r="I2" s="3"/>
      <c r="J2" s="136" t="s">
        <v>114</v>
      </c>
      <c r="M2"/>
      <c r="N2"/>
      <c r="O2"/>
      <c r="P2"/>
    </row>
    <row r="3" spans="1:17" ht="17.25" customHeight="1" thickBot="1">
      <c r="A3" s="270" t="s">
        <v>0</v>
      </c>
      <c r="B3" s="273" t="s">
        <v>99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  <c r="M3"/>
      <c r="N3"/>
      <c r="O3"/>
      <c r="P3"/>
      <c r="Q3"/>
    </row>
    <row r="4" spans="1:17" ht="12.75">
      <c r="A4" s="271"/>
      <c r="B4" s="243" t="s">
        <v>76</v>
      </c>
      <c r="C4" s="240" t="s">
        <v>77</v>
      </c>
      <c r="D4" s="243" t="s">
        <v>75</v>
      </c>
      <c r="E4" s="240" t="s">
        <v>81</v>
      </c>
      <c r="F4" s="246" t="s">
        <v>80</v>
      </c>
      <c r="G4" s="247"/>
      <c r="H4" s="4" t="s">
        <v>82</v>
      </c>
      <c r="I4" s="6"/>
      <c r="J4" s="5"/>
      <c r="K4" s="246" t="s">
        <v>83</v>
      </c>
      <c r="L4" s="247"/>
      <c r="M4"/>
      <c r="N4"/>
      <c r="O4"/>
      <c r="P4"/>
      <c r="Q4"/>
    </row>
    <row r="5" spans="1:17" ht="12.75">
      <c r="A5" s="271"/>
      <c r="B5" s="244"/>
      <c r="C5" s="241"/>
      <c r="D5" s="244"/>
      <c r="E5" s="241"/>
      <c r="F5" s="7" t="s">
        <v>3</v>
      </c>
      <c r="G5" s="9" t="s">
        <v>4</v>
      </c>
      <c r="H5" s="11" t="s">
        <v>1</v>
      </c>
      <c r="I5" s="8" t="s">
        <v>2</v>
      </c>
      <c r="J5" s="9" t="s">
        <v>3</v>
      </c>
      <c r="K5" s="10" t="s">
        <v>3</v>
      </c>
      <c r="L5" s="9" t="s">
        <v>4</v>
      </c>
      <c r="M5"/>
      <c r="N5"/>
      <c r="O5"/>
      <c r="P5"/>
      <c r="Q5"/>
    </row>
    <row r="6" spans="1:17" ht="13.5" thickBot="1">
      <c r="A6" s="272"/>
      <c r="B6" s="245"/>
      <c r="C6" s="242"/>
      <c r="D6" s="245"/>
      <c r="E6" s="241"/>
      <c r="F6" s="125" t="s">
        <v>6</v>
      </c>
      <c r="G6" s="13" t="s">
        <v>7</v>
      </c>
      <c r="H6" s="15" t="s">
        <v>5</v>
      </c>
      <c r="I6" s="12" t="s">
        <v>5</v>
      </c>
      <c r="J6" s="13"/>
      <c r="K6" s="14" t="s">
        <v>6</v>
      </c>
      <c r="L6" s="13" t="s">
        <v>7</v>
      </c>
      <c r="M6"/>
      <c r="N6"/>
      <c r="O6"/>
      <c r="P6"/>
      <c r="Q6"/>
    </row>
    <row r="7" spans="1:17" ht="13.5" customHeight="1">
      <c r="A7" s="86" t="s">
        <v>8</v>
      </c>
      <c r="B7" s="79">
        <v>0</v>
      </c>
      <c r="C7" s="126">
        <v>0</v>
      </c>
      <c r="D7" s="79">
        <v>0</v>
      </c>
      <c r="E7" s="140">
        <v>0</v>
      </c>
      <c r="F7" s="142"/>
      <c r="G7" s="20"/>
      <c r="H7" s="18">
        <v>0</v>
      </c>
      <c r="I7" s="16"/>
      <c r="J7" s="19">
        <v>0</v>
      </c>
      <c r="K7" s="22">
        <f>+J7-E7</f>
        <v>0</v>
      </c>
      <c r="L7" s="20"/>
      <c r="M7"/>
      <c r="N7"/>
      <c r="O7"/>
      <c r="P7"/>
      <c r="Q7"/>
    </row>
    <row r="8" spans="1:17" ht="13.5" customHeight="1">
      <c r="A8" s="87" t="s">
        <v>9</v>
      </c>
      <c r="B8" s="81">
        <v>293</v>
      </c>
      <c r="C8" s="127">
        <v>311</v>
      </c>
      <c r="D8" s="81">
        <v>311.46</v>
      </c>
      <c r="E8" s="127">
        <v>311.87</v>
      </c>
      <c r="F8" s="143">
        <v>1</v>
      </c>
      <c r="G8" s="24">
        <f>+E8/D8</f>
        <v>1.0013163809156875</v>
      </c>
      <c r="H8" s="23">
        <v>300</v>
      </c>
      <c r="I8" s="21"/>
      <c r="J8" s="19">
        <v>300</v>
      </c>
      <c r="K8" s="22">
        <f>+J8-E8</f>
        <v>-11.870000000000005</v>
      </c>
      <c r="L8" s="24"/>
      <c r="M8"/>
      <c r="N8"/>
      <c r="O8"/>
      <c r="P8"/>
      <c r="Q8"/>
    </row>
    <row r="9" spans="1:17" ht="13.5" customHeight="1">
      <c r="A9" s="87" t="s">
        <v>10</v>
      </c>
      <c r="B9" s="81">
        <v>0</v>
      </c>
      <c r="C9" s="127">
        <v>0</v>
      </c>
      <c r="D9" s="81">
        <v>0</v>
      </c>
      <c r="E9" s="127">
        <v>0</v>
      </c>
      <c r="F9" s="143"/>
      <c r="G9" s="24"/>
      <c r="H9" s="23">
        <v>0</v>
      </c>
      <c r="I9" s="21"/>
      <c r="J9" s="19">
        <v>0</v>
      </c>
      <c r="K9" s="22">
        <f>+J9-E9</f>
        <v>0</v>
      </c>
      <c r="L9" s="24"/>
      <c r="M9"/>
      <c r="N9"/>
      <c r="O9"/>
      <c r="P9"/>
      <c r="Q9"/>
    </row>
    <row r="10" spans="1:17" ht="13.5" customHeight="1">
      <c r="A10" s="87" t="s">
        <v>11</v>
      </c>
      <c r="B10" s="81">
        <v>0</v>
      </c>
      <c r="C10" s="127">
        <v>0</v>
      </c>
      <c r="D10" s="81">
        <v>0</v>
      </c>
      <c r="E10" s="127">
        <v>0</v>
      </c>
      <c r="F10" s="143"/>
      <c r="G10" s="24"/>
      <c r="H10" s="23">
        <v>0</v>
      </c>
      <c r="I10" s="21"/>
      <c r="J10" s="19">
        <v>0</v>
      </c>
      <c r="K10" s="22">
        <f>+J10-E10</f>
        <v>0</v>
      </c>
      <c r="L10" s="24"/>
      <c r="M10"/>
      <c r="N10"/>
      <c r="O10"/>
      <c r="P10"/>
      <c r="Q10"/>
    </row>
    <row r="11" spans="1:17" ht="13.5" customHeight="1">
      <c r="A11" s="87" t="s">
        <v>12</v>
      </c>
      <c r="B11" s="81">
        <v>123</v>
      </c>
      <c r="C11" s="127">
        <v>75.93</v>
      </c>
      <c r="D11" s="81">
        <f>0.47+108.78+10.98</f>
        <v>120.23</v>
      </c>
      <c r="E11" s="127">
        <v>379.78</v>
      </c>
      <c r="F11" s="143">
        <f>+E11-D11</f>
        <v>259.54999999999995</v>
      </c>
      <c r="G11" s="24">
        <f>+E11/D11</f>
        <v>3.1587790069034347</v>
      </c>
      <c r="H11" s="23">
        <v>240</v>
      </c>
      <c r="I11" s="21"/>
      <c r="J11" s="19">
        <v>240</v>
      </c>
      <c r="K11" s="22">
        <f>+J11-E11</f>
        <v>-139.77999999999997</v>
      </c>
      <c r="L11" s="24">
        <f>+J11/E11</f>
        <v>0.6319448101532467</v>
      </c>
      <c r="M11"/>
      <c r="N11"/>
      <c r="O11"/>
      <c r="P11"/>
      <c r="Q11"/>
    </row>
    <row r="12" spans="1:17" ht="13.5" customHeight="1">
      <c r="A12" s="130" t="s">
        <v>13</v>
      </c>
      <c r="B12" s="81">
        <v>98</v>
      </c>
      <c r="C12" s="127">
        <v>52.73</v>
      </c>
      <c r="D12" s="81">
        <v>108.78</v>
      </c>
      <c r="E12" s="127">
        <v>267.9</v>
      </c>
      <c r="F12" s="143">
        <f aca="true" t="shared" si="0" ref="F12:F35">+E12-D12</f>
        <v>159.11999999999998</v>
      </c>
      <c r="G12" s="24">
        <f aca="true" t="shared" si="1" ref="G12:G35">+E12/D12</f>
        <v>2.46276889134032</v>
      </c>
      <c r="H12" s="23">
        <v>200</v>
      </c>
      <c r="I12" s="21"/>
      <c r="J12" s="19">
        <v>200</v>
      </c>
      <c r="K12" s="22">
        <f aca="true" t="shared" si="2" ref="K12:K35">+J12-E12</f>
        <v>-67.89999999999998</v>
      </c>
      <c r="L12" s="24">
        <f aca="true" t="shared" si="3" ref="L12:L35">+J12/E12</f>
        <v>0.7465472191116088</v>
      </c>
      <c r="M12"/>
      <c r="N12"/>
      <c r="O12"/>
      <c r="P12"/>
      <c r="Q12"/>
    </row>
    <row r="13" spans="1:17" ht="13.5" customHeight="1">
      <c r="A13" s="130" t="s">
        <v>14</v>
      </c>
      <c r="B13" s="81">
        <v>0</v>
      </c>
      <c r="C13" s="127">
        <v>0</v>
      </c>
      <c r="D13" s="81">
        <v>0</v>
      </c>
      <c r="E13" s="127">
        <v>0</v>
      </c>
      <c r="F13" s="143"/>
      <c r="G13" s="24"/>
      <c r="H13" s="23">
        <v>0</v>
      </c>
      <c r="I13" s="21"/>
      <c r="J13" s="19">
        <v>0</v>
      </c>
      <c r="K13" s="22">
        <f t="shared" si="2"/>
        <v>0</v>
      </c>
      <c r="L13" s="24"/>
      <c r="M13"/>
      <c r="N13"/>
      <c r="O13"/>
      <c r="P13"/>
      <c r="Q13"/>
    </row>
    <row r="14" spans="1:17" ht="20.25" customHeight="1">
      <c r="A14" s="130" t="s">
        <v>15</v>
      </c>
      <c r="B14" s="81">
        <v>0</v>
      </c>
      <c r="C14" s="127">
        <v>0</v>
      </c>
      <c r="D14" s="81">
        <v>0</v>
      </c>
      <c r="E14" s="127">
        <v>0</v>
      </c>
      <c r="F14" s="143"/>
      <c r="G14" s="24"/>
      <c r="H14" s="23">
        <v>0</v>
      </c>
      <c r="I14" s="21"/>
      <c r="J14" s="19">
        <v>0</v>
      </c>
      <c r="K14" s="22">
        <f t="shared" si="2"/>
        <v>0</v>
      </c>
      <c r="L14" s="24"/>
      <c r="M14"/>
      <c r="N14"/>
      <c r="O14"/>
      <c r="P14"/>
      <c r="Q14"/>
    </row>
    <row r="15" spans="1:17" ht="13.5" customHeight="1" thickBot="1">
      <c r="A15" s="131" t="s">
        <v>16</v>
      </c>
      <c r="B15" s="81">
        <v>7313</v>
      </c>
      <c r="C15" s="127">
        <v>8000</v>
      </c>
      <c r="D15" s="81">
        <v>8240</v>
      </c>
      <c r="E15" s="175">
        <v>9107.64</v>
      </c>
      <c r="F15" s="144">
        <f t="shared" si="0"/>
        <v>867.6399999999994</v>
      </c>
      <c r="G15" s="30">
        <f t="shared" si="1"/>
        <v>1.1052961165048543</v>
      </c>
      <c r="H15" s="28">
        <v>9102</v>
      </c>
      <c r="I15" s="27"/>
      <c r="J15" s="19">
        <v>9102</v>
      </c>
      <c r="K15" s="29">
        <f t="shared" si="2"/>
        <v>-5.639999999999418</v>
      </c>
      <c r="L15" s="30">
        <f t="shared" si="3"/>
        <v>0.9993807396866807</v>
      </c>
      <c r="M15"/>
      <c r="N15"/>
      <c r="O15"/>
      <c r="P15"/>
      <c r="Q15"/>
    </row>
    <row r="16" spans="1:17" ht="13.5" customHeight="1" thickBot="1">
      <c r="A16" s="88" t="s">
        <v>17</v>
      </c>
      <c r="B16" s="31">
        <f>SUM(B8:B11,B13,B15)</f>
        <v>7729</v>
      </c>
      <c r="C16" s="31">
        <f>SUM(C8:C11,C13,C15)</f>
        <v>8386.93</v>
      </c>
      <c r="D16" s="31">
        <f>SUM(D8:D11,D13,D15)</f>
        <v>8671.69</v>
      </c>
      <c r="E16" s="128">
        <f>SUM(E8:E11,E13,E15)</f>
        <v>9799.289999999999</v>
      </c>
      <c r="F16" s="145">
        <f t="shared" si="0"/>
        <v>1127.5999999999985</v>
      </c>
      <c r="G16" s="36">
        <f t="shared" si="1"/>
        <v>1.1300323235724523</v>
      </c>
      <c r="H16" s="80">
        <f>SUM(H7+H8+H9+H10+H11+H13+H15)</f>
        <v>9642</v>
      </c>
      <c r="I16" s="45">
        <f>SUM(I7+I8+I9+I10+I11+I13+I15)</f>
        <v>0</v>
      </c>
      <c r="J16" s="44">
        <f>SUM(J7+J8+J9+J10+J11+J13+J15)</f>
        <v>9642</v>
      </c>
      <c r="K16" s="34">
        <f t="shared" si="2"/>
        <v>-157.28999999999905</v>
      </c>
      <c r="L16" s="36">
        <f t="shared" si="3"/>
        <v>0.9839488371096274</v>
      </c>
      <c r="M16"/>
      <c r="N16"/>
      <c r="O16"/>
      <c r="P16"/>
      <c r="Q16"/>
    </row>
    <row r="17" spans="1:17" ht="13.5" customHeight="1">
      <c r="A17" s="132" t="s">
        <v>18</v>
      </c>
      <c r="B17" s="79">
        <v>897</v>
      </c>
      <c r="C17" s="126">
        <v>1110.94</v>
      </c>
      <c r="D17" s="81">
        <v>1244.58</v>
      </c>
      <c r="E17" s="126">
        <v>1253.65</v>
      </c>
      <c r="F17" s="142">
        <f t="shared" si="0"/>
        <v>9.070000000000164</v>
      </c>
      <c r="G17" s="37">
        <f t="shared" si="1"/>
        <v>1.0072875990293915</v>
      </c>
      <c r="H17" s="18">
        <v>1300</v>
      </c>
      <c r="I17" s="16"/>
      <c r="J17" s="19">
        <v>1300</v>
      </c>
      <c r="K17" s="17">
        <f t="shared" si="2"/>
        <v>46.34999999999991</v>
      </c>
      <c r="L17" s="37">
        <f t="shared" si="3"/>
        <v>1.0369720416384158</v>
      </c>
      <c r="M17"/>
      <c r="N17"/>
      <c r="O17"/>
      <c r="P17"/>
      <c r="Q17"/>
    </row>
    <row r="18" spans="1:17" ht="22.5" customHeight="1">
      <c r="A18" s="130" t="s">
        <v>19</v>
      </c>
      <c r="B18" s="79">
        <v>172</v>
      </c>
      <c r="C18" s="126">
        <v>323</v>
      </c>
      <c r="D18" s="81">
        <v>0</v>
      </c>
      <c r="E18" s="127">
        <v>217</v>
      </c>
      <c r="F18" s="143">
        <f t="shared" si="0"/>
        <v>217</v>
      </c>
      <c r="G18" s="24" t="e">
        <f t="shared" si="1"/>
        <v>#DIV/0!</v>
      </c>
      <c r="H18" s="18">
        <v>235</v>
      </c>
      <c r="I18" s="16"/>
      <c r="J18" s="19">
        <v>235</v>
      </c>
      <c r="K18" s="22">
        <f t="shared" si="2"/>
        <v>18</v>
      </c>
      <c r="L18" s="24">
        <f t="shared" si="3"/>
        <v>1.0829493087557605</v>
      </c>
      <c r="M18"/>
      <c r="N18"/>
      <c r="O18"/>
      <c r="P18"/>
      <c r="Q18"/>
    </row>
    <row r="19" spans="1:17" ht="13.5" customHeight="1">
      <c r="A19" s="87" t="s">
        <v>20</v>
      </c>
      <c r="B19" s="79">
        <v>391</v>
      </c>
      <c r="C19" s="126">
        <v>333.1</v>
      </c>
      <c r="D19" s="81">
        <v>319.86</v>
      </c>
      <c r="E19" s="127">
        <v>427.83</v>
      </c>
      <c r="F19" s="143">
        <f t="shared" si="0"/>
        <v>107.96999999999997</v>
      </c>
      <c r="G19" s="24">
        <f t="shared" si="1"/>
        <v>1.3375539298443069</v>
      </c>
      <c r="H19" s="23">
        <v>430</v>
      </c>
      <c r="I19" s="21"/>
      <c r="J19" s="19">
        <v>430</v>
      </c>
      <c r="K19" s="22">
        <f t="shared" si="2"/>
        <v>2.170000000000016</v>
      </c>
      <c r="L19" s="24">
        <f t="shared" si="3"/>
        <v>1.0050721080803122</v>
      </c>
      <c r="M19"/>
      <c r="N19"/>
      <c r="O19"/>
      <c r="P19"/>
      <c r="Q19"/>
    </row>
    <row r="20" spans="1:17" ht="13.5" customHeight="1">
      <c r="A20" s="130" t="s">
        <v>21</v>
      </c>
      <c r="B20" s="79">
        <v>12</v>
      </c>
      <c r="C20" s="126">
        <v>17.51</v>
      </c>
      <c r="D20" s="81">
        <v>0</v>
      </c>
      <c r="E20" s="127">
        <v>25.58</v>
      </c>
      <c r="F20" s="143">
        <f t="shared" si="0"/>
        <v>25.58</v>
      </c>
      <c r="G20" s="24" t="e">
        <f t="shared" si="1"/>
        <v>#DIV/0!</v>
      </c>
      <c r="H20" s="23">
        <v>20</v>
      </c>
      <c r="I20" s="21"/>
      <c r="J20" s="19">
        <v>20</v>
      </c>
      <c r="K20" s="22">
        <f t="shared" si="2"/>
        <v>-5.579999999999998</v>
      </c>
      <c r="L20" s="24">
        <f t="shared" si="3"/>
        <v>0.7818608287724785</v>
      </c>
      <c r="M20"/>
      <c r="N20"/>
      <c r="O20"/>
      <c r="P20"/>
      <c r="Q20"/>
    </row>
    <row r="21" spans="1:17" ht="13.5" customHeight="1">
      <c r="A21" s="87" t="s">
        <v>22</v>
      </c>
      <c r="B21" s="79">
        <v>0</v>
      </c>
      <c r="C21" s="126">
        <v>0</v>
      </c>
      <c r="D21" s="81">
        <v>20.11</v>
      </c>
      <c r="E21" s="127">
        <v>0</v>
      </c>
      <c r="F21" s="143">
        <f t="shared" si="0"/>
        <v>-20.11</v>
      </c>
      <c r="G21" s="24">
        <f t="shared" si="1"/>
        <v>0</v>
      </c>
      <c r="H21" s="23">
        <v>0</v>
      </c>
      <c r="I21" s="21"/>
      <c r="J21" s="19">
        <v>0</v>
      </c>
      <c r="K21" s="22">
        <f t="shared" si="2"/>
        <v>0</v>
      </c>
      <c r="L21" s="24"/>
      <c r="M21"/>
      <c r="N21"/>
      <c r="O21"/>
      <c r="P21"/>
      <c r="Q21"/>
    </row>
    <row r="22" spans="1:17" ht="13.5" customHeight="1">
      <c r="A22" s="87" t="s">
        <v>23</v>
      </c>
      <c r="B22" s="79">
        <v>401</v>
      </c>
      <c r="C22" s="126">
        <v>449</v>
      </c>
      <c r="D22" s="81">
        <f>177.86+6.55+197.64</f>
        <v>382.05</v>
      </c>
      <c r="E22" s="127">
        <v>529.86</v>
      </c>
      <c r="F22" s="143">
        <f t="shared" si="0"/>
        <v>147.81</v>
      </c>
      <c r="G22" s="24">
        <f t="shared" si="1"/>
        <v>1.3868865331762859</v>
      </c>
      <c r="H22" s="23">
        <v>447</v>
      </c>
      <c r="I22" s="21"/>
      <c r="J22" s="19">
        <v>447</v>
      </c>
      <c r="K22" s="22">
        <f t="shared" si="2"/>
        <v>-82.86000000000001</v>
      </c>
      <c r="L22" s="24">
        <f t="shared" si="3"/>
        <v>0.8436190691880874</v>
      </c>
      <c r="M22"/>
      <c r="N22"/>
      <c r="O22"/>
      <c r="P22"/>
      <c r="Q22"/>
    </row>
    <row r="23" spans="1:17" ht="13.5" customHeight="1">
      <c r="A23" s="130" t="s">
        <v>24</v>
      </c>
      <c r="B23" s="79">
        <v>186</v>
      </c>
      <c r="C23" s="126">
        <v>283.21</v>
      </c>
      <c r="D23" s="81">
        <v>177.86</v>
      </c>
      <c r="E23" s="127">
        <v>267.82</v>
      </c>
      <c r="F23" s="143">
        <f t="shared" si="0"/>
        <v>89.95999999999998</v>
      </c>
      <c r="G23" s="24">
        <f t="shared" si="1"/>
        <v>1.5057910716293712</v>
      </c>
      <c r="H23" s="25">
        <v>240</v>
      </c>
      <c r="I23" s="21"/>
      <c r="J23" s="19">
        <v>240</v>
      </c>
      <c r="K23" s="22">
        <f t="shared" si="2"/>
        <v>-27.819999999999993</v>
      </c>
      <c r="L23" s="24">
        <f t="shared" si="3"/>
        <v>0.8961242625644089</v>
      </c>
      <c r="M23"/>
      <c r="N23"/>
      <c r="O23"/>
      <c r="P23"/>
      <c r="Q23"/>
    </row>
    <row r="24" spans="1:17" ht="13.5" customHeight="1">
      <c r="A24" s="87" t="s">
        <v>25</v>
      </c>
      <c r="B24" s="79">
        <v>212</v>
      </c>
      <c r="C24" s="126">
        <v>164.71</v>
      </c>
      <c r="D24" s="81">
        <v>197.64</v>
      </c>
      <c r="E24" s="127">
        <v>258.88</v>
      </c>
      <c r="F24" s="143">
        <f t="shared" si="0"/>
        <v>61.24000000000001</v>
      </c>
      <c r="G24" s="24">
        <f t="shared" si="1"/>
        <v>1.3098563043918237</v>
      </c>
      <c r="H24" s="25">
        <v>197</v>
      </c>
      <c r="I24" s="21"/>
      <c r="J24" s="19">
        <v>197</v>
      </c>
      <c r="K24" s="22">
        <f t="shared" si="2"/>
        <v>-61.879999999999995</v>
      </c>
      <c r="L24" s="24">
        <f t="shared" si="3"/>
        <v>0.7609703337453647</v>
      </c>
      <c r="M24"/>
      <c r="N24"/>
      <c r="O24"/>
      <c r="P24"/>
      <c r="Q24"/>
    </row>
    <row r="25" spans="1:17" ht="13.5" customHeight="1">
      <c r="A25" s="89" t="s">
        <v>26</v>
      </c>
      <c r="B25" s="79">
        <v>5878</v>
      </c>
      <c r="C25" s="126">
        <v>6294.1</v>
      </c>
      <c r="D25" s="81">
        <f>4795+1678.26+95.54</f>
        <v>6568.8</v>
      </c>
      <c r="E25" s="127">
        <v>7228</v>
      </c>
      <c r="F25" s="143">
        <f t="shared" si="0"/>
        <v>659.1999999999998</v>
      </c>
      <c r="G25" s="24">
        <f t="shared" si="1"/>
        <v>1.1003531847521617</v>
      </c>
      <c r="H25" s="25">
        <v>8486</v>
      </c>
      <c r="I25" s="26"/>
      <c r="J25" s="184">
        <v>8486</v>
      </c>
      <c r="K25" s="22">
        <f t="shared" si="2"/>
        <v>1258</v>
      </c>
      <c r="L25" s="24">
        <f t="shared" si="3"/>
        <v>1.1740453790813503</v>
      </c>
      <c r="M25"/>
      <c r="N25"/>
      <c r="O25"/>
      <c r="P25"/>
      <c r="Q25"/>
    </row>
    <row r="26" spans="1:17" ht="13.5" customHeight="1">
      <c r="A26" s="130" t="s">
        <v>27</v>
      </c>
      <c r="B26" s="79">
        <v>4299</v>
      </c>
      <c r="C26" s="126">
        <v>4599.7</v>
      </c>
      <c r="D26" s="81">
        <v>4795</v>
      </c>
      <c r="E26" s="127">
        <v>5275.88</v>
      </c>
      <c r="F26" s="143">
        <f t="shared" si="0"/>
        <v>480.8800000000001</v>
      </c>
      <c r="G26" s="24">
        <f t="shared" si="1"/>
        <v>1.1002877997914495</v>
      </c>
      <c r="H26" s="25">
        <v>6194</v>
      </c>
      <c r="I26" s="26"/>
      <c r="J26" s="184">
        <v>6194</v>
      </c>
      <c r="K26" s="22">
        <f t="shared" si="2"/>
        <v>918.1199999999999</v>
      </c>
      <c r="L26" s="24">
        <f t="shared" si="3"/>
        <v>1.1740221536501967</v>
      </c>
      <c r="M26"/>
      <c r="N26"/>
      <c r="O26"/>
      <c r="P26"/>
      <c r="Q26"/>
    </row>
    <row r="27" spans="1:17" ht="13.5" customHeight="1">
      <c r="A27" s="89" t="s">
        <v>28</v>
      </c>
      <c r="B27" s="79">
        <v>4278</v>
      </c>
      <c r="C27" s="126">
        <v>4579</v>
      </c>
      <c r="D27" s="81">
        <v>4777</v>
      </c>
      <c r="E27" s="127">
        <v>5254</v>
      </c>
      <c r="F27" s="143">
        <f t="shared" si="0"/>
        <v>477</v>
      </c>
      <c r="G27" s="24">
        <f t="shared" si="1"/>
        <v>1.0998534645174796</v>
      </c>
      <c r="H27" s="25">
        <v>6164</v>
      </c>
      <c r="I27" s="26"/>
      <c r="J27" s="184">
        <v>6164</v>
      </c>
      <c r="K27" s="22">
        <f t="shared" si="2"/>
        <v>910</v>
      </c>
      <c r="L27" s="24">
        <f t="shared" si="3"/>
        <v>1.173201370384469</v>
      </c>
      <c r="M27"/>
      <c r="N27"/>
      <c r="O27"/>
      <c r="P27"/>
      <c r="Q27"/>
    </row>
    <row r="28" spans="1:17" ht="13.5" customHeight="1">
      <c r="A28" s="130" t="s">
        <v>29</v>
      </c>
      <c r="B28" s="79">
        <v>21</v>
      </c>
      <c r="C28" s="126">
        <v>21</v>
      </c>
      <c r="D28" s="81">
        <v>18</v>
      </c>
      <c r="E28" s="127">
        <v>22</v>
      </c>
      <c r="F28" s="143">
        <f t="shared" si="0"/>
        <v>4</v>
      </c>
      <c r="G28" s="24">
        <f t="shared" si="1"/>
        <v>1.2222222222222223</v>
      </c>
      <c r="H28" s="25">
        <v>30</v>
      </c>
      <c r="I28" s="26"/>
      <c r="J28" s="184">
        <v>30</v>
      </c>
      <c r="K28" s="22">
        <f t="shared" si="2"/>
        <v>8</v>
      </c>
      <c r="L28" s="24">
        <f t="shared" si="3"/>
        <v>1.3636363636363635</v>
      </c>
      <c r="M28"/>
      <c r="N28"/>
      <c r="O28"/>
      <c r="P28"/>
      <c r="Q28"/>
    </row>
    <row r="29" spans="1:17" ht="13.5" customHeight="1">
      <c r="A29" s="130" t="s">
        <v>30</v>
      </c>
      <c r="B29" s="79">
        <v>1579</v>
      </c>
      <c r="C29" s="126">
        <v>1694.4</v>
      </c>
      <c r="D29" s="81">
        <f>1678.26+95.54</f>
        <v>1773.8</v>
      </c>
      <c r="E29" s="127">
        <v>1951.65</v>
      </c>
      <c r="F29" s="143">
        <f t="shared" si="0"/>
        <v>177.85000000000014</v>
      </c>
      <c r="G29" s="24">
        <f t="shared" si="1"/>
        <v>1.1002649678655994</v>
      </c>
      <c r="H29" s="25">
        <f>+H27*0.37+H28*0.35</f>
        <v>2291.18</v>
      </c>
      <c r="I29" s="26"/>
      <c r="J29" s="184">
        <f>+H29</f>
        <v>2291.18</v>
      </c>
      <c r="K29" s="22">
        <f t="shared" si="2"/>
        <v>339.52999999999975</v>
      </c>
      <c r="L29" s="24">
        <f t="shared" si="3"/>
        <v>1.1739707427048907</v>
      </c>
      <c r="M29"/>
      <c r="N29"/>
      <c r="O29"/>
      <c r="P29"/>
      <c r="Q29"/>
    </row>
    <row r="30" spans="1:17" ht="13.5" customHeight="1">
      <c r="A30" s="89" t="s">
        <v>31</v>
      </c>
      <c r="B30" s="79">
        <v>0</v>
      </c>
      <c r="C30" s="126">
        <v>0</v>
      </c>
      <c r="D30" s="81">
        <v>0</v>
      </c>
      <c r="E30" s="127">
        <v>0</v>
      </c>
      <c r="F30" s="143">
        <f t="shared" si="0"/>
        <v>0</v>
      </c>
      <c r="G30" s="24"/>
      <c r="H30" s="23">
        <v>0</v>
      </c>
      <c r="I30" s="21"/>
      <c r="J30" s="19">
        <v>0</v>
      </c>
      <c r="K30" s="22">
        <f t="shared" si="2"/>
        <v>0</v>
      </c>
      <c r="L30" s="24"/>
      <c r="M30"/>
      <c r="N30"/>
      <c r="O30"/>
      <c r="P30"/>
      <c r="Q30"/>
    </row>
    <row r="31" spans="1:17" ht="13.5" customHeight="1">
      <c r="A31" s="89" t="s">
        <v>32</v>
      </c>
      <c r="B31" s="79">
        <v>51</v>
      </c>
      <c r="C31" s="126">
        <v>54.52</v>
      </c>
      <c r="D31" s="81">
        <f>1.88+50.9</f>
        <v>52.78</v>
      </c>
      <c r="E31" s="127">
        <v>59.82</v>
      </c>
      <c r="F31" s="143">
        <f t="shared" si="0"/>
        <v>7.039999999999999</v>
      </c>
      <c r="G31" s="24">
        <f t="shared" si="1"/>
        <v>1.1333838575217885</v>
      </c>
      <c r="H31" s="23">
        <v>56</v>
      </c>
      <c r="I31" s="21"/>
      <c r="J31" s="19">
        <v>56</v>
      </c>
      <c r="K31" s="22">
        <f t="shared" si="2"/>
        <v>-3.8200000000000003</v>
      </c>
      <c r="L31" s="24">
        <f t="shared" si="3"/>
        <v>0.9361417586091608</v>
      </c>
      <c r="M31"/>
      <c r="N31"/>
      <c r="O31"/>
      <c r="P31"/>
      <c r="Q31"/>
    </row>
    <row r="32" spans="1:17" ht="13.5" customHeight="1">
      <c r="A32" s="130" t="s">
        <v>33</v>
      </c>
      <c r="B32" s="79">
        <v>47</v>
      </c>
      <c r="C32" s="126">
        <v>67.31</v>
      </c>
      <c r="D32" s="81">
        <v>83.51</v>
      </c>
      <c r="E32" s="127">
        <v>128.25</v>
      </c>
      <c r="F32" s="143">
        <f t="shared" si="0"/>
        <v>44.739999999999995</v>
      </c>
      <c r="G32" s="24">
        <f t="shared" si="1"/>
        <v>1.5357442222488324</v>
      </c>
      <c r="H32" s="25">
        <v>128</v>
      </c>
      <c r="I32" s="21"/>
      <c r="J32" s="19">
        <v>128</v>
      </c>
      <c r="K32" s="22">
        <f t="shared" si="2"/>
        <v>-0.25</v>
      </c>
      <c r="L32" s="24">
        <f t="shared" si="3"/>
        <v>0.9980506822612085</v>
      </c>
      <c r="M32"/>
      <c r="N32"/>
      <c r="O32"/>
      <c r="P32"/>
      <c r="Q32"/>
    </row>
    <row r="33" spans="1:17" ht="20.25" customHeight="1">
      <c r="A33" s="130" t="s">
        <v>34</v>
      </c>
      <c r="B33" s="79">
        <v>47</v>
      </c>
      <c r="C33" s="126">
        <v>67</v>
      </c>
      <c r="D33" s="81">
        <v>83.51</v>
      </c>
      <c r="E33" s="127">
        <v>128.25</v>
      </c>
      <c r="F33" s="143">
        <f t="shared" si="0"/>
        <v>44.739999999999995</v>
      </c>
      <c r="G33" s="24">
        <f t="shared" si="1"/>
        <v>1.5357442222488324</v>
      </c>
      <c r="H33" s="25">
        <v>128</v>
      </c>
      <c r="I33" s="21"/>
      <c r="J33" s="19">
        <v>128</v>
      </c>
      <c r="K33" s="22">
        <f t="shared" si="2"/>
        <v>-0.25</v>
      </c>
      <c r="L33" s="24">
        <f t="shared" si="3"/>
        <v>0.9980506822612085</v>
      </c>
      <c r="M33"/>
      <c r="N33"/>
      <c r="O33"/>
      <c r="P33"/>
      <c r="Q33"/>
    </row>
    <row r="34" spans="1:17" ht="13.5" customHeight="1" thickBot="1">
      <c r="A34" s="133" t="s">
        <v>35</v>
      </c>
      <c r="B34" s="176">
        <v>0</v>
      </c>
      <c r="C34" s="177">
        <v>0</v>
      </c>
      <c r="D34" s="178">
        <v>0</v>
      </c>
      <c r="E34" s="141">
        <v>0</v>
      </c>
      <c r="F34" s="144">
        <f t="shared" si="0"/>
        <v>0</v>
      </c>
      <c r="G34" s="30" t="e">
        <f t="shared" si="1"/>
        <v>#DIV/0!</v>
      </c>
      <c r="H34" s="38">
        <v>0</v>
      </c>
      <c r="I34" s="27"/>
      <c r="J34" s="19">
        <v>0</v>
      </c>
      <c r="K34" s="29">
        <f t="shared" si="2"/>
        <v>0</v>
      </c>
      <c r="L34" s="30"/>
      <c r="M34"/>
      <c r="N34"/>
      <c r="O34"/>
      <c r="P34"/>
      <c r="Q34"/>
    </row>
    <row r="35" spans="1:17" ht="13.5" customHeight="1" thickBot="1">
      <c r="A35" s="88" t="s">
        <v>36</v>
      </c>
      <c r="B35" s="35">
        <f>SUM(B17+B19+B20+B21+B22+B25+B30+B31+B32+B34)</f>
        <v>7677</v>
      </c>
      <c r="C35" s="35">
        <f>SUM(C17+C19+C20+C21+C22+C25+C30+C31+C32+C34)</f>
        <v>8326.48</v>
      </c>
      <c r="D35" s="35">
        <f>SUM(D17+D19+D20+D21+D22+D25+D30+D31+D32+D34)</f>
        <v>8671.69</v>
      </c>
      <c r="E35" s="31">
        <f>SUM(E17+E19+E20+E21+E22+E25+E30+E31+E32+E34)</f>
        <v>9652.99</v>
      </c>
      <c r="F35" s="145">
        <f t="shared" si="0"/>
        <v>981.2999999999993</v>
      </c>
      <c r="G35" s="36">
        <f t="shared" si="1"/>
        <v>1.1131613330273566</v>
      </c>
      <c r="H35" s="44">
        <f>SUM(H17+H19+H20+H21+H22+H25+H30+H31+H32+H34)</f>
        <v>10867</v>
      </c>
      <c r="I35" s="32">
        <f>SUM(I17+I19+I20+I21+I22+I25+I30+I31+I32+I34)</f>
        <v>0</v>
      </c>
      <c r="J35" s="33">
        <f>SUM(J17+J19+J20+J21+J22+J25+J30+J31+J32+J34)</f>
        <v>10867</v>
      </c>
      <c r="K35" s="34">
        <f t="shared" si="2"/>
        <v>1214.0100000000002</v>
      </c>
      <c r="L35" s="36">
        <f t="shared" si="3"/>
        <v>1.1257651774217108</v>
      </c>
      <c r="M35"/>
      <c r="N35"/>
      <c r="O35"/>
      <c r="P35"/>
      <c r="Q35"/>
    </row>
    <row r="36" spans="1:17" ht="18" customHeight="1" thickBot="1">
      <c r="A36" s="88" t="s">
        <v>37</v>
      </c>
      <c r="B36" s="129">
        <f>+B16-B35</f>
        <v>52</v>
      </c>
      <c r="C36" s="129">
        <f>+C16-C35</f>
        <v>60.45000000000073</v>
      </c>
      <c r="D36" s="129">
        <f>+D16-D35</f>
        <v>0</v>
      </c>
      <c r="E36" s="129">
        <f>+E16-E35</f>
        <v>146.29999999999927</v>
      </c>
      <c r="F36" s="279"/>
      <c r="G36" s="280"/>
      <c r="H36" s="276">
        <f>+J16-J35</f>
        <v>-1225</v>
      </c>
      <c r="I36" s="277"/>
      <c r="J36" s="278"/>
      <c r="K36"/>
      <c r="L36"/>
      <c r="M36"/>
      <c r="N36"/>
      <c r="O36"/>
      <c r="P36"/>
      <c r="Q36"/>
    </row>
    <row r="37" spans="1:17" ht="20.25" customHeight="1" thickBot="1">
      <c r="A37" s="134" t="s">
        <v>38</v>
      </c>
      <c r="B37" s="123">
        <v>0</v>
      </c>
      <c r="C37" s="129">
        <v>0</v>
      </c>
      <c r="D37" s="129">
        <v>0</v>
      </c>
      <c r="E37" s="129">
        <v>0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8" customHeight="1" hidden="1" thickBot="1">
      <c r="A38" s="135" t="s">
        <v>39</v>
      </c>
      <c r="B38" s="123">
        <v>0</v>
      </c>
      <c r="C38" s="129">
        <v>0</v>
      </c>
      <c r="D38" s="129">
        <v>0</v>
      </c>
      <c r="E38" s="129">
        <v>0</v>
      </c>
      <c r="F38"/>
      <c r="G38"/>
      <c r="H38"/>
      <c r="I38"/>
      <c r="J38"/>
      <c r="K38"/>
      <c r="L38"/>
      <c r="M38"/>
      <c r="N38"/>
      <c r="O38"/>
      <c r="P38"/>
      <c r="Q38"/>
    </row>
    <row r="39" spans="2:9" ht="6.75" customHeight="1">
      <c r="B39" s="1"/>
      <c r="C39" s="1"/>
      <c r="D39" s="39"/>
      <c r="E39" s="39"/>
      <c r="F39" s="1"/>
      <c r="G39" s="1"/>
      <c r="H39" s="1"/>
      <c r="I39" s="1"/>
    </row>
    <row r="40" spans="1:17" s="96" customFormat="1" ht="11.25" customHeight="1" thickBot="1">
      <c r="A40" s="104"/>
      <c r="B40" s="104"/>
      <c r="C40" s="104"/>
      <c r="D40" s="104"/>
      <c r="E40" s="104"/>
      <c r="F40" s="104"/>
      <c r="G40" s="104"/>
      <c r="H40" s="104"/>
      <c r="I40" s="104"/>
      <c r="J40" s="105"/>
      <c r="K40" s="105"/>
      <c r="L40" s="105"/>
      <c r="M40" s="105"/>
      <c r="N40" s="105"/>
      <c r="O40" s="105"/>
      <c r="P40" s="105"/>
      <c r="Q40" s="105"/>
    </row>
    <row r="41" spans="1:12" s="96" customFormat="1" ht="33.75" customHeight="1" thickBot="1">
      <c r="A41" s="281" t="s">
        <v>87</v>
      </c>
      <c r="B41" s="282"/>
      <c r="C41" s="250" t="s">
        <v>65</v>
      </c>
      <c r="D41" s="146"/>
      <c r="E41" s="256" t="s">
        <v>108</v>
      </c>
      <c r="F41" s="257"/>
      <c r="G41" s="258"/>
      <c r="H41" s="259" t="s">
        <v>109</v>
      </c>
      <c r="I41" s="260"/>
      <c r="J41" s="259" t="s">
        <v>110</v>
      </c>
      <c r="K41" s="302"/>
      <c r="L41" s="223" t="s">
        <v>132</v>
      </c>
    </row>
    <row r="42" spans="1:12" s="40" customFormat="1" ht="16.5" customHeight="1" thickBot="1">
      <c r="A42" s="283"/>
      <c r="B42" s="284"/>
      <c r="C42" s="251"/>
      <c r="D42" s="147"/>
      <c r="E42" s="303" t="s">
        <v>111</v>
      </c>
      <c r="F42" s="253"/>
      <c r="G42" s="253"/>
      <c r="H42" s="252">
        <f>+H15</f>
        <v>9102</v>
      </c>
      <c r="I42" s="253"/>
      <c r="J42" s="252">
        <f>+J15-H36</f>
        <v>10327</v>
      </c>
      <c r="K42" s="309"/>
      <c r="L42" s="224">
        <f>+J42/H42</f>
        <v>1.1345858053175126</v>
      </c>
    </row>
    <row r="43" spans="1:12" s="40" customFormat="1" ht="13.5" customHeight="1">
      <c r="A43" s="219" t="s">
        <v>107</v>
      </c>
      <c r="B43" s="220"/>
      <c r="C43" s="106">
        <v>60</v>
      </c>
      <c r="D43" s="148"/>
      <c r="E43" s="269" t="s">
        <v>112</v>
      </c>
      <c r="F43" s="255"/>
      <c r="G43" s="255"/>
      <c r="H43" s="254">
        <f>+O30/1000</f>
        <v>0</v>
      </c>
      <c r="I43" s="255"/>
      <c r="J43" s="254">
        <f>+Q30/1000</f>
        <v>0</v>
      </c>
      <c r="K43" s="304"/>
      <c r="L43" s="225"/>
    </row>
    <row r="44" spans="1:12" s="105" customFormat="1" ht="13.5" thickBot="1">
      <c r="A44" s="221" t="s">
        <v>66</v>
      </c>
      <c r="B44" s="222"/>
      <c r="C44" s="106">
        <v>56</v>
      </c>
      <c r="D44" s="148"/>
      <c r="E44" s="305" t="s">
        <v>113</v>
      </c>
      <c r="F44" s="306"/>
      <c r="G44" s="306"/>
      <c r="H44" s="307">
        <f>+H27</f>
        <v>6164</v>
      </c>
      <c r="I44" s="306"/>
      <c r="J44" s="307">
        <f>+J27</f>
        <v>6164</v>
      </c>
      <c r="K44" s="308"/>
      <c r="L44" s="226">
        <f>+J44/H44</f>
        <v>1</v>
      </c>
    </row>
    <row r="45" spans="1:5" s="96" customFormat="1" ht="13.5" thickBot="1">
      <c r="A45" s="124" t="s">
        <v>3</v>
      </c>
      <c r="B45" s="122"/>
      <c r="C45" s="46">
        <f>SUM(C43:C44)</f>
        <v>116</v>
      </c>
      <c r="D45" s="149"/>
      <c r="E45" s="156"/>
    </row>
    <row r="46" spans="1:8" s="96" customFormat="1" ht="9" customHeight="1">
      <c r="A46" s="1"/>
      <c r="B46" s="1"/>
      <c r="C46" s="1"/>
      <c r="D46" s="1"/>
      <c r="E46" s="1"/>
      <c r="F46" s="1"/>
      <c r="G46"/>
      <c r="H46"/>
    </row>
    <row r="47" spans="9:17" ht="2.25" customHeight="1">
      <c r="I47" s="1"/>
      <c r="N47"/>
      <c r="O47"/>
      <c r="P47"/>
      <c r="Q47"/>
    </row>
    <row r="48" spans="14:15" ht="3" customHeight="1" thickBot="1">
      <c r="N48"/>
      <c r="O48"/>
    </row>
    <row r="49" spans="1:15" s="47" customFormat="1" ht="17.25" customHeight="1">
      <c r="A49" s="293" t="s">
        <v>41</v>
      </c>
      <c r="B49" s="285" t="s">
        <v>84</v>
      </c>
      <c r="C49" s="232" t="s">
        <v>85</v>
      </c>
      <c r="D49" s="233"/>
      <c r="E49" s="233"/>
      <c r="F49" s="233"/>
      <c r="G49" s="233"/>
      <c r="H49" s="233"/>
      <c r="I49" s="261" t="s">
        <v>86</v>
      </c>
      <c r="K49" s="1"/>
      <c r="L49" s="1"/>
      <c r="M49" s="1"/>
      <c r="N49" s="1"/>
      <c r="O49" s="1"/>
    </row>
    <row r="50" spans="1:15" s="47" customFormat="1" ht="17.25" customHeight="1">
      <c r="A50" s="294"/>
      <c r="B50" s="286"/>
      <c r="C50" s="238" t="s">
        <v>40</v>
      </c>
      <c r="D50" s="234" t="s">
        <v>42</v>
      </c>
      <c r="E50" s="235"/>
      <c r="F50" s="235"/>
      <c r="G50" s="235"/>
      <c r="H50" s="235"/>
      <c r="I50" s="262"/>
      <c r="K50" s="1"/>
      <c r="L50" s="1"/>
      <c r="M50" s="1"/>
      <c r="N50" s="1"/>
      <c r="O50" s="1"/>
    </row>
    <row r="51" spans="1:15" s="47" customFormat="1" ht="11.25" customHeight="1" thickBot="1">
      <c r="A51" s="295"/>
      <c r="B51" s="287"/>
      <c r="C51" s="239"/>
      <c r="D51" s="48">
        <v>1</v>
      </c>
      <c r="E51" s="48">
        <v>2</v>
      </c>
      <c r="F51" s="48">
        <v>3</v>
      </c>
      <c r="G51" s="48">
        <v>4</v>
      </c>
      <c r="H51" s="48">
        <v>5</v>
      </c>
      <c r="I51" s="263"/>
      <c r="K51" s="41"/>
      <c r="L51" s="41"/>
      <c r="M51" s="41"/>
      <c r="N51" s="41"/>
      <c r="O51" s="41"/>
    </row>
    <row r="52" spans="1:15" s="47" customFormat="1" ht="17.25" customHeight="1" thickBot="1">
      <c r="A52" s="49">
        <v>6256</v>
      </c>
      <c r="B52" s="50">
        <v>1591</v>
      </c>
      <c r="C52" s="51">
        <f>SUM(D52:H52)</f>
        <v>128</v>
      </c>
      <c r="D52" s="50">
        <v>52</v>
      </c>
      <c r="E52" s="50">
        <v>20</v>
      </c>
      <c r="F52" s="50"/>
      <c r="G52" s="50">
        <v>8</v>
      </c>
      <c r="H52" s="50">
        <v>48</v>
      </c>
      <c r="I52" s="52">
        <f>+A52-B52-C52</f>
        <v>4537</v>
      </c>
      <c r="K52" s="1"/>
      <c r="L52" s="1"/>
      <c r="M52" s="1"/>
      <c r="N52" s="1"/>
      <c r="O52" s="1"/>
    </row>
    <row r="53" ht="10.5" customHeight="1" thickBot="1"/>
    <row r="54" spans="1:15" ht="12.75" customHeight="1" thickBot="1">
      <c r="A54" s="290" t="s">
        <v>43</v>
      </c>
      <c r="B54" s="230" t="s">
        <v>89</v>
      </c>
      <c r="C54" s="236" t="s">
        <v>88</v>
      </c>
      <c r="D54" s="237"/>
      <c r="E54" s="237"/>
      <c r="F54" s="237"/>
      <c r="G54" s="230" t="s">
        <v>90</v>
      </c>
      <c r="H54" s="248" t="s">
        <v>44</v>
      </c>
      <c r="I54" s="227" t="s">
        <v>92</v>
      </c>
      <c r="J54" s="228"/>
      <c r="K54" s="228"/>
      <c r="L54" s="229"/>
      <c r="M54" s="150"/>
      <c r="O54" s="171"/>
    </row>
    <row r="55" spans="1:15" ht="18.75" thickBot="1">
      <c r="A55" s="291"/>
      <c r="B55" s="292"/>
      <c r="C55" s="53" t="s">
        <v>78</v>
      </c>
      <c r="D55" s="54" t="s">
        <v>45</v>
      </c>
      <c r="E55" s="54" t="s">
        <v>46</v>
      </c>
      <c r="F55" s="55" t="s">
        <v>79</v>
      </c>
      <c r="G55" s="231"/>
      <c r="H55" s="249"/>
      <c r="I55" s="153" t="s">
        <v>91</v>
      </c>
      <c r="J55" s="154" t="s">
        <v>45</v>
      </c>
      <c r="K55" s="154" t="s">
        <v>46</v>
      </c>
      <c r="L55" s="155" t="s">
        <v>93</v>
      </c>
      <c r="O55" s="171"/>
    </row>
    <row r="56" spans="1:15" ht="12.75">
      <c r="A56" s="56" t="s">
        <v>47</v>
      </c>
      <c r="B56" s="57">
        <v>869.9</v>
      </c>
      <c r="C56" s="83" t="s">
        <v>48</v>
      </c>
      <c r="D56" s="58" t="s">
        <v>48</v>
      </c>
      <c r="E56" s="58" t="s">
        <v>48</v>
      </c>
      <c r="F56" s="61" t="s">
        <v>48</v>
      </c>
      <c r="G56" s="59">
        <v>1161.7</v>
      </c>
      <c r="H56" s="60" t="s">
        <v>48</v>
      </c>
      <c r="I56" s="151" t="s">
        <v>48</v>
      </c>
      <c r="J56" s="152" t="s">
        <v>48</v>
      </c>
      <c r="K56" s="152" t="s">
        <v>48</v>
      </c>
      <c r="L56" s="61" t="s">
        <v>48</v>
      </c>
      <c r="M56" s="173"/>
      <c r="O56" s="171"/>
    </row>
    <row r="57" spans="1:15" ht="12.75">
      <c r="A57" s="62" t="s">
        <v>49</v>
      </c>
      <c r="B57" s="63">
        <v>51.63</v>
      </c>
      <c r="C57" s="64">
        <v>0</v>
      </c>
      <c r="D57" s="65">
        <v>0</v>
      </c>
      <c r="E57" s="65">
        <v>0</v>
      </c>
      <c r="F57" s="66">
        <f>+C57+D57-E57</f>
        <v>0</v>
      </c>
      <c r="G57" s="67">
        <v>0</v>
      </c>
      <c r="H57" s="68">
        <f>+G57-F57</f>
        <v>0</v>
      </c>
      <c r="I57" s="64">
        <v>0</v>
      </c>
      <c r="J57" s="65">
        <v>24</v>
      </c>
      <c r="K57" s="65">
        <v>0</v>
      </c>
      <c r="L57" s="66">
        <f>+I57+J57-K57</f>
        <v>24</v>
      </c>
      <c r="M57" s="171"/>
      <c r="O57" s="171"/>
    </row>
    <row r="58" spans="1:15" ht="12.75">
      <c r="A58" s="62" t="s">
        <v>50</v>
      </c>
      <c r="B58" s="63">
        <v>128.74</v>
      </c>
      <c r="C58" s="64">
        <v>744.54</v>
      </c>
      <c r="D58" s="65">
        <v>202</v>
      </c>
      <c r="E58" s="65">
        <v>261</v>
      </c>
      <c r="F58" s="66">
        <f>+C58+D58-E58</f>
        <v>685.54</v>
      </c>
      <c r="G58" s="67">
        <v>111.78</v>
      </c>
      <c r="H58" s="68">
        <f>+G58-F58</f>
        <v>-573.76</v>
      </c>
      <c r="I58" s="64">
        <v>686</v>
      </c>
      <c r="J58" s="65">
        <v>223</v>
      </c>
      <c r="K58" s="65">
        <v>623</v>
      </c>
      <c r="L58" s="66">
        <f>+I58+J58-K58</f>
        <v>286</v>
      </c>
      <c r="M58" s="171"/>
      <c r="O58" s="171"/>
    </row>
    <row r="59" spans="1:15" ht="12.75">
      <c r="A59" s="62" t="s">
        <v>51</v>
      </c>
      <c r="B59" s="63">
        <v>602.66</v>
      </c>
      <c r="C59" s="83"/>
      <c r="D59" s="58"/>
      <c r="E59" s="58"/>
      <c r="F59" s="61" t="s">
        <v>48</v>
      </c>
      <c r="G59" s="67">
        <v>927.8</v>
      </c>
      <c r="H59" s="157" t="s">
        <v>48</v>
      </c>
      <c r="I59" s="83"/>
      <c r="J59" s="58"/>
      <c r="K59" s="58"/>
      <c r="L59" s="61" t="s">
        <v>48</v>
      </c>
      <c r="M59" s="171"/>
      <c r="O59" s="171"/>
    </row>
    <row r="60" spans="1:15" ht="12.75">
      <c r="A60" s="62" t="s">
        <v>67</v>
      </c>
      <c r="B60" s="63">
        <v>86.87</v>
      </c>
      <c r="C60" s="64">
        <v>86.87</v>
      </c>
      <c r="D60" s="65">
        <v>128</v>
      </c>
      <c r="E60" s="65">
        <v>93</v>
      </c>
      <c r="F60" s="66">
        <f>+C60+D60-E60</f>
        <v>121.87</v>
      </c>
      <c r="G60" s="67">
        <v>122.12</v>
      </c>
      <c r="H60" s="68">
        <f>+G60-F60</f>
        <v>0.25</v>
      </c>
      <c r="I60" s="90">
        <v>122</v>
      </c>
      <c r="J60" s="69">
        <v>128</v>
      </c>
      <c r="K60" s="69">
        <v>116</v>
      </c>
      <c r="L60" s="66">
        <f>+I60+J60-K60</f>
        <v>134</v>
      </c>
      <c r="M60" s="171"/>
      <c r="O60" s="171"/>
    </row>
    <row r="61" spans="1:15" ht="13.5" thickBot="1">
      <c r="A61" s="70" t="s">
        <v>52</v>
      </c>
      <c r="B61" s="71">
        <v>18.59</v>
      </c>
      <c r="C61" s="72">
        <v>28.02</v>
      </c>
      <c r="D61" s="73">
        <v>105</v>
      </c>
      <c r="E61" s="73">
        <v>73</v>
      </c>
      <c r="F61" s="74">
        <f>+C61+D61-E61</f>
        <v>60.02000000000001</v>
      </c>
      <c r="G61" s="75">
        <v>46.78</v>
      </c>
      <c r="H61" s="76">
        <f>+G61-F61</f>
        <v>-13.240000000000009</v>
      </c>
      <c r="I61" s="72">
        <v>60</v>
      </c>
      <c r="J61" s="73">
        <v>105</v>
      </c>
      <c r="K61" s="73">
        <v>105</v>
      </c>
      <c r="L61" s="74">
        <f>+I61+J61-K61</f>
        <v>60</v>
      </c>
      <c r="M61" s="171"/>
      <c r="O61" s="171"/>
    </row>
    <row r="62" spans="1:15" ht="12.75">
      <c r="A62" s="84"/>
      <c r="B62" s="77"/>
      <c r="C62" s="77"/>
      <c r="D62" s="77"/>
      <c r="E62" s="77"/>
      <c r="F62" s="77"/>
      <c r="G62" s="174"/>
      <c r="H62" s="174"/>
      <c r="I62" s="77"/>
      <c r="J62" s="77"/>
      <c r="K62" s="77"/>
      <c r="L62" s="77"/>
      <c r="M62" s="174"/>
      <c r="O62" s="171"/>
    </row>
    <row r="63" spans="1:15" ht="6" customHeight="1">
      <c r="A63" s="84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O63" s="171"/>
    </row>
    <row r="64" spans="1:15" ht="18" customHeight="1" thickBot="1">
      <c r="A64" s="97" t="s">
        <v>95</v>
      </c>
      <c r="O64" s="171"/>
    </row>
    <row r="65" spans="1:15" ht="23.25" thickBot="1">
      <c r="A65" s="267" t="s">
        <v>94</v>
      </c>
      <c r="B65" s="288" t="s">
        <v>3</v>
      </c>
      <c r="C65" s="264" t="s">
        <v>53</v>
      </c>
      <c r="D65" s="265"/>
      <c r="E65" s="265"/>
      <c r="F65" s="265"/>
      <c r="G65" s="265"/>
      <c r="H65" s="266"/>
      <c r="I65" s="158"/>
      <c r="J65" s="94" t="s">
        <v>63</v>
      </c>
      <c r="K65" s="92">
        <v>2005</v>
      </c>
      <c r="L65" s="93">
        <v>2006</v>
      </c>
      <c r="M65"/>
      <c r="O65" s="171"/>
    </row>
    <row r="66" spans="1:15" ht="13.5" thickBot="1">
      <c r="A66" s="268"/>
      <c r="B66" s="289"/>
      <c r="C66" s="161" t="s">
        <v>54</v>
      </c>
      <c r="D66" s="159" t="s">
        <v>55</v>
      </c>
      <c r="E66" s="159" t="s">
        <v>56</v>
      </c>
      <c r="F66" s="159" t="s">
        <v>57</v>
      </c>
      <c r="G66" s="160" t="s">
        <v>58</v>
      </c>
      <c r="H66" s="166" t="s">
        <v>40</v>
      </c>
      <c r="J66" s="108" t="s">
        <v>74</v>
      </c>
      <c r="K66" s="109">
        <v>45</v>
      </c>
      <c r="L66" s="110">
        <v>45</v>
      </c>
      <c r="M66"/>
      <c r="O66" s="171"/>
    </row>
    <row r="67" spans="1:17" s="40" customFormat="1" ht="18.75" customHeight="1">
      <c r="A67" s="162" t="s">
        <v>68</v>
      </c>
      <c r="B67" s="137">
        <v>0</v>
      </c>
      <c r="C67" s="164">
        <v>0</v>
      </c>
      <c r="D67" s="42">
        <v>0</v>
      </c>
      <c r="E67" s="42">
        <v>0</v>
      </c>
      <c r="F67" s="42">
        <v>0</v>
      </c>
      <c r="G67" s="95">
        <v>0</v>
      </c>
      <c r="H67" s="139">
        <f>SUM(C67:G67)</f>
        <v>0</v>
      </c>
      <c r="J67" s="78"/>
      <c r="N67" s="41"/>
      <c r="O67" s="172"/>
      <c r="P67" s="41"/>
      <c r="Q67" s="41"/>
    </row>
    <row r="68" spans="1:17" s="40" customFormat="1" ht="18.75" customHeight="1" thickBot="1">
      <c r="A68" s="163" t="s">
        <v>62</v>
      </c>
      <c r="B68" s="138">
        <v>0</v>
      </c>
      <c r="C68" s="165">
        <v>0</v>
      </c>
      <c r="D68" s="43">
        <v>0</v>
      </c>
      <c r="E68" s="43">
        <v>0</v>
      </c>
      <c r="F68" s="43">
        <v>0</v>
      </c>
      <c r="G68" s="98">
        <v>0</v>
      </c>
      <c r="H68" s="138">
        <f>SUM(C68:G68)</f>
        <v>0</v>
      </c>
      <c r="J68" s="78"/>
      <c r="N68" s="41"/>
      <c r="O68" s="172"/>
      <c r="P68" s="41"/>
      <c r="Q68" s="41"/>
    </row>
    <row r="69" ht="5.25" customHeight="1">
      <c r="O69" s="171"/>
    </row>
    <row r="70" spans="1:17" ht="13.5" hidden="1" thickBot="1">
      <c r="A70" s="296" t="s">
        <v>69</v>
      </c>
      <c r="B70" s="298">
        <v>2003</v>
      </c>
      <c r="C70" s="299"/>
      <c r="D70" s="299"/>
      <c r="E70" s="299"/>
      <c r="F70" s="299"/>
      <c r="G70" s="299"/>
      <c r="H70" s="300"/>
      <c r="I70" s="158"/>
      <c r="N70" s="171"/>
      <c r="Q70"/>
    </row>
    <row r="71" spans="1:17" ht="19.5" customHeight="1" hidden="1" thickBot="1">
      <c r="A71" s="297"/>
      <c r="B71" s="107" t="s">
        <v>59</v>
      </c>
      <c r="C71" s="99" t="s">
        <v>100</v>
      </c>
      <c r="D71" s="99" t="s">
        <v>101</v>
      </c>
      <c r="E71" s="99" t="s">
        <v>60</v>
      </c>
      <c r="F71" s="99" t="s">
        <v>61</v>
      </c>
      <c r="G71" s="100" t="s">
        <v>70</v>
      </c>
      <c r="H71" s="101" t="s">
        <v>40</v>
      </c>
      <c r="N71" s="171"/>
      <c r="Q71"/>
    </row>
    <row r="72" spans="1:17" s="40" customFormat="1" ht="13.5" hidden="1" thickBot="1">
      <c r="A72" s="102" t="s">
        <v>71</v>
      </c>
      <c r="B72" s="119">
        <v>47057</v>
      </c>
      <c r="C72" s="111">
        <v>302914</v>
      </c>
      <c r="D72" s="111"/>
      <c r="E72" s="111">
        <v>2661891</v>
      </c>
      <c r="F72" s="111">
        <v>421928</v>
      </c>
      <c r="G72" s="112">
        <v>844210</v>
      </c>
      <c r="H72" s="113">
        <f>SUM(B72:G72)</f>
        <v>4278000</v>
      </c>
      <c r="J72" s="41"/>
      <c r="K72" s="41"/>
      <c r="L72" s="41"/>
      <c r="M72" s="41"/>
      <c r="N72" s="41"/>
      <c r="O72" s="172"/>
      <c r="P72" s="41"/>
      <c r="Q72" s="41"/>
    </row>
    <row r="73" spans="1:15" ht="14.25" hidden="1" thickBot="1" thickTop="1">
      <c r="A73" s="82" t="s">
        <v>72</v>
      </c>
      <c r="B73" s="179">
        <v>0.2</v>
      </c>
      <c r="C73" s="180">
        <v>2.2</v>
      </c>
      <c r="D73" s="180"/>
      <c r="E73" s="180">
        <v>12.82</v>
      </c>
      <c r="F73" s="180">
        <v>2</v>
      </c>
      <c r="G73" s="181">
        <v>6.9</v>
      </c>
      <c r="H73" s="116">
        <f>SUM(B73:G73)</f>
        <v>24.119999999999997</v>
      </c>
      <c r="O73" s="171"/>
    </row>
    <row r="74" spans="1:15" ht="13.5" hidden="1" thickBot="1">
      <c r="A74" s="103" t="s">
        <v>73</v>
      </c>
      <c r="B74" s="91">
        <f aca="true" t="shared" si="4" ref="B74:H74">+B72/B73/12</f>
        <v>19607.083333333332</v>
      </c>
      <c r="C74" s="91">
        <f t="shared" si="4"/>
        <v>11474.01515151515</v>
      </c>
      <c r="D74" s="91"/>
      <c r="E74" s="91">
        <f t="shared" si="4"/>
        <v>17302.983619344774</v>
      </c>
      <c r="F74" s="91">
        <f t="shared" si="4"/>
        <v>17580.333333333332</v>
      </c>
      <c r="G74" s="117">
        <f t="shared" si="4"/>
        <v>10195.772946859903</v>
      </c>
      <c r="H74" s="118">
        <f t="shared" si="4"/>
        <v>14780.265339966834</v>
      </c>
      <c r="O74" s="171"/>
    </row>
    <row r="75" spans="1:15" ht="6.75" customHeight="1" thickBot="1">
      <c r="A75"/>
      <c r="O75" s="171"/>
    </row>
    <row r="76" spans="1:15" ht="13.5" thickBot="1">
      <c r="A76" s="296" t="s">
        <v>69</v>
      </c>
      <c r="B76" s="298">
        <v>2004</v>
      </c>
      <c r="C76" s="299"/>
      <c r="D76" s="299"/>
      <c r="E76" s="299"/>
      <c r="F76" s="299"/>
      <c r="G76" s="299"/>
      <c r="H76" s="300"/>
      <c r="I76" s="150"/>
      <c r="O76" s="171"/>
    </row>
    <row r="77" spans="1:15" ht="29.25" customHeight="1" thickBot="1">
      <c r="A77" s="301"/>
      <c r="B77" s="167" t="s">
        <v>96</v>
      </c>
      <c r="C77" s="168" t="s">
        <v>102</v>
      </c>
      <c r="D77" s="168" t="s">
        <v>98</v>
      </c>
      <c r="E77" s="169" t="s">
        <v>103</v>
      </c>
      <c r="F77" s="99" t="s">
        <v>61</v>
      </c>
      <c r="G77" s="100" t="s">
        <v>70</v>
      </c>
      <c r="H77" s="101" t="s">
        <v>40</v>
      </c>
      <c r="O77" s="171"/>
    </row>
    <row r="78" spans="1:15" ht="13.5" thickBot="1">
      <c r="A78" s="102" t="s">
        <v>71</v>
      </c>
      <c r="B78" s="182">
        <v>2766838</v>
      </c>
      <c r="C78" s="111">
        <v>54582</v>
      </c>
      <c r="D78" s="111">
        <v>56410</v>
      </c>
      <c r="E78" s="111">
        <v>135911</v>
      </c>
      <c r="F78" s="111">
        <v>664886</v>
      </c>
      <c r="G78" s="112">
        <v>900087</v>
      </c>
      <c r="H78" s="113">
        <f>SUM(B78:G78)</f>
        <v>4578714</v>
      </c>
      <c r="O78" s="171"/>
    </row>
    <row r="79" spans="1:15" ht="14.25" thickBot="1" thickTop="1">
      <c r="A79" s="82" t="s">
        <v>72</v>
      </c>
      <c r="B79" s="183">
        <v>13.05</v>
      </c>
      <c r="C79" s="180">
        <v>0.2</v>
      </c>
      <c r="D79" s="180">
        <v>0.33</v>
      </c>
      <c r="E79" s="180">
        <v>1.02</v>
      </c>
      <c r="F79" s="180">
        <v>2.67</v>
      </c>
      <c r="G79" s="181">
        <v>6.93</v>
      </c>
      <c r="H79" s="116">
        <f>SUM(B79:G79)</f>
        <v>24.2</v>
      </c>
      <c r="O79" s="171"/>
    </row>
    <row r="80" spans="1:15" ht="13.5" thickBot="1">
      <c r="A80" s="103" t="s">
        <v>73</v>
      </c>
      <c r="B80" s="121">
        <f aca="true" t="shared" si="5" ref="B80:H80">+B78/B79/12</f>
        <v>17668.186462324393</v>
      </c>
      <c r="C80" s="91">
        <f t="shared" si="5"/>
        <v>22742.5</v>
      </c>
      <c r="D80" s="91">
        <f t="shared" si="5"/>
        <v>14244.949494949493</v>
      </c>
      <c r="E80" s="91">
        <f t="shared" si="5"/>
        <v>11103.839869281046</v>
      </c>
      <c r="F80" s="91">
        <f t="shared" si="5"/>
        <v>20751.74781523096</v>
      </c>
      <c r="G80" s="117">
        <f t="shared" si="5"/>
        <v>10823.556998556998</v>
      </c>
      <c r="H80" s="118">
        <f t="shared" si="5"/>
        <v>15766.921487603306</v>
      </c>
      <c r="O80" s="171"/>
    </row>
    <row r="81" spans="1:15" ht="9" customHeight="1" thickBot="1">
      <c r="A81"/>
      <c r="O81" s="171"/>
    </row>
    <row r="82" spans="1:15" ht="13.5" thickBot="1">
      <c r="A82" s="296" t="s">
        <v>69</v>
      </c>
      <c r="B82" s="298">
        <v>2005</v>
      </c>
      <c r="C82" s="299"/>
      <c r="D82" s="299"/>
      <c r="E82" s="299"/>
      <c r="F82" s="299"/>
      <c r="G82" s="299"/>
      <c r="H82" s="300"/>
      <c r="I82" s="150"/>
      <c r="O82" s="171"/>
    </row>
    <row r="83" spans="1:15" ht="45.75" thickBot="1">
      <c r="A83" s="297"/>
      <c r="B83" s="169" t="s">
        <v>96</v>
      </c>
      <c r="C83" s="168" t="s">
        <v>104</v>
      </c>
      <c r="D83" s="168" t="s">
        <v>106</v>
      </c>
      <c r="E83" s="168" t="s">
        <v>105</v>
      </c>
      <c r="F83" s="168" t="s">
        <v>61</v>
      </c>
      <c r="G83" s="169" t="s">
        <v>97</v>
      </c>
      <c r="H83" s="170" t="s">
        <v>40</v>
      </c>
      <c r="O83" s="171"/>
    </row>
    <row r="84" spans="1:15" ht="13.5" thickBot="1">
      <c r="A84" s="102" t="s">
        <v>71</v>
      </c>
      <c r="B84" s="112">
        <f>2380514</f>
        <v>2380514</v>
      </c>
      <c r="C84" s="111">
        <v>36045</v>
      </c>
      <c r="D84" s="111">
        <v>756138</v>
      </c>
      <c r="E84" s="111">
        <v>186596</v>
      </c>
      <c r="F84" s="111">
        <v>578070</v>
      </c>
      <c r="G84" s="112">
        <v>839637</v>
      </c>
      <c r="H84" s="113">
        <f>SUM(B84:G84)</f>
        <v>4777000</v>
      </c>
      <c r="O84" s="171"/>
    </row>
    <row r="85" spans="1:15" ht="14.25" thickBot="1" thickTop="1">
      <c r="A85" s="82" t="s">
        <v>72</v>
      </c>
      <c r="B85" s="115">
        <v>10.93</v>
      </c>
      <c r="C85" s="114">
        <v>0.2</v>
      </c>
      <c r="D85" s="114">
        <v>5.15</v>
      </c>
      <c r="E85" s="114">
        <v>1</v>
      </c>
      <c r="F85" s="114">
        <v>2</v>
      </c>
      <c r="G85" s="115">
        <v>6.99</v>
      </c>
      <c r="H85" s="116">
        <f>+E85+D85+B85+F85+G85</f>
        <v>26.07</v>
      </c>
      <c r="O85" s="171"/>
    </row>
    <row r="86" spans="1:15" ht="13.5" thickBot="1">
      <c r="A86" s="103" t="s">
        <v>73</v>
      </c>
      <c r="B86" s="117">
        <f>+B84/B85/12</f>
        <v>18149.695028972248</v>
      </c>
      <c r="C86" s="91">
        <f>+C84/12/C85</f>
        <v>15018.75</v>
      </c>
      <c r="D86" s="91">
        <f>+D84/D85/12</f>
        <v>12235.242718446601</v>
      </c>
      <c r="E86" s="91">
        <f>+E84/E85/12</f>
        <v>15549.666666666666</v>
      </c>
      <c r="F86" s="91">
        <f>+F84/F85/12</f>
        <v>24086.25</v>
      </c>
      <c r="G86" s="117">
        <f>+G84/G85/12</f>
        <v>10009.978540772532</v>
      </c>
      <c r="H86" s="118">
        <f>+H84/H85/12</f>
        <v>15269.786472318117</v>
      </c>
      <c r="O86" s="171"/>
    </row>
    <row r="87" ht="6" customHeight="1" thickBot="1">
      <c r="A87"/>
    </row>
    <row r="88" spans="1:8" ht="13.5" thickBot="1">
      <c r="A88" s="296" t="s">
        <v>69</v>
      </c>
      <c r="B88" s="298">
        <v>2006</v>
      </c>
      <c r="C88" s="299"/>
      <c r="D88" s="299"/>
      <c r="E88" s="299"/>
      <c r="F88" s="299"/>
      <c r="G88" s="299"/>
      <c r="H88" s="300"/>
    </row>
    <row r="89" spans="1:17" ht="46.5" customHeight="1" thickBot="1">
      <c r="A89" s="297"/>
      <c r="B89" s="169" t="s">
        <v>96</v>
      </c>
      <c r="C89" s="168" t="s">
        <v>104</v>
      </c>
      <c r="D89" s="168" t="s">
        <v>106</v>
      </c>
      <c r="E89" s="168" t="s">
        <v>105</v>
      </c>
      <c r="F89" s="168" t="s">
        <v>61</v>
      </c>
      <c r="G89" s="169" t="s">
        <v>97</v>
      </c>
      <c r="H89" s="101" t="s">
        <v>40</v>
      </c>
      <c r="I89" s="1"/>
      <c r="Q89"/>
    </row>
    <row r="90" spans="1:16" s="40" customFormat="1" ht="13.5" customHeight="1" thickBot="1">
      <c r="A90" s="102" t="s">
        <v>71</v>
      </c>
      <c r="B90" s="119">
        <v>2810452</v>
      </c>
      <c r="C90" s="111">
        <v>55998</v>
      </c>
      <c r="D90" s="111">
        <v>673195</v>
      </c>
      <c r="E90" s="112">
        <v>196184</v>
      </c>
      <c r="F90" s="111">
        <v>652768</v>
      </c>
      <c r="G90" s="112">
        <v>865278</v>
      </c>
      <c r="H90" s="113">
        <f>SUM(B90:G90)</f>
        <v>5253875</v>
      </c>
      <c r="I90" s="41"/>
      <c r="J90" s="41"/>
      <c r="K90" s="41"/>
      <c r="L90" s="41"/>
      <c r="M90" s="41"/>
      <c r="N90" s="41"/>
      <c r="O90" s="41"/>
      <c r="P90" s="41"/>
    </row>
    <row r="91" spans="1:17" s="40" customFormat="1" ht="13.5" customHeight="1" thickBot="1" thickTop="1">
      <c r="A91" s="82" t="s">
        <v>72</v>
      </c>
      <c r="B91" s="120">
        <v>11.29</v>
      </c>
      <c r="C91" s="114">
        <v>0.2</v>
      </c>
      <c r="D91" s="114">
        <v>4</v>
      </c>
      <c r="E91" s="115">
        <v>1</v>
      </c>
      <c r="F91" s="114">
        <v>2</v>
      </c>
      <c r="G91" s="115">
        <v>7.39</v>
      </c>
      <c r="H91" s="116">
        <f>SUM(B91:G91)</f>
        <v>25.88</v>
      </c>
      <c r="I91" s="47"/>
      <c r="J91" s="41"/>
      <c r="K91" s="41"/>
      <c r="L91" s="41"/>
      <c r="M91" s="41"/>
      <c r="N91" s="41"/>
      <c r="O91" s="41"/>
      <c r="P91" s="41"/>
      <c r="Q91" s="41"/>
    </row>
    <row r="92" spans="1:17" s="40" customFormat="1" ht="13.5" customHeight="1" thickBot="1">
      <c r="A92" s="103" t="s">
        <v>73</v>
      </c>
      <c r="B92" s="91">
        <f aca="true" t="shared" si="6" ref="B92:H92">+B90/B91/12</f>
        <v>20744.405078240332</v>
      </c>
      <c r="C92" s="91">
        <f t="shared" si="6"/>
        <v>23332.5</v>
      </c>
      <c r="D92" s="91">
        <f>+D90/D91/12</f>
        <v>14024.895833333334</v>
      </c>
      <c r="E92" s="91">
        <f t="shared" si="6"/>
        <v>16348.666666666666</v>
      </c>
      <c r="F92" s="91">
        <f t="shared" si="6"/>
        <v>27198.666666666668</v>
      </c>
      <c r="G92" s="117">
        <f t="shared" si="6"/>
        <v>9757.307171853858</v>
      </c>
      <c r="H92" s="118">
        <f t="shared" si="6"/>
        <v>16917.423364245235</v>
      </c>
      <c r="I92" s="47"/>
      <c r="J92" s="41"/>
      <c r="K92" s="41"/>
      <c r="L92" s="41"/>
      <c r="M92" s="41"/>
      <c r="N92" s="41"/>
      <c r="O92" s="41"/>
      <c r="P92" s="41"/>
      <c r="Q92" s="41"/>
    </row>
  </sheetData>
  <mergeCells count="47">
    <mergeCell ref="J41:K41"/>
    <mergeCell ref="E42:G42"/>
    <mergeCell ref="J43:K43"/>
    <mergeCell ref="E44:G44"/>
    <mergeCell ref="H44:I44"/>
    <mergeCell ref="J44:K44"/>
    <mergeCell ref="J42:K42"/>
    <mergeCell ref="A70:A71"/>
    <mergeCell ref="A88:A89"/>
    <mergeCell ref="B70:H70"/>
    <mergeCell ref="B76:H76"/>
    <mergeCell ref="B82:H82"/>
    <mergeCell ref="B88:H88"/>
    <mergeCell ref="A82:A83"/>
    <mergeCell ref="A76:A77"/>
    <mergeCell ref="A41:B42"/>
    <mergeCell ref="B49:B51"/>
    <mergeCell ref="B65:B66"/>
    <mergeCell ref="A54:A55"/>
    <mergeCell ref="B54:B55"/>
    <mergeCell ref="A49:A51"/>
    <mergeCell ref="C65:H65"/>
    <mergeCell ref="A65:A66"/>
    <mergeCell ref="E43:G43"/>
    <mergeCell ref="A3:A6"/>
    <mergeCell ref="B4:B6"/>
    <mergeCell ref="B3:L3"/>
    <mergeCell ref="K4:L4"/>
    <mergeCell ref="E4:E6"/>
    <mergeCell ref="H36:J36"/>
    <mergeCell ref="F36:G36"/>
    <mergeCell ref="C4:C6"/>
    <mergeCell ref="D4:D6"/>
    <mergeCell ref="F4:G4"/>
    <mergeCell ref="H54:H55"/>
    <mergeCell ref="C41:C42"/>
    <mergeCell ref="H42:I42"/>
    <mergeCell ref="H43:I43"/>
    <mergeCell ref="E41:G41"/>
    <mergeCell ref="H41:I41"/>
    <mergeCell ref="I49:I51"/>
    <mergeCell ref="I54:L54"/>
    <mergeCell ref="G54:G55"/>
    <mergeCell ref="C49:H49"/>
    <mergeCell ref="D50:H50"/>
    <mergeCell ref="C54:F54"/>
    <mergeCell ref="C50:C51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65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F18" sqref="F18"/>
    </sheetView>
  </sheetViews>
  <sheetFormatPr defaultColWidth="9.00390625" defaultRowHeight="12.75"/>
  <cols>
    <col min="1" max="1" width="26.625" style="186" customWidth="1"/>
    <col min="2" max="3" width="11.875" style="186" customWidth="1"/>
    <col min="4" max="4" width="10.125" style="186" customWidth="1"/>
    <col min="5" max="5" width="10.125" style="187" customWidth="1"/>
    <col min="6" max="16384" width="9.125" style="187" customWidth="1"/>
  </cols>
  <sheetData>
    <row r="1" ht="18.75" customHeight="1">
      <c r="A1" s="185" t="s">
        <v>115</v>
      </c>
    </row>
    <row r="2" ht="3" customHeight="1"/>
    <row r="3" ht="13.5" thickBot="1"/>
    <row r="4" spans="1:5" ht="24" customHeight="1" thickBot="1">
      <c r="A4" s="312"/>
      <c r="B4" s="310" t="s">
        <v>99</v>
      </c>
      <c r="C4" s="311"/>
      <c r="D4" s="311"/>
      <c r="E4" s="300"/>
    </row>
    <row r="5" spans="1:5" ht="17.25" customHeight="1" thickBot="1">
      <c r="A5" s="313" t="s">
        <v>116</v>
      </c>
      <c r="B5" s="212">
        <v>2006</v>
      </c>
      <c r="C5" s="213">
        <v>2007</v>
      </c>
      <c r="D5" s="214" t="s">
        <v>117</v>
      </c>
      <c r="E5" s="207" t="s">
        <v>132</v>
      </c>
    </row>
    <row r="6" spans="1:5" ht="22.5" customHeight="1">
      <c r="A6" s="188" t="s">
        <v>118</v>
      </c>
      <c r="B6" s="189">
        <v>3803796</v>
      </c>
      <c r="C6" s="190">
        <v>4680552</v>
      </c>
      <c r="D6" s="215">
        <v>876756</v>
      </c>
      <c r="E6" s="208">
        <f>+C6/B6</f>
        <v>1.2304950107734485</v>
      </c>
    </row>
    <row r="7" spans="1:5" ht="22.5" customHeight="1">
      <c r="A7" s="191" t="s">
        <v>119</v>
      </c>
      <c r="B7" s="192">
        <v>942155</v>
      </c>
      <c r="C7" s="193">
        <v>832477</v>
      </c>
      <c r="D7" s="215">
        <v>-109678</v>
      </c>
      <c r="E7" s="209">
        <f aca="true" t="shared" si="0" ref="E7:E19">+C7/B7</f>
        <v>0.8835881569380835</v>
      </c>
    </row>
    <row r="8" spans="1:5" ht="22.5" customHeight="1">
      <c r="A8" s="191" t="s">
        <v>120</v>
      </c>
      <c r="B8" s="192">
        <v>54363</v>
      </c>
      <c r="C8" s="193">
        <v>70200</v>
      </c>
      <c r="D8" s="215">
        <v>15837</v>
      </c>
      <c r="E8" s="209">
        <f t="shared" si="0"/>
        <v>1.2913194636057612</v>
      </c>
    </row>
    <row r="9" spans="1:5" ht="22.5" customHeight="1">
      <c r="A9" s="191" t="s">
        <v>121</v>
      </c>
      <c r="B9" s="192">
        <v>60222</v>
      </c>
      <c r="C9" s="193">
        <v>193920</v>
      </c>
      <c r="D9" s="215">
        <v>133698</v>
      </c>
      <c r="E9" s="209">
        <f t="shared" si="0"/>
        <v>3.220085682973</v>
      </c>
    </row>
    <row r="10" spans="1:5" ht="22.5" customHeight="1">
      <c r="A10" s="191" t="s">
        <v>122</v>
      </c>
      <c r="B10" s="192">
        <v>0</v>
      </c>
      <c r="C10" s="193">
        <v>0</v>
      </c>
      <c r="D10" s="215">
        <v>0</v>
      </c>
      <c r="E10" s="209"/>
    </row>
    <row r="11" spans="1:5" ht="22.5" customHeight="1">
      <c r="A11" s="191" t="s">
        <v>123</v>
      </c>
      <c r="B11" s="192">
        <v>100000</v>
      </c>
      <c r="C11" s="193"/>
      <c r="D11" s="215">
        <v>-100000</v>
      </c>
      <c r="E11" s="209">
        <f t="shared" si="0"/>
        <v>0</v>
      </c>
    </row>
    <row r="12" spans="1:5" ht="22.5" customHeight="1">
      <c r="A12" s="191" t="s">
        <v>124</v>
      </c>
      <c r="B12" s="192">
        <v>0</v>
      </c>
      <c r="C12" s="193">
        <v>0</v>
      </c>
      <c r="D12" s="215">
        <v>0</v>
      </c>
      <c r="E12" s="209"/>
    </row>
    <row r="13" spans="1:5" ht="22.5" customHeight="1">
      <c r="A13" s="191" t="s">
        <v>125</v>
      </c>
      <c r="B13" s="192">
        <v>5883</v>
      </c>
      <c r="C13" s="193">
        <v>0</v>
      </c>
      <c r="D13" s="215">
        <v>-5883</v>
      </c>
      <c r="E13" s="209">
        <f t="shared" si="0"/>
        <v>0</v>
      </c>
    </row>
    <row r="14" spans="1:5" ht="22.5" customHeight="1" thickBot="1">
      <c r="A14" s="194" t="s">
        <v>126</v>
      </c>
      <c r="B14" s="195">
        <v>287456</v>
      </c>
      <c r="C14" s="196">
        <v>387240</v>
      </c>
      <c r="D14" s="216">
        <v>99784</v>
      </c>
      <c r="E14" s="210">
        <f t="shared" si="0"/>
        <v>1.347127908271179</v>
      </c>
    </row>
    <row r="15" spans="1:5" s="202" customFormat="1" ht="22.5" customHeight="1" thickBot="1">
      <c r="A15" s="197" t="s">
        <v>127</v>
      </c>
      <c r="B15" s="198">
        <v>5253875</v>
      </c>
      <c r="C15" s="199">
        <v>6164389</v>
      </c>
      <c r="D15" s="203">
        <v>910514</v>
      </c>
      <c r="E15" s="211">
        <f t="shared" si="0"/>
        <v>1.1733033237372417</v>
      </c>
    </row>
    <row r="16" spans="1:5" ht="22.5" customHeight="1">
      <c r="A16" s="188" t="s">
        <v>128</v>
      </c>
      <c r="B16" s="189">
        <v>22000</v>
      </c>
      <c r="C16" s="190">
        <v>30000</v>
      </c>
      <c r="D16" s="215">
        <v>8000</v>
      </c>
      <c r="E16" s="208">
        <f t="shared" si="0"/>
        <v>1.3636363636363635</v>
      </c>
    </row>
    <row r="17" spans="1:5" ht="22.5" customHeight="1">
      <c r="A17" s="191" t="s">
        <v>129</v>
      </c>
      <c r="B17" s="200">
        <v>0</v>
      </c>
      <c r="C17" s="193">
        <v>0</v>
      </c>
      <c r="D17" s="217">
        <v>0</v>
      </c>
      <c r="E17" s="209"/>
    </row>
    <row r="18" spans="1:5" ht="22.5" customHeight="1" thickBot="1">
      <c r="A18" s="194" t="s">
        <v>130</v>
      </c>
      <c r="B18" s="195">
        <v>5275875</v>
      </c>
      <c r="C18" s="196">
        <v>6194389</v>
      </c>
      <c r="D18" s="218">
        <v>918514</v>
      </c>
      <c r="E18" s="210">
        <f t="shared" si="0"/>
        <v>1.1740969981282725</v>
      </c>
    </row>
    <row r="19" spans="1:5" ht="22.5" customHeight="1" thickBot="1">
      <c r="A19" s="201" t="s">
        <v>131</v>
      </c>
      <c r="B19" s="198">
        <f>+B15*1.37+B16*1.35</f>
        <v>7227508.750000001</v>
      </c>
      <c r="C19" s="199">
        <f>+C15*1.37+C16*1.35</f>
        <v>8485712.930000002</v>
      </c>
      <c r="D19" s="203">
        <f>+C19-B19</f>
        <v>1258204.1800000006</v>
      </c>
      <c r="E19" s="211">
        <f t="shared" si="0"/>
        <v>1.1740854592531624</v>
      </c>
    </row>
    <row r="36" ht="12.75">
      <c r="B36" s="204"/>
    </row>
    <row r="37" ht="12.75">
      <c r="B37" s="205"/>
    </row>
    <row r="38" ht="12.75">
      <c r="B38" s="204"/>
    </row>
    <row r="39" ht="12.75">
      <c r="B39" s="206"/>
    </row>
    <row r="40" ht="12.75">
      <c r="B40" s="206"/>
    </row>
  </sheetData>
  <mergeCells count="2">
    <mergeCell ref="B4:E4"/>
    <mergeCell ref="A4:A5"/>
  </mergeCells>
  <printOptions horizontalCentered="1"/>
  <pageMargins left="0.2" right="0.2" top="0.35" bottom="0.32" header="0.27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2007-03-14T19:23:11Z</cp:lastPrinted>
  <dcterms:created xsi:type="dcterms:W3CDTF">2005-04-12T20:05:51Z</dcterms:created>
  <dcterms:modified xsi:type="dcterms:W3CDTF">2007-04-12T09:44:03Z</dcterms:modified>
  <cp:category/>
  <cp:version/>
  <cp:contentType/>
  <cp:contentStatus/>
</cp:coreProperties>
</file>