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700" activeTab="0"/>
  </bookViews>
  <sheets>
    <sheet name="RK-11-2007-23, př. 1" sheetId="1" r:id="rId1"/>
  </sheets>
  <definedNames/>
  <calcPr fullCalcOnLoad="1"/>
</workbook>
</file>

<file path=xl/sharedStrings.xml><?xml version="1.0" encoding="utf-8"?>
<sst xmlns="http://schemas.openxmlformats.org/spreadsheetml/2006/main" count="305" uniqueCount="190">
  <si>
    <t>Finanční plán</t>
  </si>
  <si>
    <t>Skutečnost za rok 2005</t>
  </si>
  <si>
    <t>Rozdíl 2006 - 2005</t>
  </si>
  <si>
    <t>Návrh na rok 2007</t>
  </si>
  <si>
    <t>Rozdíl 2007 - 2006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</si>
  <si>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</si>
  <si>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</si>
  <si>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</si>
  <si>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</si>
  <si>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</si>
  <si>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</si>
  <si>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</si>
  <si>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</si>
  <si>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</si>
  <si>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</si>
  <si>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</si>
  <si>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</si>
  <si>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</si>
  <si>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</si>
  <si>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</si>
  <si>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</si>
  <si>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</si>
  <si>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</si>
  <si>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</si>
  <si>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</si>
  <si>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</si>
  <si>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</si>
  <si>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</si>
  <si>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</si>
  <si>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</si>
  <si>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</si>
  <si>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</si>
  <si>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</si>
  <si>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</si>
  <si>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</si>
  <si>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</si>
  <si>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</si>
  <si>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</si>
  <si>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</si>
  <si>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</si>
  <si>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</si>
  <si>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</si>
  <si>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k 31.12.</t>
  </si>
  <si>
    <t>Kumulovaná ztráta (zisk)</t>
  </si>
  <si>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</si>
  <si>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</si>
  <si>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</si>
  <si>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</si>
  <si>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Odvod do rozpočtu zřizovatele-rekonstrukce střed.Ledeč n. Sáz.</t>
  </si>
  <si>
    <t>HB</t>
  </si>
  <si>
    <t>Odvod do rozpočtu zřizovatele-splátka půjčka solná hala Havlíčkův Brod</t>
  </si>
  <si>
    <t>Podvalník do 3,5 t</t>
  </si>
  <si>
    <t>ČOV Chotěboř</t>
  </si>
  <si>
    <t>Traktor s výkonem 135 hp</t>
  </si>
  <si>
    <t>Stavbní úpravy Herálec</t>
  </si>
  <si>
    <t>Technologické vozidlo</t>
  </si>
  <si>
    <t>Zvedák dílna</t>
  </si>
  <si>
    <t>Odvod do rozpočtu zřizovatele-výstavba garáží Telč</t>
  </si>
  <si>
    <t>JI</t>
  </si>
  <si>
    <t>Sypač</t>
  </si>
  <si>
    <t>Zametač - nástavba</t>
  </si>
  <si>
    <t>Dodávkové auto-náhrada</t>
  </si>
  <si>
    <t>Osobní auto-náhrada</t>
  </si>
  <si>
    <t>Radlice 2 ks</t>
  </si>
  <si>
    <t>Zametač za traktor 2 ks</t>
  </si>
  <si>
    <t>Nakladač</t>
  </si>
  <si>
    <t>Přípravné práce pro novou kolnu na sůl (projekt)</t>
  </si>
  <si>
    <t>PE</t>
  </si>
  <si>
    <t>Nákladni podvozek 6x6</t>
  </si>
  <si>
    <t>Sypací nástavba inert 650 tis. Kč + chemik 900 tis. Kč</t>
  </si>
  <si>
    <t>Závěsná sekačka trávních porostů</t>
  </si>
  <si>
    <t>Sněhová radlice 2 ks</t>
  </si>
  <si>
    <t>Traktorbagr</t>
  </si>
  <si>
    <t>Traktor 1 200 tis. Kč + autovlek 540 tis. Kč</t>
  </si>
  <si>
    <t>Dodávkové vozidlo</t>
  </si>
  <si>
    <t>Osobní vozidlo - náhrada</t>
  </si>
  <si>
    <t>Čistič příkopů - nástavba UNIMOG</t>
  </si>
  <si>
    <t>Drobná mechanizace</t>
  </si>
  <si>
    <t>Rekonstrukce kotelny Hrotovice + mezistěna</t>
  </si>
  <si>
    <t>TR</t>
  </si>
  <si>
    <t>Nákladní podvozek 4x4 - náhrada</t>
  </si>
  <si>
    <t>Rekonstrukce oken TR - V. etapa</t>
  </si>
  <si>
    <t>Nástavba čistící samosběr na nákl.automobil</t>
  </si>
  <si>
    <t>Rekonstrukce sociálního zařízení MB</t>
  </si>
  <si>
    <t>Korba - sklápěč</t>
  </si>
  <si>
    <t>Chemická sypací nástavba na nákl.automobil - náhrada</t>
  </si>
  <si>
    <t>Rypadlo - nakladač</t>
  </si>
  <si>
    <t>Technologické vozidlo - náhrada</t>
  </si>
  <si>
    <t>Vibrační válec 2,5 t 2 ks - náhrada</t>
  </si>
  <si>
    <t>Podvalník na silniční válec</t>
  </si>
  <si>
    <t>Osobní automobil - náhrada</t>
  </si>
  <si>
    <t>Odvod do rozpočtu kraje-sklad soli Žďár n. Sáz.</t>
  </si>
  <si>
    <t>ZR</t>
  </si>
  <si>
    <t>Vlek na vál 1 ks</t>
  </si>
  <si>
    <t>Traktor PROXIMA - náhrada</t>
  </si>
  <si>
    <t>Dodávka - prod.valník s plachtou - náhrada za Avii</t>
  </si>
  <si>
    <t>Dodávka PICK-UP - náhrada</t>
  </si>
  <si>
    <t>Podvozek T 815 + sypač inert - náhrada</t>
  </si>
  <si>
    <t>Radlice sypač 3 ks - náhrada</t>
  </si>
  <si>
    <t>Osobní vozidlo 1 ks - náhrada</t>
  </si>
  <si>
    <t>Traktor 11441 - náhrada</t>
  </si>
  <si>
    <t>Čelní sekačka - náhrada</t>
  </si>
  <si>
    <t>Stojan na PHM - náhrada</t>
  </si>
  <si>
    <t>Nástavba sypače - náhrada</t>
  </si>
  <si>
    <t>Traktorový vlek - náhrada</t>
  </si>
  <si>
    <t>Plán oprav celkem</t>
  </si>
  <si>
    <t>Plán oprav  dlouhodobého majetku - nemovitý majetek</t>
  </si>
  <si>
    <t>Movitý majetek</t>
  </si>
  <si>
    <t>Jmenovité akce dle přílohy D1-souvislé opravy II.a III.tříd</t>
  </si>
  <si>
    <t>Opravy techniky</t>
  </si>
  <si>
    <t>Jmenovité akce dle přílohy D1-mosty</t>
  </si>
  <si>
    <t>Drobné dodavatelské práce v NS 200 - 800</t>
  </si>
  <si>
    <t>Dodavatelské výpomoci při ZÚS</t>
  </si>
  <si>
    <t>Opravy a modernizace</t>
  </si>
  <si>
    <t>Celkem plán oprav (SÚ 511)</t>
  </si>
  <si>
    <t>Pořizovací cena majetku</t>
  </si>
  <si>
    <t>Oprávky k 1.1.2007</t>
  </si>
  <si>
    <t>Účetní odpisy na rok 2007</t>
  </si>
  <si>
    <t>Zůstatková cena k 31.12.2007</t>
  </si>
  <si>
    <t>celkem</t>
  </si>
  <si>
    <t>v tis. Kč</t>
  </si>
  <si>
    <t>Nákladní automobil s nástavbou (2 ks po 3 400 tis. Kč)</t>
  </si>
  <si>
    <t>Sklápěcí korba Tatra 6x6</t>
  </si>
  <si>
    <t>Rotační sekačka - příkopový drtič (3 ks po 200 tis. Kč)</t>
  </si>
  <si>
    <t xml:space="preserve">Válec silniční do 6,5 t </t>
  </si>
  <si>
    <t>Válec silniční do 2 t (2 ks po 450 tis. Kč)</t>
  </si>
  <si>
    <t>Míchárna solanky</t>
  </si>
  <si>
    <t>Celkem plán</t>
  </si>
  <si>
    <t>Celkem pod čarou</t>
  </si>
  <si>
    <t>KSÚSV</t>
  </si>
  <si>
    <t>Rekonstrukce budovy KSÚSV (investiční dotace zřizovatele)</t>
  </si>
  <si>
    <t>Doplnění GPS</t>
  </si>
  <si>
    <t>IT technologie, komunikace, vybavení KSÚSV</t>
  </si>
  <si>
    <t>Cisterna na emulzi</t>
  </si>
  <si>
    <t>3 ks stavebních buněk</t>
  </si>
  <si>
    <t>Celkem nemovitý majetek - plán</t>
  </si>
  <si>
    <t>Celkem movitý majetek - plán</t>
  </si>
  <si>
    <t>Celkem nemovitý majetek - pod čarou</t>
  </si>
  <si>
    <t>Celkem movitý majetek - pod čarou</t>
  </si>
  <si>
    <t>Skutečnost 2006</t>
  </si>
  <si>
    <t>Fondy v tis. Kč</t>
  </si>
  <si>
    <t>Zůstatek účtu k 1.1.2006</t>
  </si>
  <si>
    <t>Účetní stav 2006</t>
  </si>
  <si>
    <t>Zůstatek účtu k 31.12.2006</t>
  </si>
  <si>
    <t>Deficit (+ -) BÚ</t>
  </si>
  <si>
    <t>Plán 2007</t>
  </si>
  <si>
    <t>Tvorba</t>
  </si>
  <si>
    <t>Čerpání</t>
  </si>
  <si>
    <t>Stav k 31.12.2006</t>
  </si>
  <si>
    <t>Stav k 1.1.2007</t>
  </si>
  <si>
    <t>Stav k 31.12.2007</t>
  </si>
  <si>
    <t>Běžný účet celkem</t>
  </si>
  <si>
    <t xml:space="preserve"> ---</t>
  </si>
  <si>
    <t>z toho: fond odměn</t>
  </si>
  <si>
    <t xml:space="preserve">          rezervní fond</t>
  </si>
  <si>
    <t xml:space="preserve">          provozní prostř.</t>
  </si>
  <si>
    <t xml:space="preserve">          investiční fond</t>
  </si>
  <si>
    <t>Běžný účet FKSP</t>
  </si>
  <si>
    <t>stav k 31.12.2006</t>
  </si>
  <si>
    <t>do 30 dnů</t>
  </si>
  <si>
    <t>31-90</t>
  </si>
  <si>
    <t>91-180</t>
  </si>
  <si>
    <t>181-360</t>
  </si>
  <si>
    <t>nad 360</t>
  </si>
  <si>
    <t>Pohledávky</t>
  </si>
  <si>
    <t>Závazky</t>
  </si>
  <si>
    <t>Zaměstnanci</t>
  </si>
  <si>
    <t>Průměrný přepočtený počet pracovníků (celorok)</t>
  </si>
  <si>
    <t>Průměrný evidenční počet zaměstnanců k poslednímu dni sledovaného období</t>
  </si>
  <si>
    <t>Rozdíl 07-06</t>
  </si>
  <si>
    <t>THP</t>
  </si>
  <si>
    <t>Dělníci</t>
  </si>
  <si>
    <t>POP</t>
  </si>
  <si>
    <t>Tarifní mzdy</t>
  </si>
  <si>
    <t>Nadtarif  - nárokový</t>
  </si>
  <si>
    <t>Nadtarif  - nenárokový</t>
  </si>
  <si>
    <t>Index 07/06</t>
  </si>
  <si>
    <t>Poznámka:</t>
  </si>
  <si>
    <t>Nadtarif nárokový - příplatek za vedení, 13. a 14. plat, příplatky (přesčas, pohotovost, noční, víkendy, svátky, prostředí apod.)</t>
  </si>
  <si>
    <t>Nadtarif nenárokový - osobní ohodnocení, odměny</t>
  </si>
  <si>
    <t>Stav k 1.1.2006</t>
  </si>
  <si>
    <t>Doplatek za rekonstrukci budovy KSÚSV</t>
  </si>
  <si>
    <t>Obalovna studené směsi</t>
  </si>
  <si>
    <r>
      <t xml:space="preserve">                                                                                                   </t>
    </r>
    <r>
      <rPr>
        <b/>
        <sz val="12"/>
        <rFont val="Arial CE"/>
        <family val="2"/>
      </rPr>
      <t xml:space="preserve"> KSÚS Vysočiny </t>
    </r>
    <r>
      <rPr>
        <b/>
        <sz val="8"/>
        <rFont val="Arial CE"/>
        <family val="2"/>
      </rPr>
      <t xml:space="preserve">                                                                              v tis. Kč</t>
    </r>
  </si>
  <si>
    <t>Průměrná mzda (v Kč)</t>
  </si>
  <si>
    <t xml:space="preserve">z toho odpisová skupina:                   </t>
  </si>
  <si>
    <t xml:space="preserve">z toho po lhůtě splatnosti                 </t>
  </si>
  <si>
    <t>Pod čarou</t>
  </si>
  <si>
    <t xml:space="preserve">        počet stran: 4</t>
  </si>
  <si>
    <t>RK-11-2007-23,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</si>
</sst>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20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0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0"/>
    </font>
    <font>
      <b/>
      <sz val="6"/>
      <name val="Arial CE"/>
      <family val="2"/>
    </font>
    <font>
      <b/>
      <sz val="11"/>
      <name val="Arial CE"/>
      <family val="2"/>
    </font>
    <font>
      <i/>
      <sz val="8"/>
      <name val="Arial"/>
      <family val="0"/>
    </font>
    <font>
      <b/>
      <i/>
      <sz val="8"/>
      <name val="Arial CE"/>
      <family val="2"/>
    </font>
    <font>
      <b/>
      <i/>
      <sz val="10"/>
      <name val="Arial"/>
      <family val="0"/>
    </font>
    <font>
      <i/>
      <sz val="8"/>
      <name val="Arial CE"/>
      <family val="2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horizontal="center" vertical="center"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 quotePrefix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 wrapText="1"/>
    </xf>
    <xf numFmtId="164" fontId="6" fillId="0" borderId="23" xfId="0" applyNumberFormat="1" applyFont="1" applyBorder="1" applyAlignment="1">
      <alignment vertical="center" wrapText="1"/>
    </xf>
    <xf numFmtId="3" fontId="2" fillId="3" borderId="20" xfId="0" applyNumberFormat="1" applyFont="1" applyFill="1" applyBorder="1" applyAlignment="1">
      <alignment vertical="center" wrapText="1"/>
    </xf>
    <xf numFmtId="10" fontId="2" fillId="3" borderId="24" xfId="0" applyNumberFormat="1" applyFont="1" applyFill="1" applyBorder="1" applyAlignment="1">
      <alignment vertical="center" wrapText="1"/>
    </xf>
    <xf numFmtId="164" fontId="2" fillId="3" borderId="20" xfId="0" applyNumberFormat="1" applyFont="1" applyFill="1" applyBorder="1" applyAlignment="1">
      <alignment vertical="center" wrapText="1"/>
    </xf>
    <xf numFmtId="10" fontId="2" fillId="3" borderId="23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10" fontId="2" fillId="3" borderId="9" xfId="0" applyNumberFormat="1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vertical="center" wrapText="1"/>
    </xf>
    <xf numFmtId="10" fontId="2" fillId="3" borderId="7" xfId="0" applyNumberFormat="1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left" vertical="center" wrapText="1"/>
    </xf>
    <xf numFmtId="164" fontId="2" fillId="2" borderId="26" xfId="0" applyNumberFormat="1" applyFont="1" applyFill="1" applyBorder="1" applyAlignment="1">
      <alignment vertical="center" wrapText="1"/>
    </xf>
    <xf numFmtId="164" fontId="2" fillId="2" borderId="27" xfId="0" applyNumberFormat="1" applyFont="1" applyFill="1" applyBorder="1" applyAlignment="1">
      <alignment vertical="center" wrapText="1"/>
    </xf>
    <xf numFmtId="164" fontId="2" fillId="2" borderId="28" xfId="0" applyNumberFormat="1" applyFont="1" applyFill="1" applyBorder="1" applyAlignment="1">
      <alignment vertical="center" wrapText="1"/>
    </xf>
    <xf numFmtId="164" fontId="2" fillId="2" borderId="29" xfId="0" applyNumberFormat="1" applyFont="1" applyFill="1" applyBorder="1" applyAlignment="1">
      <alignment vertical="center" wrapText="1"/>
    </xf>
    <xf numFmtId="3" fontId="2" fillId="3" borderId="26" xfId="0" applyNumberFormat="1" applyFont="1" applyFill="1" applyBorder="1" applyAlignment="1">
      <alignment vertical="center" wrapText="1"/>
    </xf>
    <xf numFmtId="10" fontId="2" fillId="3" borderId="27" xfId="0" applyNumberFormat="1" applyFont="1" applyFill="1" applyBorder="1" applyAlignment="1">
      <alignment vertical="center" wrapText="1"/>
    </xf>
    <xf numFmtId="164" fontId="2" fillId="3" borderId="26" xfId="0" applyNumberFormat="1" applyFont="1" applyFill="1" applyBorder="1" applyAlignment="1">
      <alignment vertical="center" wrapText="1"/>
    </xf>
    <xf numFmtId="10" fontId="2" fillId="3" borderId="28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6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164" fontId="6" fillId="0" borderId="18" xfId="0" applyNumberFormat="1" applyFont="1" applyBorder="1" applyAlignment="1">
      <alignment vertical="center" wrapText="1"/>
    </xf>
    <xf numFmtId="10" fontId="2" fillId="3" borderId="19" xfId="0" applyNumberFormat="1" applyFont="1" applyFill="1" applyBorder="1" applyAlignment="1">
      <alignment vertical="center" wrapText="1"/>
    </xf>
    <xf numFmtId="164" fontId="6" fillId="0" borderId="16" xfId="0" applyNumberFormat="1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vertical="center" wrapText="1"/>
    </xf>
    <xf numFmtId="164" fontId="2" fillId="3" borderId="15" xfId="0" applyNumberFormat="1" applyFont="1" applyFill="1" applyBorder="1" applyAlignment="1">
      <alignment vertical="center" wrapText="1"/>
    </xf>
    <xf numFmtId="10" fontId="2" fillId="3" borderId="18" xfId="0" applyNumberFormat="1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164" fontId="6" fillId="0" borderId="21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64" fontId="6" fillId="0" borderId="20" xfId="0" applyNumberFormat="1" applyFont="1" applyFill="1" applyBorder="1" applyAlignment="1">
      <alignment vertical="center" wrapText="1"/>
    </xf>
    <xf numFmtId="164" fontId="6" fillId="0" borderId="18" xfId="0" applyNumberFormat="1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164" fontId="6" fillId="0" borderId="8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164" fontId="6" fillId="0" borderId="6" xfId="0" applyNumberFormat="1" applyFont="1" applyFill="1" applyBorder="1" applyAlignment="1">
      <alignment vertical="center" wrapText="1"/>
    </xf>
    <xf numFmtId="164" fontId="2" fillId="2" borderId="30" xfId="0" applyNumberFormat="1" applyFont="1" applyFill="1" applyBorder="1" applyAlignment="1">
      <alignment vertical="center" wrapText="1"/>
    </xf>
    <xf numFmtId="164" fontId="2" fillId="2" borderId="31" xfId="0" applyNumberFormat="1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3" fontId="6" fillId="0" borderId="2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2" fillId="0" borderId="34" xfId="19" applyNumberFormat="1" applyFont="1" applyBorder="1" applyAlignment="1">
      <alignment horizontal="center" vertical="center"/>
      <protection/>
    </xf>
    <xf numFmtId="3" fontId="2" fillId="0" borderId="35" xfId="19" applyNumberFormat="1" applyFont="1" applyBorder="1" applyAlignment="1">
      <alignment horizontal="right" vertical="center"/>
      <protection/>
    </xf>
    <xf numFmtId="3" fontId="2" fillId="0" borderId="36" xfId="19" applyNumberFormat="1" applyFont="1" applyBorder="1" applyAlignment="1">
      <alignment horizontal="right" vertical="center"/>
      <protection/>
    </xf>
    <xf numFmtId="3" fontId="2" fillId="0" borderId="37" xfId="19" applyNumberFormat="1" applyFont="1" applyBorder="1" applyAlignment="1">
      <alignment horizontal="right" vertical="center"/>
      <protection/>
    </xf>
    <xf numFmtId="3" fontId="2" fillId="0" borderId="38" xfId="19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2" fillId="4" borderId="23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2" borderId="36" xfId="0" applyFont="1" applyFill="1" applyBorder="1" applyAlignment="1">
      <alignment horizontal="left" vertical="center"/>
    </xf>
    <xf numFmtId="3" fontId="2" fillId="0" borderId="2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2" xfId="0" applyNumberFormat="1" applyFont="1" applyBorder="1" applyAlignment="1">
      <alignment horizontal="center"/>
    </xf>
    <xf numFmtId="0" fontId="4" fillId="2" borderId="41" xfId="0" applyFont="1" applyFill="1" applyBorder="1" applyAlignment="1">
      <alignment horizontal="left" vertical="center"/>
    </xf>
    <xf numFmtId="3" fontId="6" fillId="2" borderId="34" xfId="0" applyNumberFormat="1" applyFont="1" applyFill="1" applyBorder="1" applyAlignment="1">
      <alignment horizontal="left" vertical="center"/>
    </xf>
    <xf numFmtId="3" fontId="6" fillId="2" borderId="36" xfId="0" applyNumberFormat="1" applyFont="1" applyFill="1" applyBorder="1" applyAlignment="1">
      <alignment horizontal="left" vertical="center"/>
    </xf>
    <xf numFmtId="0" fontId="13" fillId="2" borderId="42" xfId="19" applyFont="1" applyFill="1" applyBorder="1" applyAlignment="1">
      <alignment horizontal="center" vertical="center"/>
      <protection/>
    </xf>
    <xf numFmtId="0" fontId="13" fillId="2" borderId="43" xfId="19" applyFont="1" applyFill="1" applyBorder="1" applyAlignment="1">
      <alignment horizontal="center" vertical="center"/>
      <protection/>
    </xf>
    <xf numFmtId="3" fontId="2" fillId="0" borderId="33" xfId="0" applyNumberFormat="1" applyFont="1" applyBorder="1" applyAlignment="1">
      <alignment/>
    </xf>
    <xf numFmtId="0" fontId="2" fillId="2" borderId="44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 horizontal="center"/>
    </xf>
    <xf numFmtId="3" fontId="2" fillId="0" borderId="5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0" fontId="2" fillId="0" borderId="52" xfId="0" applyFont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3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/>
    </xf>
    <xf numFmtId="3" fontId="6" fillId="0" borderId="61" xfId="0" applyNumberFormat="1" applyFont="1" applyBorder="1" applyAlignment="1">
      <alignment/>
    </xf>
    <xf numFmtId="0" fontId="3" fillId="2" borderId="47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3" fontId="6" fillId="2" borderId="35" xfId="0" applyNumberFormat="1" applyFont="1" applyFill="1" applyBorder="1" applyAlignment="1">
      <alignment/>
    </xf>
    <xf numFmtId="0" fontId="6" fillId="2" borderId="49" xfId="0" applyFont="1" applyFill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4" fontId="6" fillId="2" borderId="35" xfId="0" applyNumberFormat="1" applyFont="1" applyFill="1" applyBorder="1" applyAlignment="1">
      <alignment/>
    </xf>
    <xf numFmtId="4" fontId="6" fillId="2" borderId="49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61" xfId="0" applyFont="1" applyFill="1" applyBorder="1" applyAlignment="1">
      <alignment horizontal="center"/>
    </xf>
    <xf numFmtId="3" fontId="6" fillId="0" borderId="62" xfId="0" applyNumberFormat="1" applyFont="1" applyFill="1" applyBorder="1" applyAlignment="1">
      <alignment/>
    </xf>
    <xf numFmtId="3" fontId="6" fillId="0" borderId="6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33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3" fontId="15" fillId="0" borderId="18" xfId="0" applyNumberFormat="1" applyFont="1" applyBorder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6" fillId="0" borderId="42" xfId="0" applyFont="1" applyBorder="1" applyAlignment="1">
      <alignment horizontal="center"/>
    </xf>
    <xf numFmtId="3" fontId="6" fillId="0" borderId="39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3" fontId="10" fillId="0" borderId="18" xfId="0" applyNumberFormat="1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vertical="center"/>
    </xf>
    <xf numFmtId="164" fontId="18" fillId="0" borderId="17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/>
    </xf>
    <xf numFmtId="164" fontId="18" fillId="0" borderId="22" xfId="0" applyNumberFormat="1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18" fillId="4" borderId="61" xfId="0" applyNumberFormat="1" applyFont="1" applyFill="1" applyBorder="1" applyAlignment="1">
      <alignment horizontal="center"/>
    </xf>
    <xf numFmtId="3" fontId="18" fillId="4" borderId="62" xfId="0" applyNumberFormat="1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3" fillId="0" borderId="0" xfId="0" applyFont="1" applyFill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22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9" fillId="2" borderId="63" xfId="19" applyFont="1" applyFill="1" applyBorder="1" applyAlignment="1">
      <alignment horizontal="center" vertical="center" wrapText="1"/>
      <protection/>
    </xf>
    <xf numFmtId="0" fontId="7" fillId="0" borderId="6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2" borderId="65" xfId="19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164" fontId="2" fillId="2" borderId="36" xfId="0" applyNumberFormat="1" applyFont="1" applyFill="1" applyBorder="1" applyAlignment="1">
      <alignment vertical="center"/>
    </xf>
    <xf numFmtId="164" fontId="2" fillId="2" borderId="66" xfId="0" applyNumberFormat="1" applyFont="1" applyFill="1" applyBorder="1" applyAlignment="1">
      <alignment vertical="center"/>
    </xf>
    <xf numFmtId="0" fontId="2" fillId="2" borderId="67" xfId="19" applyFont="1" applyFill="1" applyBorder="1" applyAlignment="1">
      <alignment horizontal="center" vertical="center"/>
      <protection/>
    </xf>
    <xf numFmtId="0" fontId="3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2" borderId="68" xfId="19" applyFont="1" applyFill="1" applyBorder="1" applyAlignment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1" fillId="2" borderId="69" xfId="19" applyFont="1" applyFill="1" applyBorder="1" applyAlignment="1">
      <alignment horizontal="center" vertical="center"/>
      <protection/>
    </xf>
    <xf numFmtId="0" fontId="11" fillId="2" borderId="70" xfId="19" applyFont="1" applyFill="1" applyBorder="1" applyAlignment="1">
      <alignment horizontal="center" vertical="center"/>
      <protection/>
    </xf>
    <xf numFmtId="0" fontId="11" fillId="2" borderId="71" xfId="19" applyFont="1" applyFill="1" applyBorder="1" applyAlignment="1">
      <alignment horizontal="center" vertical="center"/>
      <protection/>
    </xf>
    <xf numFmtId="0" fontId="2" fillId="2" borderId="24" xfId="19" applyFont="1" applyFill="1" applyBorder="1" applyAlignment="1">
      <alignment horizontal="center" vertical="center"/>
      <protection/>
    </xf>
    <xf numFmtId="0" fontId="2" fillId="2" borderId="56" xfId="19" applyFont="1" applyFill="1" applyBorder="1" applyAlignment="1">
      <alignment horizontal="center" vertical="center"/>
      <protection/>
    </xf>
    <xf numFmtId="0" fontId="2" fillId="2" borderId="32" xfId="19" applyFont="1" applyFill="1" applyBorder="1" applyAlignment="1">
      <alignment horizontal="center" vertical="center"/>
      <protection/>
    </xf>
    <xf numFmtId="3" fontId="2" fillId="0" borderId="34" xfId="0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8" xfId="0" applyBorder="1" applyAlignment="1">
      <alignment horizontal="left"/>
    </xf>
    <xf numFmtId="164" fontId="2" fillId="0" borderId="35" xfId="0" applyNumberFormat="1" applyFont="1" applyBorder="1" applyAlignment="1">
      <alignment horizontal="right"/>
    </xf>
    <xf numFmtId="164" fontId="11" fillId="0" borderId="35" xfId="0" applyNumberFormat="1" applyFont="1" applyBorder="1" applyAlignment="1">
      <alignment/>
    </xf>
    <xf numFmtId="164" fontId="11" fillId="0" borderId="37" xfId="0" applyNumberFormat="1" applyFont="1" applyBorder="1" applyAlignment="1">
      <alignment/>
    </xf>
    <xf numFmtId="3" fontId="2" fillId="0" borderId="54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  <xf numFmtId="164" fontId="2" fillId="0" borderId="42" xfId="0" applyNumberFormat="1" applyFont="1" applyBorder="1" applyAlignment="1">
      <alignment horizontal="right"/>
    </xf>
    <xf numFmtId="164" fontId="0" fillId="0" borderId="42" xfId="0" applyNumberFormat="1" applyBorder="1" applyAlignment="1">
      <alignment/>
    </xf>
    <xf numFmtId="164" fontId="0" fillId="0" borderId="39" xfId="0" applyNumberFormat="1" applyBorder="1" applyAlignment="1">
      <alignment/>
    </xf>
    <xf numFmtId="3" fontId="2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64" fontId="2" fillId="0" borderId="22" xfId="0" applyNumberFormat="1" applyFont="1" applyBorder="1" applyAlignment="1">
      <alignment horizontal="right"/>
    </xf>
    <xf numFmtId="164" fontId="11" fillId="0" borderId="22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2" fillId="0" borderId="22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/>
    </xf>
    <xf numFmtId="164" fontId="11" fillId="0" borderId="24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164" fontId="2" fillId="0" borderId="17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3" fontId="2" fillId="0" borderId="67" xfId="0" applyNumberFormat="1" applyFont="1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3" xfId="0" applyBorder="1" applyAlignment="1">
      <alignment horizontal="left"/>
    </xf>
    <xf numFmtId="164" fontId="2" fillId="0" borderId="74" xfId="0" applyNumberFormat="1" applyFont="1" applyBorder="1" applyAlignment="1">
      <alignment horizontal="right"/>
    </xf>
    <xf numFmtId="164" fontId="0" fillId="0" borderId="72" xfId="0" applyNumberFormat="1" applyBorder="1" applyAlignment="1">
      <alignment/>
    </xf>
    <xf numFmtId="164" fontId="0" fillId="0" borderId="75" xfId="0" applyNumberFormat="1" applyBorder="1" applyAlignment="1">
      <alignment/>
    </xf>
    <xf numFmtId="3" fontId="9" fillId="2" borderId="67" xfId="0" applyNumberFormat="1" applyFont="1" applyFill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3" fontId="6" fillId="0" borderId="60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3" fontId="6" fillId="0" borderId="76" xfId="0" applyNumberFormat="1" applyFont="1" applyFill="1" applyBorder="1" applyAlignment="1">
      <alignment/>
    </xf>
    <xf numFmtId="3" fontId="2" fillId="2" borderId="78" xfId="0" applyNumberFormat="1" applyFont="1" applyFill="1" applyBorder="1" applyAlignment="1">
      <alignment horizontal="left" vertical="center"/>
    </xf>
    <xf numFmtId="0" fontId="4" fillId="2" borderId="79" xfId="0" applyFont="1" applyFill="1" applyBorder="1" applyAlignment="1">
      <alignment horizontal="left" vertical="center"/>
    </xf>
    <xf numFmtId="0" fontId="4" fillId="2" borderId="80" xfId="0" applyFont="1" applyFill="1" applyBorder="1" applyAlignment="1">
      <alignment horizontal="left" vertical="center"/>
    </xf>
    <xf numFmtId="164" fontId="2" fillId="2" borderId="81" xfId="0" applyNumberFormat="1" applyFont="1" applyFill="1" applyBorder="1" applyAlignment="1">
      <alignment horizontal="right" vertical="center"/>
    </xf>
    <xf numFmtId="164" fontId="4" fillId="2" borderId="79" xfId="0" applyNumberFormat="1" applyFont="1" applyFill="1" applyBorder="1" applyAlignment="1">
      <alignment vertical="center"/>
    </xf>
    <xf numFmtId="164" fontId="4" fillId="2" borderId="82" xfId="0" applyNumberFormat="1" applyFont="1" applyFill="1" applyBorder="1" applyAlignment="1">
      <alignment vertical="center"/>
    </xf>
    <xf numFmtId="3" fontId="2" fillId="2" borderId="79" xfId="0" applyNumberFormat="1" applyFont="1" applyFill="1" applyBorder="1" applyAlignment="1">
      <alignment horizontal="left" vertical="center"/>
    </xf>
    <xf numFmtId="3" fontId="6" fillId="0" borderId="20" xfId="0" applyNumberFormat="1" applyFont="1" applyBorder="1" applyAlignment="1">
      <alignment horizontal="left"/>
    </xf>
    <xf numFmtId="0" fontId="0" fillId="0" borderId="56" xfId="0" applyBorder="1" applyAlignment="1">
      <alignment/>
    </xf>
    <xf numFmtId="3" fontId="2" fillId="0" borderId="56" xfId="0" applyNumberFormat="1" applyFont="1" applyFill="1" applyBorder="1" applyAlignment="1">
      <alignment horizontal="left"/>
    </xf>
    <xf numFmtId="0" fontId="12" fillId="0" borderId="56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left"/>
    </xf>
    <xf numFmtId="3" fontId="2" fillId="0" borderId="53" xfId="0" applyNumberFormat="1" applyFont="1" applyFill="1" applyBorder="1" applyAlignment="1">
      <alignment horizontal="left"/>
    </xf>
    <xf numFmtId="3" fontId="18" fillId="4" borderId="60" xfId="0" applyNumberFormat="1" applyFont="1" applyFill="1" applyBorder="1" applyAlignment="1">
      <alignment/>
    </xf>
    <xf numFmtId="0" fontId="19" fillId="4" borderId="76" xfId="0" applyFont="1" applyFill="1" applyBorder="1" applyAlignment="1">
      <alignment/>
    </xf>
    <xf numFmtId="0" fontId="19" fillId="4" borderId="77" xfId="0" applyFont="1" applyFill="1" applyBorder="1" applyAlignment="1">
      <alignment/>
    </xf>
    <xf numFmtId="3" fontId="18" fillId="0" borderId="56" xfId="0" applyNumberFormat="1" applyFont="1" applyFill="1" applyBorder="1" applyAlignment="1">
      <alignment/>
    </xf>
    <xf numFmtId="3" fontId="18" fillId="0" borderId="53" xfId="0" applyNumberFormat="1" applyFont="1" applyFill="1" applyBorder="1" applyAlignment="1">
      <alignment/>
    </xf>
    <xf numFmtId="3" fontId="18" fillId="0" borderId="65" xfId="0" applyNumberFormat="1" applyFont="1" applyFill="1" applyBorder="1" applyAlignment="1">
      <alignment/>
    </xf>
    <xf numFmtId="0" fontId="19" fillId="0" borderId="65" xfId="0" applyFont="1" applyFill="1" applyBorder="1" applyAlignment="1">
      <alignment/>
    </xf>
    <xf numFmtId="0" fontId="19" fillId="0" borderId="83" xfId="0" applyFont="1" applyFill="1" applyBorder="1" applyAlignment="1">
      <alignment/>
    </xf>
    <xf numFmtId="3" fontId="18" fillId="0" borderId="84" xfId="0" applyNumberFormat="1" applyFont="1" applyFill="1" applyBorder="1" applyAlignment="1">
      <alignment/>
    </xf>
    <xf numFmtId="0" fontId="15" fillId="0" borderId="84" xfId="0" applyFont="1" applyFill="1" applyBorder="1" applyAlignment="1">
      <alignment/>
    </xf>
    <xf numFmtId="0" fontId="19" fillId="0" borderId="84" xfId="0" applyFont="1" applyFill="1" applyBorder="1" applyAlignment="1">
      <alignment/>
    </xf>
    <xf numFmtId="0" fontId="19" fillId="0" borderId="85" xfId="0" applyFont="1" applyFill="1" applyBorder="1" applyAlignment="1">
      <alignment/>
    </xf>
    <xf numFmtId="3" fontId="2" fillId="0" borderId="15" xfId="0" applyNumberFormat="1" applyFont="1" applyBorder="1" applyAlignment="1">
      <alignment horizontal="left"/>
    </xf>
    <xf numFmtId="0" fontId="12" fillId="0" borderId="84" xfId="0" applyFont="1" applyBorder="1" applyAlignment="1">
      <alignment/>
    </xf>
    <xf numFmtId="0" fontId="12" fillId="0" borderId="85" xfId="0" applyFont="1" applyBorder="1" applyAlignment="1">
      <alignment/>
    </xf>
    <xf numFmtId="0" fontId="15" fillId="0" borderId="56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5" fillId="0" borderId="84" xfId="0" applyFont="1" applyFill="1" applyBorder="1" applyAlignment="1">
      <alignment vertical="center"/>
    </xf>
    <xf numFmtId="0" fontId="15" fillId="0" borderId="8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/>
    </xf>
    <xf numFmtId="3" fontId="2" fillId="0" borderId="84" xfId="0" applyNumberFormat="1" applyFont="1" applyFill="1" applyBorder="1" applyAlignment="1">
      <alignment/>
    </xf>
    <xf numFmtId="3" fontId="2" fillId="0" borderId="85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0" fontId="17" fillId="0" borderId="56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0" fontId="0" fillId="0" borderId="53" xfId="0" applyBorder="1" applyAlignment="1">
      <alignment/>
    </xf>
    <xf numFmtId="3" fontId="2" fillId="0" borderId="20" xfId="0" applyNumberFormat="1" applyFont="1" applyBorder="1" applyAlignment="1">
      <alignment horizontal="left"/>
    </xf>
    <xf numFmtId="0" fontId="12" fillId="0" borderId="56" xfId="0" applyFont="1" applyBorder="1" applyAlignment="1">
      <alignment/>
    </xf>
    <xf numFmtId="0" fontId="12" fillId="0" borderId="53" xfId="0" applyFont="1" applyFill="1" applyBorder="1" applyAlignment="1">
      <alignment/>
    </xf>
    <xf numFmtId="3" fontId="6" fillId="0" borderId="25" xfId="0" applyNumberFormat="1" applyFont="1" applyBorder="1" applyAlignment="1">
      <alignment horizontal="center"/>
    </xf>
    <xf numFmtId="3" fontId="6" fillId="0" borderId="57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0" fontId="10" fillId="0" borderId="84" xfId="0" applyFont="1" applyFill="1" applyBorder="1" applyAlignment="1">
      <alignment/>
    </xf>
    <xf numFmtId="0" fontId="12" fillId="0" borderId="84" xfId="0" applyFont="1" applyFill="1" applyBorder="1" applyAlignment="1">
      <alignment/>
    </xf>
    <xf numFmtId="0" fontId="12" fillId="0" borderId="85" xfId="0" applyFont="1" applyFill="1" applyBorder="1" applyAlignment="1">
      <alignment/>
    </xf>
    <xf numFmtId="3" fontId="2" fillId="4" borderId="20" xfId="0" applyNumberFormat="1" applyFont="1" applyFill="1" applyBorder="1" applyAlignment="1">
      <alignment/>
    </xf>
    <xf numFmtId="3" fontId="2" fillId="4" borderId="56" xfId="0" applyNumberFormat="1" applyFont="1" applyFill="1" applyBorder="1" applyAlignment="1">
      <alignment/>
    </xf>
    <xf numFmtId="3" fontId="2" fillId="4" borderId="53" xfId="0" applyNumberFormat="1" applyFont="1" applyFill="1" applyBorder="1" applyAlignment="1">
      <alignment/>
    </xf>
    <xf numFmtId="3" fontId="2" fillId="0" borderId="84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2" fillId="0" borderId="53" xfId="0" applyNumberFormat="1" applyFont="1" applyFill="1" applyBorder="1" applyAlignment="1">
      <alignment horizontal="center"/>
    </xf>
    <xf numFmtId="3" fontId="6" fillId="0" borderId="56" xfId="0" applyNumberFormat="1" applyFont="1" applyBorder="1" applyAlignment="1">
      <alignment horizontal="left"/>
    </xf>
    <xf numFmtId="3" fontId="6" fillId="0" borderId="53" xfId="0" applyNumberFormat="1" applyFont="1" applyBorder="1" applyAlignment="1">
      <alignment horizontal="left"/>
    </xf>
    <xf numFmtId="0" fontId="1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left"/>
    </xf>
    <xf numFmtId="0" fontId="10" fillId="0" borderId="56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0" borderId="84" xfId="0" applyFont="1" applyBorder="1" applyAlignment="1">
      <alignment/>
    </xf>
    <xf numFmtId="0" fontId="15" fillId="0" borderId="85" xfId="0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2" borderId="86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vertical="center"/>
    </xf>
    <xf numFmtId="0" fontId="12" fillId="0" borderId="5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84" xfId="0" applyFont="1" applyBorder="1" applyAlignment="1">
      <alignment/>
    </xf>
    <xf numFmtId="0" fontId="10" fillId="0" borderId="85" xfId="0" applyFont="1" applyBorder="1" applyAlignment="1">
      <alignment/>
    </xf>
    <xf numFmtId="0" fontId="11" fillId="0" borderId="26" xfId="0" applyFont="1" applyFill="1" applyBorder="1" applyAlignment="1">
      <alignment wrapText="1"/>
    </xf>
    <xf numFmtId="0" fontId="3" fillId="0" borderId="45" xfId="0" applyFont="1" applyBorder="1" applyAlignment="1">
      <alignment/>
    </xf>
    <xf numFmtId="3" fontId="2" fillId="2" borderId="67" xfId="0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3" fontId="2" fillId="2" borderId="72" xfId="0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0" fontId="12" fillId="0" borderId="65" xfId="0" applyFont="1" applyFill="1" applyBorder="1" applyAlignment="1">
      <alignment/>
    </xf>
    <xf numFmtId="0" fontId="12" fillId="0" borderId="83" xfId="0" applyFont="1" applyFill="1" applyBorder="1" applyAlignment="1">
      <alignment/>
    </xf>
    <xf numFmtId="164" fontId="6" fillId="2" borderId="43" xfId="0" applyNumberFormat="1" applyFont="1" applyFill="1" applyBorder="1" applyAlignment="1">
      <alignment vertical="center"/>
    </xf>
    <xf numFmtId="164" fontId="6" fillId="2" borderId="57" xfId="0" applyNumberFormat="1" applyFont="1" applyFill="1" applyBorder="1" applyAlignment="1">
      <alignment vertical="center"/>
    </xf>
    <xf numFmtId="164" fontId="6" fillId="2" borderId="87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2" fillId="2" borderId="6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1" fillId="2" borderId="63" xfId="0" applyFont="1" applyFill="1" applyBorder="1" applyAlignment="1">
      <alignment vertical="center"/>
    </xf>
    <xf numFmtId="0" fontId="11" fillId="2" borderId="88" xfId="0" applyFont="1" applyFill="1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11" fillId="2" borderId="67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2" borderId="6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9" fillId="2" borderId="63" xfId="0" applyFont="1" applyFill="1" applyBorder="1" applyAlignment="1">
      <alignment horizontal="center" vertical="center" wrapText="1"/>
    </xf>
    <xf numFmtId="3" fontId="2" fillId="2" borderId="69" xfId="0" applyNumberFormat="1" applyFont="1" applyFill="1" applyBorder="1" applyAlignment="1">
      <alignment horizontal="center" vertical="center"/>
    </xf>
    <xf numFmtId="3" fontId="2" fillId="2" borderId="70" xfId="0" applyNumberFormat="1" applyFont="1" applyFill="1" applyBorder="1" applyAlignment="1">
      <alignment horizontal="center" vertical="center"/>
    </xf>
    <xf numFmtId="3" fontId="2" fillId="2" borderId="71" xfId="0" applyNumberFormat="1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3" xfId="0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 Odpisový plán na rok 20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8"/>
  <sheetViews>
    <sheetView tabSelected="1" workbookViewId="0" topLeftCell="A1">
      <selection activeCell="L2" sqref="L2"/>
    </sheetView>
  </sheetViews>
  <sheetFormatPr defaultColWidth="9.140625" defaultRowHeight="12.75"/>
  <cols>
    <col min="1" max="1" width="26.00390625" style="3" customWidth="1"/>
    <col min="2" max="6" width="8.00390625" style="78" customWidth="1"/>
    <col min="7" max="7" width="9.00390625" style="78" customWidth="1"/>
    <col min="8" max="8" width="8.00390625" style="78" customWidth="1"/>
    <col min="9" max="9" width="8.00390625" style="3" customWidth="1"/>
    <col min="10" max="10" width="9.00390625" style="3" customWidth="1"/>
    <col min="11" max="11" width="8.00390625" style="3" customWidth="1"/>
    <col min="12" max="12" width="9.140625" style="3" customWidth="1"/>
    <col min="13" max="13" width="8.421875" style="3" customWidth="1"/>
    <col min="14" max="14" width="8.00390625" style="3" customWidth="1"/>
    <col min="15" max="15" width="8.00390625" style="3" bestFit="1" customWidth="1"/>
    <col min="16" max="16" width="4.8515625" style="3" bestFit="1" customWidth="1"/>
    <col min="17" max="17" width="4.8515625" style="0" bestFit="1" customWidth="1"/>
    <col min="18" max="18" width="9.140625" style="4" customWidth="1"/>
  </cols>
  <sheetData>
    <row r="2" spans="12:13" ht="12.75">
      <c r="L2" s="95" t="s">
        <v>189</v>
      </c>
      <c r="M2" s="95"/>
    </row>
    <row r="3" spans="12:13" ht="12.75">
      <c r="L3" s="95" t="s">
        <v>188</v>
      </c>
      <c r="M3" s="95"/>
    </row>
    <row r="4" spans="1:8" ht="7.5" customHeight="1" thickBot="1">
      <c r="A4" s="1"/>
      <c r="B4" s="2"/>
      <c r="C4" s="2"/>
      <c r="D4" s="2"/>
      <c r="E4" s="2"/>
      <c r="F4" s="2"/>
      <c r="G4" s="2"/>
      <c r="H4" s="2"/>
    </row>
    <row r="5" spans="1:14" ht="19.5" customHeight="1" thickBot="1">
      <c r="A5" s="406" t="s">
        <v>0</v>
      </c>
      <c r="B5" s="409" t="s">
        <v>183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1"/>
    </row>
    <row r="6" spans="1:14" ht="12.75">
      <c r="A6" s="407"/>
      <c r="B6" s="5" t="s">
        <v>1</v>
      </c>
      <c r="C6" s="6"/>
      <c r="D6" s="7"/>
      <c r="E6" s="6" t="s">
        <v>139</v>
      </c>
      <c r="F6" s="8"/>
      <c r="G6" s="7"/>
      <c r="H6" s="412" t="s">
        <v>2</v>
      </c>
      <c r="I6" s="413"/>
      <c r="J6" s="6" t="s">
        <v>3</v>
      </c>
      <c r="K6" s="8"/>
      <c r="L6" s="7"/>
      <c r="M6" s="412" t="s">
        <v>4</v>
      </c>
      <c r="N6" s="414"/>
    </row>
    <row r="7" spans="1:14" ht="12.75">
      <c r="A7" s="407"/>
      <c r="B7" s="9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3" t="s">
        <v>7</v>
      </c>
      <c r="I7" s="13" t="s">
        <v>8</v>
      </c>
      <c r="J7" s="12" t="s">
        <v>5</v>
      </c>
      <c r="K7" s="10" t="s">
        <v>6</v>
      </c>
      <c r="L7" s="11" t="s">
        <v>7</v>
      </c>
      <c r="M7" s="13" t="s">
        <v>7</v>
      </c>
      <c r="N7" s="11" t="s">
        <v>8</v>
      </c>
    </row>
    <row r="8" spans="1:14" ht="13.5" thickBot="1">
      <c r="A8" s="408"/>
      <c r="B8" s="14" t="s">
        <v>9</v>
      </c>
      <c r="C8" s="15" t="s">
        <v>9</v>
      </c>
      <c r="D8" s="16"/>
      <c r="E8" s="17" t="s">
        <v>9</v>
      </c>
      <c r="F8" s="15" t="s">
        <v>9</v>
      </c>
      <c r="G8" s="16"/>
      <c r="H8" s="18" t="s">
        <v>10</v>
      </c>
      <c r="I8" s="19" t="s">
        <v>11</v>
      </c>
      <c r="J8" s="17" t="s">
        <v>9</v>
      </c>
      <c r="K8" s="15" t="s">
        <v>9</v>
      </c>
      <c r="L8" s="16"/>
      <c r="M8" s="18" t="s">
        <v>10</v>
      </c>
      <c r="N8" s="16" t="s">
        <v>11</v>
      </c>
    </row>
    <row r="9" spans="1:14" ht="13.5" customHeight="1" thickTop="1">
      <c r="A9" s="20" t="s">
        <v>12</v>
      </c>
      <c r="B9" s="21"/>
      <c r="C9" s="22"/>
      <c r="D9" s="23"/>
      <c r="E9" s="21"/>
      <c r="F9" s="22"/>
      <c r="G9" s="23"/>
      <c r="H9" s="24"/>
      <c r="I9" s="25"/>
      <c r="J9" s="21"/>
      <c r="K9" s="22"/>
      <c r="L9" s="23"/>
      <c r="M9" s="24"/>
      <c r="N9" s="26"/>
    </row>
    <row r="10" spans="1:14" ht="13.5" customHeight="1">
      <c r="A10" s="27" t="s">
        <v>13</v>
      </c>
      <c r="B10" s="28"/>
      <c r="C10" s="29">
        <v>42838</v>
      </c>
      <c r="D10" s="30">
        <f>SUM(B10:C10)</f>
        <v>42838</v>
      </c>
      <c r="E10" s="28"/>
      <c r="F10" s="29">
        <v>102445</v>
      </c>
      <c r="G10" s="30">
        <f aca="true" t="shared" si="0" ref="G10:G17">SUM(E10:F10)</f>
        <v>102445</v>
      </c>
      <c r="H10" s="31">
        <f>+G10-D10</f>
        <v>59607</v>
      </c>
      <c r="I10" s="32">
        <f>+G10/D10</f>
        <v>2.3914515150100377</v>
      </c>
      <c r="J10" s="28"/>
      <c r="K10" s="29">
        <v>69500</v>
      </c>
      <c r="L10" s="30">
        <f>SUM(J10:K10)</f>
        <v>69500</v>
      </c>
      <c r="M10" s="33">
        <f>+L10-G10</f>
        <v>-32945</v>
      </c>
      <c r="N10" s="34">
        <f>+L10/G10</f>
        <v>0.6784128068719801</v>
      </c>
    </row>
    <row r="11" spans="1:14" ht="13.5" customHeight="1">
      <c r="A11" s="27" t="s">
        <v>14</v>
      </c>
      <c r="B11" s="28"/>
      <c r="C11" s="29"/>
      <c r="D11" s="30">
        <f aca="true" t="shared" si="1" ref="D11:D17">SUM(B11:C11)</f>
        <v>0</v>
      </c>
      <c r="E11" s="28"/>
      <c r="F11" s="29"/>
      <c r="G11" s="30">
        <f t="shared" si="0"/>
        <v>0</v>
      </c>
      <c r="H11" s="31"/>
      <c r="I11" s="32"/>
      <c r="J11" s="28"/>
      <c r="K11" s="29"/>
      <c r="L11" s="30">
        <f aca="true" t="shared" si="2" ref="L11:L17">SUM(J11:K11)</f>
        <v>0</v>
      </c>
      <c r="M11" s="33">
        <f aca="true" t="shared" si="3" ref="M11:M37">+L11-G11</f>
        <v>0</v>
      </c>
      <c r="N11" s="34"/>
    </row>
    <row r="12" spans="1:14" ht="13.5" customHeight="1">
      <c r="A12" s="27" t="s">
        <v>15</v>
      </c>
      <c r="B12" s="28">
        <v>21016</v>
      </c>
      <c r="C12" s="29"/>
      <c r="D12" s="30">
        <f t="shared" si="1"/>
        <v>21016</v>
      </c>
      <c r="E12" s="28">
        <v>25293</v>
      </c>
      <c r="F12" s="29"/>
      <c r="G12" s="30">
        <f t="shared" si="0"/>
        <v>25293</v>
      </c>
      <c r="H12" s="31">
        <f aca="true" t="shared" si="4" ref="H12:H38">+G12-D12</f>
        <v>4277</v>
      </c>
      <c r="I12" s="32">
        <f aca="true" t="shared" si="5" ref="I12:I38">+G12/D12</f>
        <v>1.2035116102017511</v>
      </c>
      <c r="J12" s="28">
        <v>21950</v>
      </c>
      <c r="K12" s="29"/>
      <c r="L12" s="30">
        <f t="shared" si="2"/>
        <v>21950</v>
      </c>
      <c r="M12" s="33">
        <f t="shared" si="3"/>
        <v>-3343</v>
      </c>
      <c r="N12" s="34">
        <f aca="true" t="shared" si="6" ref="N12:N37">+L12/G12</f>
        <v>0.8678290436089037</v>
      </c>
    </row>
    <row r="13" spans="1:14" ht="13.5" customHeight="1">
      <c r="A13" s="27" t="s">
        <v>16</v>
      </c>
      <c r="B13" s="28">
        <v>5393</v>
      </c>
      <c r="C13" s="29"/>
      <c r="D13" s="30">
        <f t="shared" si="1"/>
        <v>5393</v>
      </c>
      <c r="E13" s="28">
        <v>9689</v>
      </c>
      <c r="F13" s="29"/>
      <c r="G13" s="30">
        <f t="shared" si="0"/>
        <v>9689</v>
      </c>
      <c r="H13" s="31">
        <f t="shared" si="4"/>
        <v>4296</v>
      </c>
      <c r="I13" s="32">
        <f t="shared" si="5"/>
        <v>1.7965881698498054</v>
      </c>
      <c r="J13" s="28">
        <f>5650+2750</f>
        <v>8400</v>
      </c>
      <c r="K13" s="29"/>
      <c r="L13" s="30">
        <f t="shared" si="2"/>
        <v>8400</v>
      </c>
      <c r="M13" s="33">
        <f t="shared" si="3"/>
        <v>-1289</v>
      </c>
      <c r="N13" s="34">
        <f t="shared" si="6"/>
        <v>0.8669625348333161</v>
      </c>
    </row>
    <row r="14" spans="1:14" ht="13.5" customHeight="1">
      <c r="A14" s="35" t="s">
        <v>17</v>
      </c>
      <c r="B14" s="28"/>
      <c r="C14" s="29"/>
      <c r="D14" s="30">
        <f t="shared" si="1"/>
        <v>0</v>
      </c>
      <c r="E14" s="28">
        <v>1711</v>
      </c>
      <c r="F14" s="29"/>
      <c r="G14" s="30">
        <f t="shared" si="0"/>
        <v>1711</v>
      </c>
      <c r="H14" s="31">
        <f t="shared" si="4"/>
        <v>1711</v>
      </c>
      <c r="I14" s="32"/>
      <c r="J14" s="28">
        <v>2750</v>
      </c>
      <c r="K14" s="29"/>
      <c r="L14" s="30">
        <f t="shared" si="2"/>
        <v>2750</v>
      </c>
      <c r="M14" s="33">
        <f t="shared" si="3"/>
        <v>1039</v>
      </c>
      <c r="N14" s="34"/>
    </row>
    <row r="15" spans="1:14" ht="13.5" customHeight="1">
      <c r="A15" s="35" t="s">
        <v>18</v>
      </c>
      <c r="B15" s="28">
        <v>1784</v>
      </c>
      <c r="C15" s="29">
        <v>38</v>
      </c>
      <c r="D15" s="30">
        <f t="shared" si="1"/>
        <v>1822</v>
      </c>
      <c r="E15" s="28">
        <v>1602</v>
      </c>
      <c r="F15" s="29">
        <v>7</v>
      </c>
      <c r="G15" s="30">
        <f t="shared" si="0"/>
        <v>1609</v>
      </c>
      <c r="H15" s="31">
        <f t="shared" si="4"/>
        <v>-213</v>
      </c>
      <c r="I15" s="32">
        <f t="shared" si="5"/>
        <v>0.8830954994511526</v>
      </c>
      <c r="J15" s="28">
        <v>1000</v>
      </c>
      <c r="K15" s="29">
        <v>10</v>
      </c>
      <c r="L15" s="30">
        <f t="shared" si="2"/>
        <v>1010</v>
      </c>
      <c r="M15" s="33">
        <f t="shared" si="3"/>
        <v>-599</v>
      </c>
      <c r="N15" s="34">
        <f t="shared" si="6"/>
        <v>0.6277190801740211</v>
      </c>
    </row>
    <row r="16" spans="1:14" ht="13.5" customHeight="1">
      <c r="A16" s="35" t="s">
        <v>19</v>
      </c>
      <c r="B16" s="28">
        <v>26</v>
      </c>
      <c r="C16" s="29"/>
      <c r="D16" s="30">
        <f t="shared" si="1"/>
        <v>26</v>
      </c>
      <c r="E16" s="28"/>
      <c r="F16" s="29"/>
      <c r="G16" s="30">
        <f t="shared" si="0"/>
        <v>0</v>
      </c>
      <c r="H16" s="31">
        <f t="shared" si="4"/>
        <v>-26</v>
      </c>
      <c r="I16" s="32"/>
      <c r="J16" s="28"/>
      <c r="K16" s="29"/>
      <c r="L16" s="30">
        <f t="shared" si="2"/>
        <v>0</v>
      </c>
      <c r="M16" s="33">
        <f t="shared" si="3"/>
        <v>0</v>
      </c>
      <c r="N16" s="34"/>
    </row>
    <row r="17" spans="1:14" ht="13.5" customHeight="1" thickBot="1">
      <c r="A17" s="36" t="s">
        <v>20</v>
      </c>
      <c r="B17" s="37">
        <v>629539</v>
      </c>
      <c r="C17" s="38"/>
      <c r="D17" s="30">
        <f t="shared" si="1"/>
        <v>629539</v>
      </c>
      <c r="E17" s="37">
        <v>897853</v>
      </c>
      <c r="F17" s="38"/>
      <c r="G17" s="30">
        <f t="shared" si="0"/>
        <v>897853</v>
      </c>
      <c r="H17" s="39">
        <f t="shared" si="4"/>
        <v>268314</v>
      </c>
      <c r="I17" s="40">
        <f t="shared" si="5"/>
        <v>1.4262071134592138</v>
      </c>
      <c r="J17" s="37">
        <v>1208850</v>
      </c>
      <c r="K17" s="38"/>
      <c r="L17" s="30">
        <f t="shared" si="2"/>
        <v>1208850</v>
      </c>
      <c r="M17" s="41">
        <f t="shared" si="3"/>
        <v>310997</v>
      </c>
      <c r="N17" s="42">
        <f t="shared" si="6"/>
        <v>1.3463785274426883</v>
      </c>
    </row>
    <row r="18" spans="1:14" ht="13.5" customHeight="1" thickBot="1">
      <c r="A18" s="43" t="s">
        <v>21</v>
      </c>
      <c r="B18" s="44">
        <f aca="true" t="shared" si="7" ref="B18:G18">SUM(B9+B10+B11+B12+B13+B15+B17)</f>
        <v>657732</v>
      </c>
      <c r="C18" s="45">
        <f t="shared" si="7"/>
        <v>42876</v>
      </c>
      <c r="D18" s="46">
        <f t="shared" si="7"/>
        <v>700608</v>
      </c>
      <c r="E18" s="47">
        <f t="shared" si="7"/>
        <v>934437</v>
      </c>
      <c r="F18" s="45">
        <f t="shared" si="7"/>
        <v>102452</v>
      </c>
      <c r="G18" s="46">
        <f t="shared" si="7"/>
        <v>1036889</v>
      </c>
      <c r="H18" s="48">
        <f t="shared" si="4"/>
        <v>336281</v>
      </c>
      <c r="I18" s="49">
        <f t="shared" si="5"/>
        <v>1.4799845277244907</v>
      </c>
      <c r="J18" s="47">
        <f>SUM(J9+J10+J11+J12+J13+J15+J17)</f>
        <v>1240200</v>
      </c>
      <c r="K18" s="45">
        <f>SUM(K9+K10+K11+K12+K13+K15+K17)</f>
        <v>69510</v>
      </c>
      <c r="L18" s="46">
        <f>SUM(L9+L10+L11+L12+L13+L15+L17)</f>
        <v>1309710</v>
      </c>
      <c r="M18" s="50">
        <f t="shared" si="3"/>
        <v>272821</v>
      </c>
      <c r="N18" s="51">
        <f t="shared" si="6"/>
        <v>1.2631149525166145</v>
      </c>
    </row>
    <row r="19" spans="1:14" ht="13.5" customHeight="1">
      <c r="A19" s="52" t="s">
        <v>22</v>
      </c>
      <c r="B19" s="53">
        <v>215110</v>
      </c>
      <c r="C19" s="54">
        <v>18992</v>
      </c>
      <c r="D19" s="55">
        <f>SUM(B19:C19)</f>
        <v>234102</v>
      </c>
      <c r="E19" s="53">
        <v>234213</v>
      </c>
      <c r="F19" s="54">
        <v>42723</v>
      </c>
      <c r="G19" s="55">
        <f>SUM(E19:F19)</f>
        <v>276936</v>
      </c>
      <c r="H19" s="24">
        <f t="shared" si="4"/>
        <v>42834</v>
      </c>
      <c r="I19" s="56">
        <f t="shared" si="5"/>
        <v>1.182971525232591</v>
      </c>
      <c r="J19" s="57">
        <f>205294+2674</f>
        <v>207968</v>
      </c>
      <c r="K19" s="58">
        <v>34804</v>
      </c>
      <c r="L19" s="55">
        <f>SUM(J19:K19)</f>
        <v>242772</v>
      </c>
      <c r="M19" s="59">
        <f t="shared" si="3"/>
        <v>-34164</v>
      </c>
      <c r="N19" s="60">
        <f t="shared" si="6"/>
        <v>0.8766357569980068</v>
      </c>
    </row>
    <row r="20" spans="1:14" ht="13.5" customHeight="1">
      <c r="A20" s="61" t="s">
        <v>23</v>
      </c>
      <c r="B20" s="53">
        <v>2884</v>
      </c>
      <c r="C20" s="54">
        <v>77</v>
      </c>
      <c r="D20" s="55">
        <f aca="true" t="shared" si="8" ref="D20:D36">SUM(B20:C20)</f>
        <v>2961</v>
      </c>
      <c r="E20" s="53">
        <v>4567</v>
      </c>
      <c r="F20" s="54">
        <v>592</v>
      </c>
      <c r="G20" s="55">
        <f aca="true" t="shared" si="9" ref="G20:G36">SUM(E20:F20)</f>
        <v>5159</v>
      </c>
      <c r="H20" s="31">
        <f t="shared" si="4"/>
        <v>2198</v>
      </c>
      <c r="I20" s="32">
        <f t="shared" si="5"/>
        <v>1.7423167848699763</v>
      </c>
      <c r="J20" s="57">
        <v>3620</v>
      </c>
      <c r="K20" s="58">
        <v>85</v>
      </c>
      <c r="L20" s="55">
        <f aca="true" t="shared" si="10" ref="L20:L36">SUM(J20:K20)</f>
        <v>3705</v>
      </c>
      <c r="M20" s="33">
        <f t="shared" si="3"/>
        <v>-1454</v>
      </c>
      <c r="N20" s="34">
        <f t="shared" si="6"/>
        <v>0.718162434580345</v>
      </c>
    </row>
    <row r="21" spans="1:14" ht="13.5" customHeight="1">
      <c r="A21" s="27" t="s">
        <v>24</v>
      </c>
      <c r="B21" s="28">
        <v>8394</v>
      </c>
      <c r="C21" s="29">
        <v>331</v>
      </c>
      <c r="D21" s="55">
        <f t="shared" si="8"/>
        <v>8725</v>
      </c>
      <c r="E21" s="28">
        <v>9384</v>
      </c>
      <c r="F21" s="29">
        <v>1075</v>
      </c>
      <c r="G21" s="55">
        <f t="shared" si="9"/>
        <v>10459</v>
      </c>
      <c r="H21" s="31">
        <f t="shared" si="4"/>
        <v>1734</v>
      </c>
      <c r="I21" s="32">
        <f t="shared" si="5"/>
        <v>1.1987392550143265</v>
      </c>
      <c r="J21" s="62">
        <v>9100</v>
      </c>
      <c r="K21" s="63">
        <v>920</v>
      </c>
      <c r="L21" s="55">
        <f t="shared" si="10"/>
        <v>10020</v>
      </c>
      <c r="M21" s="33">
        <f t="shared" si="3"/>
        <v>-439</v>
      </c>
      <c r="N21" s="34">
        <f t="shared" si="6"/>
        <v>0.9580265799789655</v>
      </c>
    </row>
    <row r="22" spans="1:14" ht="13.5" customHeight="1">
      <c r="A22" s="35" t="s">
        <v>25</v>
      </c>
      <c r="B22" s="28"/>
      <c r="C22" s="29"/>
      <c r="D22" s="55">
        <f t="shared" si="8"/>
        <v>0</v>
      </c>
      <c r="E22" s="28"/>
      <c r="F22" s="29"/>
      <c r="G22" s="55">
        <f t="shared" si="9"/>
        <v>0</v>
      </c>
      <c r="H22" s="31">
        <f t="shared" si="4"/>
        <v>0</v>
      </c>
      <c r="I22" s="32"/>
      <c r="J22" s="62"/>
      <c r="K22" s="63"/>
      <c r="L22" s="55">
        <f t="shared" si="10"/>
        <v>0</v>
      </c>
      <c r="M22" s="33">
        <f t="shared" si="3"/>
        <v>0</v>
      </c>
      <c r="N22" s="34"/>
    </row>
    <row r="23" spans="1:14" ht="13.5" customHeight="1">
      <c r="A23" s="27" t="s">
        <v>26</v>
      </c>
      <c r="B23" s="28"/>
      <c r="C23" s="29"/>
      <c r="D23" s="55">
        <f t="shared" si="8"/>
        <v>0</v>
      </c>
      <c r="E23" s="28"/>
      <c r="F23" s="29"/>
      <c r="G23" s="55">
        <f t="shared" si="9"/>
        <v>0</v>
      </c>
      <c r="H23" s="31">
        <f t="shared" si="4"/>
        <v>0</v>
      </c>
      <c r="I23" s="32"/>
      <c r="J23" s="62"/>
      <c r="K23" s="63"/>
      <c r="L23" s="55">
        <f t="shared" si="10"/>
        <v>0</v>
      </c>
      <c r="M23" s="33">
        <f t="shared" si="3"/>
        <v>0</v>
      </c>
      <c r="N23" s="34"/>
    </row>
    <row r="24" spans="1:14" ht="13.5" customHeight="1">
      <c r="A24" s="27" t="s">
        <v>27</v>
      </c>
      <c r="B24" s="28">
        <v>154780</v>
      </c>
      <c r="C24" s="29">
        <v>2293</v>
      </c>
      <c r="D24" s="55">
        <f t="shared" si="8"/>
        <v>157073</v>
      </c>
      <c r="E24" s="28">
        <v>409876</v>
      </c>
      <c r="F24" s="29">
        <v>8887</v>
      </c>
      <c r="G24" s="55">
        <f t="shared" si="9"/>
        <v>418763</v>
      </c>
      <c r="H24" s="31">
        <f t="shared" si="4"/>
        <v>261690</v>
      </c>
      <c r="I24" s="32">
        <f t="shared" si="5"/>
        <v>2.6660406307895057</v>
      </c>
      <c r="J24" s="62">
        <v>730455</v>
      </c>
      <c r="K24" s="63">
        <v>4200</v>
      </c>
      <c r="L24" s="55">
        <f t="shared" si="10"/>
        <v>734655</v>
      </c>
      <c r="M24" s="33">
        <f t="shared" si="3"/>
        <v>315892</v>
      </c>
      <c r="N24" s="34">
        <f t="shared" si="6"/>
        <v>1.754345536735576</v>
      </c>
    </row>
    <row r="25" spans="1:14" ht="13.5" customHeight="1">
      <c r="A25" s="35" t="s">
        <v>28</v>
      </c>
      <c r="B25" s="62">
        <v>137694</v>
      </c>
      <c r="C25" s="29">
        <v>1377</v>
      </c>
      <c r="D25" s="55">
        <f t="shared" si="8"/>
        <v>139071</v>
      </c>
      <c r="E25" s="62">
        <v>390245</v>
      </c>
      <c r="F25" s="29">
        <v>5896</v>
      </c>
      <c r="G25" s="55">
        <f t="shared" si="9"/>
        <v>396141</v>
      </c>
      <c r="H25" s="31">
        <f t="shared" si="4"/>
        <v>257070</v>
      </c>
      <c r="I25" s="32">
        <f t="shared" si="5"/>
        <v>2.8484802726664795</v>
      </c>
      <c r="J25" s="62">
        <v>716375</v>
      </c>
      <c r="K25" s="63">
        <v>2575</v>
      </c>
      <c r="L25" s="55">
        <f t="shared" si="10"/>
        <v>718950</v>
      </c>
      <c r="M25" s="33">
        <f t="shared" si="3"/>
        <v>322809</v>
      </c>
      <c r="N25" s="34">
        <f t="shared" si="6"/>
        <v>1.8148840942997568</v>
      </c>
    </row>
    <row r="26" spans="1:14" ht="13.5" customHeight="1">
      <c r="A26" s="27" t="s">
        <v>29</v>
      </c>
      <c r="B26" s="62">
        <v>13144</v>
      </c>
      <c r="C26" s="29">
        <v>781</v>
      </c>
      <c r="D26" s="55">
        <f t="shared" si="8"/>
        <v>13925</v>
      </c>
      <c r="E26" s="62">
        <v>16170</v>
      </c>
      <c r="F26" s="29">
        <v>2594</v>
      </c>
      <c r="G26" s="55">
        <f t="shared" si="9"/>
        <v>18764</v>
      </c>
      <c r="H26" s="31">
        <f t="shared" si="4"/>
        <v>4839</v>
      </c>
      <c r="I26" s="32">
        <f t="shared" si="5"/>
        <v>1.347504488330341</v>
      </c>
      <c r="J26" s="62">
        <v>13230</v>
      </c>
      <c r="K26" s="63">
        <v>1460</v>
      </c>
      <c r="L26" s="55">
        <f t="shared" si="10"/>
        <v>14690</v>
      </c>
      <c r="M26" s="33">
        <f t="shared" si="3"/>
        <v>-4074</v>
      </c>
      <c r="N26" s="34">
        <f t="shared" si="6"/>
        <v>0.7828821146876999</v>
      </c>
    </row>
    <row r="27" spans="1:14" ht="13.5" customHeight="1">
      <c r="A27" s="64" t="s">
        <v>30</v>
      </c>
      <c r="B27" s="65">
        <f>B28+B31</f>
        <v>207690</v>
      </c>
      <c r="C27" s="63">
        <f>C28+C31</f>
        <v>8167</v>
      </c>
      <c r="D27" s="66">
        <f t="shared" si="8"/>
        <v>215857</v>
      </c>
      <c r="E27" s="67">
        <v>213324</v>
      </c>
      <c r="F27" s="29">
        <v>23212</v>
      </c>
      <c r="G27" s="55">
        <f t="shared" si="9"/>
        <v>236536</v>
      </c>
      <c r="H27" s="31">
        <f t="shared" si="4"/>
        <v>20679</v>
      </c>
      <c r="I27" s="32">
        <f t="shared" si="5"/>
        <v>1.0957995339507174</v>
      </c>
      <c r="J27" s="65">
        <f>J28+J31</f>
        <v>226657</v>
      </c>
      <c r="K27" s="63">
        <f>K28+K31</f>
        <v>14414</v>
      </c>
      <c r="L27" s="55">
        <f t="shared" si="10"/>
        <v>241071</v>
      </c>
      <c r="M27" s="33">
        <f t="shared" si="3"/>
        <v>4535</v>
      </c>
      <c r="N27" s="34">
        <f t="shared" si="6"/>
        <v>1.019172557242872</v>
      </c>
    </row>
    <row r="28" spans="1:14" ht="13.5" customHeight="1">
      <c r="A28" s="35" t="s">
        <v>31</v>
      </c>
      <c r="B28" s="65">
        <f>B29+B30</f>
        <v>150177</v>
      </c>
      <c r="C28" s="63">
        <f>C29+C30</f>
        <v>5982</v>
      </c>
      <c r="D28" s="66">
        <f t="shared" si="8"/>
        <v>156159</v>
      </c>
      <c r="E28" s="65">
        <v>153426</v>
      </c>
      <c r="F28" s="63">
        <v>16714</v>
      </c>
      <c r="G28" s="55">
        <f t="shared" si="9"/>
        <v>170140</v>
      </c>
      <c r="H28" s="31">
        <f t="shared" si="4"/>
        <v>13981</v>
      </c>
      <c r="I28" s="32">
        <f t="shared" si="5"/>
        <v>1.0895305425880033</v>
      </c>
      <c r="J28" s="65">
        <f>J29+J30</f>
        <v>165995</v>
      </c>
      <c r="K28" s="63">
        <f>K29+K30</f>
        <v>10126</v>
      </c>
      <c r="L28" s="55">
        <f t="shared" si="10"/>
        <v>176121</v>
      </c>
      <c r="M28" s="33">
        <f t="shared" si="3"/>
        <v>5981</v>
      </c>
      <c r="N28" s="34">
        <f t="shared" si="6"/>
        <v>1.0351534030798166</v>
      </c>
    </row>
    <row r="29" spans="1:14" ht="13.5" customHeight="1">
      <c r="A29" s="64" t="s">
        <v>32</v>
      </c>
      <c r="B29" s="62">
        <v>146949</v>
      </c>
      <c r="C29" s="63">
        <v>5221</v>
      </c>
      <c r="D29" s="55">
        <f t="shared" si="8"/>
        <v>152170</v>
      </c>
      <c r="E29" s="28">
        <v>150921</v>
      </c>
      <c r="F29" s="29">
        <v>15863</v>
      </c>
      <c r="G29" s="55">
        <f t="shared" si="9"/>
        <v>166784</v>
      </c>
      <c r="H29" s="31">
        <f t="shared" si="4"/>
        <v>14614</v>
      </c>
      <c r="I29" s="32">
        <f t="shared" si="5"/>
        <v>1.0960373266741146</v>
      </c>
      <c r="J29" s="62">
        <f>159590+2750</f>
        <v>162340</v>
      </c>
      <c r="K29" s="63">
        <v>9541</v>
      </c>
      <c r="L29" s="55">
        <f t="shared" si="10"/>
        <v>171881</v>
      </c>
      <c r="M29" s="33">
        <f t="shared" si="3"/>
        <v>5097</v>
      </c>
      <c r="N29" s="34">
        <f>+L29/G29</f>
        <v>1.0305604854182655</v>
      </c>
    </row>
    <row r="30" spans="1:14" ht="13.5" customHeight="1">
      <c r="A30" s="35" t="s">
        <v>33</v>
      </c>
      <c r="B30" s="62">
        <v>3228</v>
      </c>
      <c r="C30" s="63">
        <v>761</v>
      </c>
      <c r="D30" s="55">
        <f t="shared" si="8"/>
        <v>3989</v>
      </c>
      <c r="E30" s="28">
        <v>2506</v>
      </c>
      <c r="F30" s="29">
        <v>851</v>
      </c>
      <c r="G30" s="55">
        <f t="shared" si="9"/>
        <v>3357</v>
      </c>
      <c r="H30" s="31">
        <f t="shared" si="4"/>
        <v>-632</v>
      </c>
      <c r="I30" s="32">
        <f t="shared" si="5"/>
        <v>0.8415643018300326</v>
      </c>
      <c r="J30" s="62">
        <v>3655</v>
      </c>
      <c r="K30" s="63">
        <v>585</v>
      </c>
      <c r="L30" s="55">
        <f t="shared" si="10"/>
        <v>4240</v>
      </c>
      <c r="M30" s="33">
        <f t="shared" si="3"/>
        <v>883</v>
      </c>
      <c r="N30" s="34">
        <f t="shared" si="6"/>
        <v>1.2630324694667858</v>
      </c>
    </row>
    <row r="31" spans="1:14" ht="13.5" customHeight="1">
      <c r="A31" s="35" t="s">
        <v>34</v>
      </c>
      <c r="B31" s="28">
        <v>57513</v>
      </c>
      <c r="C31" s="29">
        <v>2185</v>
      </c>
      <c r="D31" s="55">
        <f t="shared" si="8"/>
        <v>59698</v>
      </c>
      <c r="E31" s="28">
        <v>59898</v>
      </c>
      <c r="F31" s="29">
        <v>6497</v>
      </c>
      <c r="G31" s="55">
        <f t="shared" si="9"/>
        <v>66395</v>
      </c>
      <c r="H31" s="31">
        <f t="shared" si="4"/>
        <v>6697</v>
      </c>
      <c r="I31" s="32">
        <f t="shared" si="5"/>
        <v>1.1121813126067874</v>
      </c>
      <c r="J31" s="62">
        <v>60662</v>
      </c>
      <c r="K31" s="63">
        <v>4288</v>
      </c>
      <c r="L31" s="55">
        <f t="shared" si="10"/>
        <v>64950</v>
      </c>
      <c r="M31" s="33">
        <f t="shared" si="3"/>
        <v>-1445</v>
      </c>
      <c r="N31" s="34">
        <f t="shared" si="6"/>
        <v>0.9782363129753746</v>
      </c>
    </row>
    <row r="32" spans="1:14" ht="13.5" customHeight="1">
      <c r="A32" s="64" t="s">
        <v>35</v>
      </c>
      <c r="B32" s="28">
        <v>91</v>
      </c>
      <c r="C32" s="29">
        <v>-713</v>
      </c>
      <c r="D32" s="55">
        <f t="shared" si="8"/>
        <v>-622</v>
      </c>
      <c r="E32" s="28">
        <v>186</v>
      </c>
      <c r="F32" s="29">
        <v>-2291</v>
      </c>
      <c r="G32" s="55">
        <f t="shared" si="9"/>
        <v>-2105</v>
      </c>
      <c r="H32" s="31">
        <f t="shared" si="4"/>
        <v>-1483</v>
      </c>
      <c r="I32" s="32">
        <f t="shared" si="5"/>
        <v>3.3842443729903535</v>
      </c>
      <c r="J32" s="62">
        <v>125</v>
      </c>
      <c r="K32" s="63">
        <v>75</v>
      </c>
      <c r="L32" s="55">
        <f t="shared" si="10"/>
        <v>200</v>
      </c>
      <c r="M32" s="33">
        <f t="shared" si="3"/>
        <v>2305</v>
      </c>
      <c r="N32" s="34">
        <f t="shared" si="6"/>
        <v>-0.09501187648456057</v>
      </c>
    </row>
    <row r="33" spans="1:14" ht="13.5" customHeight="1">
      <c r="A33" s="64" t="s">
        <v>36</v>
      </c>
      <c r="B33" s="28">
        <v>8310</v>
      </c>
      <c r="C33" s="29">
        <v>363</v>
      </c>
      <c r="D33" s="55">
        <f t="shared" si="8"/>
        <v>8673</v>
      </c>
      <c r="E33" s="28">
        <v>7127</v>
      </c>
      <c r="F33" s="29">
        <v>796</v>
      </c>
      <c r="G33" s="55">
        <f t="shared" si="9"/>
        <v>7923</v>
      </c>
      <c r="H33" s="31">
        <f t="shared" si="4"/>
        <v>-750</v>
      </c>
      <c r="I33" s="32">
        <f t="shared" si="5"/>
        <v>0.9135247319266689</v>
      </c>
      <c r="J33" s="62">
        <v>8200</v>
      </c>
      <c r="K33" s="63">
        <v>950</v>
      </c>
      <c r="L33" s="55">
        <f t="shared" si="10"/>
        <v>9150</v>
      </c>
      <c r="M33" s="33">
        <f t="shared" si="3"/>
        <v>1227</v>
      </c>
      <c r="N33" s="34">
        <f t="shared" si="6"/>
        <v>1.1548655812192352</v>
      </c>
    </row>
    <row r="34" spans="1:14" ht="13.5" customHeight="1">
      <c r="A34" s="35" t="s">
        <v>37</v>
      </c>
      <c r="B34" s="62">
        <v>62791</v>
      </c>
      <c r="C34" s="29">
        <v>2553</v>
      </c>
      <c r="D34" s="55">
        <f t="shared" si="8"/>
        <v>65344</v>
      </c>
      <c r="E34" s="62">
        <v>57151</v>
      </c>
      <c r="F34" s="29">
        <v>7199</v>
      </c>
      <c r="G34" s="55">
        <f t="shared" si="9"/>
        <v>64350</v>
      </c>
      <c r="H34" s="31">
        <f t="shared" si="4"/>
        <v>-994</v>
      </c>
      <c r="I34" s="32">
        <f t="shared" si="5"/>
        <v>0.9847881978452497</v>
      </c>
      <c r="J34" s="62">
        <v>59789</v>
      </c>
      <c r="K34" s="63">
        <v>3300</v>
      </c>
      <c r="L34" s="55">
        <f t="shared" si="10"/>
        <v>63089</v>
      </c>
      <c r="M34" s="33">
        <f t="shared" si="3"/>
        <v>-1261</v>
      </c>
      <c r="N34" s="34">
        <f t="shared" si="6"/>
        <v>0.9804040404040404</v>
      </c>
    </row>
    <row r="35" spans="1:14" ht="13.5" customHeight="1">
      <c r="A35" s="61" t="s">
        <v>38</v>
      </c>
      <c r="B35" s="62">
        <v>61370</v>
      </c>
      <c r="C35" s="29">
        <v>2528</v>
      </c>
      <c r="D35" s="55">
        <f t="shared" si="8"/>
        <v>63898</v>
      </c>
      <c r="E35" s="62">
        <v>55378</v>
      </c>
      <c r="F35" s="29">
        <v>7194</v>
      </c>
      <c r="G35" s="55">
        <f t="shared" si="9"/>
        <v>62572</v>
      </c>
      <c r="H35" s="31">
        <f t="shared" si="4"/>
        <v>-1326</v>
      </c>
      <c r="I35" s="32">
        <f t="shared" si="5"/>
        <v>0.9792481767817459</v>
      </c>
      <c r="J35" s="62">
        <v>58679</v>
      </c>
      <c r="K35" s="63">
        <v>3300</v>
      </c>
      <c r="L35" s="55">
        <f t="shared" si="10"/>
        <v>61979</v>
      </c>
      <c r="M35" s="33">
        <f t="shared" si="3"/>
        <v>-593</v>
      </c>
      <c r="N35" s="34">
        <f t="shared" si="6"/>
        <v>0.9905229175989261</v>
      </c>
    </row>
    <row r="36" spans="1:14" ht="13.5" customHeight="1" thickBot="1">
      <c r="A36" s="68" t="s">
        <v>39</v>
      </c>
      <c r="B36" s="69">
        <v>483</v>
      </c>
      <c r="C36" s="70">
        <v>2575</v>
      </c>
      <c r="D36" s="55">
        <f t="shared" si="8"/>
        <v>3058</v>
      </c>
      <c r="E36" s="69">
        <v>857</v>
      </c>
      <c r="F36" s="70">
        <v>6581</v>
      </c>
      <c r="G36" s="55">
        <f t="shared" si="9"/>
        <v>7438</v>
      </c>
      <c r="H36" s="39">
        <f t="shared" si="4"/>
        <v>4380</v>
      </c>
      <c r="I36" s="40">
        <f t="shared" si="5"/>
        <v>2.4323086984957487</v>
      </c>
      <c r="J36" s="37">
        <v>580</v>
      </c>
      <c r="K36" s="71">
        <v>2825</v>
      </c>
      <c r="L36" s="55">
        <f t="shared" si="10"/>
        <v>3405</v>
      </c>
      <c r="M36" s="41">
        <f t="shared" si="3"/>
        <v>-4033</v>
      </c>
      <c r="N36" s="42">
        <f t="shared" si="6"/>
        <v>0.45778435063189027</v>
      </c>
    </row>
    <row r="37" spans="1:14" ht="13.5" customHeight="1" thickBot="1">
      <c r="A37" s="43" t="s">
        <v>40</v>
      </c>
      <c r="B37" s="44">
        <f aca="true" t="shared" si="11" ref="B37:G37">SUM(B19+B21+B22+B23+B24+B27+B32+B33+B34+B36)</f>
        <v>657649</v>
      </c>
      <c r="C37" s="45">
        <f t="shared" si="11"/>
        <v>34561</v>
      </c>
      <c r="D37" s="46">
        <f t="shared" si="11"/>
        <v>692210</v>
      </c>
      <c r="E37" s="47">
        <f t="shared" si="11"/>
        <v>932118</v>
      </c>
      <c r="F37" s="45">
        <f t="shared" si="11"/>
        <v>88182</v>
      </c>
      <c r="G37" s="46">
        <f t="shared" si="11"/>
        <v>1020300</v>
      </c>
      <c r="H37" s="48">
        <f t="shared" si="4"/>
        <v>328090</v>
      </c>
      <c r="I37" s="49">
        <f t="shared" si="5"/>
        <v>1.4739746608688116</v>
      </c>
      <c r="J37" s="47">
        <f>SUM(J19+J21+J22+J23+J24+J27+J32+J33+J34+J36)</f>
        <v>1242874</v>
      </c>
      <c r="K37" s="45">
        <f>SUM(K19+K21+K22+K23+K24+K27+K32+K33+K34+K36)</f>
        <v>61488</v>
      </c>
      <c r="L37" s="46">
        <f>SUM(L19+L21+L22+L23+L24+L27+L32+L33+L34+L36)</f>
        <v>1304362</v>
      </c>
      <c r="M37" s="50">
        <f t="shared" si="3"/>
        <v>284062</v>
      </c>
      <c r="N37" s="51">
        <f t="shared" si="6"/>
        <v>1.2784102714887777</v>
      </c>
    </row>
    <row r="38" spans="1:14" ht="13.5" customHeight="1" thickBot="1">
      <c r="A38" s="43" t="s">
        <v>41</v>
      </c>
      <c r="B38" s="44">
        <f aca="true" t="shared" si="12" ref="B38:G38">B18-B37</f>
        <v>83</v>
      </c>
      <c r="C38" s="72">
        <f t="shared" si="12"/>
        <v>8315</v>
      </c>
      <c r="D38" s="73">
        <f t="shared" si="12"/>
        <v>8398</v>
      </c>
      <c r="E38" s="44">
        <f t="shared" si="12"/>
        <v>2319</v>
      </c>
      <c r="F38" s="72">
        <f t="shared" si="12"/>
        <v>14270</v>
      </c>
      <c r="G38" s="73">
        <f t="shared" si="12"/>
        <v>16589</v>
      </c>
      <c r="H38" s="48">
        <f t="shared" si="4"/>
        <v>8191</v>
      </c>
      <c r="I38" s="49">
        <f t="shared" si="5"/>
        <v>1.975351274112884</v>
      </c>
      <c r="J38" s="44">
        <f>J18-J37</f>
        <v>-2674</v>
      </c>
      <c r="K38" s="72">
        <f>K18-K37</f>
        <v>8022</v>
      </c>
      <c r="L38" s="73">
        <f>L18-L37</f>
        <v>5348</v>
      </c>
      <c r="M38" s="48">
        <f>L38-G38</f>
        <v>-11241</v>
      </c>
      <c r="N38" s="51">
        <f>L38/G38</f>
        <v>0.322382301525107</v>
      </c>
    </row>
    <row r="39" spans="1:16" ht="20.25" customHeight="1" thickBot="1">
      <c r="A39" s="74" t="s">
        <v>42</v>
      </c>
      <c r="B39" s="415">
        <f>B38+C38</f>
        <v>8398</v>
      </c>
      <c r="C39" s="416"/>
      <c r="D39" s="417"/>
      <c r="E39" s="415">
        <f>E38+F38</f>
        <v>16589</v>
      </c>
      <c r="F39" s="416"/>
      <c r="G39" s="417"/>
      <c r="H39" s="75"/>
      <c r="I39" s="76"/>
      <c r="J39" s="418"/>
      <c r="K39" s="419"/>
      <c r="L39" s="419"/>
      <c r="M39" s="75"/>
      <c r="N39" s="76"/>
      <c r="O39" s="105"/>
      <c r="P39"/>
    </row>
    <row r="40" spans="1:16" ht="19.5" customHeight="1" thickBot="1">
      <c r="A40" s="140" t="s">
        <v>43</v>
      </c>
      <c r="B40" s="415">
        <v>0</v>
      </c>
      <c r="C40" s="416"/>
      <c r="D40" s="417"/>
      <c r="E40" s="415">
        <v>0</v>
      </c>
      <c r="F40" s="416"/>
      <c r="G40" s="417"/>
      <c r="H40" s="77"/>
      <c r="I40" s="76"/>
      <c r="J40" s="418"/>
      <c r="K40" s="419"/>
      <c r="L40" s="419"/>
      <c r="M40" s="77"/>
      <c r="N40" s="76"/>
      <c r="O40" s="105"/>
      <c r="P40"/>
    </row>
    <row r="41" spans="1:15" ht="12.75" customHeight="1">
      <c r="A41" s="104"/>
      <c r="B41" s="104"/>
      <c r="C41" s="104"/>
      <c r="D41" s="127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5" ht="12.75" customHeight="1">
      <c r="A42" s="104"/>
      <c r="B42" s="104"/>
      <c r="C42" s="104"/>
      <c r="D42" s="127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ht="12.75" customHeight="1">
      <c r="A43" s="104"/>
      <c r="B43" s="104"/>
      <c r="C43" s="104"/>
      <c r="D43" s="127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ht="12.75" customHeight="1" thickBot="1">
      <c r="A44" s="104"/>
      <c r="B44" s="104"/>
      <c r="C44" s="104"/>
      <c r="D44" s="127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15" ht="13.5" thickBot="1">
      <c r="A45" s="395" t="s">
        <v>44</v>
      </c>
      <c r="B45" s="396"/>
      <c r="C45" s="396"/>
      <c r="D45" s="396"/>
      <c r="E45" s="396"/>
      <c r="F45" s="396"/>
      <c r="G45" s="396"/>
      <c r="H45" s="396"/>
      <c r="I45" s="396"/>
      <c r="J45" s="141"/>
      <c r="K45" s="141"/>
      <c r="L45" s="141"/>
      <c r="M45" s="141"/>
      <c r="N45" s="142"/>
      <c r="O45" s="104"/>
    </row>
    <row r="46" spans="1:16" s="4" customFormat="1" ht="11.25">
      <c r="A46" s="397" t="s">
        <v>45</v>
      </c>
      <c r="B46" s="398"/>
      <c r="C46" s="398"/>
      <c r="D46" s="398"/>
      <c r="E46" s="398"/>
      <c r="F46" s="399"/>
      <c r="G46" s="389" t="s">
        <v>46</v>
      </c>
      <c r="H46" s="403" t="s">
        <v>47</v>
      </c>
      <c r="I46" s="404"/>
      <c r="J46" s="404"/>
      <c r="K46" s="404"/>
      <c r="L46" s="404"/>
      <c r="M46" s="404"/>
      <c r="N46" s="389" t="s">
        <v>46</v>
      </c>
      <c r="O46" s="78"/>
      <c r="P46" s="78"/>
    </row>
    <row r="47" spans="1:16" s="4" customFormat="1" ht="12" thickBot="1">
      <c r="A47" s="400"/>
      <c r="B47" s="401"/>
      <c r="C47" s="401"/>
      <c r="D47" s="401"/>
      <c r="E47" s="401"/>
      <c r="F47" s="402"/>
      <c r="G47" s="390"/>
      <c r="H47" s="405"/>
      <c r="I47" s="405"/>
      <c r="J47" s="405"/>
      <c r="K47" s="405"/>
      <c r="L47" s="405"/>
      <c r="M47" s="405"/>
      <c r="N47" s="390"/>
      <c r="O47" s="78"/>
      <c r="P47" s="78"/>
    </row>
    <row r="48" spans="1:16" s="4" customFormat="1" ht="12.75" customHeight="1">
      <c r="A48" s="392" t="s">
        <v>130</v>
      </c>
      <c r="B48" s="393"/>
      <c r="C48" s="393"/>
      <c r="D48" s="393"/>
      <c r="E48" s="394"/>
      <c r="F48" s="224" t="s">
        <v>129</v>
      </c>
      <c r="G48" s="225">
        <v>9000</v>
      </c>
      <c r="H48" s="423" t="s">
        <v>55</v>
      </c>
      <c r="I48" s="424"/>
      <c r="J48" s="424"/>
      <c r="K48" s="424"/>
      <c r="L48" s="425"/>
      <c r="M48" s="119" t="s">
        <v>49</v>
      </c>
      <c r="N48" s="120">
        <v>580</v>
      </c>
      <c r="O48" s="78"/>
      <c r="P48" s="78"/>
    </row>
    <row r="49" spans="1:16" s="4" customFormat="1" ht="12.75" customHeight="1">
      <c r="A49" s="461"/>
      <c r="B49" s="462"/>
      <c r="C49" s="462"/>
      <c r="D49" s="462"/>
      <c r="E49" s="463"/>
      <c r="F49" s="224"/>
      <c r="G49" s="225"/>
      <c r="H49" s="426" t="s">
        <v>121</v>
      </c>
      <c r="I49" s="427"/>
      <c r="J49" s="427"/>
      <c r="K49" s="427"/>
      <c r="L49" s="428"/>
      <c r="M49" s="108" t="s">
        <v>49</v>
      </c>
      <c r="N49" s="109">
        <v>6800</v>
      </c>
      <c r="O49" s="78"/>
      <c r="P49" s="78"/>
    </row>
    <row r="50" spans="1:16" s="4" customFormat="1" ht="12.75" customHeight="1">
      <c r="A50" s="344" t="s">
        <v>48</v>
      </c>
      <c r="B50" s="345"/>
      <c r="C50" s="345"/>
      <c r="D50" s="345"/>
      <c r="E50" s="346"/>
      <c r="F50" s="118" t="s">
        <v>49</v>
      </c>
      <c r="G50" s="239">
        <f>3000+6300</f>
        <v>9300</v>
      </c>
      <c r="H50" s="327" t="s">
        <v>122</v>
      </c>
      <c r="I50" s="328"/>
      <c r="J50" s="328"/>
      <c r="K50" s="328"/>
      <c r="L50" s="329"/>
      <c r="M50" s="108" t="s">
        <v>49</v>
      </c>
      <c r="N50" s="109">
        <v>120</v>
      </c>
      <c r="O50" s="78"/>
      <c r="P50" s="78"/>
    </row>
    <row r="51" spans="1:16" s="206" customFormat="1" ht="12.75" customHeight="1">
      <c r="A51" s="361" t="s">
        <v>50</v>
      </c>
      <c r="B51" s="362"/>
      <c r="C51" s="362"/>
      <c r="D51" s="362"/>
      <c r="E51" s="391"/>
      <c r="F51" s="107" t="s">
        <v>49</v>
      </c>
      <c r="G51" s="129">
        <v>1500</v>
      </c>
      <c r="H51" s="374"/>
      <c r="I51" s="375"/>
      <c r="J51" s="375"/>
      <c r="K51" s="375"/>
      <c r="L51" s="376"/>
      <c r="M51" s="119"/>
      <c r="N51" s="120"/>
      <c r="O51" s="205"/>
      <c r="P51" s="205"/>
    </row>
    <row r="52" spans="1:16" s="206" customFormat="1" ht="12.75" customHeight="1">
      <c r="A52" s="361" t="s">
        <v>182</v>
      </c>
      <c r="B52" s="362"/>
      <c r="C52" s="362"/>
      <c r="D52" s="362"/>
      <c r="E52" s="391"/>
      <c r="F52" s="107" t="s">
        <v>49</v>
      </c>
      <c r="G52" s="129">
        <v>1040</v>
      </c>
      <c r="H52" s="355" t="s">
        <v>59</v>
      </c>
      <c r="I52" s="368"/>
      <c r="J52" s="368"/>
      <c r="K52" s="368"/>
      <c r="L52" s="369"/>
      <c r="M52" s="119" t="s">
        <v>58</v>
      </c>
      <c r="N52" s="120">
        <v>4400</v>
      </c>
      <c r="O52" s="205"/>
      <c r="P52" s="205"/>
    </row>
    <row r="53" spans="1:21" s="4" customFormat="1" ht="12.75" customHeight="1">
      <c r="A53" s="361" t="s">
        <v>52</v>
      </c>
      <c r="B53" s="362"/>
      <c r="C53" s="362"/>
      <c r="D53" s="362"/>
      <c r="E53" s="391"/>
      <c r="F53" s="107" t="s">
        <v>49</v>
      </c>
      <c r="G53" s="129">
        <v>270</v>
      </c>
      <c r="H53" s="328" t="s">
        <v>60</v>
      </c>
      <c r="I53" s="326"/>
      <c r="J53" s="326"/>
      <c r="K53" s="326"/>
      <c r="L53" s="363"/>
      <c r="M53" s="108" t="s">
        <v>58</v>
      </c>
      <c r="N53" s="109">
        <v>2200</v>
      </c>
      <c r="O53" s="420"/>
      <c r="P53" s="421"/>
      <c r="Q53" s="421"/>
      <c r="R53" s="422"/>
      <c r="S53" s="422"/>
      <c r="T53" s="110"/>
      <c r="U53" s="111"/>
    </row>
    <row r="54" spans="1:21" s="4" customFormat="1" ht="12.75" customHeight="1">
      <c r="A54" s="361" t="s">
        <v>54</v>
      </c>
      <c r="B54" s="362"/>
      <c r="C54" s="362"/>
      <c r="D54" s="362"/>
      <c r="E54" s="391"/>
      <c r="F54" s="107" t="s">
        <v>49</v>
      </c>
      <c r="G54" s="129">
        <v>250</v>
      </c>
      <c r="H54" s="328" t="s">
        <v>61</v>
      </c>
      <c r="I54" s="326"/>
      <c r="J54" s="326"/>
      <c r="K54" s="326"/>
      <c r="L54" s="363"/>
      <c r="M54" s="108" t="s">
        <v>58</v>
      </c>
      <c r="N54" s="109">
        <v>500</v>
      </c>
      <c r="O54" s="420"/>
      <c r="P54" s="422"/>
      <c r="Q54" s="422"/>
      <c r="R54" s="422"/>
      <c r="S54" s="422"/>
      <c r="T54" s="110"/>
      <c r="U54" s="111"/>
    </row>
    <row r="55" spans="1:21" s="4" customFormat="1" ht="12.75" customHeight="1">
      <c r="A55" s="386"/>
      <c r="B55" s="387"/>
      <c r="C55" s="387"/>
      <c r="D55" s="387"/>
      <c r="E55" s="388"/>
      <c r="F55" s="118"/>
      <c r="G55" s="232"/>
      <c r="H55" s="328" t="s">
        <v>62</v>
      </c>
      <c r="I55" s="326"/>
      <c r="J55" s="326"/>
      <c r="K55" s="326"/>
      <c r="L55" s="363"/>
      <c r="M55" s="108" t="s">
        <v>58</v>
      </c>
      <c r="N55" s="109">
        <v>500</v>
      </c>
      <c r="O55" s="420"/>
      <c r="P55" s="422"/>
      <c r="Q55" s="422"/>
      <c r="R55" s="422"/>
      <c r="S55" s="422"/>
      <c r="T55" s="110"/>
      <c r="U55" s="111"/>
    </row>
    <row r="56" spans="1:21" s="4" customFormat="1" ht="12.75" customHeight="1">
      <c r="A56" s="381" t="s">
        <v>57</v>
      </c>
      <c r="B56" s="368"/>
      <c r="C56" s="368"/>
      <c r="D56" s="368"/>
      <c r="E56" s="369"/>
      <c r="F56" s="122" t="s">
        <v>58</v>
      </c>
      <c r="G56" s="120">
        <v>1177</v>
      </c>
      <c r="H56" s="328" t="s">
        <v>63</v>
      </c>
      <c r="I56" s="326"/>
      <c r="J56" s="326"/>
      <c r="K56" s="326"/>
      <c r="L56" s="363"/>
      <c r="M56" s="108" t="s">
        <v>58</v>
      </c>
      <c r="N56" s="109">
        <v>300</v>
      </c>
      <c r="O56" s="420"/>
      <c r="P56" s="422"/>
      <c r="Q56" s="422"/>
      <c r="R56" s="422"/>
      <c r="S56" s="422"/>
      <c r="T56" s="110"/>
      <c r="U56" s="111"/>
    </row>
    <row r="57" spans="1:19" s="4" customFormat="1" ht="12.75" customHeight="1">
      <c r="A57" s="374"/>
      <c r="B57" s="375"/>
      <c r="C57" s="375"/>
      <c r="D57" s="375"/>
      <c r="E57" s="376"/>
      <c r="F57" s="122"/>
      <c r="G57" s="126"/>
      <c r="H57" s="328" t="s">
        <v>64</v>
      </c>
      <c r="I57" s="326"/>
      <c r="J57" s="326"/>
      <c r="K57" s="326"/>
      <c r="L57" s="363"/>
      <c r="M57" s="108" t="s">
        <v>58</v>
      </c>
      <c r="N57" s="109">
        <v>200</v>
      </c>
      <c r="O57" s="78"/>
      <c r="P57" s="81"/>
      <c r="Q57" s="82"/>
      <c r="S57" s="83"/>
    </row>
    <row r="58" spans="1:19" s="4" customFormat="1" ht="12.75" customHeight="1">
      <c r="A58" s="361" t="s">
        <v>66</v>
      </c>
      <c r="B58" s="362"/>
      <c r="C58" s="362"/>
      <c r="D58" s="362"/>
      <c r="E58" s="362"/>
      <c r="F58" s="123" t="s">
        <v>67</v>
      </c>
      <c r="G58" s="130">
        <v>230</v>
      </c>
      <c r="H58" s="328" t="s">
        <v>65</v>
      </c>
      <c r="I58" s="326"/>
      <c r="J58" s="326"/>
      <c r="K58" s="326"/>
      <c r="L58" s="363"/>
      <c r="M58" s="108" t="s">
        <v>58</v>
      </c>
      <c r="N58" s="109">
        <v>2000</v>
      </c>
      <c r="O58" s="78"/>
      <c r="P58" s="81"/>
      <c r="Q58" s="82"/>
      <c r="S58" s="83"/>
    </row>
    <row r="59" spans="1:19" s="116" customFormat="1" ht="12.75" customHeight="1">
      <c r="A59" s="386"/>
      <c r="B59" s="387"/>
      <c r="C59" s="387"/>
      <c r="D59" s="387"/>
      <c r="E59" s="388"/>
      <c r="F59" s="123"/>
      <c r="G59" s="130"/>
      <c r="H59" s="374"/>
      <c r="I59" s="375"/>
      <c r="J59" s="375"/>
      <c r="K59" s="375"/>
      <c r="L59" s="376"/>
      <c r="M59" s="119"/>
      <c r="N59" s="120"/>
      <c r="O59" s="113"/>
      <c r="P59" s="114"/>
      <c r="Q59" s="115"/>
      <c r="S59" s="117"/>
    </row>
    <row r="60" spans="1:19" s="4" customFormat="1" ht="12.75" customHeight="1">
      <c r="A60" s="361" t="s">
        <v>78</v>
      </c>
      <c r="B60" s="362"/>
      <c r="C60" s="362"/>
      <c r="D60" s="362"/>
      <c r="E60" s="362"/>
      <c r="F60" s="123" t="s">
        <v>79</v>
      </c>
      <c r="G60" s="130">
        <v>550</v>
      </c>
      <c r="H60" s="355" t="s">
        <v>68</v>
      </c>
      <c r="I60" s="367"/>
      <c r="J60" s="367"/>
      <c r="K60" s="368"/>
      <c r="L60" s="369"/>
      <c r="M60" s="119" t="s">
        <v>67</v>
      </c>
      <c r="N60" s="120">
        <v>3300</v>
      </c>
      <c r="O60" s="78"/>
      <c r="P60" s="81"/>
      <c r="Q60" s="82"/>
      <c r="S60" s="83"/>
    </row>
    <row r="61" spans="1:19" s="4" customFormat="1" ht="12.75" customHeight="1">
      <c r="A61" s="361" t="s">
        <v>81</v>
      </c>
      <c r="B61" s="362"/>
      <c r="C61" s="362"/>
      <c r="D61" s="362"/>
      <c r="E61" s="362"/>
      <c r="F61" s="123" t="s">
        <v>79</v>
      </c>
      <c r="G61" s="130">
        <v>200</v>
      </c>
      <c r="H61" s="328" t="s">
        <v>69</v>
      </c>
      <c r="I61" s="382"/>
      <c r="J61" s="382"/>
      <c r="K61" s="326"/>
      <c r="L61" s="363"/>
      <c r="M61" s="108" t="s">
        <v>67</v>
      </c>
      <c r="N61" s="109">
        <v>1550</v>
      </c>
      <c r="O61" s="78"/>
      <c r="P61" s="81"/>
      <c r="Q61" s="82"/>
      <c r="S61" s="83"/>
    </row>
    <row r="62" spans="1:19" s="4" customFormat="1" ht="12.75" customHeight="1">
      <c r="A62" s="361" t="s">
        <v>83</v>
      </c>
      <c r="B62" s="362"/>
      <c r="C62" s="362"/>
      <c r="D62" s="362"/>
      <c r="E62" s="362"/>
      <c r="F62" s="107" t="s">
        <v>79</v>
      </c>
      <c r="G62" s="131">
        <v>600</v>
      </c>
      <c r="H62" s="328" t="s">
        <v>70</v>
      </c>
      <c r="I62" s="382"/>
      <c r="J62" s="382"/>
      <c r="K62" s="326"/>
      <c r="L62" s="363"/>
      <c r="M62" s="108" t="s">
        <v>67</v>
      </c>
      <c r="N62" s="109">
        <v>600</v>
      </c>
      <c r="O62" s="78"/>
      <c r="P62" s="81"/>
      <c r="Q62" s="82"/>
      <c r="S62" s="83"/>
    </row>
    <row r="63" spans="1:19" s="4" customFormat="1" ht="12.75" customHeight="1">
      <c r="A63" s="386"/>
      <c r="B63" s="387"/>
      <c r="C63" s="387"/>
      <c r="D63" s="387"/>
      <c r="E63" s="388"/>
      <c r="F63" s="118"/>
      <c r="G63" s="139"/>
      <c r="H63" s="328" t="s">
        <v>71</v>
      </c>
      <c r="I63" s="382"/>
      <c r="J63" s="382"/>
      <c r="K63" s="326"/>
      <c r="L63" s="363"/>
      <c r="M63" s="108" t="s">
        <v>67</v>
      </c>
      <c r="N63" s="109">
        <v>650</v>
      </c>
      <c r="O63" s="78"/>
      <c r="P63" s="81"/>
      <c r="Q63" s="82"/>
      <c r="S63" s="83"/>
    </row>
    <row r="64" spans="1:19" s="4" customFormat="1" ht="12.75" customHeight="1">
      <c r="A64" s="344" t="s">
        <v>91</v>
      </c>
      <c r="B64" s="345"/>
      <c r="C64" s="345"/>
      <c r="D64" s="345"/>
      <c r="E64" s="346"/>
      <c r="F64" s="118" t="s">
        <v>92</v>
      </c>
      <c r="G64" s="139">
        <v>2000</v>
      </c>
      <c r="H64" s="328" t="s">
        <v>72</v>
      </c>
      <c r="I64" s="382"/>
      <c r="J64" s="382"/>
      <c r="K64" s="326"/>
      <c r="L64" s="363"/>
      <c r="M64" s="108" t="s">
        <v>67</v>
      </c>
      <c r="N64" s="109">
        <v>1850</v>
      </c>
      <c r="O64" s="78"/>
      <c r="P64" s="81"/>
      <c r="Q64" s="82"/>
      <c r="S64" s="83"/>
    </row>
    <row r="65" spans="1:19" s="4" customFormat="1" ht="12.75" customHeight="1">
      <c r="A65" s="344" t="s">
        <v>134</v>
      </c>
      <c r="B65" s="345"/>
      <c r="C65" s="345"/>
      <c r="D65" s="345"/>
      <c r="E65" s="345"/>
      <c r="F65" s="118" t="s">
        <v>92</v>
      </c>
      <c r="G65" s="139">
        <v>560</v>
      </c>
      <c r="H65" s="328" t="s">
        <v>73</v>
      </c>
      <c r="I65" s="382"/>
      <c r="J65" s="382"/>
      <c r="K65" s="326"/>
      <c r="L65" s="363"/>
      <c r="M65" s="108" t="s">
        <v>67</v>
      </c>
      <c r="N65" s="109">
        <v>1740</v>
      </c>
      <c r="O65" s="78"/>
      <c r="P65" s="81"/>
      <c r="Q65" s="82"/>
      <c r="S65" s="83"/>
    </row>
    <row r="66" spans="1:19" s="4" customFormat="1" ht="12.75" customHeight="1">
      <c r="A66" s="323"/>
      <c r="B66" s="324"/>
      <c r="C66" s="324"/>
      <c r="D66" s="324"/>
      <c r="E66" s="360"/>
      <c r="F66" s="79"/>
      <c r="G66" s="87"/>
      <c r="H66" s="328" t="s">
        <v>74</v>
      </c>
      <c r="I66" s="382"/>
      <c r="J66" s="382"/>
      <c r="K66" s="326"/>
      <c r="L66" s="363"/>
      <c r="M66" s="108" t="s">
        <v>67</v>
      </c>
      <c r="N66" s="109">
        <v>800</v>
      </c>
      <c r="O66" s="78"/>
      <c r="P66" s="81"/>
      <c r="Q66" s="82"/>
      <c r="S66" s="83"/>
    </row>
    <row r="67" spans="1:19" s="220" customFormat="1" ht="12.75" customHeight="1">
      <c r="A67" s="370" t="s">
        <v>127</v>
      </c>
      <c r="B67" s="371"/>
      <c r="C67" s="371"/>
      <c r="D67" s="371"/>
      <c r="E67" s="372"/>
      <c r="F67" s="212"/>
      <c r="G67" s="121">
        <f>SUM(G48:G66)</f>
        <v>26677</v>
      </c>
      <c r="H67" s="328" t="s">
        <v>75</v>
      </c>
      <c r="I67" s="382"/>
      <c r="J67" s="382"/>
      <c r="K67" s="326"/>
      <c r="L67" s="363"/>
      <c r="M67" s="108" t="s">
        <v>67</v>
      </c>
      <c r="N67" s="109">
        <v>350</v>
      </c>
      <c r="O67" s="217"/>
      <c r="P67" s="218"/>
      <c r="Q67" s="219"/>
      <c r="S67" s="221"/>
    </row>
    <row r="68" spans="1:19" s="4" customFormat="1" ht="12.75" customHeight="1" thickBot="1">
      <c r="A68" s="364"/>
      <c r="B68" s="365"/>
      <c r="C68" s="365"/>
      <c r="D68" s="365"/>
      <c r="E68" s="366"/>
      <c r="F68" s="222"/>
      <c r="G68" s="223"/>
      <c r="H68" s="328" t="s">
        <v>76</v>
      </c>
      <c r="I68" s="382"/>
      <c r="J68" s="382"/>
      <c r="K68" s="326"/>
      <c r="L68" s="363"/>
      <c r="M68" s="108" t="s">
        <v>67</v>
      </c>
      <c r="N68" s="109">
        <v>250</v>
      </c>
      <c r="O68" s="78"/>
      <c r="P68" s="81"/>
      <c r="Q68" s="82"/>
      <c r="S68" s="83"/>
    </row>
    <row r="69" spans="1:19" s="4" customFormat="1" ht="12.75" customHeight="1">
      <c r="A69" s="354"/>
      <c r="B69" s="355"/>
      <c r="C69" s="355"/>
      <c r="D69" s="355"/>
      <c r="E69" s="356"/>
      <c r="F69" s="122"/>
      <c r="G69" s="120"/>
      <c r="H69" s="328" t="s">
        <v>77</v>
      </c>
      <c r="I69" s="382"/>
      <c r="J69" s="382"/>
      <c r="K69" s="326"/>
      <c r="L69" s="363"/>
      <c r="M69" s="108" t="s">
        <v>67</v>
      </c>
      <c r="N69" s="109">
        <v>442</v>
      </c>
      <c r="O69" s="78"/>
      <c r="P69" s="81"/>
      <c r="Q69" s="82"/>
      <c r="S69" s="83"/>
    </row>
    <row r="70" spans="1:19" s="4" customFormat="1" ht="12.75" customHeight="1">
      <c r="A70" s="357" t="s">
        <v>187</v>
      </c>
      <c r="B70" s="358"/>
      <c r="C70" s="358"/>
      <c r="D70" s="358"/>
      <c r="E70" s="359"/>
      <c r="F70" s="210"/>
      <c r="G70" s="80"/>
      <c r="H70" s="374"/>
      <c r="I70" s="375"/>
      <c r="J70" s="375"/>
      <c r="K70" s="375"/>
      <c r="L70" s="376"/>
      <c r="M70" s="119"/>
      <c r="N70" s="120"/>
      <c r="O70" s="78"/>
      <c r="P70" s="81"/>
      <c r="Q70" s="82"/>
      <c r="S70" s="83"/>
    </row>
    <row r="71" spans="1:19" s="4" customFormat="1" ht="12.75" customHeight="1">
      <c r="A71" s="381"/>
      <c r="B71" s="368"/>
      <c r="C71" s="368"/>
      <c r="D71" s="368"/>
      <c r="E71" s="369"/>
      <c r="F71" s="122"/>
      <c r="G71" s="120"/>
      <c r="H71" s="355" t="s">
        <v>80</v>
      </c>
      <c r="I71" s="367"/>
      <c r="J71" s="367"/>
      <c r="K71" s="368"/>
      <c r="L71" s="369"/>
      <c r="M71" s="119" t="s">
        <v>79</v>
      </c>
      <c r="N71" s="120">
        <v>2350</v>
      </c>
      <c r="O71" s="78"/>
      <c r="P71" s="81"/>
      <c r="Q71" s="82"/>
      <c r="S71" s="83"/>
    </row>
    <row r="72" spans="1:19" s="4" customFormat="1" ht="12.75" customHeight="1">
      <c r="A72" s="383" t="s">
        <v>181</v>
      </c>
      <c r="B72" s="384"/>
      <c r="C72" s="384"/>
      <c r="D72" s="384"/>
      <c r="E72" s="385"/>
      <c r="F72" s="215" t="s">
        <v>129</v>
      </c>
      <c r="G72" s="216">
        <v>1000</v>
      </c>
      <c r="H72" s="355" t="s">
        <v>82</v>
      </c>
      <c r="I72" s="367"/>
      <c r="J72" s="367"/>
      <c r="K72" s="368"/>
      <c r="L72" s="369"/>
      <c r="M72" s="119" t="s">
        <v>79</v>
      </c>
      <c r="N72" s="120">
        <v>2350</v>
      </c>
      <c r="O72" s="78"/>
      <c r="P72" s="81"/>
      <c r="Q72" s="82"/>
      <c r="S72" s="83"/>
    </row>
    <row r="73" spans="1:19" s="4" customFormat="1" ht="12.75" customHeight="1">
      <c r="A73" s="323"/>
      <c r="B73" s="324"/>
      <c r="C73" s="324"/>
      <c r="D73" s="324"/>
      <c r="E73" s="360"/>
      <c r="F73" s="79"/>
      <c r="G73" s="87"/>
      <c r="H73" s="329" t="s">
        <v>84</v>
      </c>
      <c r="I73" s="379"/>
      <c r="J73" s="379"/>
      <c r="K73" s="380"/>
      <c r="L73" s="380"/>
      <c r="M73" s="108" t="s">
        <v>79</v>
      </c>
      <c r="N73" s="109">
        <v>400</v>
      </c>
      <c r="O73" s="78"/>
      <c r="P73" s="81"/>
      <c r="Q73" s="82"/>
      <c r="S73" s="83"/>
    </row>
    <row r="74" spans="1:19" s="4" customFormat="1" ht="12.75" customHeight="1" thickBot="1">
      <c r="A74" s="332" t="s">
        <v>128</v>
      </c>
      <c r="B74" s="333"/>
      <c r="C74" s="333"/>
      <c r="D74" s="333"/>
      <c r="E74" s="334"/>
      <c r="F74" s="233"/>
      <c r="G74" s="234">
        <f>SUM(G72)</f>
        <v>1000</v>
      </c>
      <c r="H74" s="329" t="s">
        <v>85</v>
      </c>
      <c r="I74" s="379"/>
      <c r="J74" s="379"/>
      <c r="K74" s="380"/>
      <c r="L74" s="380"/>
      <c r="M74" s="108" t="s">
        <v>79</v>
      </c>
      <c r="N74" s="109">
        <v>900</v>
      </c>
      <c r="O74" s="84"/>
      <c r="P74" s="81"/>
      <c r="Q74" s="82"/>
      <c r="S74" s="83"/>
    </row>
    <row r="75" spans="1:19" s="4" customFormat="1" ht="12.75" customHeight="1" thickTop="1">
      <c r="A75" s="323"/>
      <c r="B75" s="324"/>
      <c r="C75" s="324"/>
      <c r="D75" s="324"/>
      <c r="E75" s="360"/>
      <c r="F75" s="79"/>
      <c r="G75" s="87"/>
      <c r="H75" s="329" t="s">
        <v>86</v>
      </c>
      <c r="I75" s="379"/>
      <c r="J75" s="379"/>
      <c r="K75" s="380"/>
      <c r="L75" s="380"/>
      <c r="M75" s="108" t="s">
        <v>79</v>
      </c>
      <c r="N75" s="109">
        <v>2550</v>
      </c>
      <c r="O75" s="78"/>
      <c r="P75" s="81"/>
      <c r="Q75" s="82"/>
      <c r="S75" s="83"/>
    </row>
    <row r="76" spans="1:19" s="4" customFormat="1" ht="12.75" customHeight="1">
      <c r="A76" s="323"/>
      <c r="B76" s="324"/>
      <c r="C76" s="324"/>
      <c r="D76" s="324"/>
      <c r="E76" s="360"/>
      <c r="F76" s="79"/>
      <c r="G76" s="87"/>
      <c r="H76" s="329" t="s">
        <v>87</v>
      </c>
      <c r="I76" s="379"/>
      <c r="J76" s="379"/>
      <c r="K76" s="380"/>
      <c r="L76" s="380"/>
      <c r="M76" s="124" t="s">
        <v>79</v>
      </c>
      <c r="N76" s="109">
        <v>570</v>
      </c>
      <c r="O76" s="78"/>
      <c r="P76" s="81"/>
      <c r="Q76" s="82"/>
      <c r="S76" s="83"/>
    </row>
    <row r="77" spans="1:19" s="4" customFormat="1" ht="12.75" customHeight="1">
      <c r="A77" s="323"/>
      <c r="B77" s="324"/>
      <c r="C77" s="324"/>
      <c r="D77" s="324"/>
      <c r="E77" s="360"/>
      <c r="F77" s="79"/>
      <c r="G77" s="87"/>
      <c r="H77" s="325" t="s">
        <v>88</v>
      </c>
      <c r="I77" s="326"/>
      <c r="J77" s="326"/>
      <c r="K77" s="326"/>
      <c r="L77" s="326"/>
      <c r="M77" s="124" t="s">
        <v>79</v>
      </c>
      <c r="N77" s="125">
        <v>1450</v>
      </c>
      <c r="O77" s="78"/>
      <c r="P77" s="81"/>
      <c r="Q77" s="82"/>
      <c r="S77" s="83"/>
    </row>
    <row r="78" spans="1:19" s="4" customFormat="1" ht="12.75" customHeight="1">
      <c r="A78" s="323"/>
      <c r="B78" s="377"/>
      <c r="C78" s="377"/>
      <c r="D78" s="377"/>
      <c r="E78" s="378"/>
      <c r="F78" s="79"/>
      <c r="G78" s="87"/>
      <c r="H78" s="325" t="s">
        <v>89</v>
      </c>
      <c r="I78" s="326"/>
      <c r="J78" s="326"/>
      <c r="K78" s="326"/>
      <c r="L78" s="326"/>
      <c r="M78" s="124" t="s">
        <v>79</v>
      </c>
      <c r="N78" s="125">
        <v>360</v>
      </c>
      <c r="O78" s="78"/>
      <c r="P78" s="81"/>
      <c r="Q78" s="82"/>
      <c r="S78" s="83"/>
    </row>
    <row r="79" spans="1:19" s="4" customFormat="1" ht="12.75" customHeight="1">
      <c r="A79" s="327"/>
      <c r="B79" s="328"/>
      <c r="C79" s="328"/>
      <c r="D79" s="328"/>
      <c r="E79" s="329"/>
      <c r="F79" s="124"/>
      <c r="G79" s="109"/>
      <c r="H79" s="373" t="s">
        <v>90</v>
      </c>
      <c r="I79" s="368"/>
      <c r="J79" s="368"/>
      <c r="K79" s="368"/>
      <c r="L79" s="368"/>
      <c r="M79" s="122" t="s">
        <v>79</v>
      </c>
      <c r="N79" s="126">
        <v>300</v>
      </c>
      <c r="O79" s="78"/>
      <c r="P79" s="81"/>
      <c r="Q79" s="82"/>
      <c r="S79" s="83"/>
    </row>
    <row r="80" spans="1:19" s="4" customFormat="1" ht="12.75" customHeight="1">
      <c r="A80" s="349"/>
      <c r="B80" s="350"/>
      <c r="C80" s="350"/>
      <c r="D80" s="350"/>
      <c r="E80" s="351"/>
      <c r="F80" s="210"/>
      <c r="G80" s="80"/>
      <c r="H80" s="374"/>
      <c r="I80" s="375"/>
      <c r="J80" s="375"/>
      <c r="K80" s="375"/>
      <c r="L80" s="376"/>
      <c r="M80" s="122"/>
      <c r="N80" s="126"/>
      <c r="O80" s="78"/>
      <c r="P80" s="81"/>
      <c r="Q80" s="82"/>
      <c r="S80" s="83"/>
    </row>
    <row r="81" spans="1:19" s="4" customFormat="1" ht="12.75" customHeight="1">
      <c r="A81" s="344"/>
      <c r="B81" s="345"/>
      <c r="C81" s="345"/>
      <c r="D81" s="345"/>
      <c r="E81" s="345"/>
      <c r="F81" s="213"/>
      <c r="G81" s="214"/>
      <c r="H81" s="325" t="s">
        <v>93</v>
      </c>
      <c r="I81" s="326"/>
      <c r="J81" s="326"/>
      <c r="K81" s="326"/>
      <c r="L81" s="326"/>
      <c r="M81" s="124" t="s">
        <v>92</v>
      </c>
      <c r="N81" s="125">
        <v>270</v>
      </c>
      <c r="O81" s="78"/>
      <c r="P81" s="81"/>
      <c r="Q81" s="82"/>
      <c r="S81" s="83"/>
    </row>
    <row r="82" spans="1:19" s="4" customFormat="1" ht="12.75" customHeight="1">
      <c r="A82" s="323"/>
      <c r="B82" s="324"/>
      <c r="C82" s="324"/>
      <c r="D82" s="324"/>
      <c r="E82" s="360"/>
      <c r="F82" s="79"/>
      <c r="G82" s="87"/>
      <c r="H82" s="325" t="s">
        <v>104</v>
      </c>
      <c r="I82" s="326"/>
      <c r="J82" s="326"/>
      <c r="K82" s="326"/>
      <c r="L82" s="326"/>
      <c r="M82" s="124" t="s">
        <v>92</v>
      </c>
      <c r="N82" s="125">
        <v>300</v>
      </c>
      <c r="O82" s="78"/>
      <c r="P82" s="81"/>
      <c r="Q82" s="82"/>
      <c r="S82" s="83"/>
    </row>
    <row r="83" spans="1:19" s="4" customFormat="1" ht="12.75" customHeight="1">
      <c r="A83" s="323"/>
      <c r="B83" s="324"/>
      <c r="C83" s="324"/>
      <c r="D83" s="324"/>
      <c r="E83" s="360"/>
      <c r="F83" s="79"/>
      <c r="G83" s="87"/>
      <c r="H83" s="330" t="s">
        <v>94</v>
      </c>
      <c r="I83" s="325"/>
      <c r="J83" s="325"/>
      <c r="K83" s="325"/>
      <c r="L83" s="331"/>
      <c r="M83" s="124" t="s">
        <v>92</v>
      </c>
      <c r="N83" s="125">
        <v>892</v>
      </c>
      <c r="O83" s="78"/>
      <c r="P83" s="81"/>
      <c r="Q83" s="82"/>
      <c r="S83" s="83"/>
    </row>
    <row r="84" spans="1:19" s="4" customFormat="1" ht="12.75" customHeight="1">
      <c r="A84" s="323"/>
      <c r="B84" s="324"/>
      <c r="C84" s="324"/>
      <c r="D84" s="324"/>
      <c r="E84" s="360"/>
      <c r="F84" s="79"/>
      <c r="G84" s="87"/>
      <c r="H84" s="330" t="s">
        <v>95</v>
      </c>
      <c r="I84" s="325"/>
      <c r="J84" s="325"/>
      <c r="K84" s="325"/>
      <c r="L84" s="331"/>
      <c r="M84" s="124" t="s">
        <v>92</v>
      </c>
      <c r="N84" s="125">
        <v>670</v>
      </c>
      <c r="O84" s="78"/>
      <c r="P84" s="81"/>
      <c r="Q84" s="82"/>
      <c r="S84" s="83"/>
    </row>
    <row r="85" spans="1:19" s="4" customFormat="1" ht="12.75" customHeight="1">
      <c r="A85" s="323"/>
      <c r="B85" s="324"/>
      <c r="C85" s="324"/>
      <c r="D85" s="324"/>
      <c r="E85" s="360"/>
      <c r="F85" s="79"/>
      <c r="G85" s="87"/>
      <c r="H85" s="330" t="s">
        <v>96</v>
      </c>
      <c r="I85" s="325"/>
      <c r="J85" s="325"/>
      <c r="K85" s="325"/>
      <c r="L85" s="331"/>
      <c r="M85" s="124" t="s">
        <v>92</v>
      </c>
      <c r="N85" s="125">
        <v>300</v>
      </c>
      <c r="O85" s="78"/>
      <c r="P85" s="81"/>
      <c r="Q85" s="82"/>
      <c r="S85" s="83"/>
    </row>
    <row r="86" spans="1:19" s="4" customFormat="1" ht="12.75" customHeight="1">
      <c r="A86" s="323"/>
      <c r="B86" s="324"/>
      <c r="C86" s="324"/>
      <c r="D86" s="324"/>
      <c r="E86" s="360"/>
      <c r="F86" s="79"/>
      <c r="G86" s="87"/>
      <c r="H86" s="330" t="s">
        <v>97</v>
      </c>
      <c r="I86" s="325"/>
      <c r="J86" s="325"/>
      <c r="K86" s="325"/>
      <c r="L86" s="331"/>
      <c r="M86" s="124" t="s">
        <v>92</v>
      </c>
      <c r="N86" s="125">
        <v>4100</v>
      </c>
      <c r="O86" s="78"/>
      <c r="P86" s="81"/>
      <c r="Q86" s="82"/>
      <c r="S86" s="83"/>
    </row>
    <row r="87" spans="1:19" s="4" customFormat="1" ht="12.75" customHeight="1">
      <c r="A87" s="323"/>
      <c r="B87" s="324"/>
      <c r="C87" s="324"/>
      <c r="D87" s="324"/>
      <c r="E87" s="360"/>
      <c r="F87" s="79"/>
      <c r="G87" s="87"/>
      <c r="H87" s="330" t="s">
        <v>98</v>
      </c>
      <c r="I87" s="325"/>
      <c r="J87" s="325"/>
      <c r="K87" s="325"/>
      <c r="L87" s="331"/>
      <c r="M87" s="124" t="s">
        <v>92</v>
      </c>
      <c r="N87" s="125">
        <v>750</v>
      </c>
      <c r="O87" s="78"/>
      <c r="P87" s="81"/>
      <c r="Q87" s="82"/>
      <c r="S87" s="83"/>
    </row>
    <row r="88" spans="1:19" s="4" customFormat="1" ht="12.75" customHeight="1">
      <c r="A88" s="323"/>
      <c r="B88" s="324"/>
      <c r="C88" s="324"/>
      <c r="D88" s="324"/>
      <c r="E88" s="360"/>
      <c r="F88" s="79"/>
      <c r="G88" s="87"/>
      <c r="H88" s="330" t="s">
        <v>99</v>
      </c>
      <c r="I88" s="325"/>
      <c r="J88" s="325"/>
      <c r="K88" s="325"/>
      <c r="L88" s="331"/>
      <c r="M88" s="124" t="s">
        <v>92</v>
      </c>
      <c r="N88" s="125">
        <v>200</v>
      </c>
      <c r="O88" s="78"/>
      <c r="P88" s="81"/>
      <c r="Q88" s="82"/>
      <c r="S88" s="83"/>
    </row>
    <row r="89" spans="1:19" s="4" customFormat="1" ht="12.75" customHeight="1">
      <c r="A89" s="323"/>
      <c r="B89" s="324"/>
      <c r="C89" s="324"/>
      <c r="D89" s="324"/>
      <c r="E89" s="360"/>
      <c r="F89" s="79"/>
      <c r="G89" s="87"/>
      <c r="H89" s="330" t="s">
        <v>100</v>
      </c>
      <c r="I89" s="325"/>
      <c r="J89" s="325"/>
      <c r="K89" s="325"/>
      <c r="L89" s="331"/>
      <c r="M89" s="124" t="s">
        <v>92</v>
      </c>
      <c r="N89" s="125">
        <v>1500</v>
      </c>
      <c r="O89" s="78"/>
      <c r="P89" s="81"/>
      <c r="Q89" s="82"/>
      <c r="S89" s="83"/>
    </row>
    <row r="90" spans="1:19" s="4" customFormat="1" ht="12.75" customHeight="1">
      <c r="A90" s="323"/>
      <c r="B90" s="324"/>
      <c r="C90" s="324"/>
      <c r="D90" s="324"/>
      <c r="E90" s="360"/>
      <c r="F90" s="79"/>
      <c r="G90" s="87"/>
      <c r="H90" s="330" t="s">
        <v>101</v>
      </c>
      <c r="I90" s="325"/>
      <c r="J90" s="325"/>
      <c r="K90" s="325"/>
      <c r="L90" s="331"/>
      <c r="M90" s="124" t="s">
        <v>92</v>
      </c>
      <c r="N90" s="125">
        <v>600</v>
      </c>
      <c r="O90" s="78"/>
      <c r="P90" s="81"/>
      <c r="Q90" s="82"/>
      <c r="S90" s="83"/>
    </row>
    <row r="91" spans="1:19" s="4" customFormat="1" ht="12.75" customHeight="1">
      <c r="A91" s="432"/>
      <c r="B91" s="433"/>
      <c r="C91" s="433"/>
      <c r="D91" s="433"/>
      <c r="E91" s="434"/>
      <c r="F91" s="79"/>
      <c r="G91" s="87"/>
      <c r="H91" s="330" t="s">
        <v>102</v>
      </c>
      <c r="I91" s="325"/>
      <c r="J91" s="325"/>
      <c r="K91" s="325"/>
      <c r="L91" s="331"/>
      <c r="M91" s="124" t="s">
        <v>92</v>
      </c>
      <c r="N91" s="125">
        <v>300</v>
      </c>
      <c r="O91" s="78"/>
      <c r="P91" s="81"/>
      <c r="Q91" s="82"/>
      <c r="S91" s="83"/>
    </row>
    <row r="92" spans="1:19" s="4" customFormat="1" ht="12.75" customHeight="1">
      <c r="A92" s="327"/>
      <c r="B92" s="328"/>
      <c r="C92" s="328"/>
      <c r="D92" s="328"/>
      <c r="E92" s="329"/>
      <c r="F92" s="124"/>
      <c r="G92" s="109"/>
      <c r="H92" s="330" t="s">
        <v>103</v>
      </c>
      <c r="I92" s="325"/>
      <c r="J92" s="325"/>
      <c r="K92" s="325"/>
      <c r="L92" s="331"/>
      <c r="M92" s="124" t="s">
        <v>92</v>
      </c>
      <c r="N92" s="125">
        <v>600</v>
      </c>
      <c r="O92" s="78"/>
      <c r="P92" s="81"/>
      <c r="Q92" s="82"/>
      <c r="S92" s="83"/>
    </row>
    <row r="93" spans="1:19" s="4" customFormat="1" ht="12.75" customHeight="1">
      <c r="A93" s="349"/>
      <c r="B93" s="350"/>
      <c r="C93" s="350"/>
      <c r="D93" s="350"/>
      <c r="E93" s="351"/>
      <c r="F93" s="210"/>
      <c r="G93" s="80"/>
      <c r="H93" s="355"/>
      <c r="I93" s="367"/>
      <c r="J93" s="367"/>
      <c r="K93" s="368"/>
      <c r="L93" s="369"/>
      <c r="M93" s="119"/>
      <c r="N93" s="120"/>
      <c r="O93" s="78"/>
      <c r="P93" s="81"/>
      <c r="Q93" s="82"/>
      <c r="S93" s="83"/>
    </row>
    <row r="94" spans="1:19" s="4" customFormat="1" ht="12.75" customHeight="1">
      <c r="A94" s="344"/>
      <c r="B94" s="345"/>
      <c r="C94" s="345"/>
      <c r="D94" s="345"/>
      <c r="E94" s="345"/>
      <c r="F94" s="213"/>
      <c r="G94" s="214"/>
      <c r="H94" s="370" t="s">
        <v>127</v>
      </c>
      <c r="I94" s="371"/>
      <c r="J94" s="371"/>
      <c r="K94" s="371"/>
      <c r="L94" s="372"/>
      <c r="M94" s="212"/>
      <c r="N94" s="121">
        <f>SUM(N48:N92)</f>
        <v>50844</v>
      </c>
      <c r="O94" s="78"/>
      <c r="P94" s="81"/>
      <c r="Q94" s="82"/>
      <c r="S94" s="83"/>
    </row>
    <row r="95" spans="1:19" s="4" customFormat="1" ht="12.75" customHeight="1" thickBot="1">
      <c r="A95" s="361"/>
      <c r="B95" s="362"/>
      <c r="C95" s="362"/>
      <c r="D95" s="362"/>
      <c r="E95" s="362"/>
      <c r="F95" s="123"/>
      <c r="G95" s="130"/>
      <c r="H95" s="364"/>
      <c r="I95" s="365"/>
      <c r="J95" s="365"/>
      <c r="K95" s="365"/>
      <c r="L95" s="366"/>
      <c r="M95" s="222"/>
      <c r="N95" s="223"/>
      <c r="O95" s="78"/>
      <c r="P95" s="81"/>
      <c r="Q95" s="82"/>
      <c r="S95" s="83"/>
    </row>
    <row r="96" spans="1:19" s="4" customFormat="1" ht="12.75" customHeight="1">
      <c r="A96" s="361"/>
      <c r="B96" s="362"/>
      <c r="C96" s="362"/>
      <c r="D96" s="362"/>
      <c r="E96" s="362"/>
      <c r="F96" s="107"/>
      <c r="G96" s="131"/>
      <c r="H96" s="354"/>
      <c r="I96" s="355"/>
      <c r="J96" s="355"/>
      <c r="K96" s="355"/>
      <c r="L96" s="356"/>
      <c r="M96" s="122"/>
      <c r="N96" s="120"/>
      <c r="O96" s="78"/>
      <c r="P96" s="81"/>
      <c r="Q96" s="82"/>
      <c r="S96" s="83"/>
    </row>
    <row r="97" spans="1:19" s="4" customFormat="1" ht="12.75" customHeight="1">
      <c r="A97" s="323"/>
      <c r="B97" s="324"/>
      <c r="C97" s="324"/>
      <c r="D97" s="324"/>
      <c r="E97" s="324"/>
      <c r="F97" s="85"/>
      <c r="G97" s="132"/>
      <c r="H97" s="357" t="s">
        <v>187</v>
      </c>
      <c r="I97" s="358"/>
      <c r="J97" s="358"/>
      <c r="K97" s="358"/>
      <c r="L97" s="359"/>
      <c r="M97" s="210"/>
      <c r="N97" s="80"/>
      <c r="O97" s="78"/>
      <c r="P97" s="81"/>
      <c r="Q97" s="82"/>
      <c r="S97" s="83"/>
    </row>
    <row r="98" spans="1:19" s="4" customFormat="1" ht="12.75" customHeight="1">
      <c r="A98" s="323"/>
      <c r="B98" s="324"/>
      <c r="C98" s="324"/>
      <c r="D98" s="324"/>
      <c r="E98" s="324"/>
      <c r="F98" s="86"/>
      <c r="G98" s="133"/>
      <c r="H98" s="330"/>
      <c r="I98" s="326"/>
      <c r="J98" s="326"/>
      <c r="K98" s="326"/>
      <c r="L98" s="363"/>
      <c r="M98" s="122"/>
      <c r="N98" s="120"/>
      <c r="O98" s="78"/>
      <c r="P98" s="81"/>
      <c r="Q98" s="82"/>
      <c r="S98" s="83"/>
    </row>
    <row r="99" spans="1:19" s="4" customFormat="1" ht="12.75" customHeight="1">
      <c r="A99" s="323"/>
      <c r="B99" s="324"/>
      <c r="C99" s="324"/>
      <c r="D99" s="324"/>
      <c r="E99" s="324"/>
      <c r="F99" s="79"/>
      <c r="G99" s="89"/>
      <c r="H99" s="352" t="s">
        <v>131</v>
      </c>
      <c r="I99" s="352"/>
      <c r="J99" s="352"/>
      <c r="K99" s="352"/>
      <c r="L99" s="353"/>
      <c r="M99" s="226" t="s">
        <v>129</v>
      </c>
      <c r="N99" s="227">
        <v>1500</v>
      </c>
      <c r="O99" s="78"/>
      <c r="P99" s="81"/>
      <c r="Q99" s="82"/>
      <c r="S99" s="83"/>
    </row>
    <row r="100" spans="1:19" s="4" customFormat="1" ht="12.75" customHeight="1">
      <c r="A100" s="344"/>
      <c r="B100" s="345"/>
      <c r="C100" s="345"/>
      <c r="D100" s="345"/>
      <c r="E100" s="346"/>
      <c r="F100" s="118"/>
      <c r="G100" s="139"/>
      <c r="H100" s="347" t="s">
        <v>132</v>
      </c>
      <c r="I100" s="347"/>
      <c r="J100" s="347"/>
      <c r="K100" s="347"/>
      <c r="L100" s="348"/>
      <c r="M100" s="226" t="s">
        <v>129</v>
      </c>
      <c r="N100" s="227">
        <v>1000</v>
      </c>
      <c r="O100" s="78"/>
      <c r="P100" s="81"/>
      <c r="Q100" s="82"/>
      <c r="S100" s="83"/>
    </row>
    <row r="101" spans="1:19" s="4" customFormat="1" ht="12.75" customHeight="1">
      <c r="A101" s="344"/>
      <c r="B101" s="345"/>
      <c r="C101" s="345"/>
      <c r="D101" s="345"/>
      <c r="E101" s="345"/>
      <c r="F101" s="118"/>
      <c r="G101" s="139"/>
      <c r="H101" s="349"/>
      <c r="I101" s="350"/>
      <c r="J101" s="350"/>
      <c r="K101" s="350"/>
      <c r="L101" s="351"/>
      <c r="M101" s="211"/>
      <c r="N101" s="80"/>
      <c r="O101" s="78"/>
      <c r="P101" s="81"/>
      <c r="Q101" s="82"/>
      <c r="S101" s="83"/>
    </row>
    <row r="102" spans="1:19" s="4" customFormat="1" ht="12.75" customHeight="1">
      <c r="A102" s="323"/>
      <c r="B102" s="324"/>
      <c r="C102" s="324"/>
      <c r="D102" s="324"/>
      <c r="E102" s="324"/>
      <c r="F102" s="79"/>
      <c r="G102" s="88"/>
      <c r="H102" s="340" t="s">
        <v>123</v>
      </c>
      <c r="I102" s="341"/>
      <c r="J102" s="341"/>
      <c r="K102" s="342"/>
      <c r="L102" s="343"/>
      <c r="M102" s="228" t="s">
        <v>49</v>
      </c>
      <c r="N102" s="229">
        <v>600</v>
      </c>
      <c r="O102" s="78"/>
      <c r="P102" s="81"/>
      <c r="Q102" s="82"/>
      <c r="S102" s="83"/>
    </row>
    <row r="103" spans="1:19" s="4" customFormat="1" ht="12.75" customHeight="1">
      <c r="A103" s="323"/>
      <c r="B103" s="324"/>
      <c r="C103" s="324"/>
      <c r="D103" s="324"/>
      <c r="E103" s="324"/>
      <c r="F103" s="79"/>
      <c r="G103" s="88"/>
      <c r="H103" s="337" t="s">
        <v>125</v>
      </c>
      <c r="I103" s="338"/>
      <c r="J103" s="338"/>
      <c r="K103" s="338"/>
      <c r="L103" s="339"/>
      <c r="M103" s="230" t="s">
        <v>49</v>
      </c>
      <c r="N103" s="231">
        <v>900</v>
      </c>
      <c r="O103" s="78"/>
      <c r="P103" s="81"/>
      <c r="Q103" s="82"/>
      <c r="S103" s="83"/>
    </row>
    <row r="104" spans="1:19" s="4" customFormat="1" ht="12.75" customHeight="1">
      <c r="A104" s="323"/>
      <c r="B104" s="324"/>
      <c r="C104" s="324"/>
      <c r="D104" s="324"/>
      <c r="E104" s="324"/>
      <c r="F104" s="79"/>
      <c r="G104" s="88"/>
      <c r="H104" s="337" t="s">
        <v>51</v>
      </c>
      <c r="I104" s="338"/>
      <c r="J104" s="338"/>
      <c r="K104" s="338"/>
      <c r="L104" s="339"/>
      <c r="M104" s="230" t="s">
        <v>49</v>
      </c>
      <c r="N104" s="231">
        <v>200</v>
      </c>
      <c r="O104" s="78"/>
      <c r="P104" s="81"/>
      <c r="Q104" s="82"/>
      <c r="S104" s="83"/>
    </row>
    <row r="105" spans="1:19" s="4" customFormat="1" ht="12.75" customHeight="1">
      <c r="A105" s="323"/>
      <c r="B105" s="324"/>
      <c r="C105" s="324"/>
      <c r="D105" s="324"/>
      <c r="E105" s="324"/>
      <c r="F105" s="79"/>
      <c r="G105" s="88"/>
      <c r="H105" s="337" t="s">
        <v>53</v>
      </c>
      <c r="I105" s="338"/>
      <c r="J105" s="338"/>
      <c r="K105" s="338"/>
      <c r="L105" s="339"/>
      <c r="M105" s="230" t="s">
        <v>49</v>
      </c>
      <c r="N105" s="231">
        <v>1700</v>
      </c>
      <c r="O105" s="78"/>
      <c r="P105" s="81"/>
      <c r="Q105" s="82"/>
      <c r="S105" s="83"/>
    </row>
    <row r="106" spans="1:19" s="4" customFormat="1" ht="12.75" customHeight="1">
      <c r="A106" s="323"/>
      <c r="B106" s="324"/>
      <c r="C106" s="324"/>
      <c r="D106" s="324"/>
      <c r="E106" s="324"/>
      <c r="F106" s="79"/>
      <c r="G106" s="88"/>
      <c r="H106" s="337" t="s">
        <v>56</v>
      </c>
      <c r="I106" s="338"/>
      <c r="J106" s="338"/>
      <c r="K106" s="338"/>
      <c r="L106" s="339"/>
      <c r="M106" s="230" t="s">
        <v>49</v>
      </c>
      <c r="N106" s="231">
        <v>200</v>
      </c>
      <c r="O106" s="78"/>
      <c r="P106" s="81"/>
      <c r="Q106" s="82"/>
      <c r="S106" s="83"/>
    </row>
    <row r="107" spans="1:19" s="4" customFormat="1" ht="12.75" customHeight="1">
      <c r="A107" s="323"/>
      <c r="B107" s="324"/>
      <c r="C107" s="324"/>
      <c r="D107" s="324"/>
      <c r="E107" s="324"/>
      <c r="F107" s="79"/>
      <c r="G107" s="88"/>
      <c r="H107" s="337" t="s">
        <v>124</v>
      </c>
      <c r="I107" s="338"/>
      <c r="J107" s="338"/>
      <c r="K107" s="338"/>
      <c r="L107" s="339"/>
      <c r="M107" s="230" t="s">
        <v>49</v>
      </c>
      <c r="N107" s="231">
        <v>1190</v>
      </c>
      <c r="O107" s="78"/>
      <c r="P107" s="81"/>
      <c r="Q107" s="82"/>
      <c r="S107" s="83"/>
    </row>
    <row r="108" spans="1:19" s="4" customFormat="1" ht="12.75" customHeight="1">
      <c r="A108" s="323"/>
      <c r="B108" s="324"/>
      <c r="C108" s="324"/>
      <c r="D108" s="324"/>
      <c r="E108" s="324"/>
      <c r="F108" s="79"/>
      <c r="G108" s="88"/>
      <c r="H108" s="335" t="s">
        <v>133</v>
      </c>
      <c r="I108" s="335"/>
      <c r="J108" s="335"/>
      <c r="K108" s="335"/>
      <c r="L108" s="336"/>
      <c r="M108" s="230" t="s">
        <v>49</v>
      </c>
      <c r="N108" s="231">
        <v>700</v>
      </c>
      <c r="O108" s="78"/>
      <c r="P108" s="81"/>
      <c r="Q108" s="82"/>
      <c r="S108" s="83"/>
    </row>
    <row r="109" spans="1:19" s="4" customFormat="1" ht="12.75" customHeight="1">
      <c r="A109" s="323"/>
      <c r="B109" s="324"/>
      <c r="C109" s="324"/>
      <c r="D109" s="324"/>
      <c r="E109" s="324"/>
      <c r="F109" s="79"/>
      <c r="G109" s="88"/>
      <c r="H109" s="335" t="s">
        <v>126</v>
      </c>
      <c r="I109" s="335"/>
      <c r="J109" s="335"/>
      <c r="K109" s="335"/>
      <c r="L109" s="336"/>
      <c r="M109" s="230" t="s">
        <v>49</v>
      </c>
      <c r="N109" s="231">
        <v>300</v>
      </c>
      <c r="O109" s="78"/>
      <c r="P109" s="81"/>
      <c r="Q109" s="82"/>
      <c r="S109" s="83"/>
    </row>
    <row r="110" spans="1:19" s="4" customFormat="1" ht="12.75" customHeight="1">
      <c r="A110" s="323"/>
      <c r="B110" s="324"/>
      <c r="C110" s="324"/>
      <c r="D110" s="324"/>
      <c r="E110" s="324"/>
      <c r="F110" s="79"/>
      <c r="G110" s="88"/>
      <c r="H110" s="330"/>
      <c r="I110" s="325"/>
      <c r="J110" s="325"/>
      <c r="K110" s="325"/>
      <c r="L110" s="331"/>
      <c r="M110" s="124"/>
      <c r="N110" s="125"/>
      <c r="O110" s="78"/>
      <c r="P110" s="81"/>
      <c r="Q110" s="82"/>
      <c r="S110" s="83"/>
    </row>
    <row r="111" spans="1:19" s="4" customFormat="1" ht="12.75" customHeight="1" thickBot="1">
      <c r="A111" s="323"/>
      <c r="B111" s="324"/>
      <c r="C111" s="324"/>
      <c r="D111" s="324"/>
      <c r="E111" s="324"/>
      <c r="F111" s="79"/>
      <c r="G111" s="88"/>
      <c r="H111" s="332" t="s">
        <v>128</v>
      </c>
      <c r="I111" s="333"/>
      <c r="J111" s="333"/>
      <c r="K111" s="333"/>
      <c r="L111" s="334"/>
      <c r="M111" s="233"/>
      <c r="N111" s="234">
        <f>SUM(N99:N109)</f>
        <v>8290</v>
      </c>
      <c r="O111" s="78"/>
      <c r="P111" s="81"/>
      <c r="Q111" s="82"/>
      <c r="S111" s="83"/>
    </row>
    <row r="112" spans="1:19" s="4" customFormat="1" ht="12.75" customHeight="1" thickTop="1">
      <c r="A112" s="323"/>
      <c r="B112" s="324"/>
      <c r="C112" s="324"/>
      <c r="D112" s="324"/>
      <c r="E112" s="324"/>
      <c r="F112" s="79"/>
      <c r="G112" s="88"/>
      <c r="H112" s="325"/>
      <c r="I112" s="326"/>
      <c r="J112" s="326"/>
      <c r="K112" s="326"/>
      <c r="L112" s="326"/>
      <c r="M112" s="124"/>
      <c r="N112" s="125"/>
      <c r="O112" s="78"/>
      <c r="P112" s="81"/>
      <c r="Q112" s="82"/>
      <c r="S112" s="83"/>
    </row>
    <row r="113" spans="1:19" s="4" customFormat="1" ht="12.75" customHeight="1">
      <c r="A113" s="327"/>
      <c r="B113" s="328"/>
      <c r="C113" s="328"/>
      <c r="D113" s="328"/>
      <c r="E113" s="329"/>
      <c r="F113" s="124"/>
      <c r="G113" s="109"/>
      <c r="H113" s="328"/>
      <c r="I113" s="328"/>
      <c r="J113" s="328"/>
      <c r="K113" s="328"/>
      <c r="L113" s="329"/>
      <c r="M113" s="108"/>
      <c r="N113" s="109"/>
      <c r="O113" s="78"/>
      <c r="P113" s="81"/>
      <c r="Q113" s="82"/>
      <c r="S113" s="83"/>
    </row>
    <row r="114" spans="1:17" s="4" customFormat="1" ht="12.75" customHeight="1" thickBot="1">
      <c r="A114" s="312"/>
      <c r="B114" s="313"/>
      <c r="C114" s="313"/>
      <c r="D114" s="313"/>
      <c r="E114" s="314"/>
      <c r="F114" s="207"/>
      <c r="G114" s="208"/>
      <c r="H114" s="315"/>
      <c r="I114" s="313"/>
      <c r="J114" s="313"/>
      <c r="K114" s="313"/>
      <c r="L114" s="314"/>
      <c r="M114" s="209"/>
      <c r="N114" s="208"/>
      <c r="O114" s="78"/>
      <c r="P114" s="81"/>
      <c r="Q114" s="82"/>
    </row>
    <row r="115" spans="1:18" s="4" customFormat="1" ht="15" customHeight="1" thickTop="1">
      <c r="A115" s="316" t="s">
        <v>135</v>
      </c>
      <c r="B115" s="317"/>
      <c r="C115" s="317"/>
      <c r="D115" s="318"/>
      <c r="E115" s="319">
        <f>SUM(G67)</f>
        <v>26677</v>
      </c>
      <c r="F115" s="320"/>
      <c r="G115" s="321"/>
      <c r="H115" s="322" t="s">
        <v>136</v>
      </c>
      <c r="I115" s="317"/>
      <c r="J115" s="317"/>
      <c r="K115" s="318"/>
      <c r="L115" s="319">
        <f>SUM(N94)</f>
        <v>50844</v>
      </c>
      <c r="M115" s="320"/>
      <c r="N115" s="321"/>
      <c r="O115" s="78"/>
      <c r="P115" s="81"/>
      <c r="Q115" s="81"/>
      <c r="R115" s="82"/>
    </row>
    <row r="116" spans="1:18" s="4" customFormat="1" ht="15" customHeight="1" thickBot="1">
      <c r="A116" s="135" t="s">
        <v>137</v>
      </c>
      <c r="B116" s="128"/>
      <c r="C116" s="128"/>
      <c r="D116" s="134"/>
      <c r="E116" s="429">
        <f>SUM(G74)</f>
        <v>1000</v>
      </c>
      <c r="F116" s="430"/>
      <c r="G116" s="431"/>
      <c r="H116" s="136" t="s">
        <v>138</v>
      </c>
      <c r="I116" s="128"/>
      <c r="J116" s="128"/>
      <c r="K116" s="134"/>
      <c r="L116" s="429">
        <f>SUM(N111)</f>
        <v>8290</v>
      </c>
      <c r="M116" s="430"/>
      <c r="N116" s="431"/>
      <c r="O116" s="78"/>
      <c r="P116" s="81"/>
      <c r="Q116" s="81"/>
      <c r="R116" s="82"/>
    </row>
    <row r="117" spans="1:14" ht="10.5" customHeight="1">
      <c r="A117" s="90"/>
      <c r="B117" s="91"/>
      <c r="C117" s="91"/>
      <c r="D117" s="91"/>
      <c r="E117" s="92"/>
      <c r="F117" s="93"/>
      <c r="G117" s="93"/>
      <c r="H117" s="94"/>
      <c r="I117" s="91"/>
      <c r="J117" s="91"/>
      <c r="K117" s="91"/>
      <c r="L117" s="92"/>
      <c r="M117" s="93"/>
      <c r="N117" s="93"/>
    </row>
    <row r="118" spans="1:18" ht="13.5" thickBot="1">
      <c r="A118" s="95" t="s">
        <v>105</v>
      </c>
      <c r="B118" s="3"/>
      <c r="C118" s="3"/>
      <c r="D118" s="3"/>
      <c r="E118" s="3"/>
      <c r="F118" s="3"/>
      <c r="G118" s="3"/>
      <c r="H118" s="3"/>
      <c r="R118"/>
    </row>
    <row r="119" spans="1:18" ht="11.25" customHeight="1">
      <c r="A119" s="298" t="s">
        <v>106</v>
      </c>
      <c r="B119" s="299"/>
      <c r="C119" s="299"/>
      <c r="D119" s="300"/>
      <c r="E119" s="304" t="s">
        <v>46</v>
      </c>
      <c r="F119" s="305"/>
      <c r="G119" s="306"/>
      <c r="H119" s="298" t="s">
        <v>107</v>
      </c>
      <c r="I119" s="299"/>
      <c r="J119" s="299"/>
      <c r="K119" s="300"/>
      <c r="L119" s="304" t="s">
        <v>46</v>
      </c>
      <c r="M119" s="305"/>
      <c r="N119" s="310"/>
      <c r="O119"/>
      <c r="P119"/>
      <c r="R119"/>
    </row>
    <row r="120" spans="1:18" ht="9.75" customHeight="1" thickBot="1">
      <c r="A120" s="301"/>
      <c r="B120" s="302"/>
      <c r="C120" s="302"/>
      <c r="D120" s="303"/>
      <c r="E120" s="307"/>
      <c r="F120" s="308"/>
      <c r="G120" s="309"/>
      <c r="H120" s="301"/>
      <c r="I120" s="302"/>
      <c r="J120" s="302"/>
      <c r="K120" s="303"/>
      <c r="L120" s="307"/>
      <c r="M120" s="308"/>
      <c r="N120" s="311"/>
      <c r="O120"/>
      <c r="P120"/>
      <c r="R120"/>
    </row>
    <row r="121" spans="1:18" ht="12.75">
      <c r="A121" s="287" t="s">
        <v>108</v>
      </c>
      <c r="B121" s="288"/>
      <c r="C121" s="288"/>
      <c r="D121" s="288"/>
      <c r="E121" s="289">
        <v>635200</v>
      </c>
      <c r="F121" s="290"/>
      <c r="G121" s="291"/>
      <c r="H121" s="292" t="s">
        <v>109</v>
      </c>
      <c r="I121" s="293"/>
      <c r="J121" s="293"/>
      <c r="K121" s="294"/>
      <c r="L121" s="295">
        <v>11000</v>
      </c>
      <c r="M121" s="296"/>
      <c r="N121" s="297"/>
      <c r="O121"/>
      <c r="P121"/>
      <c r="R121"/>
    </row>
    <row r="122" spans="1:18" ht="12.75">
      <c r="A122" s="277" t="s">
        <v>110</v>
      </c>
      <c r="B122" s="278"/>
      <c r="C122" s="278"/>
      <c r="D122" s="278"/>
      <c r="E122" s="284">
        <v>34850</v>
      </c>
      <c r="F122" s="285"/>
      <c r="G122" s="286"/>
      <c r="H122" s="277"/>
      <c r="I122" s="278"/>
      <c r="J122" s="278"/>
      <c r="K122" s="278"/>
      <c r="L122" s="279"/>
      <c r="M122" s="282"/>
      <c r="N122" s="283"/>
      <c r="O122"/>
      <c r="P122"/>
      <c r="R122"/>
    </row>
    <row r="123" spans="1:18" ht="12.75">
      <c r="A123" s="277" t="s">
        <v>111</v>
      </c>
      <c r="B123" s="278"/>
      <c r="C123" s="278"/>
      <c r="D123" s="278"/>
      <c r="E123" s="284">
        <v>15100</v>
      </c>
      <c r="F123" s="285"/>
      <c r="G123" s="286"/>
      <c r="H123" s="277"/>
      <c r="I123" s="278"/>
      <c r="J123" s="278"/>
      <c r="K123" s="278"/>
      <c r="L123" s="279"/>
      <c r="M123" s="282"/>
      <c r="N123" s="283"/>
      <c r="O123"/>
      <c r="P123"/>
      <c r="R123"/>
    </row>
    <row r="124" spans="1:18" ht="12.75">
      <c r="A124" s="277" t="s">
        <v>112</v>
      </c>
      <c r="B124" s="278"/>
      <c r="C124" s="278"/>
      <c r="D124" s="278"/>
      <c r="E124" s="279">
        <v>17950</v>
      </c>
      <c r="F124" s="280"/>
      <c r="G124" s="281"/>
      <c r="H124" s="277"/>
      <c r="I124" s="278"/>
      <c r="J124" s="278"/>
      <c r="K124" s="278"/>
      <c r="L124" s="279"/>
      <c r="M124" s="282"/>
      <c r="N124" s="283"/>
      <c r="O124"/>
      <c r="P124"/>
      <c r="R124"/>
    </row>
    <row r="125" spans="1:18" ht="12.75">
      <c r="A125" s="277" t="s">
        <v>113</v>
      </c>
      <c r="B125" s="278"/>
      <c r="C125" s="278"/>
      <c r="D125" s="278"/>
      <c r="E125" s="279">
        <v>4850</v>
      </c>
      <c r="F125" s="280"/>
      <c r="G125" s="281"/>
      <c r="H125" s="277"/>
      <c r="I125" s="278"/>
      <c r="J125" s="278"/>
      <c r="K125" s="278"/>
      <c r="L125" s="279"/>
      <c r="M125" s="282"/>
      <c r="N125" s="283"/>
      <c r="O125"/>
      <c r="P125"/>
      <c r="R125"/>
    </row>
    <row r="126" spans="1:18" ht="13.5" thickBot="1">
      <c r="A126" s="266"/>
      <c r="B126" s="267"/>
      <c r="C126" s="267"/>
      <c r="D126" s="268"/>
      <c r="E126" s="269"/>
      <c r="F126" s="270"/>
      <c r="G126" s="271"/>
      <c r="H126" s="272"/>
      <c r="I126" s="273"/>
      <c r="J126" s="273"/>
      <c r="K126" s="273"/>
      <c r="L126" s="274"/>
      <c r="M126" s="275"/>
      <c r="N126" s="276"/>
      <c r="O126"/>
      <c r="P126"/>
      <c r="R126"/>
    </row>
    <row r="127" spans="1:14" s="97" customFormat="1" ht="16.5" customHeight="1" thickBot="1">
      <c r="A127" s="250" t="s">
        <v>114</v>
      </c>
      <c r="B127" s="251"/>
      <c r="C127" s="251"/>
      <c r="D127" s="251"/>
      <c r="E127" s="252">
        <f>SUM(E121:G126,L121:N126)</f>
        <v>718950</v>
      </c>
      <c r="F127" s="252"/>
      <c r="G127" s="253"/>
      <c r="H127" s="96"/>
      <c r="I127" s="96"/>
      <c r="J127" s="96"/>
      <c r="K127" s="96"/>
      <c r="L127" s="96"/>
      <c r="M127" s="96"/>
      <c r="N127" s="96"/>
    </row>
    <row r="128" spans="1:14" s="97" customFormat="1" ht="16.5" customHeight="1">
      <c r="A128" s="242"/>
      <c r="B128" s="243"/>
      <c r="C128" s="243"/>
      <c r="D128" s="243"/>
      <c r="E128" s="244"/>
      <c r="F128" s="244"/>
      <c r="G128" s="244"/>
      <c r="H128" s="96"/>
      <c r="I128" s="96"/>
      <c r="J128" s="96"/>
      <c r="K128" s="96"/>
      <c r="L128" s="96"/>
      <c r="M128" s="96"/>
      <c r="N128" s="96"/>
    </row>
    <row r="129" spans="8:18" ht="10.5" customHeight="1" thickBot="1">
      <c r="H129" s="3"/>
      <c r="J129" s="78" t="s">
        <v>120</v>
      </c>
      <c r="O129"/>
      <c r="P129"/>
      <c r="R129"/>
    </row>
    <row r="130" spans="1:14" s="98" customFormat="1" ht="13.5" customHeight="1">
      <c r="A130" s="254" t="s">
        <v>115</v>
      </c>
      <c r="B130" s="257" t="s">
        <v>116</v>
      </c>
      <c r="C130" s="260" t="s">
        <v>117</v>
      </c>
      <c r="D130" s="261"/>
      <c r="E130" s="261"/>
      <c r="F130" s="261"/>
      <c r="G130" s="261"/>
      <c r="H130" s="261"/>
      <c r="I130" s="262"/>
      <c r="J130" s="245" t="s">
        <v>118</v>
      </c>
      <c r="K130" s="3"/>
      <c r="L130" s="3"/>
      <c r="M130" s="3"/>
      <c r="N130"/>
    </row>
    <row r="131" spans="1:14" s="98" customFormat="1" ht="15.75" customHeight="1">
      <c r="A131" s="255"/>
      <c r="B131" s="258"/>
      <c r="C131" s="248" t="s">
        <v>119</v>
      </c>
      <c r="D131" s="263" t="s">
        <v>185</v>
      </c>
      <c r="E131" s="264"/>
      <c r="F131" s="264"/>
      <c r="G131" s="264"/>
      <c r="H131" s="264"/>
      <c r="I131" s="265"/>
      <c r="J131" s="246"/>
      <c r="K131" s="3"/>
      <c r="L131" s="3"/>
      <c r="M131" s="84"/>
      <c r="N131"/>
    </row>
    <row r="132" spans="1:14" s="98" customFormat="1" ht="9" customHeight="1" thickBot="1">
      <c r="A132" s="256"/>
      <c r="B132" s="259"/>
      <c r="C132" s="249"/>
      <c r="D132" s="137">
        <v>1</v>
      </c>
      <c r="E132" s="137">
        <v>2</v>
      </c>
      <c r="F132" s="137">
        <v>3</v>
      </c>
      <c r="G132" s="137">
        <v>4</v>
      </c>
      <c r="H132" s="137">
        <v>5</v>
      </c>
      <c r="I132" s="138">
        <v>6</v>
      </c>
      <c r="J132" s="247"/>
      <c r="K132" s="96"/>
      <c r="L132" s="96"/>
      <c r="M132" s="96"/>
      <c r="N132"/>
    </row>
    <row r="133" spans="1:14" s="98" customFormat="1" ht="15" customHeight="1" thickBot="1">
      <c r="A133" s="99">
        <v>1450171</v>
      </c>
      <c r="B133" s="100">
        <v>742399</v>
      </c>
      <c r="C133" s="101">
        <f>SUM(D133:I133)</f>
        <v>61979</v>
      </c>
      <c r="D133" s="100">
        <v>5105</v>
      </c>
      <c r="E133" s="100">
        <v>51235</v>
      </c>
      <c r="F133" s="100">
        <v>679</v>
      </c>
      <c r="G133" s="100">
        <v>431</v>
      </c>
      <c r="H133" s="100">
        <v>4283</v>
      </c>
      <c r="I133" s="102">
        <v>246</v>
      </c>
      <c r="J133" s="103">
        <f>SUM(A133-B133-C133)</f>
        <v>645793</v>
      </c>
      <c r="K133" s="3"/>
      <c r="L133" s="3"/>
      <c r="M133" s="3"/>
      <c r="N133"/>
    </row>
    <row r="134" spans="12:18" ht="19.5" customHeight="1" thickBot="1">
      <c r="L134" s="78" t="s">
        <v>120</v>
      </c>
      <c r="N134"/>
      <c r="R134"/>
    </row>
    <row r="135" spans="1:18" s="105" customFormat="1" ht="12.75">
      <c r="A135" s="442" t="s">
        <v>140</v>
      </c>
      <c r="B135" s="444" t="s">
        <v>141</v>
      </c>
      <c r="C135" s="446" t="s">
        <v>142</v>
      </c>
      <c r="D135" s="447"/>
      <c r="E135" s="447"/>
      <c r="F135" s="448"/>
      <c r="G135" s="449" t="s">
        <v>143</v>
      </c>
      <c r="H135" s="435" t="s">
        <v>144</v>
      </c>
      <c r="I135" s="413" t="s">
        <v>145</v>
      </c>
      <c r="J135" s="437"/>
      <c r="K135" s="437"/>
      <c r="L135" s="438"/>
      <c r="M135" s="3"/>
      <c r="N135" s="104"/>
      <c r="O135" s="104"/>
      <c r="P135" s="104"/>
      <c r="R135" s="106"/>
    </row>
    <row r="136" spans="1:18" s="105" customFormat="1" ht="18.75" thickBot="1">
      <c r="A136" s="443"/>
      <c r="B136" s="445"/>
      <c r="C136" s="143" t="s">
        <v>180</v>
      </c>
      <c r="D136" s="144" t="s">
        <v>146</v>
      </c>
      <c r="E136" s="144" t="s">
        <v>147</v>
      </c>
      <c r="F136" s="145" t="s">
        <v>148</v>
      </c>
      <c r="G136" s="436"/>
      <c r="H136" s="436"/>
      <c r="I136" s="146" t="s">
        <v>149</v>
      </c>
      <c r="J136" s="146" t="s">
        <v>146</v>
      </c>
      <c r="K136" s="146" t="s">
        <v>147</v>
      </c>
      <c r="L136" s="147" t="s">
        <v>150</v>
      </c>
      <c r="M136" s="3"/>
      <c r="N136" s="104"/>
      <c r="O136" s="104"/>
      <c r="P136" s="104"/>
      <c r="R136" s="106"/>
    </row>
    <row r="137" spans="1:18" s="105" customFormat="1" ht="12.75">
      <c r="A137" s="148" t="s">
        <v>151</v>
      </c>
      <c r="B137" s="149">
        <f>SUM(B138:B141)</f>
        <v>60615</v>
      </c>
      <c r="C137" s="150" t="s">
        <v>152</v>
      </c>
      <c r="D137" s="150" t="s">
        <v>152</v>
      </c>
      <c r="E137" s="150" t="s">
        <v>152</v>
      </c>
      <c r="F137" s="150" t="s">
        <v>152</v>
      </c>
      <c r="G137" s="151">
        <f>SUM(G138:G141)</f>
        <v>51329</v>
      </c>
      <c r="H137" s="152" t="s">
        <v>152</v>
      </c>
      <c r="I137" s="153" t="s">
        <v>152</v>
      </c>
      <c r="J137" s="154" t="s">
        <v>152</v>
      </c>
      <c r="K137" s="154" t="s">
        <v>152</v>
      </c>
      <c r="L137" s="155" t="s">
        <v>152</v>
      </c>
      <c r="M137" s="3"/>
      <c r="N137" s="104"/>
      <c r="O137" s="104"/>
      <c r="P137" s="104"/>
      <c r="R137" s="106"/>
    </row>
    <row r="138" spans="1:18" s="105" customFormat="1" ht="12.75">
      <c r="A138" s="156" t="s">
        <v>153</v>
      </c>
      <c r="B138" s="157">
        <v>3311</v>
      </c>
      <c r="C138" s="158">
        <v>3246</v>
      </c>
      <c r="D138" s="158">
        <v>4174</v>
      </c>
      <c r="E138" s="158">
        <v>3198</v>
      </c>
      <c r="F138" s="158">
        <f>C138+D138-E138</f>
        <v>4222</v>
      </c>
      <c r="G138" s="159">
        <v>5487</v>
      </c>
      <c r="H138" s="160">
        <f>G138-F138</f>
        <v>1265</v>
      </c>
      <c r="I138" s="161">
        <f>F138</f>
        <v>4222</v>
      </c>
      <c r="J138" s="240">
        <v>5459</v>
      </c>
      <c r="K138" s="158">
        <v>2750</v>
      </c>
      <c r="L138" s="162">
        <f>I138+J138-K138</f>
        <v>6931</v>
      </c>
      <c r="M138" s="3"/>
      <c r="N138" s="104"/>
      <c r="O138" s="104"/>
      <c r="P138" s="104"/>
      <c r="R138" s="106"/>
    </row>
    <row r="139" spans="1:18" s="105" customFormat="1" ht="12.75">
      <c r="A139" s="156" t="s">
        <v>154</v>
      </c>
      <c r="B139" s="157">
        <v>7239</v>
      </c>
      <c r="C139" s="158">
        <v>7139</v>
      </c>
      <c r="D139" s="158">
        <v>4223</v>
      </c>
      <c r="E139" s="158">
        <v>9665</v>
      </c>
      <c r="F139" s="158">
        <f>C139+D139-E139</f>
        <v>1697</v>
      </c>
      <c r="G139" s="159">
        <v>1797</v>
      </c>
      <c r="H139" s="160">
        <f>G139-F139</f>
        <v>100</v>
      </c>
      <c r="I139" s="161">
        <f>F139</f>
        <v>1697</v>
      </c>
      <c r="J139" s="240">
        <v>11130</v>
      </c>
      <c r="K139" s="240">
        <v>11327</v>
      </c>
      <c r="L139" s="162">
        <f>I139+J139-K139</f>
        <v>1500</v>
      </c>
      <c r="M139" s="3"/>
      <c r="N139" s="104"/>
      <c r="O139" s="104"/>
      <c r="P139" s="104"/>
      <c r="R139" s="106"/>
    </row>
    <row r="140" spans="1:18" s="105" customFormat="1" ht="12.75">
      <c r="A140" s="156" t="s">
        <v>155</v>
      </c>
      <c r="B140" s="157">
        <v>45507</v>
      </c>
      <c r="C140" s="154" t="s">
        <v>152</v>
      </c>
      <c r="D140" s="154" t="s">
        <v>152</v>
      </c>
      <c r="E140" s="154" t="s">
        <v>152</v>
      </c>
      <c r="F140" s="154" t="s">
        <v>152</v>
      </c>
      <c r="G140" s="159">
        <v>40926</v>
      </c>
      <c r="H140" s="152" t="s">
        <v>152</v>
      </c>
      <c r="I140" s="153" t="s">
        <v>152</v>
      </c>
      <c r="J140" s="154" t="s">
        <v>152</v>
      </c>
      <c r="K140" s="154" t="s">
        <v>152</v>
      </c>
      <c r="L140" s="155" t="s">
        <v>152</v>
      </c>
      <c r="M140" s="3"/>
      <c r="N140" s="104"/>
      <c r="O140" s="104"/>
      <c r="P140" s="104"/>
      <c r="R140" s="106"/>
    </row>
    <row r="141" spans="1:18" s="105" customFormat="1" ht="12.75">
      <c r="A141" s="156" t="s">
        <v>156</v>
      </c>
      <c r="B141" s="163">
        <v>4558</v>
      </c>
      <c r="C141" s="158">
        <v>3597</v>
      </c>
      <c r="D141" s="158">
        <v>73190</v>
      </c>
      <c r="E141" s="158">
        <v>73754</v>
      </c>
      <c r="F141" s="158">
        <f>C141+D141-E141</f>
        <v>3033</v>
      </c>
      <c r="G141" s="162">
        <v>3119</v>
      </c>
      <c r="H141" s="160">
        <f>G141-F141</f>
        <v>86</v>
      </c>
      <c r="I141" s="161">
        <f>F141</f>
        <v>3033</v>
      </c>
      <c r="J141" s="241">
        <f>70979+11327</f>
        <v>82306</v>
      </c>
      <c r="K141" s="241">
        <f>71221+6300</f>
        <v>77521</v>
      </c>
      <c r="L141" s="162">
        <f>I141+J141-K141</f>
        <v>7818</v>
      </c>
      <c r="M141" s="3"/>
      <c r="N141" s="104"/>
      <c r="O141" s="104"/>
      <c r="P141" s="104"/>
      <c r="R141" s="106"/>
    </row>
    <row r="142" spans="1:18" s="105" customFormat="1" ht="13.5" thickBot="1">
      <c r="A142" s="164" t="s">
        <v>157</v>
      </c>
      <c r="B142" s="165">
        <v>2775</v>
      </c>
      <c r="C142" s="166">
        <v>3421</v>
      </c>
      <c r="D142" s="166">
        <v>3914</v>
      </c>
      <c r="E142" s="166">
        <v>5126</v>
      </c>
      <c r="F142" s="166">
        <f>C142+D142-E142</f>
        <v>2209</v>
      </c>
      <c r="G142" s="167">
        <v>1584</v>
      </c>
      <c r="H142" s="168">
        <f>G142-F142</f>
        <v>-625</v>
      </c>
      <c r="I142" s="169">
        <f>F142</f>
        <v>2209</v>
      </c>
      <c r="J142" s="170">
        <v>3452</v>
      </c>
      <c r="K142" s="170">
        <v>4025</v>
      </c>
      <c r="L142" s="112">
        <f>I142-K142+J142</f>
        <v>1636</v>
      </c>
      <c r="M142" s="3"/>
      <c r="N142" s="104"/>
      <c r="O142" s="104"/>
      <c r="P142" s="104"/>
      <c r="R142" s="106"/>
    </row>
    <row r="143" spans="1:18" s="105" customFormat="1" ht="13.5" thickBot="1">
      <c r="A143" s="3"/>
      <c r="B143" s="78"/>
      <c r="C143" s="78"/>
      <c r="D143" s="78"/>
      <c r="E143" s="78"/>
      <c r="F143" s="78"/>
      <c r="G143" s="78"/>
      <c r="H143" s="78" t="s">
        <v>120</v>
      </c>
      <c r="I143" s="3"/>
      <c r="J143" s="238"/>
      <c r="K143" s="3"/>
      <c r="L143" s="3"/>
      <c r="M143" s="3"/>
      <c r="N143" s="104"/>
      <c r="O143" s="104"/>
      <c r="P143" s="104"/>
      <c r="R143" s="106"/>
    </row>
    <row r="144" spans="1:18" s="105" customFormat="1" ht="12.75">
      <c r="A144" s="439" t="s">
        <v>158</v>
      </c>
      <c r="B144" s="403" t="s">
        <v>7</v>
      </c>
      <c r="C144" s="450" t="s">
        <v>186</v>
      </c>
      <c r="D144" s="451"/>
      <c r="E144" s="451"/>
      <c r="F144" s="451"/>
      <c r="G144" s="451"/>
      <c r="H144" s="452"/>
      <c r="I144" s="171"/>
      <c r="J144" s="3"/>
      <c r="K144" s="3"/>
      <c r="L144" s="3"/>
      <c r="M144" s="3"/>
      <c r="N144" s="104"/>
      <c r="O144" s="104"/>
      <c r="P144" s="104"/>
      <c r="R144" s="106"/>
    </row>
    <row r="145" spans="1:9" ht="12.75">
      <c r="A145" s="440"/>
      <c r="B145" s="441"/>
      <c r="C145" s="172" t="s">
        <v>159</v>
      </c>
      <c r="D145" s="173" t="s">
        <v>160</v>
      </c>
      <c r="E145" s="173" t="s">
        <v>161</v>
      </c>
      <c r="F145" s="173" t="s">
        <v>162</v>
      </c>
      <c r="G145" s="174" t="s">
        <v>163</v>
      </c>
      <c r="H145" s="175" t="s">
        <v>119</v>
      </c>
      <c r="I145" s="171"/>
    </row>
    <row r="146" spans="1:9" ht="12.75">
      <c r="A146" s="176" t="s">
        <v>164</v>
      </c>
      <c r="B146" s="177">
        <v>6009</v>
      </c>
      <c r="C146" s="158">
        <v>1179</v>
      </c>
      <c r="D146" s="158">
        <v>980</v>
      </c>
      <c r="E146" s="158">
        <v>77</v>
      </c>
      <c r="F146" s="158">
        <v>8</v>
      </c>
      <c r="G146" s="178">
        <v>190</v>
      </c>
      <c r="H146" s="162">
        <f>SUM(C146:G146)</f>
        <v>2434</v>
      </c>
      <c r="I146" s="171"/>
    </row>
    <row r="147" spans="1:9" ht="13.5" thickBot="1">
      <c r="A147" s="179" t="s">
        <v>165</v>
      </c>
      <c r="B147" s="180">
        <v>22823</v>
      </c>
      <c r="C147" s="166">
        <v>4</v>
      </c>
      <c r="D147" s="166">
        <v>0</v>
      </c>
      <c r="E147" s="166">
        <v>0</v>
      </c>
      <c r="F147" s="166">
        <v>0</v>
      </c>
      <c r="G147" s="181">
        <v>0</v>
      </c>
      <c r="H147" s="167">
        <f>SUM(C147:G147)</f>
        <v>4</v>
      </c>
      <c r="I147" s="171"/>
    </row>
    <row r="148" ht="13.5" thickBot="1"/>
    <row r="149" spans="1:13" ht="24" customHeight="1">
      <c r="A149" s="453" t="s">
        <v>166</v>
      </c>
      <c r="B149" s="458" t="s">
        <v>167</v>
      </c>
      <c r="C149" s="459"/>
      <c r="D149" s="459"/>
      <c r="E149" s="460"/>
      <c r="F149" s="458" t="s">
        <v>168</v>
      </c>
      <c r="G149" s="459"/>
      <c r="H149" s="459"/>
      <c r="I149" s="460"/>
      <c r="J149" s="458" t="s">
        <v>184</v>
      </c>
      <c r="K149" s="459"/>
      <c r="L149" s="459"/>
      <c r="M149" s="460"/>
    </row>
    <row r="150" spans="1:13" ht="13.5" thickBot="1">
      <c r="A150" s="454"/>
      <c r="B150" s="235">
        <v>2005</v>
      </c>
      <c r="C150" s="235">
        <v>2006</v>
      </c>
      <c r="D150" s="235">
        <v>2007</v>
      </c>
      <c r="E150" s="236" t="s">
        <v>169</v>
      </c>
      <c r="F150" s="235">
        <v>2005</v>
      </c>
      <c r="G150" s="235">
        <v>2006</v>
      </c>
      <c r="H150" s="235">
        <v>2007</v>
      </c>
      <c r="I150" s="237" t="s">
        <v>169</v>
      </c>
      <c r="J150" s="235">
        <v>2005</v>
      </c>
      <c r="K150" s="235">
        <v>2006</v>
      </c>
      <c r="L150" s="235">
        <v>2007</v>
      </c>
      <c r="M150" s="237" t="s">
        <v>169</v>
      </c>
    </row>
    <row r="151" spans="1:13" ht="12.75">
      <c r="A151" s="182"/>
      <c r="B151" s="183"/>
      <c r="C151" s="183"/>
      <c r="D151" s="183"/>
      <c r="E151" s="184"/>
      <c r="F151" s="183"/>
      <c r="G151" s="183"/>
      <c r="H151" s="183"/>
      <c r="I151" s="185"/>
      <c r="J151" s="186"/>
      <c r="K151" s="186"/>
      <c r="L151" s="186"/>
      <c r="M151" s="185"/>
    </row>
    <row r="152" spans="1:13" ht="12.75">
      <c r="A152" s="187" t="s">
        <v>170</v>
      </c>
      <c r="B152" s="188">
        <v>159</v>
      </c>
      <c r="C152" s="188">
        <v>159</v>
      </c>
      <c r="D152" s="188">
        <v>158</v>
      </c>
      <c r="E152" s="189">
        <f>D152-C152</f>
        <v>-1</v>
      </c>
      <c r="F152" s="188">
        <v>159</v>
      </c>
      <c r="G152" s="188">
        <v>160</v>
      </c>
      <c r="H152" s="188">
        <v>158</v>
      </c>
      <c r="I152" s="189">
        <f>H152-G152</f>
        <v>-2</v>
      </c>
      <c r="J152" s="190">
        <v>20788</v>
      </c>
      <c r="K152" s="190">
        <v>23940</v>
      </c>
      <c r="L152" s="190">
        <v>24093</v>
      </c>
      <c r="M152" s="189">
        <f>L152-K152</f>
        <v>153</v>
      </c>
    </row>
    <row r="153" spans="1:13" ht="12.75">
      <c r="A153" s="187" t="s">
        <v>171</v>
      </c>
      <c r="B153" s="188">
        <v>577</v>
      </c>
      <c r="C153" s="188">
        <v>562</v>
      </c>
      <c r="D153" s="188">
        <v>571</v>
      </c>
      <c r="E153" s="189">
        <f>D153-C153</f>
        <v>9</v>
      </c>
      <c r="F153" s="188">
        <v>583</v>
      </c>
      <c r="G153" s="188">
        <v>571</v>
      </c>
      <c r="H153" s="188">
        <v>577</v>
      </c>
      <c r="I153" s="189">
        <f>H153-G153</f>
        <v>6</v>
      </c>
      <c r="J153" s="190">
        <v>15576</v>
      </c>
      <c r="K153" s="190">
        <v>17336</v>
      </c>
      <c r="L153" s="190">
        <v>17800</v>
      </c>
      <c r="M153" s="189">
        <f>L153-K153</f>
        <v>464</v>
      </c>
    </row>
    <row r="154" spans="1:13" ht="13.5" thickBot="1">
      <c r="A154" s="191" t="s">
        <v>172</v>
      </c>
      <c r="B154" s="192">
        <v>43</v>
      </c>
      <c r="C154" s="192">
        <v>33</v>
      </c>
      <c r="D154" s="192">
        <v>32</v>
      </c>
      <c r="E154" s="193">
        <f>D154-C154</f>
        <v>-1</v>
      </c>
      <c r="F154" s="192">
        <v>39</v>
      </c>
      <c r="G154" s="192">
        <v>32</v>
      </c>
      <c r="H154" s="192">
        <v>32</v>
      </c>
      <c r="I154" s="193">
        <f>H154-G154</f>
        <v>0</v>
      </c>
      <c r="J154" s="194">
        <v>9099</v>
      </c>
      <c r="K154" s="194">
        <v>10566</v>
      </c>
      <c r="L154" s="194">
        <v>11034</v>
      </c>
      <c r="M154" s="193">
        <f>L154-K154</f>
        <v>468</v>
      </c>
    </row>
    <row r="155" spans="1:13" ht="14.25" thickBot="1" thickTop="1">
      <c r="A155" s="195" t="s">
        <v>7</v>
      </c>
      <c r="B155" s="196">
        <f>SUM(B152:B154)</f>
        <v>779</v>
      </c>
      <c r="C155" s="196">
        <f>SUM(C152:C154)</f>
        <v>754</v>
      </c>
      <c r="D155" s="196">
        <f aca="true" t="shared" si="13" ref="D155:I155">SUM(D152:D154)</f>
        <v>761</v>
      </c>
      <c r="E155" s="196">
        <f t="shared" si="13"/>
        <v>7</v>
      </c>
      <c r="F155" s="196">
        <f t="shared" si="13"/>
        <v>781</v>
      </c>
      <c r="G155" s="196">
        <f t="shared" si="13"/>
        <v>763</v>
      </c>
      <c r="H155" s="196">
        <f t="shared" si="13"/>
        <v>767</v>
      </c>
      <c r="I155" s="196">
        <f t="shared" si="13"/>
        <v>4</v>
      </c>
      <c r="J155" s="197">
        <v>16282</v>
      </c>
      <c r="K155" s="197">
        <v>18432</v>
      </c>
      <c r="L155" s="197">
        <v>18822</v>
      </c>
      <c r="M155" s="198">
        <f>L155-K155</f>
        <v>390</v>
      </c>
    </row>
    <row r="156" ht="13.5" thickBot="1">
      <c r="M156" s="78" t="s">
        <v>120</v>
      </c>
    </row>
    <row r="157" spans="1:13" ht="12.75" customHeight="1">
      <c r="A157" s="453" t="s">
        <v>166</v>
      </c>
      <c r="B157" s="455" t="s">
        <v>173</v>
      </c>
      <c r="C157" s="456"/>
      <c r="D157" s="456"/>
      <c r="E157" s="457"/>
      <c r="F157" s="458" t="s">
        <v>174</v>
      </c>
      <c r="G157" s="459"/>
      <c r="H157" s="459"/>
      <c r="I157" s="460"/>
      <c r="J157" s="458" t="s">
        <v>175</v>
      </c>
      <c r="K157" s="459"/>
      <c r="L157" s="459"/>
      <c r="M157" s="460"/>
    </row>
    <row r="158" spans="1:13" ht="13.5" thickBot="1">
      <c r="A158" s="454"/>
      <c r="B158" s="235">
        <v>2005</v>
      </c>
      <c r="C158" s="235">
        <v>2006</v>
      </c>
      <c r="D158" s="235">
        <v>2007</v>
      </c>
      <c r="E158" s="237" t="s">
        <v>176</v>
      </c>
      <c r="F158" s="235">
        <v>2005</v>
      </c>
      <c r="G158" s="235">
        <v>2006</v>
      </c>
      <c r="H158" s="235">
        <v>2007</v>
      </c>
      <c r="I158" s="237" t="s">
        <v>176</v>
      </c>
      <c r="J158" s="235">
        <v>2005</v>
      </c>
      <c r="K158" s="235">
        <v>2006</v>
      </c>
      <c r="L158" s="235">
        <v>2007</v>
      </c>
      <c r="M158" s="237" t="s">
        <v>176</v>
      </c>
    </row>
    <row r="159" spans="1:13" ht="12.75">
      <c r="A159" s="182"/>
      <c r="B159" s="183"/>
      <c r="C159" s="183"/>
      <c r="D159" s="183"/>
      <c r="E159" s="184"/>
      <c r="F159" s="183"/>
      <c r="G159" s="183"/>
      <c r="H159" s="183"/>
      <c r="I159" s="185"/>
      <c r="J159" s="186"/>
      <c r="K159" s="186"/>
      <c r="L159" s="186"/>
      <c r="M159" s="185"/>
    </row>
    <row r="160" spans="1:13" ht="12.75">
      <c r="A160" s="187" t="s">
        <v>170</v>
      </c>
      <c r="B160" s="190">
        <v>22898</v>
      </c>
      <c r="C160" s="190">
        <v>23880</v>
      </c>
      <c r="D160" s="190">
        <v>25108</v>
      </c>
      <c r="E160" s="199">
        <f>D160/C160*100</f>
        <v>105.14237855946398</v>
      </c>
      <c r="F160" s="190">
        <v>7718</v>
      </c>
      <c r="G160" s="190">
        <v>8291</v>
      </c>
      <c r="H160" s="190">
        <v>8513</v>
      </c>
      <c r="I160" s="199">
        <f>H160/G160*100</f>
        <v>102.67760221927391</v>
      </c>
      <c r="J160" s="190">
        <v>9047</v>
      </c>
      <c r="K160" s="190">
        <v>13506</v>
      </c>
      <c r="L160" s="190">
        <f>10919+1100+41</f>
        <v>12060</v>
      </c>
      <c r="M160" s="199">
        <f>L160/K160*100</f>
        <v>89.29364726788094</v>
      </c>
    </row>
    <row r="161" spans="1:13" ht="12.75">
      <c r="A161" s="187" t="s">
        <v>171</v>
      </c>
      <c r="B161" s="190">
        <v>70400</v>
      </c>
      <c r="C161" s="190">
        <v>72638</v>
      </c>
      <c r="D161" s="190">
        <v>77544</v>
      </c>
      <c r="E161" s="199">
        <f>D161/C161*100</f>
        <v>106.75404058481786</v>
      </c>
      <c r="F161" s="190">
        <v>22319</v>
      </c>
      <c r="G161" s="190">
        <v>24386</v>
      </c>
      <c r="H161" s="190">
        <v>25769</v>
      </c>
      <c r="I161" s="199">
        <f>H161/G161*100</f>
        <v>105.67128680390387</v>
      </c>
      <c r="J161" s="190">
        <v>15130</v>
      </c>
      <c r="K161" s="190">
        <v>19890</v>
      </c>
      <c r="L161" s="190">
        <f>16960+1650+40</f>
        <v>18650</v>
      </c>
      <c r="M161" s="199">
        <f>L161/K161*100</f>
        <v>93.76571141277023</v>
      </c>
    </row>
    <row r="162" spans="1:13" ht="13.5" thickBot="1">
      <c r="A162" s="191" t="s">
        <v>172</v>
      </c>
      <c r="B162" s="194">
        <v>3320</v>
      </c>
      <c r="C162" s="194">
        <v>2855</v>
      </c>
      <c r="D162" s="194">
        <v>2912</v>
      </c>
      <c r="E162" s="200">
        <f>D162/C162*100</f>
        <v>101.99649737302978</v>
      </c>
      <c r="F162" s="194">
        <v>1039</v>
      </c>
      <c r="G162" s="194">
        <v>997</v>
      </c>
      <c r="H162" s="194">
        <v>1008</v>
      </c>
      <c r="I162" s="200">
        <f>H162/G162*100</f>
        <v>101.10330992978938</v>
      </c>
      <c r="J162" s="194">
        <v>336</v>
      </c>
      <c r="K162" s="194">
        <v>332</v>
      </c>
      <c r="L162" s="194">
        <f>307+10</f>
        <v>317</v>
      </c>
      <c r="M162" s="200">
        <f>L162/K162*100</f>
        <v>95.48192771084338</v>
      </c>
    </row>
    <row r="163" spans="1:13" ht="14.25" thickBot="1" thickTop="1">
      <c r="A163" s="195" t="s">
        <v>7</v>
      </c>
      <c r="B163" s="197">
        <f>SUM(B160:B162)</f>
        <v>96618</v>
      </c>
      <c r="C163" s="197">
        <f>SUM(C160:C162)</f>
        <v>99373</v>
      </c>
      <c r="D163" s="197">
        <f>SUM(D160:D162)</f>
        <v>105564</v>
      </c>
      <c r="E163" s="201">
        <f>D163/C163*100</f>
        <v>106.23006249182374</v>
      </c>
      <c r="F163" s="197">
        <f>SUM(F160:F162)</f>
        <v>31076</v>
      </c>
      <c r="G163" s="197">
        <f>SUM(G160:G162)</f>
        <v>33674</v>
      </c>
      <c r="H163" s="197">
        <f>SUM(H160:H162)</f>
        <v>35290</v>
      </c>
      <c r="I163" s="201">
        <f>H163/G163*100</f>
        <v>104.79895468313833</v>
      </c>
      <c r="J163" s="197">
        <f>SUM(J160:J162)</f>
        <v>24513</v>
      </c>
      <c r="K163" s="197">
        <f>SUM(K160:K162)</f>
        <v>33728</v>
      </c>
      <c r="L163" s="197">
        <f>SUM(L160:L162)</f>
        <v>31027</v>
      </c>
      <c r="M163" s="202">
        <f>L163/K163*100</f>
        <v>91.99181688804555</v>
      </c>
    </row>
    <row r="164" spans="11:13" ht="12.75">
      <c r="K164" s="203"/>
      <c r="L164" s="203"/>
      <c r="M164" s="81"/>
    </row>
    <row r="165" spans="1:13" ht="12.75">
      <c r="A165" s="204" t="s">
        <v>177</v>
      </c>
      <c r="K165" s="203"/>
      <c r="L165" s="203"/>
      <c r="M165" s="81"/>
    </row>
    <row r="166" spans="1:13" ht="12.75">
      <c r="A166" s="204" t="s">
        <v>178</v>
      </c>
      <c r="K166" s="203"/>
      <c r="L166" s="203"/>
      <c r="M166" s="203"/>
    </row>
    <row r="167" spans="1:13" ht="12.75">
      <c r="A167" s="204" t="s">
        <v>179</v>
      </c>
      <c r="K167" s="203"/>
      <c r="L167" s="203"/>
      <c r="M167" s="203"/>
    </row>
    <row r="168" ht="12.75">
      <c r="L168" s="203"/>
    </row>
  </sheetData>
  <mergeCells count="212">
    <mergeCell ref="A49:E49"/>
    <mergeCell ref="A55:E55"/>
    <mergeCell ref="A57:E57"/>
    <mergeCell ref="A59:E59"/>
    <mergeCell ref="H53:L53"/>
    <mergeCell ref="A64:E64"/>
    <mergeCell ref="H61:L61"/>
    <mergeCell ref="A58:E58"/>
    <mergeCell ref="H56:L56"/>
    <mergeCell ref="H62:L62"/>
    <mergeCell ref="H63:L63"/>
    <mergeCell ref="H57:L57"/>
    <mergeCell ref="A61:E61"/>
    <mergeCell ref="H58:L58"/>
    <mergeCell ref="A157:A158"/>
    <mergeCell ref="B157:E157"/>
    <mergeCell ref="J157:M157"/>
    <mergeCell ref="A149:A150"/>
    <mergeCell ref="B149:E149"/>
    <mergeCell ref="J149:M149"/>
    <mergeCell ref="F149:I149"/>
    <mergeCell ref="F157:I157"/>
    <mergeCell ref="H135:H136"/>
    <mergeCell ref="I135:L135"/>
    <mergeCell ref="A144:A145"/>
    <mergeCell ref="B144:B145"/>
    <mergeCell ref="A135:A136"/>
    <mergeCell ref="B135:B136"/>
    <mergeCell ref="C135:F135"/>
    <mergeCell ref="G135:G136"/>
    <mergeCell ref="C144:H144"/>
    <mergeCell ref="E116:G116"/>
    <mergeCell ref="L116:N116"/>
    <mergeCell ref="H64:L64"/>
    <mergeCell ref="A91:E91"/>
    <mergeCell ref="A92:E92"/>
    <mergeCell ref="H90:L90"/>
    <mergeCell ref="H91:L91"/>
    <mergeCell ref="A68:E68"/>
    <mergeCell ref="A69:E69"/>
    <mergeCell ref="H66:L66"/>
    <mergeCell ref="H48:L48"/>
    <mergeCell ref="H49:L49"/>
    <mergeCell ref="H50:L50"/>
    <mergeCell ref="H52:L52"/>
    <mergeCell ref="H51:L51"/>
    <mergeCell ref="O53:S53"/>
    <mergeCell ref="O54:S54"/>
    <mergeCell ref="O55:S55"/>
    <mergeCell ref="O56:S56"/>
    <mergeCell ref="B39:D39"/>
    <mergeCell ref="E39:G39"/>
    <mergeCell ref="J39:L39"/>
    <mergeCell ref="B40:D40"/>
    <mergeCell ref="E40:G40"/>
    <mergeCell ref="J40:L40"/>
    <mergeCell ref="A5:A8"/>
    <mergeCell ref="B5:N5"/>
    <mergeCell ref="H6:I6"/>
    <mergeCell ref="M6:N6"/>
    <mergeCell ref="A45:I45"/>
    <mergeCell ref="A46:F47"/>
    <mergeCell ref="G46:G47"/>
    <mergeCell ref="H46:M47"/>
    <mergeCell ref="N46:N47"/>
    <mergeCell ref="A54:E54"/>
    <mergeCell ref="H54:L54"/>
    <mergeCell ref="A56:E56"/>
    <mergeCell ref="H55:L55"/>
    <mergeCell ref="A48:E48"/>
    <mergeCell ref="A50:E50"/>
    <mergeCell ref="A51:E51"/>
    <mergeCell ref="A52:E52"/>
    <mergeCell ref="A53:E53"/>
    <mergeCell ref="A62:E62"/>
    <mergeCell ref="H60:L60"/>
    <mergeCell ref="A60:E60"/>
    <mergeCell ref="H59:L59"/>
    <mergeCell ref="A63:E63"/>
    <mergeCell ref="A65:E65"/>
    <mergeCell ref="A67:E67"/>
    <mergeCell ref="H70:L70"/>
    <mergeCell ref="H69:L69"/>
    <mergeCell ref="A66:E66"/>
    <mergeCell ref="H65:L65"/>
    <mergeCell ref="A70:E70"/>
    <mergeCell ref="H67:L67"/>
    <mergeCell ref="H68:L68"/>
    <mergeCell ref="A72:E72"/>
    <mergeCell ref="H74:L74"/>
    <mergeCell ref="A73:E73"/>
    <mergeCell ref="H71:L71"/>
    <mergeCell ref="A74:E74"/>
    <mergeCell ref="H72:L72"/>
    <mergeCell ref="H73:L73"/>
    <mergeCell ref="A71:E71"/>
    <mergeCell ref="H76:L76"/>
    <mergeCell ref="A75:E75"/>
    <mergeCell ref="H77:L77"/>
    <mergeCell ref="A76:E76"/>
    <mergeCell ref="H75:L75"/>
    <mergeCell ref="H78:L78"/>
    <mergeCell ref="A77:E77"/>
    <mergeCell ref="A81:E81"/>
    <mergeCell ref="H79:L79"/>
    <mergeCell ref="H80:L80"/>
    <mergeCell ref="A78:E78"/>
    <mergeCell ref="A82:E82"/>
    <mergeCell ref="H81:L81"/>
    <mergeCell ref="A79:E79"/>
    <mergeCell ref="A83:E83"/>
    <mergeCell ref="H82:L82"/>
    <mergeCell ref="A80:E80"/>
    <mergeCell ref="A84:E84"/>
    <mergeCell ref="H83:L83"/>
    <mergeCell ref="A85:E85"/>
    <mergeCell ref="H84:L84"/>
    <mergeCell ref="A86:E86"/>
    <mergeCell ref="H85:L85"/>
    <mergeCell ref="A87:E87"/>
    <mergeCell ref="H86:L86"/>
    <mergeCell ref="A94:E94"/>
    <mergeCell ref="H94:L94"/>
    <mergeCell ref="A88:E88"/>
    <mergeCell ref="H87:L87"/>
    <mergeCell ref="A89:E89"/>
    <mergeCell ref="H88:L88"/>
    <mergeCell ref="H89:L89"/>
    <mergeCell ref="A97:E97"/>
    <mergeCell ref="H96:L96"/>
    <mergeCell ref="H97:L97"/>
    <mergeCell ref="A90:E90"/>
    <mergeCell ref="A96:E96"/>
    <mergeCell ref="A95:E95"/>
    <mergeCell ref="H95:L95"/>
    <mergeCell ref="A93:E93"/>
    <mergeCell ref="H92:L92"/>
    <mergeCell ref="H93:L93"/>
    <mergeCell ref="A100:E100"/>
    <mergeCell ref="H100:L100"/>
    <mergeCell ref="A98:E98"/>
    <mergeCell ref="A101:E101"/>
    <mergeCell ref="H101:L101"/>
    <mergeCell ref="A99:E99"/>
    <mergeCell ref="H99:L99"/>
    <mergeCell ref="H98:L98"/>
    <mergeCell ref="A102:E102"/>
    <mergeCell ref="H102:L102"/>
    <mergeCell ref="A103:E103"/>
    <mergeCell ref="H103:L103"/>
    <mergeCell ref="A104:E104"/>
    <mergeCell ref="H104:L104"/>
    <mergeCell ref="A105:E105"/>
    <mergeCell ref="H105:L105"/>
    <mergeCell ref="A106:E106"/>
    <mergeCell ref="H106:L106"/>
    <mergeCell ref="A107:E107"/>
    <mergeCell ref="H107:L107"/>
    <mergeCell ref="A108:E108"/>
    <mergeCell ref="H108:L108"/>
    <mergeCell ref="A109:E109"/>
    <mergeCell ref="H109:L109"/>
    <mergeCell ref="A110:E110"/>
    <mergeCell ref="H110:L110"/>
    <mergeCell ref="A111:E111"/>
    <mergeCell ref="H111:L111"/>
    <mergeCell ref="A112:E112"/>
    <mergeCell ref="H112:L112"/>
    <mergeCell ref="A113:E113"/>
    <mergeCell ref="H113:L113"/>
    <mergeCell ref="A114:E114"/>
    <mergeCell ref="H114:L114"/>
    <mergeCell ref="A115:D115"/>
    <mergeCell ref="E115:G115"/>
    <mergeCell ref="H115:K115"/>
    <mergeCell ref="L115:N115"/>
    <mergeCell ref="A119:D120"/>
    <mergeCell ref="E119:G120"/>
    <mergeCell ref="H119:K120"/>
    <mergeCell ref="L119:N120"/>
    <mergeCell ref="A121:D121"/>
    <mergeCell ref="E121:G121"/>
    <mergeCell ref="H121:K121"/>
    <mergeCell ref="L121:N121"/>
    <mergeCell ref="A122:D122"/>
    <mergeCell ref="E122:G122"/>
    <mergeCell ref="H122:K122"/>
    <mergeCell ref="L122:N122"/>
    <mergeCell ref="A123:D123"/>
    <mergeCell ref="E123:G123"/>
    <mergeCell ref="H123:K123"/>
    <mergeCell ref="L123:N123"/>
    <mergeCell ref="A124:D124"/>
    <mergeCell ref="E124:G124"/>
    <mergeCell ref="H124:K124"/>
    <mergeCell ref="L124:N124"/>
    <mergeCell ref="A125:D125"/>
    <mergeCell ref="E125:G125"/>
    <mergeCell ref="H125:K125"/>
    <mergeCell ref="L125:N125"/>
    <mergeCell ref="A126:D126"/>
    <mergeCell ref="E126:G126"/>
    <mergeCell ref="H126:K126"/>
    <mergeCell ref="L126:N126"/>
    <mergeCell ref="J130:J132"/>
    <mergeCell ref="C131:C132"/>
    <mergeCell ref="A127:D127"/>
    <mergeCell ref="E127:G127"/>
    <mergeCell ref="A130:A132"/>
    <mergeCell ref="B130:B132"/>
    <mergeCell ref="C130:I130"/>
    <mergeCell ref="D131:I131"/>
  </mergeCells>
  <printOptions/>
  <pageMargins left="0.52" right="0.52" top="0.37" bottom="0.28" header="0.2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jakoubkova</cp:lastModifiedBy>
  <cp:lastPrinted>2007-03-08T13:27:16Z</cp:lastPrinted>
  <dcterms:created xsi:type="dcterms:W3CDTF">2007-02-02T12:16:02Z</dcterms:created>
  <dcterms:modified xsi:type="dcterms:W3CDTF">2007-03-15T13:54:56Z</dcterms:modified>
  <cp:category/>
  <cp:version/>
  <cp:contentType/>
  <cp:contentStatus/>
</cp:coreProperties>
</file>