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RK-03-2007-40, př. 6 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<sst xmlns="http://schemas.openxmlformats.org/spreadsheetml/2006/main" count="78" uniqueCount="57">
  <si>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Název organizace</t>
  </si>
  <si>
    <t>Domov důchodců Velké Meziříčí, příspěvková organizace</t>
  </si>
  <si>
    <t>domovy pro seniory</t>
  </si>
  <si>
    <t>Domov důchodců Velký Újezd, příspěvková organizace</t>
  </si>
  <si>
    <t>Domov důchodců Onšov, příspěvková organizace</t>
  </si>
  <si>
    <t>Domov důchodců Proseč u Pošné, příspěvková organizace</t>
  </si>
  <si>
    <t>Domov důchodců Třebíč-Manž. Curieových, příspěvková organizace</t>
  </si>
  <si>
    <t>Domov důchodců Humpolec, příspěvková organizace</t>
  </si>
  <si>
    <t>Domov pro seniory Třebíč, Koutkova-Kubešova, příspěvková organizace</t>
  </si>
  <si>
    <t>Domov důchodců Náměšť nad Oslavou, příspěvková organizace</t>
  </si>
  <si>
    <t>Domov důchodců Havlíčkův Brod, příspěvková organizace</t>
  </si>
  <si>
    <t>Domov důchodců Ždírec, příspěvková organizace</t>
  </si>
  <si>
    <t>Domov důchodců Mitrov, příspěvková organizace</t>
  </si>
  <si>
    <t>Domov důchodců Proseč-Obořiště, příspěvková organizace</t>
  </si>
  <si>
    <t>Poliklinika Velká Bíteš</t>
  </si>
  <si>
    <t>Dům seniorů-Domov důchodců Pacov</t>
  </si>
  <si>
    <t>Sociální centrum města Světlá nad Sázavou</t>
  </si>
  <si>
    <t>Sociální služby města Žďár nad Sázavou</t>
  </si>
  <si>
    <t>Sociální služby města Havlíčkova Brodu</t>
  </si>
  <si>
    <t>Rozpočet 2006</t>
  </si>
  <si>
    <t>Rozpočet 2007</t>
  </si>
  <si>
    <t>sociální centrum města Světlá nad Sázavou (domov důchodců)</t>
  </si>
  <si>
    <t>Dům klidného stáří ve Žďáře nad Sázavou</t>
  </si>
  <si>
    <t>Domov pro seniory</t>
  </si>
  <si>
    <t>Domov pro seniory Telč</t>
  </si>
  <si>
    <t>Domov pro seniory Jihlava-Lesnov</t>
  </si>
  <si>
    <t>Počet lůžek</t>
  </si>
  <si>
    <t>Náklad na 1 lůžko</t>
  </si>
  <si>
    <t>Náklad na lůžko</t>
  </si>
  <si>
    <t>Průměr na lůžko</t>
  </si>
  <si>
    <t>Dotace MPSV 2006</t>
  </si>
  <si>
    <t>Dotace kraj Vysočina 2006</t>
  </si>
  <si>
    <t>Výše dotace / lůžko</t>
  </si>
  <si>
    <t>Přidělená dotace MPSV 2007</t>
  </si>
  <si>
    <t>Úspěšnost proti roku 2006</t>
  </si>
  <si>
    <t xml:space="preserve">Dotace kraj Vysočina 2007 </t>
  </si>
  <si>
    <t>Zvýšení nákladu na 1 lůžko oproti roku 2006</t>
  </si>
  <si>
    <t>Celková změna výše dotace na lůžko oproti roku 2006 /MPSV+kraj/</t>
  </si>
  <si>
    <t>SNížení výše financování ze strany zřizovatele (dle žádosti)</t>
  </si>
  <si>
    <t>Počet stran: 1</t>
  </si>
  <si>
    <t>Domov blahoslavené Bronislavy</t>
  </si>
  <si>
    <t>Dům sv. Antonína</t>
  </si>
  <si>
    <t>Diakonie ČCE-středisko v Myslibořicích</t>
  </si>
  <si>
    <t>DÚSP Černovice, příspěvková organizace</t>
  </si>
  <si>
    <t>ÚSP pro mentálně postižené Těchobuz, příspěvková organizace</t>
  </si>
  <si>
    <t>ÚSP Zboží, příspěvková organizace</t>
  </si>
  <si>
    <t>ÚSP Křižanov, příspěvková organizace</t>
  </si>
  <si>
    <t>ÚSP Ledeč nad Sázavou, příspěvková organizace</t>
  </si>
  <si>
    <t>ÚSP Lidmaň, příspěvková organizace</t>
  </si>
  <si>
    <t>ÚSP Jinošov, příspěvková organizace</t>
  </si>
  <si>
    <t>domovy pro osoby se ZP</t>
  </si>
  <si>
    <t>Služba</t>
  </si>
  <si>
    <t>ÚSP Nové Syrovice, příspěvková organizace</t>
  </si>
  <si>
    <t>ÚSP pro dospělé Věž, příspěvková organizace</t>
  </si>
  <si>
    <t>domovy se zvláštním režimem</t>
  </si>
  <si>
    <t>Informace o srovnání dotací MPSV v roce 2007 u domovů pro seniory a ÚSP po přepočtu na jedno lůžko</t>
  </si>
  <si>
    <t>RK-03-2007-40, př. 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</si>
</sst>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3" fontId="0" fillId="3" borderId="2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3" fontId="0" fillId="2" borderId="3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" fillId="5" borderId="0" xfId="0" applyFont="1" applyFill="1" applyBorder="1" applyAlignment="1">
      <alignment horizontal="center" vertical="center" wrapText="1"/>
    </xf>
    <xf numFmtId="3" fontId="0" fillId="5" borderId="0" xfId="0" applyNumberFormat="1" applyFill="1" applyBorder="1" applyAlignment="1">
      <alignment/>
    </xf>
    <xf numFmtId="10" fontId="0" fillId="3" borderId="14" xfId="0" applyNumberFormat="1" applyFill="1" applyBorder="1" applyAlignment="1">
      <alignment/>
    </xf>
    <xf numFmtId="10" fontId="0" fillId="3" borderId="15" xfId="0" applyNumberFormat="1" applyFill="1" applyBorder="1" applyAlignment="1">
      <alignment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/>
    </xf>
    <xf numFmtId="3" fontId="0" fillId="3" borderId="13" xfId="0" applyNumberFormat="1" applyFill="1" applyBorder="1" applyAlignment="1">
      <alignment/>
    </xf>
    <xf numFmtId="10" fontId="0" fillId="3" borderId="17" xfId="0" applyNumberFormat="1" applyFill="1" applyBorder="1" applyAlignment="1">
      <alignment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/>
    </xf>
    <xf numFmtId="3" fontId="0" fillId="6" borderId="14" xfId="0" applyNumberFormat="1" applyFill="1" applyBorder="1" applyAlignment="1">
      <alignment/>
    </xf>
    <xf numFmtId="3" fontId="0" fillId="6" borderId="5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3" fontId="0" fillId="6" borderId="12" xfId="0" applyNumberFormat="1" applyFill="1" applyBorder="1" applyAlignment="1">
      <alignment/>
    </xf>
    <xf numFmtId="3" fontId="0" fillId="6" borderId="17" xfId="0" applyNumberFormat="1" applyFill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0" fontId="0" fillId="2" borderId="20" xfId="0" applyNumberFormat="1" applyFill="1" applyBorder="1" applyAlignment="1">
      <alignment/>
    </xf>
    <xf numFmtId="10" fontId="0" fillId="2" borderId="14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0" fontId="0" fillId="2" borderId="17" xfId="0" applyNumberFormat="1" applyFill="1" applyBorder="1" applyAlignment="1">
      <alignment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3" fontId="0" fillId="6" borderId="3" xfId="0" applyNumberFormat="1" applyFill="1" applyBorder="1" applyAlignment="1">
      <alignment/>
    </xf>
    <xf numFmtId="3" fontId="0" fillId="6" borderId="2" xfId="0" applyNumberFormat="1" applyFill="1" applyBorder="1" applyAlignment="1">
      <alignment/>
    </xf>
    <xf numFmtId="10" fontId="0" fillId="6" borderId="20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10" fontId="0" fillId="6" borderId="14" xfId="0" applyNumberFormat="1" applyFill="1" applyBorder="1" applyAlignment="1">
      <alignment/>
    </xf>
    <xf numFmtId="3" fontId="0" fillId="6" borderId="6" xfId="0" applyNumberFormat="1" applyFill="1" applyBorder="1" applyAlignment="1">
      <alignment/>
    </xf>
    <xf numFmtId="10" fontId="0" fillId="6" borderId="15" xfId="0" applyNumberFormat="1" applyFill="1" applyBorder="1" applyAlignment="1">
      <alignment/>
    </xf>
    <xf numFmtId="3" fontId="0" fillId="6" borderId="13" xfId="0" applyNumberFormat="1" applyFill="1" applyBorder="1" applyAlignment="1">
      <alignment/>
    </xf>
    <xf numFmtId="0" fontId="1" fillId="7" borderId="21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10" fontId="0" fillId="0" borderId="11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1" fillId="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5" borderId="0" xfId="0" applyFill="1" applyBorder="1" applyAlignment="1">
      <alignment/>
    </xf>
    <xf numFmtId="3" fontId="0" fillId="6" borderId="20" xfId="0" applyNumberFormat="1" applyFill="1" applyBorder="1" applyAlignment="1">
      <alignment/>
    </xf>
    <xf numFmtId="0" fontId="1" fillId="6" borderId="16" xfId="0" applyFont="1" applyFill="1" applyBorder="1" applyAlignment="1">
      <alignment horizontal="center" vertical="center" wrapText="1"/>
    </xf>
    <xf numFmtId="1" fontId="0" fillId="0" borderId="24" xfId="0" applyNumberFormat="1" applyBorder="1" applyAlignment="1">
      <alignment/>
    </xf>
    <xf numFmtId="0" fontId="2" fillId="0" borderId="0" xfId="0" applyFont="1" applyFill="1" applyAlignment="1">
      <alignment/>
    </xf>
    <xf numFmtId="0" fontId="3" fillId="5" borderId="0" xfId="0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10" fontId="0" fillId="0" borderId="31" xfId="0" applyNumberForma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3" fontId="0" fillId="2" borderId="36" xfId="0" applyNumberForma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0" fontId="0" fillId="0" borderId="37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10" fontId="0" fillId="0" borderId="39" xfId="0" applyNumberFormat="1" applyBorder="1" applyAlignment="1">
      <alignment/>
    </xf>
    <xf numFmtId="3" fontId="0" fillId="6" borderId="40" xfId="0" applyNumberFormat="1" applyFill="1" applyBorder="1" applyAlignment="1">
      <alignment/>
    </xf>
    <xf numFmtId="3" fontId="0" fillId="3" borderId="41" xfId="0" applyNumberFormat="1" applyFill="1" applyBorder="1" applyAlignment="1">
      <alignment/>
    </xf>
    <xf numFmtId="3" fontId="0" fillId="3" borderId="40" xfId="0" applyNumberFormat="1" applyFill="1" applyBorder="1" applyAlignment="1">
      <alignment/>
    </xf>
    <xf numFmtId="10" fontId="0" fillId="3" borderId="42" xfId="0" applyNumberFormat="1" applyFill="1" applyBorder="1" applyAlignment="1">
      <alignment/>
    </xf>
    <xf numFmtId="3" fontId="0" fillId="2" borderId="40" xfId="0" applyNumberFormat="1" applyFill="1" applyBorder="1" applyAlignment="1">
      <alignment/>
    </xf>
    <xf numFmtId="10" fontId="0" fillId="2" borderId="42" xfId="0" applyNumberFormat="1" applyFill="1" applyBorder="1" applyAlignment="1">
      <alignment/>
    </xf>
    <xf numFmtId="3" fontId="0" fillId="2" borderId="41" xfId="0" applyNumberFormat="1" applyFill="1" applyBorder="1" applyAlignment="1">
      <alignment/>
    </xf>
    <xf numFmtId="3" fontId="0" fillId="6" borderId="42" xfId="0" applyNumberFormat="1" applyFill="1" applyBorder="1" applyAlignment="1">
      <alignment/>
    </xf>
    <xf numFmtId="3" fontId="0" fillId="6" borderId="41" xfId="0" applyNumberFormat="1" applyFill="1" applyBorder="1" applyAlignment="1">
      <alignment/>
    </xf>
    <xf numFmtId="3" fontId="0" fillId="2" borderId="43" xfId="0" applyNumberFormat="1" applyFill="1" applyBorder="1" applyAlignment="1">
      <alignment/>
    </xf>
    <xf numFmtId="3" fontId="0" fillId="2" borderId="44" xfId="0" applyNumberFormat="1" applyFill="1" applyBorder="1" applyAlignment="1">
      <alignment/>
    </xf>
    <xf numFmtId="0" fontId="0" fillId="0" borderId="41" xfId="0" applyFill="1" applyBorder="1" applyAlignment="1">
      <alignment wrapText="1"/>
    </xf>
    <xf numFmtId="3" fontId="0" fillId="2" borderId="45" xfId="0" applyNumberFormat="1" applyFill="1" applyBorder="1" applyAlignment="1">
      <alignment/>
    </xf>
    <xf numFmtId="0" fontId="0" fillId="0" borderId="40" xfId="0" applyFill="1" applyBorder="1" applyAlignment="1">
      <alignment wrapText="1"/>
    </xf>
    <xf numFmtId="0" fontId="0" fillId="0" borderId="42" xfId="0" applyBorder="1" applyAlignment="1">
      <alignment wrapText="1"/>
    </xf>
    <xf numFmtId="3" fontId="0" fillId="2" borderId="42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  <xf numFmtId="3" fontId="0" fillId="2" borderId="40" xfId="0" applyNumberFormat="1" applyFill="1" applyBorder="1" applyAlignment="1">
      <alignment horizontal="center"/>
    </xf>
    <xf numFmtId="3" fontId="0" fillId="6" borderId="46" xfId="0" applyNumberFormat="1" applyFill="1" applyBorder="1" applyAlignment="1">
      <alignment horizontal="center" vertical="center"/>
    </xf>
    <xf numFmtId="3" fontId="0" fillId="6" borderId="47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3" borderId="48" xfId="0" applyNumberFormat="1" applyFill="1" applyBorder="1" applyAlignment="1">
      <alignment horizontal="center" vertical="center"/>
    </xf>
    <xf numFmtId="3" fontId="0" fillId="3" borderId="49" xfId="0" applyNumberFormat="1" applyFill="1" applyBorder="1" applyAlignment="1">
      <alignment horizontal="center" vertical="center"/>
    </xf>
    <xf numFmtId="3" fontId="0" fillId="6" borderId="17" xfId="0" applyNumberFormat="1" applyFill="1" applyBorder="1" applyAlignment="1">
      <alignment horizontal="center" vertical="center"/>
    </xf>
    <xf numFmtId="3" fontId="0" fillId="6" borderId="14" xfId="0" applyNumberFormat="1" applyFill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" fontId="0" fillId="3" borderId="46" xfId="0" applyNumberFormat="1" applyFill="1" applyBorder="1" applyAlignment="1">
      <alignment horizontal="center" vertical="center"/>
    </xf>
    <xf numFmtId="3" fontId="0" fillId="3" borderId="50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2" borderId="48" xfId="0" applyNumberFormat="1" applyFill="1" applyBorder="1" applyAlignment="1">
      <alignment horizontal="center" vertical="center"/>
    </xf>
    <xf numFmtId="3" fontId="0" fillId="2" borderId="51" xfId="0" applyNumberFormat="1" applyFill="1" applyBorder="1" applyAlignment="1">
      <alignment horizontal="center" vertical="center"/>
    </xf>
    <xf numFmtId="3" fontId="0" fillId="2" borderId="49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6" borderId="50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0" fillId="6" borderId="20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3"/>
  <sheetViews>
    <sheetView tabSelected="1" zoomScale="60" zoomScaleNormal="60" workbookViewId="0" topLeftCell="J1">
      <selection activeCell="AD2" sqref="AD2:AE2"/>
    </sheetView>
  </sheetViews>
  <sheetFormatPr defaultColWidth="9.140625" defaultRowHeight="12.75"/>
  <cols>
    <col min="1" max="1" width="29.57421875" style="0" customWidth="1"/>
    <col min="2" max="2" width="18.421875" style="0" customWidth="1"/>
    <col min="3" max="3" width="8.140625" style="0" customWidth="1"/>
    <col min="4" max="4" width="11.57421875" style="0" customWidth="1"/>
    <col min="5" max="5" width="11.140625" style="0" customWidth="1"/>
    <col min="6" max="6" width="11.7109375" style="20" customWidth="1"/>
    <col min="7" max="7" width="2.28125" style="20" customWidth="1"/>
    <col min="8" max="8" width="11.8515625" style="0" customWidth="1"/>
    <col min="9" max="9" width="11.140625" style="0" customWidth="1"/>
    <col min="10" max="10" width="2.140625" style="20" customWidth="1"/>
    <col min="11" max="12" width="12.57421875" style="0" customWidth="1"/>
    <col min="13" max="13" width="10.8515625" style="0" customWidth="1"/>
    <col min="14" max="14" width="2.57421875" style="20" customWidth="1"/>
    <col min="15" max="15" width="12.7109375" style="0" customWidth="1"/>
    <col min="16" max="16" width="11.7109375" style="0" customWidth="1"/>
    <col min="17" max="17" width="9.8515625" style="0" customWidth="1"/>
    <col min="18" max="18" width="10.57421875" style="0" customWidth="1"/>
    <col min="19" max="19" width="2.7109375" style="20" customWidth="1"/>
    <col min="20" max="20" width="11.421875" style="0" customWidth="1"/>
    <col min="21" max="21" width="11.140625" style="0" customWidth="1"/>
    <col min="22" max="22" width="10.28125" style="0" customWidth="1"/>
    <col min="23" max="23" width="11.421875" style="0" customWidth="1"/>
    <col min="24" max="24" width="2.140625" style="20" customWidth="1"/>
    <col min="25" max="25" width="12.28125" style="0" customWidth="1"/>
    <col min="26" max="26" width="12.57421875" style="0" customWidth="1"/>
    <col min="27" max="27" width="10.7109375" style="0" customWidth="1"/>
    <col min="28" max="28" width="2.57421875" style="15" customWidth="1"/>
    <col min="29" max="29" width="11.00390625" style="0" customWidth="1"/>
    <col min="30" max="30" width="12.421875" style="0" customWidth="1"/>
    <col min="31" max="31" width="12.28125" style="0" customWidth="1"/>
    <col min="39" max="39" width="22.421875" style="0" customWidth="1"/>
  </cols>
  <sheetData>
    <row r="1" spans="30:31" ht="15">
      <c r="AD1" s="181" t="s">
        <v>56</v>
      </c>
      <c r="AE1" s="181"/>
    </row>
    <row r="2" spans="30:31" ht="12.75">
      <c r="AD2" s="187" t="s">
        <v>39</v>
      </c>
      <c r="AE2" s="187"/>
    </row>
    <row r="3" spans="1:25" ht="13.5" thickBot="1">
      <c r="A3" t="s">
        <v>55</v>
      </c>
      <c r="N3" s="94"/>
      <c r="Y3" s="4"/>
    </row>
    <row r="4" spans="1:31" ht="90" customHeight="1" thickBot="1">
      <c r="A4" s="18" t="s">
        <v>0</v>
      </c>
      <c r="B4" s="19" t="s">
        <v>51</v>
      </c>
      <c r="C4" s="87" t="s">
        <v>26</v>
      </c>
      <c r="D4" s="54" t="s">
        <v>30</v>
      </c>
      <c r="E4" s="55" t="s">
        <v>32</v>
      </c>
      <c r="F4" s="56" t="s">
        <v>29</v>
      </c>
      <c r="G4" s="21"/>
      <c r="H4" s="70" t="s">
        <v>31</v>
      </c>
      <c r="I4" s="96" t="s">
        <v>32</v>
      </c>
      <c r="J4" s="21"/>
      <c r="K4" s="49" t="s">
        <v>19</v>
      </c>
      <c r="L4" s="57" t="s">
        <v>27</v>
      </c>
      <c r="M4" s="50" t="s">
        <v>29</v>
      </c>
      <c r="N4" s="45"/>
      <c r="O4" s="64" t="s">
        <v>33</v>
      </c>
      <c r="P4" s="55" t="s">
        <v>32</v>
      </c>
      <c r="Q4" s="56" t="s">
        <v>29</v>
      </c>
      <c r="R4" s="65" t="s">
        <v>34</v>
      </c>
      <c r="S4" s="21"/>
      <c r="T4" s="70" t="s">
        <v>35</v>
      </c>
      <c r="U4" s="71" t="s">
        <v>32</v>
      </c>
      <c r="V4" s="71" t="s">
        <v>29</v>
      </c>
      <c r="W4" s="71" t="s">
        <v>34</v>
      </c>
      <c r="X4" s="21"/>
      <c r="Y4" s="70" t="s">
        <v>20</v>
      </c>
      <c r="Z4" s="71" t="s">
        <v>28</v>
      </c>
      <c r="AA4" s="71" t="s">
        <v>29</v>
      </c>
      <c r="AB4" s="21"/>
      <c r="AC4" s="82" t="s">
        <v>36</v>
      </c>
      <c r="AD4" s="80" t="s">
        <v>37</v>
      </c>
      <c r="AE4" s="81" t="s">
        <v>38</v>
      </c>
    </row>
    <row r="5" spans="1:31" ht="41.25" customHeight="1" thickTop="1">
      <c r="A5" s="5" t="s">
        <v>1</v>
      </c>
      <c r="B5" s="3"/>
      <c r="C5" s="88">
        <v>180</v>
      </c>
      <c r="D5" s="38">
        <v>15635000</v>
      </c>
      <c r="E5" s="17">
        <f>D5/C5</f>
        <v>86861.11111111111</v>
      </c>
      <c r="F5" s="177">
        <f>(D$5+D$6+D$7+D$8+D$9+D$10+D$11+D$12+D$13+D$14+D$15+D$16)/($C$5+$C$6+$C$7+$C$8+$C$9+$C$10+$C$11+$C$12+$C$13+$C$14+$C$15+$C$16)</f>
        <v>98020.87542087543</v>
      </c>
      <c r="G5" s="27"/>
      <c r="H5" s="72">
        <v>2145000</v>
      </c>
      <c r="I5" s="95">
        <f>H5/C5</f>
        <v>11916.666666666666</v>
      </c>
      <c r="J5" s="27"/>
      <c r="K5" s="24">
        <v>30860000</v>
      </c>
      <c r="L5" s="16">
        <f aca="true" t="shared" si="0" ref="L5:L16">K5/C5</f>
        <v>171444.44444444444</v>
      </c>
      <c r="M5" s="180">
        <f>(K$5+K$6+K$7+K$8+K$9+K$10+K$11+K$12+K$13+K$14+K$15+K$16)/($C$5+$C$6+$C$7+$C$8+$C$9+$C$10+$C$11+$C$12+$C$13+$C$14+$C$15+$C$16)</f>
        <v>189391.832996633</v>
      </c>
      <c r="N5" s="46"/>
      <c r="O5" s="34">
        <v>15441000</v>
      </c>
      <c r="P5" s="17">
        <f aca="true" t="shared" si="1" ref="P5:P16">O5/C5</f>
        <v>85783.33333333333</v>
      </c>
      <c r="Q5" s="183">
        <f>(O$5+O$6+O$7+O$8+O$9+O$10+O$11+O$12+O$13+O$14+O$15+O$16)/($C$5+$C$6+$C$7+$C$8+$C$9+$C$10+$C$11+$C$12+$C$13+$C$14+$C$15+$C$16)</f>
        <v>85332.65993265994</v>
      </c>
      <c r="R5" s="66">
        <f aca="true" t="shared" si="2" ref="R5:R16">P5/E5</f>
        <v>0.987591941157659</v>
      </c>
      <c r="S5" s="32"/>
      <c r="T5" s="72">
        <v>2145000</v>
      </c>
      <c r="U5" s="73">
        <f aca="true" t="shared" si="3" ref="U5:U16">T5/C5</f>
        <v>11916.666666666666</v>
      </c>
      <c r="V5" s="184">
        <f>(T$5+T$6+T$7+T$8+T$9+T$10+T$11+T$12+T$13+T$14+T$15+T$16)/($C$5+$C$6+$C$7+$C$8+$C$9+$C$10+$C$11+$C$12+$C$13+$C$14+$C$15+$C$16)</f>
        <v>13445.117845117846</v>
      </c>
      <c r="W5" s="74">
        <f aca="true" t="shared" si="4" ref="W5:W16">U5/I5</f>
        <v>1</v>
      </c>
      <c r="X5" s="32"/>
      <c r="Y5" s="72">
        <v>37103181</v>
      </c>
      <c r="Z5" s="73">
        <f aca="true" t="shared" si="5" ref="Z5:Z16">Y5/C5</f>
        <v>206128.78333333333</v>
      </c>
      <c r="AA5" s="182">
        <f>(Y$5+Y$6+Y$7+Y$8+Y$9+Y$10+Y$11+Y$12+Y$13+Y$14+Y$15+Y$16)/($C$5+$C$6+$C$7+$C$8+$C$9+$C$10+$C$11+$C$12+$C$13+$C$14+$C$15+$C$16)</f>
        <v>209254.85521885523</v>
      </c>
      <c r="AB5" s="27"/>
      <c r="AC5" s="83">
        <f aca="true" t="shared" si="6" ref="AC5:AC16">(Z5/L5)-1</f>
        <v>0.20230657809462094</v>
      </c>
      <c r="AD5" s="85">
        <f aca="true" t="shared" si="7" ref="AD5:AD16">((P5+U5)/(E5+I5))-1</f>
        <v>-0.010911136107986552</v>
      </c>
      <c r="AE5" s="97">
        <v>0</v>
      </c>
    </row>
    <row r="6" spans="1:31" ht="25.5">
      <c r="A6" s="6" t="s">
        <v>3</v>
      </c>
      <c r="B6" s="2"/>
      <c r="C6" s="89">
        <v>135</v>
      </c>
      <c r="D6" s="36">
        <v>10500000</v>
      </c>
      <c r="E6" s="9">
        <f aca="true" t="shared" si="8" ref="E6:E41">D6/C6</f>
        <v>77777.77777777778</v>
      </c>
      <c r="F6" s="178"/>
      <c r="G6" s="27"/>
      <c r="H6" s="58">
        <v>1440000</v>
      </c>
      <c r="I6" s="59">
        <f aca="true" t="shared" si="9" ref="I6:I41">H6/C6</f>
        <v>10666.666666666666</v>
      </c>
      <c r="J6" s="27"/>
      <c r="K6" s="25">
        <v>21611000</v>
      </c>
      <c r="L6" s="10">
        <f t="shared" si="0"/>
        <v>160081.4814814815</v>
      </c>
      <c r="M6" s="171"/>
      <c r="N6" s="46"/>
      <c r="O6" s="29">
        <v>6332000</v>
      </c>
      <c r="P6" s="9">
        <f t="shared" si="1"/>
        <v>46903.7037037037</v>
      </c>
      <c r="Q6" s="172"/>
      <c r="R6" s="67">
        <f t="shared" si="2"/>
        <v>0.6030476190476189</v>
      </c>
      <c r="S6" s="32"/>
      <c r="T6" s="58">
        <v>1440000</v>
      </c>
      <c r="U6" s="75">
        <f t="shared" si="3"/>
        <v>10666.666666666666</v>
      </c>
      <c r="V6" s="185"/>
      <c r="W6" s="76">
        <f t="shared" si="4"/>
        <v>1</v>
      </c>
      <c r="X6" s="32"/>
      <c r="Y6" s="58">
        <v>22249594</v>
      </c>
      <c r="Z6" s="75">
        <f t="shared" si="5"/>
        <v>164811.8074074074</v>
      </c>
      <c r="AA6" s="159"/>
      <c r="AB6" s="27"/>
      <c r="AC6" s="84">
        <f t="shared" si="6"/>
        <v>0.029549488686317016</v>
      </c>
      <c r="AD6" s="86">
        <f t="shared" si="7"/>
        <v>-0.3490787269681743</v>
      </c>
      <c r="AE6" s="97">
        <v>0</v>
      </c>
    </row>
    <row r="7" spans="1:31" ht="25.5">
      <c r="A7" s="6" t="s">
        <v>4</v>
      </c>
      <c r="B7" s="2"/>
      <c r="C7" s="89">
        <v>41</v>
      </c>
      <c r="D7" s="36">
        <v>3881000</v>
      </c>
      <c r="E7" s="9">
        <f t="shared" si="8"/>
        <v>94658.53658536586</v>
      </c>
      <c r="F7" s="178"/>
      <c r="G7" s="27"/>
      <c r="H7" s="58">
        <v>532000</v>
      </c>
      <c r="I7" s="59">
        <f t="shared" si="9"/>
        <v>12975.609756097561</v>
      </c>
      <c r="J7" s="27"/>
      <c r="K7" s="25">
        <v>7613000</v>
      </c>
      <c r="L7" s="10">
        <f t="shared" si="0"/>
        <v>185682.92682926828</v>
      </c>
      <c r="M7" s="171"/>
      <c r="N7" s="46"/>
      <c r="O7" s="29">
        <v>3021000</v>
      </c>
      <c r="P7" s="9">
        <f t="shared" si="1"/>
        <v>73682.9268292683</v>
      </c>
      <c r="Q7" s="172"/>
      <c r="R7" s="67">
        <f t="shared" si="2"/>
        <v>0.7784076269002834</v>
      </c>
      <c r="S7" s="32"/>
      <c r="T7" s="58">
        <v>532000</v>
      </c>
      <c r="U7" s="75">
        <f t="shared" si="3"/>
        <v>12975.609756097561</v>
      </c>
      <c r="V7" s="185"/>
      <c r="W7" s="76">
        <f t="shared" si="4"/>
        <v>1</v>
      </c>
      <c r="X7" s="32"/>
      <c r="Y7" s="58">
        <v>8000000</v>
      </c>
      <c r="Z7" s="75">
        <f t="shared" si="5"/>
        <v>195121.9512195122</v>
      </c>
      <c r="AA7" s="159"/>
      <c r="AB7" s="27"/>
      <c r="AC7" s="84">
        <f t="shared" si="6"/>
        <v>0.050834099566531066</v>
      </c>
      <c r="AD7" s="86">
        <f t="shared" si="7"/>
        <v>-0.1948787672784954</v>
      </c>
      <c r="AE7" s="97">
        <v>0</v>
      </c>
    </row>
    <row r="8" spans="1:31" ht="25.5">
      <c r="A8" s="6" t="s">
        <v>5</v>
      </c>
      <c r="B8" s="2"/>
      <c r="C8" s="89">
        <v>69</v>
      </c>
      <c r="D8" s="36">
        <v>6435000</v>
      </c>
      <c r="E8" s="9">
        <f t="shared" si="8"/>
        <v>93260.86956521739</v>
      </c>
      <c r="F8" s="178"/>
      <c r="G8" s="27"/>
      <c r="H8" s="58">
        <v>883000</v>
      </c>
      <c r="I8" s="59">
        <f t="shared" si="9"/>
        <v>12797.101449275362</v>
      </c>
      <c r="J8" s="27"/>
      <c r="K8" s="25">
        <v>12667000</v>
      </c>
      <c r="L8" s="10">
        <f t="shared" si="0"/>
        <v>183579.71014492755</v>
      </c>
      <c r="M8" s="171"/>
      <c r="N8" s="46"/>
      <c r="O8" s="29">
        <v>5446000</v>
      </c>
      <c r="P8" s="9">
        <f t="shared" si="1"/>
        <v>78927.53623188406</v>
      </c>
      <c r="Q8" s="172"/>
      <c r="R8" s="67">
        <f t="shared" si="2"/>
        <v>0.8463092463092463</v>
      </c>
      <c r="S8" s="32"/>
      <c r="T8" s="58">
        <v>883000</v>
      </c>
      <c r="U8" s="75">
        <f t="shared" si="3"/>
        <v>12797.101449275362</v>
      </c>
      <c r="V8" s="185"/>
      <c r="W8" s="76">
        <f t="shared" si="4"/>
        <v>1</v>
      </c>
      <c r="X8" s="32"/>
      <c r="Y8" s="58">
        <v>13908400</v>
      </c>
      <c r="Z8" s="75">
        <f t="shared" si="5"/>
        <v>201571.01449275363</v>
      </c>
      <c r="AA8" s="159"/>
      <c r="AB8" s="27"/>
      <c r="AC8" s="84">
        <f t="shared" si="6"/>
        <v>0.0980026841398911</v>
      </c>
      <c r="AD8" s="86">
        <f t="shared" si="7"/>
        <v>-0.13514621481279032</v>
      </c>
      <c r="AE8" s="97">
        <v>0</v>
      </c>
    </row>
    <row r="9" spans="1:31" ht="38.25">
      <c r="A9" s="6" t="s">
        <v>6</v>
      </c>
      <c r="B9" s="2"/>
      <c r="C9" s="89">
        <v>193</v>
      </c>
      <c r="D9" s="36">
        <v>19203000</v>
      </c>
      <c r="E9" s="9">
        <f t="shared" si="8"/>
        <v>99497.40932642487</v>
      </c>
      <c r="F9" s="178"/>
      <c r="G9" s="27"/>
      <c r="H9" s="58">
        <v>2634000</v>
      </c>
      <c r="I9" s="59">
        <f t="shared" si="9"/>
        <v>13647.668393782384</v>
      </c>
      <c r="J9" s="27"/>
      <c r="K9" s="25">
        <v>37264000</v>
      </c>
      <c r="L9" s="10">
        <f t="shared" si="0"/>
        <v>193077.72020725388</v>
      </c>
      <c r="M9" s="171"/>
      <c r="N9" s="46"/>
      <c r="O9" s="29">
        <v>20694000</v>
      </c>
      <c r="P9" s="9">
        <f t="shared" si="1"/>
        <v>107222.79792746114</v>
      </c>
      <c r="Q9" s="172"/>
      <c r="R9" s="67">
        <f t="shared" si="2"/>
        <v>1.077644118106546</v>
      </c>
      <c r="S9" s="32"/>
      <c r="T9" s="58">
        <v>2634000</v>
      </c>
      <c r="U9" s="75">
        <f t="shared" si="3"/>
        <v>13647.668393782384</v>
      </c>
      <c r="V9" s="185"/>
      <c r="W9" s="76">
        <f t="shared" si="4"/>
        <v>1</v>
      </c>
      <c r="X9" s="32"/>
      <c r="Y9" s="58">
        <v>42664000</v>
      </c>
      <c r="Z9" s="75">
        <f t="shared" si="5"/>
        <v>221056.99481865286</v>
      </c>
      <c r="AA9" s="159"/>
      <c r="AB9" s="27"/>
      <c r="AC9" s="84">
        <f t="shared" si="6"/>
        <v>0.14491197939029643</v>
      </c>
      <c r="AD9" s="86">
        <f t="shared" si="7"/>
        <v>0.06827860969913457</v>
      </c>
      <c r="AE9" s="97">
        <v>0</v>
      </c>
    </row>
    <row r="10" spans="1:31" ht="27.75" customHeight="1">
      <c r="A10" s="6" t="s">
        <v>7</v>
      </c>
      <c r="B10" s="2"/>
      <c r="C10" s="89">
        <v>203</v>
      </c>
      <c r="D10" s="36">
        <v>17926000</v>
      </c>
      <c r="E10" s="9">
        <f t="shared" si="8"/>
        <v>88305.41871921183</v>
      </c>
      <c r="F10" s="178"/>
      <c r="G10" s="27"/>
      <c r="H10" s="58">
        <v>2459000</v>
      </c>
      <c r="I10" s="59">
        <f t="shared" si="9"/>
        <v>12113.300492610837</v>
      </c>
      <c r="J10" s="27"/>
      <c r="K10" s="25">
        <v>36390000</v>
      </c>
      <c r="L10" s="10">
        <f t="shared" si="0"/>
        <v>179261.08374384238</v>
      </c>
      <c r="M10" s="171"/>
      <c r="N10" s="46"/>
      <c r="O10" s="29">
        <v>14076000</v>
      </c>
      <c r="P10" s="9">
        <f t="shared" si="1"/>
        <v>69339.9014778325</v>
      </c>
      <c r="Q10" s="172"/>
      <c r="R10" s="67">
        <f t="shared" si="2"/>
        <v>0.7852281602142139</v>
      </c>
      <c r="S10" s="32"/>
      <c r="T10" s="58">
        <v>2459000</v>
      </c>
      <c r="U10" s="75">
        <f t="shared" si="3"/>
        <v>12113.300492610837</v>
      </c>
      <c r="V10" s="185"/>
      <c r="W10" s="76">
        <f t="shared" si="4"/>
        <v>1</v>
      </c>
      <c r="X10" s="32"/>
      <c r="Y10" s="58">
        <v>39595098</v>
      </c>
      <c r="Z10" s="75">
        <f t="shared" si="5"/>
        <v>195049.74384236452</v>
      </c>
      <c r="AA10" s="159"/>
      <c r="AB10" s="27"/>
      <c r="AC10" s="84">
        <f t="shared" si="6"/>
        <v>0.08807633965375095</v>
      </c>
      <c r="AD10" s="86">
        <f t="shared" si="7"/>
        <v>-0.18886436104979154</v>
      </c>
      <c r="AE10" s="97">
        <v>0</v>
      </c>
    </row>
    <row r="11" spans="1:31" ht="38.25">
      <c r="A11" s="6" t="s">
        <v>8</v>
      </c>
      <c r="B11" s="2"/>
      <c r="C11" s="89">
        <v>181</v>
      </c>
      <c r="D11" s="36">
        <v>20015000</v>
      </c>
      <c r="E11" s="9">
        <f t="shared" si="8"/>
        <v>110580.11049723758</v>
      </c>
      <c r="F11" s="178"/>
      <c r="G11" s="27"/>
      <c r="H11" s="58">
        <v>2745000</v>
      </c>
      <c r="I11" s="59">
        <f t="shared" si="9"/>
        <v>15165.745856353591</v>
      </c>
      <c r="J11" s="27"/>
      <c r="K11" s="25">
        <v>37320000</v>
      </c>
      <c r="L11" s="10">
        <f t="shared" si="0"/>
        <v>206187.8453038674</v>
      </c>
      <c r="M11" s="171"/>
      <c r="N11" s="46"/>
      <c r="O11" s="29">
        <v>17070000</v>
      </c>
      <c r="P11" s="9">
        <f t="shared" si="1"/>
        <v>94309.39226519337</v>
      </c>
      <c r="Q11" s="172"/>
      <c r="R11" s="67">
        <f t="shared" si="2"/>
        <v>0.8528603547339495</v>
      </c>
      <c r="S11" s="32"/>
      <c r="T11" s="58">
        <v>2745000</v>
      </c>
      <c r="U11" s="75">
        <f t="shared" si="3"/>
        <v>15165.745856353591</v>
      </c>
      <c r="V11" s="185"/>
      <c r="W11" s="76">
        <f t="shared" si="4"/>
        <v>1</v>
      </c>
      <c r="X11" s="32"/>
      <c r="Y11" s="58">
        <v>39144058</v>
      </c>
      <c r="Z11" s="75">
        <f t="shared" si="5"/>
        <v>216265.5138121547</v>
      </c>
      <c r="AA11" s="159"/>
      <c r="AB11" s="27"/>
      <c r="AC11" s="84">
        <f t="shared" si="6"/>
        <v>0.04887615219721342</v>
      </c>
      <c r="AD11" s="86">
        <f t="shared" si="7"/>
        <v>-0.1293936731107206</v>
      </c>
      <c r="AE11" s="97">
        <v>0</v>
      </c>
    </row>
    <row r="12" spans="1:31" ht="39.75" customHeight="1">
      <c r="A12" s="6" t="s">
        <v>9</v>
      </c>
      <c r="B12" s="2"/>
      <c r="C12" s="89">
        <v>92</v>
      </c>
      <c r="D12" s="36">
        <v>10784000</v>
      </c>
      <c r="E12" s="9">
        <f t="shared" si="8"/>
        <v>117217.39130434782</v>
      </c>
      <c r="F12" s="178"/>
      <c r="G12" s="27"/>
      <c r="H12" s="58">
        <v>1479000</v>
      </c>
      <c r="I12" s="59">
        <f t="shared" si="9"/>
        <v>16076.08695652174</v>
      </c>
      <c r="J12" s="27"/>
      <c r="K12" s="25">
        <v>20183000</v>
      </c>
      <c r="L12" s="10">
        <f t="shared" si="0"/>
        <v>219380.4347826087</v>
      </c>
      <c r="M12" s="171"/>
      <c r="N12" s="46"/>
      <c r="O12" s="29">
        <v>8999000</v>
      </c>
      <c r="P12" s="9">
        <f t="shared" si="1"/>
        <v>97815.21739130435</v>
      </c>
      <c r="Q12" s="172"/>
      <c r="R12" s="67">
        <f t="shared" si="2"/>
        <v>0.834477002967359</v>
      </c>
      <c r="S12" s="32"/>
      <c r="T12" s="58">
        <v>1479000</v>
      </c>
      <c r="U12" s="75">
        <f t="shared" si="3"/>
        <v>16076.08695652174</v>
      </c>
      <c r="V12" s="185"/>
      <c r="W12" s="76">
        <f t="shared" si="4"/>
        <v>1</v>
      </c>
      <c r="X12" s="32"/>
      <c r="Y12" s="58">
        <v>21569000</v>
      </c>
      <c r="Z12" s="75">
        <f t="shared" si="5"/>
        <v>234445.65217391305</v>
      </c>
      <c r="AA12" s="159"/>
      <c r="AB12" s="27"/>
      <c r="AC12" s="84">
        <f t="shared" si="6"/>
        <v>0.06867165436258249</v>
      </c>
      <c r="AD12" s="86">
        <f t="shared" si="7"/>
        <v>-0.1455598140748593</v>
      </c>
      <c r="AE12" s="97">
        <v>0</v>
      </c>
    </row>
    <row r="13" spans="1:31" ht="25.5">
      <c r="A13" s="6" t="s">
        <v>10</v>
      </c>
      <c r="B13" s="2"/>
      <c r="C13" s="89">
        <v>68</v>
      </c>
      <c r="D13" s="36">
        <v>8818000</v>
      </c>
      <c r="E13" s="9">
        <f t="shared" si="8"/>
        <v>129676.4705882353</v>
      </c>
      <c r="F13" s="178"/>
      <c r="G13" s="27"/>
      <c r="H13" s="58">
        <v>1210000</v>
      </c>
      <c r="I13" s="59">
        <f t="shared" si="9"/>
        <v>17794.117647058825</v>
      </c>
      <c r="J13" s="27"/>
      <c r="K13" s="25">
        <v>15017000</v>
      </c>
      <c r="L13" s="10">
        <f t="shared" si="0"/>
        <v>220838.23529411765</v>
      </c>
      <c r="M13" s="171"/>
      <c r="N13" s="46"/>
      <c r="O13" s="29">
        <v>7313000</v>
      </c>
      <c r="P13" s="9">
        <f t="shared" si="1"/>
        <v>107544.11764705883</v>
      </c>
      <c r="Q13" s="172"/>
      <c r="R13" s="67">
        <f t="shared" si="2"/>
        <v>0.8293263778634611</v>
      </c>
      <c r="S13" s="32"/>
      <c r="T13" s="58">
        <v>1210000</v>
      </c>
      <c r="U13" s="75">
        <f t="shared" si="3"/>
        <v>17794.117647058825</v>
      </c>
      <c r="V13" s="185"/>
      <c r="W13" s="76">
        <f t="shared" si="4"/>
        <v>1</v>
      </c>
      <c r="X13" s="32"/>
      <c r="Y13" s="58">
        <v>16310339</v>
      </c>
      <c r="Z13" s="75">
        <f t="shared" si="5"/>
        <v>239857.92647058822</v>
      </c>
      <c r="AA13" s="159"/>
      <c r="AB13" s="27"/>
      <c r="AC13" s="84">
        <f t="shared" si="6"/>
        <v>0.08612499167610044</v>
      </c>
      <c r="AD13" s="86">
        <f t="shared" si="7"/>
        <v>-0.1500797766254488</v>
      </c>
      <c r="AE13" s="97">
        <v>0</v>
      </c>
    </row>
    <row r="14" spans="1:31" ht="25.5">
      <c r="A14" s="6" t="s">
        <v>11</v>
      </c>
      <c r="B14" s="2"/>
      <c r="C14" s="89">
        <v>119</v>
      </c>
      <c r="D14" s="36">
        <v>12788000</v>
      </c>
      <c r="E14" s="9">
        <f t="shared" si="8"/>
        <v>107462.18487394958</v>
      </c>
      <c r="F14" s="178"/>
      <c r="G14" s="27"/>
      <c r="H14" s="58">
        <v>1754000</v>
      </c>
      <c r="I14" s="59">
        <f t="shared" si="9"/>
        <v>14739.495798319327</v>
      </c>
      <c r="J14" s="27"/>
      <c r="K14" s="25">
        <v>23111000</v>
      </c>
      <c r="L14" s="10">
        <f t="shared" si="0"/>
        <v>194210.08403361344</v>
      </c>
      <c r="M14" s="171"/>
      <c r="N14" s="46"/>
      <c r="O14" s="29">
        <v>9457000</v>
      </c>
      <c r="P14" s="9">
        <f t="shared" si="1"/>
        <v>79470.58823529411</v>
      </c>
      <c r="Q14" s="172"/>
      <c r="R14" s="67">
        <f t="shared" si="2"/>
        <v>0.7395214263371911</v>
      </c>
      <c r="S14" s="32"/>
      <c r="T14" s="58">
        <v>1754000</v>
      </c>
      <c r="U14" s="75">
        <f t="shared" si="3"/>
        <v>14739.495798319327</v>
      </c>
      <c r="V14" s="185"/>
      <c r="W14" s="76">
        <f t="shared" si="4"/>
        <v>1</v>
      </c>
      <c r="X14" s="32"/>
      <c r="Y14" s="58">
        <v>24275000</v>
      </c>
      <c r="Z14" s="75">
        <f t="shared" si="5"/>
        <v>203991.59663865546</v>
      </c>
      <c r="AA14" s="159"/>
      <c r="AB14" s="27"/>
      <c r="AC14" s="84">
        <f t="shared" si="6"/>
        <v>0.05036562675782097</v>
      </c>
      <c r="AD14" s="86">
        <f t="shared" si="7"/>
        <v>-0.22906065190482738</v>
      </c>
      <c r="AE14" s="97">
        <v>0</v>
      </c>
    </row>
    <row r="15" spans="1:31" ht="25.5">
      <c r="A15" s="6" t="s">
        <v>12</v>
      </c>
      <c r="B15" s="2"/>
      <c r="C15" s="89">
        <v>136</v>
      </c>
      <c r="D15" s="36">
        <v>12948000</v>
      </c>
      <c r="E15" s="9">
        <f t="shared" si="8"/>
        <v>95205.88235294117</v>
      </c>
      <c r="F15" s="178"/>
      <c r="G15" s="27"/>
      <c r="H15" s="58">
        <v>1776000</v>
      </c>
      <c r="I15" s="59">
        <f t="shared" si="9"/>
        <v>13058.823529411764</v>
      </c>
      <c r="J15" s="27"/>
      <c r="K15" s="25">
        <v>26215000</v>
      </c>
      <c r="L15" s="10">
        <f t="shared" si="0"/>
        <v>192757.35294117648</v>
      </c>
      <c r="M15" s="171"/>
      <c r="N15" s="46"/>
      <c r="O15" s="29">
        <v>12907000</v>
      </c>
      <c r="P15" s="9">
        <f t="shared" si="1"/>
        <v>94904.41176470589</v>
      </c>
      <c r="Q15" s="172"/>
      <c r="R15" s="67">
        <f t="shared" si="2"/>
        <v>0.9968334877973433</v>
      </c>
      <c r="S15" s="32"/>
      <c r="T15" s="58">
        <v>1776000</v>
      </c>
      <c r="U15" s="75">
        <f t="shared" si="3"/>
        <v>13058.823529411764</v>
      </c>
      <c r="V15" s="185"/>
      <c r="W15" s="76">
        <f t="shared" si="4"/>
        <v>1</v>
      </c>
      <c r="X15" s="32"/>
      <c r="Y15" s="58">
        <v>31592790</v>
      </c>
      <c r="Z15" s="75">
        <f t="shared" si="5"/>
        <v>232299.92647058822</v>
      </c>
      <c r="AA15" s="159"/>
      <c r="AB15" s="27"/>
      <c r="AC15" s="84">
        <f t="shared" si="6"/>
        <v>0.20514171275987025</v>
      </c>
      <c r="AD15" s="86">
        <f t="shared" si="7"/>
        <v>-0.002784569410486215</v>
      </c>
      <c r="AE15" s="97">
        <v>0</v>
      </c>
    </row>
    <row r="16" spans="1:31" ht="41.25" customHeight="1" thickBot="1">
      <c r="A16" s="7" t="s">
        <v>13</v>
      </c>
      <c r="B16" s="8"/>
      <c r="C16" s="90">
        <v>68</v>
      </c>
      <c r="D16" s="37">
        <v>6628000</v>
      </c>
      <c r="E16" s="11">
        <f t="shared" si="8"/>
        <v>97470.58823529411</v>
      </c>
      <c r="F16" s="179"/>
      <c r="G16" s="27"/>
      <c r="H16" s="60">
        <v>909000</v>
      </c>
      <c r="I16" s="61">
        <f t="shared" si="9"/>
        <v>13367.64705882353</v>
      </c>
      <c r="J16" s="27"/>
      <c r="K16" s="26">
        <v>12995872</v>
      </c>
      <c r="L16" s="12">
        <f t="shared" si="0"/>
        <v>191115.76470588235</v>
      </c>
      <c r="M16" s="153"/>
      <c r="N16" s="46"/>
      <c r="O16" s="30">
        <v>5963000</v>
      </c>
      <c r="P16" s="11">
        <f t="shared" si="1"/>
        <v>87691.17647058824</v>
      </c>
      <c r="Q16" s="155"/>
      <c r="R16" s="68">
        <f t="shared" si="2"/>
        <v>0.8996680748340375</v>
      </c>
      <c r="S16" s="32"/>
      <c r="T16" s="60">
        <v>909000</v>
      </c>
      <c r="U16" s="77">
        <f t="shared" si="3"/>
        <v>13367.64705882353</v>
      </c>
      <c r="V16" s="186"/>
      <c r="W16" s="78">
        <f t="shared" si="4"/>
        <v>1</v>
      </c>
      <c r="X16" s="32"/>
      <c r="Y16" s="60">
        <v>14332000</v>
      </c>
      <c r="Z16" s="77">
        <f t="shared" si="5"/>
        <v>210764.70588235295</v>
      </c>
      <c r="AA16" s="160"/>
      <c r="AB16" s="27"/>
      <c r="AC16" s="100">
        <f t="shared" si="6"/>
        <v>0.10281172359961688</v>
      </c>
      <c r="AD16" s="102">
        <f t="shared" si="7"/>
        <v>-0.08823139180045103</v>
      </c>
      <c r="AE16" s="103">
        <v>0</v>
      </c>
    </row>
    <row r="17" spans="1:31" s="20" customFormat="1" ht="12.75" customHeight="1" thickBot="1">
      <c r="A17" s="28"/>
      <c r="B17" s="28"/>
      <c r="C17" s="2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6"/>
      <c r="O17" s="27"/>
      <c r="P17" s="27"/>
      <c r="Q17" s="27"/>
      <c r="R17" s="32"/>
      <c r="S17" s="32"/>
      <c r="T17" s="27"/>
      <c r="U17" s="27"/>
      <c r="V17" s="27"/>
      <c r="W17" s="32"/>
      <c r="X17" s="32"/>
      <c r="Y17" s="27"/>
      <c r="Z17" s="27"/>
      <c r="AA17" s="27"/>
      <c r="AB17" s="27"/>
      <c r="AC17" s="32"/>
      <c r="AD17" s="32"/>
      <c r="AE17" s="35"/>
    </row>
    <row r="18" spans="1:39" s="15" customFormat="1" ht="27" customHeight="1">
      <c r="A18" s="41" t="s">
        <v>24</v>
      </c>
      <c r="B18" s="42"/>
      <c r="C18" s="91">
        <v>60</v>
      </c>
      <c r="D18" s="39">
        <v>4203120</v>
      </c>
      <c r="E18" s="40">
        <f t="shared" si="8"/>
        <v>70052</v>
      </c>
      <c r="F18" s="150">
        <f>(D$18+D$19+D$20+D$21+D$22+D$23+D$24)/($C$18+$C$19+$C$20+$C$21+$C$22+$C$23+$C$24)</f>
        <v>70050.21818181819</v>
      </c>
      <c r="G18" s="27"/>
      <c r="H18" s="62">
        <v>600000</v>
      </c>
      <c r="I18" s="63">
        <f t="shared" si="9"/>
        <v>10000</v>
      </c>
      <c r="J18" s="27"/>
      <c r="K18" s="51">
        <v>10876500</v>
      </c>
      <c r="L18" s="52">
        <f aca="true" t="shared" si="10" ref="L18:L41">K18/C18</f>
        <v>181275</v>
      </c>
      <c r="M18" s="152">
        <f>(K$18+K$19+K$20+K$21+K$22+K$23+K$24)/($C$18+$C$19+$C$20+$C$21+$C$22+$C$23+$C$24)</f>
        <v>216657.8127272727</v>
      </c>
      <c r="N18" s="46"/>
      <c r="O18" s="39">
        <v>2942000</v>
      </c>
      <c r="P18" s="40">
        <f aca="true" t="shared" si="11" ref="P18:P41">O18/C18</f>
        <v>49033.333333333336</v>
      </c>
      <c r="Q18" s="154">
        <f>(O$18+O$19+O$20+O$21+O$22+O$23+O$24)/($C$18+$C$19+$C$20+$C$21+$C$22+$C$23+$C$24)</f>
        <v>49027.27272727273</v>
      </c>
      <c r="R18" s="69">
        <f aca="true" t="shared" si="12" ref="R18:R41">P18/E18</f>
        <v>0.6999562229962505</v>
      </c>
      <c r="S18" s="32"/>
      <c r="T18" s="51">
        <v>600000</v>
      </c>
      <c r="U18" s="52">
        <f aca="true" t="shared" si="13" ref="U18:U41">T18/C18</f>
        <v>10000</v>
      </c>
      <c r="V18" s="173">
        <f>(T$18+T$19+T$20+T$21+T$22+T$23+T$24)/($C$18+$C$19+$C$20+$C$21+$C$22+$C$23+$C$24)</f>
        <v>10000</v>
      </c>
      <c r="W18" s="53">
        <f aca="true" t="shared" si="14" ref="W18:W41">U18/I18</f>
        <v>1</v>
      </c>
      <c r="X18" s="32"/>
      <c r="Y18" s="62">
        <v>12767500</v>
      </c>
      <c r="Z18" s="79">
        <f aca="true" t="shared" si="15" ref="Z18:Z41">Y18/C18</f>
        <v>212791.66666666666</v>
      </c>
      <c r="AA18" s="158">
        <f>(Y$18+Y$19+Y$20+Y$21+Y$22+Y$23+Y$24)/($C$18+$C$19+$C$20+$C$21+$C$22+$C$23+$C$24)</f>
        <v>230719.71272727274</v>
      </c>
      <c r="AB18" s="27"/>
      <c r="AC18" s="104">
        <f aca="true" t="shared" si="16" ref="AC18:AC41">(Z18/L18)-1</f>
        <v>0.17386107663310812</v>
      </c>
      <c r="AD18" s="108">
        <f aca="true" t="shared" si="17" ref="AD18:AD41">((P18+U18)/(E18+I18))-1</f>
        <v>-0.26256266759939373</v>
      </c>
      <c r="AE18" s="105">
        <v>-1102980</v>
      </c>
      <c r="AI18" s="33"/>
      <c r="AJ18" s="33"/>
      <c r="AM18" s="98"/>
    </row>
    <row r="19" spans="1:39" s="15" customFormat="1" ht="30" customHeight="1">
      <c r="A19" s="13" t="s">
        <v>25</v>
      </c>
      <c r="B19" s="14"/>
      <c r="C19" s="92">
        <v>146</v>
      </c>
      <c r="D19" s="29">
        <v>10227300</v>
      </c>
      <c r="E19" s="9">
        <f t="shared" si="8"/>
        <v>70050</v>
      </c>
      <c r="F19" s="161"/>
      <c r="G19" s="27"/>
      <c r="H19" s="58">
        <v>1460000</v>
      </c>
      <c r="I19" s="59">
        <f t="shared" si="9"/>
        <v>10000</v>
      </c>
      <c r="J19" s="27"/>
      <c r="K19" s="25">
        <v>31450000</v>
      </c>
      <c r="L19" s="10">
        <f t="shared" si="10"/>
        <v>215410.95890410958</v>
      </c>
      <c r="M19" s="171"/>
      <c r="N19" s="46"/>
      <c r="O19" s="29">
        <v>7158000</v>
      </c>
      <c r="P19" s="9">
        <f t="shared" si="11"/>
        <v>49027.397260273974</v>
      </c>
      <c r="Q19" s="172"/>
      <c r="R19" s="67">
        <f t="shared" si="12"/>
        <v>0.6998914669560882</v>
      </c>
      <c r="S19" s="32"/>
      <c r="T19" s="25">
        <v>1460000</v>
      </c>
      <c r="U19" s="10">
        <f t="shared" si="13"/>
        <v>10000</v>
      </c>
      <c r="V19" s="174"/>
      <c r="W19" s="47">
        <f t="shared" si="14"/>
        <v>1</v>
      </c>
      <c r="X19" s="32"/>
      <c r="Y19" s="58">
        <v>32500000</v>
      </c>
      <c r="Z19" s="75">
        <f t="shared" si="15"/>
        <v>222602.7397260274</v>
      </c>
      <c r="AA19" s="159"/>
      <c r="AB19" s="27"/>
      <c r="AC19" s="84">
        <f t="shared" si="16"/>
        <v>0.03338632750397452</v>
      </c>
      <c r="AD19" s="86">
        <f t="shared" si="17"/>
        <v>-0.2626183977479828</v>
      </c>
      <c r="AE19" s="106">
        <v>-1362700</v>
      </c>
      <c r="AI19" s="33"/>
      <c r="AJ19" s="33"/>
      <c r="AM19" s="98"/>
    </row>
    <row r="20" spans="1:39" ht="14.25">
      <c r="A20" s="6" t="s">
        <v>14</v>
      </c>
      <c r="B20" s="2" t="s">
        <v>2</v>
      </c>
      <c r="C20" s="89">
        <v>27</v>
      </c>
      <c r="D20" s="29">
        <v>1891350</v>
      </c>
      <c r="E20" s="9">
        <f t="shared" si="8"/>
        <v>70050</v>
      </c>
      <c r="F20" s="161"/>
      <c r="G20" s="27"/>
      <c r="H20" s="58">
        <v>270000</v>
      </c>
      <c r="I20" s="59">
        <f t="shared" si="9"/>
        <v>10000</v>
      </c>
      <c r="J20" s="27"/>
      <c r="K20" s="25">
        <v>4528000</v>
      </c>
      <c r="L20" s="10">
        <f t="shared" si="10"/>
        <v>167703.7037037037</v>
      </c>
      <c r="M20" s="171"/>
      <c r="N20" s="46"/>
      <c r="O20" s="29">
        <v>1323000</v>
      </c>
      <c r="P20" s="9">
        <f t="shared" si="11"/>
        <v>49000</v>
      </c>
      <c r="Q20" s="172"/>
      <c r="R20" s="67">
        <f t="shared" si="12"/>
        <v>0.6995003568879372</v>
      </c>
      <c r="S20" s="32"/>
      <c r="T20" s="25">
        <v>270000</v>
      </c>
      <c r="U20" s="10">
        <f t="shared" si="13"/>
        <v>10000</v>
      </c>
      <c r="V20" s="174"/>
      <c r="W20" s="47">
        <f t="shared" si="14"/>
        <v>1</v>
      </c>
      <c r="X20" s="32"/>
      <c r="Y20" s="58">
        <v>4844820</v>
      </c>
      <c r="Z20" s="75">
        <f t="shared" si="15"/>
        <v>179437.77777777778</v>
      </c>
      <c r="AA20" s="159"/>
      <c r="AB20" s="27"/>
      <c r="AC20" s="84">
        <f t="shared" si="16"/>
        <v>0.06996908127208479</v>
      </c>
      <c r="AD20" s="86">
        <f t="shared" si="17"/>
        <v>-0.2629606495940038</v>
      </c>
      <c r="AE20" s="106">
        <v>-306330</v>
      </c>
      <c r="AI20" s="33"/>
      <c r="AJ20" s="33"/>
      <c r="AM20" s="98"/>
    </row>
    <row r="21" spans="1:39" ht="25.5">
      <c r="A21" s="6" t="s">
        <v>15</v>
      </c>
      <c r="B21" s="2" t="s">
        <v>2</v>
      </c>
      <c r="C21" s="89">
        <v>56</v>
      </c>
      <c r="D21" s="29">
        <v>3922800</v>
      </c>
      <c r="E21" s="9">
        <f t="shared" si="8"/>
        <v>70050</v>
      </c>
      <c r="F21" s="161"/>
      <c r="G21" s="27"/>
      <c r="H21" s="58">
        <v>560000</v>
      </c>
      <c r="I21" s="59">
        <f t="shared" si="9"/>
        <v>10000</v>
      </c>
      <c r="J21" s="27"/>
      <c r="K21" s="25">
        <v>14234200</v>
      </c>
      <c r="L21" s="10">
        <f t="shared" si="10"/>
        <v>254182.14285714287</v>
      </c>
      <c r="M21" s="171"/>
      <c r="N21" s="46"/>
      <c r="O21" s="29">
        <v>2745000</v>
      </c>
      <c r="P21" s="9">
        <f t="shared" si="11"/>
        <v>49017.857142857145</v>
      </c>
      <c r="Q21" s="172"/>
      <c r="R21" s="67">
        <f t="shared" si="12"/>
        <v>0.6997552768430713</v>
      </c>
      <c r="S21" s="32"/>
      <c r="T21" s="25">
        <v>560000</v>
      </c>
      <c r="U21" s="10">
        <f t="shared" si="13"/>
        <v>10000</v>
      </c>
      <c r="V21" s="174"/>
      <c r="W21" s="47">
        <f t="shared" si="14"/>
        <v>1</v>
      </c>
      <c r="X21" s="32"/>
      <c r="Y21" s="58">
        <v>14950500</v>
      </c>
      <c r="Z21" s="75">
        <f t="shared" si="15"/>
        <v>266973.21428571426</v>
      </c>
      <c r="AA21" s="159"/>
      <c r="AB21" s="27"/>
      <c r="AC21" s="84">
        <f t="shared" si="16"/>
        <v>0.050322462800859835</v>
      </c>
      <c r="AD21" s="86">
        <f t="shared" si="17"/>
        <v>-0.2627375747300794</v>
      </c>
      <c r="AE21" s="106">
        <v>-2670200</v>
      </c>
      <c r="AI21" s="33"/>
      <c r="AJ21" s="33"/>
      <c r="AM21" s="98"/>
    </row>
    <row r="22" spans="1:39" ht="51">
      <c r="A22" s="6" t="s">
        <v>16</v>
      </c>
      <c r="B22" s="2" t="s">
        <v>21</v>
      </c>
      <c r="C22" s="89">
        <v>87</v>
      </c>
      <c r="D22" s="29">
        <v>6094350</v>
      </c>
      <c r="E22" s="9">
        <f t="shared" si="8"/>
        <v>70050</v>
      </c>
      <c r="F22" s="161"/>
      <c r="G22" s="27"/>
      <c r="H22" s="58">
        <v>870000</v>
      </c>
      <c r="I22" s="59">
        <f t="shared" si="9"/>
        <v>10000</v>
      </c>
      <c r="J22" s="27"/>
      <c r="K22" s="25">
        <v>15980000</v>
      </c>
      <c r="L22" s="10">
        <f t="shared" si="10"/>
        <v>183678.16091954024</v>
      </c>
      <c r="M22" s="171"/>
      <c r="N22" s="46"/>
      <c r="O22" s="29">
        <v>4266000</v>
      </c>
      <c r="P22" s="9">
        <f t="shared" si="11"/>
        <v>49034.48275862069</v>
      </c>
      <c r="Q22" s="172"/>
      <c r="R22" s="67">
        <f t="shared" si="12"/>
        <v>0.6999926161116444</v>
      </c>
      <c r="S22" s="32"/>
      <c r="T22" s="25">
        <v>870000</v>
      </c>
      <c r="U22" s="10">
        <f t="shared" si="13"/>
        <v>10000</v>
      </c>
      <c r="V22" s="174"/>
      <c r="W22" s="47">
        <f t="shared" si="14"/>
        <v>1</v>
      </c>
      <c r="X22" s="32"/>
      <c r="Y22" s="58">
        <v>17701300</v>
      </c>
      <c r="Z22" s="75">
        <f t="shared" si="15"/>
        <v>203463.2183908046</v>
      </c>
      <c r="AA22" s="159"/>
      <c r="AB22" s="27"/>
      <c r="AC22" s="84">
        <f t="shared" si="16"/>
        <v>0.10771589486858568</v>
      </c>
      <c r="AD22" s="86">
        <f t="shared" si="17"/>
        <v>-0.2625298843395292</v>
      </c>
      <c r="AE22" s="106">
        <v>-1140000</v>
      </c>
      <c r="AI22" s="33"/>
      <c r="AJ22" s="33"/>
      <c r="AM22" s="98"/>
    </row>
    <row r="23" spans="1:39" s="15" customFormat="1" ht="38.25">
      <c r="A23" s="13" t="s">
        <v>17</v>
      </c>
      <c r="B23" s="14" t="s">
        <v>22</v>
      </c>
      <c r="C23" s="92">
        <v>54</v>
      </c>
      <c r="D23" s="29">
        <v>3782700</v>
      </c>
      <c r="E23" s="9">
        <f t="shared" si="8"/>
        <v>70050</v>
      </c>
      <c r="F23" s="161"/>
      <c r="G23" s="27"/>
      <c r="H23" s="58">
        <v>540000</v>
      </c>
      <c r="I23" s="59">
        <f t="shared" si="9"/>
        <v>10000</v>
      </c>
      <c r="J23" s="27"/>
      <c r="K23" s="25">
        <v>12248000</v>
      </c>
      <c r="L23" s="10">
        <f t="shared" si="10"/>
        <v>226814.8148148148</v>
      </c>
      <c r="M23" s="171"/>
      <c r="N23" s="46"/>
      <c r="O23" s="29">
        <v>2647000</v>
      </c>
      <c r="P23" s="9">
        <f t="shared" si="11"/>
        <v>49018.51851851852</v>
      </c>
      <c r="Q23" s="172"/>
      <c r="R23" s="67">
        <f t="shared" si="12"/>
        <v>0.699764718322891</v>
      </c>
      <c r="S23" s="32"/>
      <c r="T23" s="25">
        <v>540000</v>
      </c>
      <c r="U23" s="10">
        <f t="shared" si="13"/>
        <v>10000</v>
      </c>
      <c r="V23" s="174"/>
      <c r="W23" s="47">
        <f t="shared" si="14"/>
        <v>1</v>
      </c>
      <c r="X23" s="32"/>
      <c r="Y23" s="58">
        <v>12495000</v>
      </c>
      <c r="Z23" s="75">
        <f t="shared" si="15"/>
        <v>231388.88888888888</v>
      </c>
      <c r="AA23" s="159"/>
      <c r="AB23" s="27"/>
      <c r="AC23" s="84">
        <f t="shared" si="16"/>
        <v>0.020166557805356033</v>
      </c>
      <c r="AD23" s="86">
        <f t="shared" si="17"/>
        <v>-0.2627293126980822</v>
      </c>
      <c r="AE23" s="106">
        <v>-2548300</v>
      </c>
      <c r="AI23" s="33"/>
      <c r="AJ23" s="33"/>
      <c r="AM23" s="98"/>
    </row>
    <row r="24" spans="1:39" s="15" customFormat="1" ht="26.25" thickBot="1">
      <c r="A24" s="43" t="s">
        <v>18</v>
      </c>
      <c r="B24" s="44" t="s">
        <v>23</v>
      </c>
      <c r="C24" s="93">
        <v>120</v>
      </c>
      <c r="D24" s="30">
        <v>8406000</v>
      </c>
      <c r="E24" s="11">
        <f t="shared" si="8"/>
        <v>70050</v>
      </c>
      <c r="F24" s="151"/>
      <c r="G24" s="27"/>
      <c r="H24" s="60">
        <v>1200000</v>
      </c>
      <c r="I24" s="61">
        <f t="shared" si="9"/>
        <v>10000</v>
      </c>
      <c r="J24" s="27"/>
      <c r="K24" s="26">
        <v>29845097</v>
      </c>
      <c r="L24" s="12">
        <f t="shared" si="10"/>
        <v>248709.14166666666</v>
      </c>
      <c r="M24" s="153"/>
      <c r="N24" s="46"/>
      <c r="O24" s="30">
        <v>5884000</v>
      </c>
      <c r="P24" s="11">
        <f t="shared" si="11"/>
        <v>49033.333333333336</v>
      </c>
      <c r="Q24" s="155"/>
      <c r="R24" s="68">
        <f t="shared" si="12"/>
        <v>0.6999762074708542</v>
      </c>
      <c r="S24" s="32"/>
      <c r="T24" s="26">
        <v>1200000</v>
      </c>
      <c r="U24" s="12">
        <f t="shared" si="13"/>
        <v>10000</v>
      </c>
      <c r="V24" s="175"/>
      <c r="W24" s="48">
        <f t="shared" si="14"/>
        <v>1</v>
      </c>
      <c r="X24" s="32"/>
      <c r="Y24" s="60">
        <v>31636722</v>
      </c>
      <c r="Z24" s="77">
        <f t="shared" si="15"/>
        <v>263639.35</v>
      </c>
      <c r="AA24" s="160"/>
      <c r="AB24" s="27"/>
      <c r="AC24" s="100">
        <f t="shared" si="16"/>
        <v>0.06003079835860459</v>
      </c>
      <c r="AD24" s="102">
        <f t="shared" si="17"/>
        <v>-0.26254424318134495</v>
      </c>
      <c r="AE24" s="107">
        <v>-7970044</v>
      </c>
      <c r="AI24" s="33"/>
      <c r="AJ24" s="33"/>
      <c r="AM24" s="98"/>
    </row>
    <row r="25" spans="1:30" s="15" customFormat="1" ht="8.25" customHeight="1" thickBot="1">
      <c r="A25" s="28"/>
      <c r="B25" s="28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27"/>
      <c r="P25" s="27"/>
      <c r="Q25" s="27"/>
      <c r="R25" s="32"/>
      <c r="S25" s="27"/>
      <c r="T25" s="27"/>
      <c r="U25" s="27"/>
      <c r="V25" s="27"/>
      <c r="W25" s="32"/>
      <c r="X25" s="27"/>
      <c r="Y25" s="27"/>
      <c r="Z25" s="27"/>
      <c r="AA25" s="27"/>
      <c r="AB25" s="27"/>
      <c r="AC25" s="109"/>
      <c r="AD25" s="101"/>
    </row>
    <row r="26" spans="1:31" ht="22.5" customHeight="1">
      <c r="A26" s="41" t="s">
        <v>40</v>
      </c>
      <c r="B26" s="42" t="s">
        <v>2</v>
      </c>
      <c r="C26" s="110">
        <v>33</v>
      </c>
      <c r="D26" s="39">
        <v>2885000</v>
      </c>
      <c r="E26" s="40">
        <f t="shared" si="8"/>
        <v>87424.24242424243</v>
      </c>
      <c r="F26" s="150">
        <f>(D26+D27+D28)/(C26+C27+C28)</f>
        <v>94318.02586206897</v>
      </c>
      <c r="G26" s="27"/>
      <c r="H26" s="62">
        <v>165000</v>
      </c>
      <c r="I26" s="63">
        <f t="shared" si="9"/>
        <v>5000</v>
      </c>
      <c r="J26" s="27"/>
      <c r="K26" s="51">
        <v>5930000</v>
      </c>
      <c r="L26" s="52">
        <f t="shared" si="10"/>
        <v>179696.9696969697</v>
      </c>
      <c r="M26" s="152">
        <f>(K26+K27+K28)/(C26+C27+C28)</f>
        <v>187598.4094827586</v>
      </c>
      <c r="N26" s="46"/>
      <c r="O26" s="39">
        <v>2105000</v>
      </c>
      <c r="P26" s="40">
        <f t="shared" si="11"/>
        <v>63787.878787878784</v>
      </c>
      <c r="Q26" s="154">
        <f>(O26+O27+O28)/(C26+C27+C28)</f>
        <v>82573.27586206897</v>
      </c>
      <c r="R26" s="69">
        <f t="shared" si="12"/>
        <v>0.729636048526863</v>
      </c>
      <c r="T26" s="51">
        <v>330000</v>
      </c>
      <c r="U26" s="52">
        <f t="shared" si="13"/>
        <v>10000</v>
      </c>
      <c r="V26" s="173">
        <f>(T26+T27+T28)/(C26+C27+C28)</f>
        <v>10000</v>
      </c>
      <c r="W26" s="53">
        <f t="shared" si="14"/>
        <v>2</v>
      </c>
      <c r="X26" s="27"/>
      <c r="Y26" s="62">
        <v>6220000</v>
      </c>
      <c r="Z26" s="79">
        <f t="shared" si="15"/>
        <v>188484.84848484848</v>
      </c>
      <c r="AA26" s="158">
        <f>(Y26+Y27+Y28)/(C26+C27+C28)</f>
        <v>204448.8318965517</v>
      </c>
      <c r="AB26" s="31"/>
      <c r="AC26" s="104">
        <f t="shared" si="16"/>
        <v>0.04890387858347389</v>
      </c>
      <c r="AD26" s="108">
        <f t="shared" si="17"/>
        <v>-0.20163934426229513</v>
      </c>
      <c r="AE26" s="105">
        <v>0</v>
      </c>
    </row>
    <row r="27" spans="1:31" ht="29.25" customHeight="1">
      <c r="A27" s="13" t="s">
        <v>41</v>
      </c>
      <c r="B27" s="14" t="s">
        <v>2</v>
      </c>
      <c r="C27" s="111">
        <v>79</v>
      </c>
      <c r="D27" s="29">
        <v>7032951</v>
      </c>
      <c r="E27" s="9">
        <f t="shared" si="8"/>
        <v>89024.69620253165</v>
      </c>
      <c r="F27" s="161"/>
      <c r="G27" s="27"/>
      <c r="H27" s="58">
        <v>560000</v>
      </c>
      <c r="I27" s="59">
        <f t="shared" si="9"/>
        <v>7088.607594936709</v>
      </c>
      <c r="J27" s="27"/>
      <c r="K27" s="25">
        <v>15000000</v>
      </c>
      <c r="L27" s="10">
        <f t="shared" si="10"/>
        <v>189873.41772151898</v>
      </c>
      <c r="M27" s="171"/>
      <c r="N27" s="46"/>
      <c r="O27" s="29">
        <v>6061000</v>
      </c>
      <c r="P27" s="9">
        <f t="shared" si="11"/>
        <v>76721.51898734177</v>
      </c>
      <c r="Q27" s="172"/>
      <c r="R27" s="67">
        <f t="shared" si="12"/>
        <v>0.8618004021356042</v>
      </c>
      <c r="T27" s="25">
        <v>790000</v>
      </c>
      <c r="U27" s="10">
        <f t="shared" si="13"/>
        <v>10000</v>
      </c>
      <c r="V27" s="174"/>
      <c r="W27" s="47">
        <f t="shared" si="14"/>
        <v>1.4107142857142858</v>
      </c>
      <c r="X27" s="27"/>
      <c r="Y27" s="58">
        <v>15845989</v>
      </c>
      <c r="Z27" s="75">
        <f t="shared" si="15"/>
        <v>200582.13924050634</v>
      </c>
      <c r="AA27" s="159"/>
      <c r="AB27" s="31"/>
      <c r="AC27" s="84">
        <f t="shared" si="16"/>
        <v>0.056399266666666836</v>
      </c>
      <c r="AD27" s="86">
        <f t="shared" si="17"/>
        <v>-0.09771576294908269</v>
      </c>
      <c r="AE27" s="106">
        <v>0</v>
      </c>
    </row>
    <row r="28" spans="1:31" s="20" customFormat="1" ht="37.5" customHeight="1" thickBot="1">
      <c r="A28" s="43" t="s">
        <v>42</v>
      </c>
      <c r="B28" s="44" t="s">
        <v>2</v>
      </c>
      <c r="C28" s="112">
        <v>120</v>
      </c>
      <c r="D28" s="29">
        <v>11963831</v>
      </c>
      <c r="E28" s="11">
        <f t="shared" si="8"/>
        <v>99698.59166666666</v>
      </c>
      <c r="F28" s="151"/>
      <c r="G28" s="22"/>
      <c r="H28" s="60">
        <v>612000</v>
      </c>
      <c r="I28" s="61">
        <f t="shared" si="9"/>
        <v>5100</v>
      </c>
      <c r="J28" s="22"/>
      <c r="K28" s="26">
        <v>22592831</v>
      </c>
      <c r="L28" s="12">
        <f t="shared" si="10"/>
        <v>188273.59166666667</v>
      </c>
      <c r="M28" s="153"/>
      <c r="N28" s="99"/>
      <c r="O28" s="30">
        <v>10991000</v>
      </c>
      <c r="P28" s="11">
        <f t="shared" si="11"/>
        <v>91591.66666666667</v>
      </c>
      <c r="Q28" s="155"/>
      <c r="R28" s="68">
        <f t="shared" si="12"/>
        <v>0.9186856618084961</v>
      </c>
      <c r="S28" s="22"/>
      <c r="T28" s="26">
        <v>1200000</v>
      </c>
      <c r="U28" s="12">
        <f t="shared" si="13"/>
        <v>10000</v>
      </c>
      <c r="V28" s="175"/>
      <c r="W28" s="48">
        <f t="shared" si="14"/>
        <v>1.9607843137254901</v>
      </c>
      <c r="X28" s="22"/>
      <c r="Y28" s="60">
        <v>25366140</v>
      </c>
      <c r="Z28" s="77">
        <f t="shared" si="15"/>
        <v>211384.5</v>
      </c>
      <c r="AA28" s="160"/>
      <c r="AB28" s="22"/>
      <c r="AC28" s="100">
        <f t="shared" si="16"/>
        <v>0.1227517259789177</v>
      </c>
      <c r="AD28" s="102">
        <f t="shared" si="17"/>
        <v>-0.030600840612441282</v>
      </c>
      <c r="AE28" s="107">
        <v>0</v>
      </c>
    </row>
    <row r="29" spans="1:30" s="20" customFormat="1" ht="7.5" customHeight="1" thickBot="1">
      <c r="A29" s="28"/>
      <c r="B29" s="28"/>
      <c r="E29" s="27"/>
      <c r="F29" s="23"/>
      <c r="G29" s="23"/>
      <c r="H29" s="23"/>
      <c r="I29" s="27"/>
      <c r="J29" s="23"/>
      <c r="K29" s="23"/>
      <c r="L29" s="27"/>
      <c r="M29" s="23"/>
      <c r="N29" s="114"/>
      <c r="O29" s="23"/>
      <c r="P29" s="27"/>
      <c r="Q29" s="23"/>
      <c r="R29" s="32"/>
      <c r="S29" s="23"/>
      <c r="T29" s="23"/>
      <c r="U29" s="27"/>
      <c r="V29" s="23"/>
      <c r="W29" s="32"/>
      <c r="X29" s="23"/>
      <c r="Y29" s="23"/>
      <c r="Z29" s="27"/>
      <c r="AA29" s="23"/>
      <c r="AB29" s="23"/>
      <c r="AC29" s="101"/>
      <c r="AD29" s="101"/>
    </row>
    <row r="30" spans="1:31" ht="37.5" customHeight="1">
      <c r="A30" s="119" t="s">
        <v>43</v>
      </c>
      <c r="B30" s="120" t="s">
        <v>50</v>
      </c>
      <c r="C30" s="121">
        <v>159</v>
      </c>
      <c r="D30" s="139">
        <v>43776000</v>
      </c>
      <c r="E30" s="40">
        <f t="shared" si="8"/>
        <v>275320.75471698114</v>
      </c>
      <c r="F30" s="150">
        <f>(D30+D31+D32+D33+D34+D35+D36)/(C30+C31+C32+C33+C34+C35+C36)</f>
        <v>157702.66479663394</v>
      </c>
      <c r="H30" s="62">
        <v>6005000</v>
      </c>
      <c r="I30" s="63">
        <f t="shared" si="9"/>
        <v>37767.29559748428</v>
      </c>
      <c r="K30" s="51">
        <v>58246000</v>
      </c>
      <c r="L30" s="52">
        <f t="shared" si="10"/>
        <v>366327.0440251572</v>
      </c>
      <c r="M30" s="164">
        <f>(K30+K31+K32+K33+K34+K35+K36)/(C30+C31+C32+C33+C34+C35+C36)</f>
        <v>244726.507713885</v>
      </c>
      <c r="N30" s="94"/>
      <c r="O30" s="39">
        <v>35259000</v>
      </c>
      <c r="P30" s="40">
        <f t="shared" si="11"/>
        <v>221754.71698113208</v>
      </c>
      <c r="Q30" s="168">
        <f>(O30+O31+O32+O33+O34+O35+O36)/(C30+C31+C32+C33+C34+C35+C36)</f>
        <v>128458.6255259467</v>
      </c>
      <c r="R30" s="69">
        <f t="shared" si="12"/>
        <v>0.8054413377192983</v>
      </c>
      <c r="T30" s="51">
        <v>6005000</v>
      </c>
      <c r="U30" s="52">
        <f t="shared" si="13"/>
        <v>37767.29559748428</v>
      </c>
      <c r="V30" s="173">
        <f>(T30+T31+T32+T33+T34+T35+T36)/(C30+C31+C32+C33+C34+C35+C36)</f>
        <v>21632.538569424963</v>
      </c>
      <c r="W30" s="53">
        <f t="shared" si="14"/>
        <v>1</v>
      </c>
      <c r="Y30" s="115">
        <v>60993000</v>
      </c>
      <c r="Z30" s="79">
        <f t="shared" si="15"/>
        <v>383603.77358490566</v>
      </c>
      <c r="AA30" s="148">
        <f>(Y30+Y31+Y32+Y33+Y34+Y35+Y36)/(C30+C31+C32+C33+C34+C35+C36)</f>
        <v>263837.713884993</v>
      </c>
      <c r="AB30" s="20"/>
      <c r="AC30" s="104">
        <f t="shared" si="16"/>
        <v>0.04716203687806897</v>
      </c>
      <c r="AD30" s="108">
        <f t="shared" si="17"/>
        <v>-0.1710893714469376</v>
      </c>
      <c r="AE30" s="105">
        <v>0</v>
      </c>
    </row>
    <row r="31" spans="1:31" ht="37.5" customHeight="1">
      <c r="A31" s="6" t="s">
        <v>44</v>
      </c>
      <c r="B31" s="2" t="s">
        <v>50</v>
      </c>
      <c r="C31" s="89">
        <v>68</v>
      </c>
      <c r="D31" s="118">
        <v>9184000</v>
      </c>
      <c r="E31" s="9">
        <f t="shared" si="8"/>
        <v>135058.82352941178</v>
      </c>
      <c r="F31" s="161"/>
      <c r="H31" s="58">
        <v>1260000</v>
      </c>
      <c r="I31" s="59">
        <f t="shared" si="9"/>
        <v>18529.41176470588</v>
      </c>
      <c r="K31" s="25">
        <v>15554000</v>
      </c>
      <c r="L31" s="10">
        <f t="shared" si="10"/>
        <v>228735.29411764705</v>
      </c>
      <c r="M31" s="165"/>
      <c r="N31" s="94"/>
      <c r="O31" s="29">
        <v>8475000</v>
      </c>
      <c r="P31" s="9">
        <f t="shared" si="11"/>
        <v>124632.35294117648</v>
      </c>
      <c r="Q31" s="169"/>
      <c r="R31" s="67">
        <f t="shared" si="12"/>
        <v>0.9228005226480835</v>
      </c>
      <c r="T31" s="25">
        <v>1260000</v>
      </c>
      <c r="U31" s="10">
        <f t="shared" si="13"/>
        <v>18529.41176470588</v>
      </c>
      <c r="V31" s="174"/>
      <c r="W31" s="47">
        <f t="shared" si="14"/>
        <v>1</v>
      </c>
      <c r="Y31" s="116">
        <v>17450300</v>
      </c>
      <c r="Z31" s="75">
        <f t="shared" si="15"/>
        <v>256622.0588235294</v>
      </c>
      <c r="AA31" s="176"/>
      <c r="AB31" s="20"/>
      <c r="AC31" s="84">
        <f t="shared" si="16"/>
        <v>0.12191719171917192</v>
      </c>
      <c r="AD31" s="86">
        <f t="shared" si="17"/>
        <v>-0.06788586748372272</v>
      </c>
      <c r="AE31" s="106">
        <v>0</v>
      </c>
    </row>
    <row r="32" spans="1:31" ht="37.5" customHeight="1">
      <c r="A32" s="6" t="s">
        <v>45</v>
      </c>
      <c r="B32" s="2" t="s">
        <v>50</v>
      </c>
      <c r="C32" s="89">
        <v>60</v>
      </c>
      <c r="D32" s="118">
        <v>7588000</v>
      </c>
      <c r="E32" s="9">
        <f t="shared" si="8"/>
        <v>126466.66666666667</v>
      </c>
      <c r="F32" s="161"/>
      <c r="H32" s="58">
        <v>1041000</v>
      </c>
      <c r="I32" s="59">
        <f t="shared" si="9"/>
        <v>17350</v>
      </c>
      <c r="K32" s="25">
        <v>12913000</v>
      </c>
      <c r="L32" s="10">
        <f t="shared" si="10"/>
        <v>215216.66666666666</v>
      </c>
      <c r="M32" s="165"/>
      <c r="N32" s="94"/>
      <c r="O32" s="29">
        <v>7292000</v>
      </c>
      <c r="P32" s="9">
        <f t="shared" si="11"/>
        <v>121533.33333333333</v>
      </c>
      <c r="Q32" s="169"/>
      <c r="R32" s="67">
        <f t="shared" si="12"/>
        <v>0.9609910384818133</v>
      </c>
      <c r="T32" s="25">
        <v>1041000</v>
      </c>
      <c r="U32" s="10">
        <f t="shared" si="13"/>
        <v>17350</v>
      </c>
      <c r="V32" s="174"/>
      <c r="W32" s="47">
        <f t="shared" si="14"/>
        <v>1</v>
      </c>
      <c r="Y32" s="116">
        <v>15131590</v>
      </c>
      <c r="Z32" s="75">
        <f t="shared" si="15"/>
        <v>252193.16666666666</v>
      </c>
      <c r="AA32" s="176"/>
      <c r="AC32" s="84">
        <f t="shared" si="16"/>
        <v>0.17181057848679626</v>
      </c>
      <c r="AD32" s="86">
        <f t="shared" si="17"/>
        <v>-0.0343029319735777</v>
      </c>
      <c r="AE32" s="106">
        <v>0</v>
      </c>
    </row>
    <row r="33" spans="1:31" ht="37.5" customHeight="1">
      <c r="A33" s="6" t="s">
        <v>46</v>
      </c>
      <c r="B33" s="2" t="s">
        <v>50</v>
      </c>
      <c r="C33" s="89">
        <v>152</v>
      </c>
      <c r="D33" s="118">
        <v>18602000</v>
      </c>
      <c r="E33" s="9">
        <f t="shared" si="8"/>
        <v>122381.57894736843</v>
      </c>
      <c r="F33" s="162"/>
      <c r="H33" s="58">
        <v>2552000</v>
      </c>
      <c r="I33" s="59">
        <f t="shared" si="9"/>
        <v>16789.473684210527</v>
      </c>
      <c r="K33" s="25">
        <v>31005000</v>
      </c>
      <c r="L33" s="10">
        <f t="shared" si="10"/>
        <v>203980.26315789475</v>
      </c>
      <c r="M33" s="166"/>
      <c r="N33" s="94"/>
      <c r="O33" s="29">
        <v>14314000</v>
      </c>
      <c r="P33" s="9">
        <f t="shared" si="11"/>
        <v>94171.05263157895</v>
      </c>
      <c r="Q33" s="169"/>
      <c r="R33" s="67">
        <f t="shared" si="12"/>
        <v>0.7694871519191484</v>
      </c>
      <c r="T33" s="25">
        <v>2552000</v>
      </c>
      <c r="U33" s="10">
        <f t="shared" si="13"/>
        <v>16789.473684210527</v>
      </c>
      <c r="V33" s="174"/>
      <c r="W33" s="47">
        <f t="shared" si="14"/>
        <v>1</v>
      </c>
      <c r="Y33" s="116">
        <v>34726800</v>
      </c>
      <c r="Z33" s="75">
        <f t="shared" si="15"/>
        <v>228465.7894736842</v>
      </c>
      <c r="AA33" s="176"/>
      <c r="AC33" s="84">
        <f t="shared" si="16"/>
        <v>0.12003870343492973</v>
      </c>
      <c r="AD33" s="86">
        <f t="shared" si="17"/>
        <v>-0.20270398033468862</v>
      </c>
      <c r="AE33" s="106">
        <v>0</v>
      </c>
    </row>
    <row r="34" spans="1:31" ht="37.5" customHeight="1">
      <c r="A34" s="6" t="s">
        <v>47</v>
      </c>
      <c r="B34" s="2" t="s">
        <v>50</v>
      </c>
      <c r="C34" s="89">
        <v>80</v>
      </c>
      <c r="D34" s="118">
        <v>10554000</v>
      </c>
      <c r="E34" s="9">
        <f t="shared" si="8"/>
        <v>131925</v>
      </c>
      <c r="F34" s="162"/>
      <c r="H34" s="58">
        <v>1448000</v>
      </c>
      <c r="I34" s="59">
        <f t="shared" si="9"/>
        <v>18100</v>
      </c>
      <c r="K34" s="25">
        <v>17932000</v>
      </c>
      <c r="L34" s="10">
        <f t="shared" si="10"/>
        <v>224150</v>
      </c>
      <c r="M34" s="166"/>
      <c r="N34" s="94"/>
      <c r="O34" s="29">
        <v>8021000</v>
      </c>
      <c r="P34" s="9">
        <f t="shared" si="11"/>
        <v>100262.5</v>
      </c>
      <c r="Q34" s="169"/>
      <c r="R34" s="67">
        <f t="shared" si="12"/>
        <v>0.7599962099677847</v>
      </c>
      <c r="T34" s="25">
        <v>1448000</v>
      </c>
      <c r="U34" s="10">
        <f t="shared" si="13"/>
        <v>18100</v>
      </c>
      <c r="V34" s="174"/>
      <c r="W34" s="47">
        <f t="shared" si="14"/>
        <v>1</v>
      </c>
      <c r="Y34" s="116">
        <v>18516000</v>
      </c>
      <c r="Z34" s="75">
        <f t="shared" si="15"/>
        <v>231450</v>
      </c>
      <c r="AA34" s="176"/>
      <c r="AC34" s="84">
        <f t="shared" si="16"/>
        <v>0.03256747713584662</v>
      </c>
      <c r="AD34" s="86">
        <f t="shared" si="17"/>
        <v>-0.21104815864022664</v>
      </c>
      <c r="AE34" s="106">
        <v>0</v>
      </c>
    </row>
    <row r="35" spans="1:31" ht="25.5">
      <c r="A35" s="6" t="s">
        <v>48</v>
      </c>
      <c r="B35" s="2" t="s">
        <v>50</v>
      </c>
      <c r="C35" s="89">
        <v>104</v>
      </c>
      <c r="D35" s="118">
        <v>12813000</v>
      </c>
      <c r="E35" s="9">
        <f t="shared" si="8"/>
        <v>123201.92307692308</v>
      </c>
      <c r="F35" s="162"/>
      <c r="H35" s="58">
        <v>1757000</v>
      </c>
      <c r="I35" s="59">
        <f t="shared" si="9"/>
        <v>16894.23076923077</v>
      </c>
      <c r="K35" s="25">
        <v>21969000</v>
      </c>
      <c r="L35" s="10">
        <f t="shared" si="10"/>
        <v>211240.38461538462</v>
      </c>
      <c r="M35" s="166"/>
      <c r="N35" s="94"/>
      <c r="O35" s="29">
        <v>10471000</v>
      </c>
      <c r="P35" s="9">
        <f t="shared" si="11"/>
        <v>100682.69230769231</v>
      </c>
      <c r="Q35" s="169"/>
      <c r="R35" s="67">
        <f t="shared" si="12"/>
        <v>0.8172168890970108</v>
      </c>
      <c r="T35" s="25">
        <v>1757000</v>
      </c>
      <c r="U35" s="10">
        <f t="shared" si="13"/>
        <v>16894.23076923077</v>
      </c>
      <c r="V35" s="174"/>
      <c r="W35" s="47">
        <f t="shared" si="14"/>
        <v>1</v>
      </c>
      <c r="Y35" s="116">
        <v>23665000</v>
      </c>
      <c r="Z35" s="75">
        <f t="shared" si="15"/>
        <v>227548.07692307694</v>
      </c>
      <c r="AA35" s="176"/>
      <c r="AC35" s="84">
        <f t="shared" si="16"/>
        <v>0.07719969047293906</v>
      </c>
      <c r="AD35" s="86">
        <f t="shared" si="17"/>
        <v>-0.16074124914207277</v>
      </c>
      <c r="AE35" s="106">
        <v>0</v>
      </c>
    </row>
    <row r="36" spans="1:31" ht="26.25" thickBot="1">
      <c r="A36" s="7" t="s">
        <v>49</v>
      </c>
      <c r="B36" s="8" t="s">
        <v>50</v>
      </c>
      <c r="C36" s="90">
        <v>90</v>
      </c>
      <c r="D36" s="140">
        <v>9925000</v>
      </c>
      <c r="E36" s="11">
        <f t="shared" si="8"/>
        <v>110277.77777777778</v>
      </c>
      <c r="F36" s="163"/>
      <c r="H36" s="60">
        <v>1361000</v>
      </c>
      <c r="I36" s="61">
        <f t="shared" si="9"/>
        <v>15122.222222222223</v>
      </c>
      <c r="K36" s="26">
        <v>16871000</v>
      </c>
      <c r="L36" s="12">
        <f t="shared" si="10"/>
        <v>187455.55555555556</v>
      </c>
      <c r="M36" s="167"/>
      <c r="N36" s="94"/>
      <c r="O36" s="30">
        <v>7759000</v>
      </c>
      <c r="P36" s="11">
        <f t="shared" si="11"/>
        <v>86211.11111111111</v>
      </c>
      <c r="Q36" s="170"/>
      <c r="R36" s="68">
        <f t="shared" si="12"/>
        <v>0.7817632241813601</v>
      </c>
      <c r="T36" s="26">
        <v>1361000</v>
      </c>
      <c r="U36" s="12">
        <f t="shared" si="13"/>
        <v>15122.222222222223</v>
      </c>
      <c r="V36" s="175"/>
      <c r="W36" s="48">
        <f t="shared" si="14"/>
        <v>1</v>
      </c>
      <c r="Y36" s="117">
        <v>17633600</v>
      </c>
      <c r="Z36" s="77">
        <f t="shared" si="15"/>
        <v>195928.88888888888</v>
      </c>
      <c r="AA36" s="149"/>
      <c r="AC36" s="100">
        <f t="shared" si="16"/>
        <v>0.045201825617924074</v>
      </c>
      <c r="AD36" s="102">
        <f t="shared" si="17"/>
        <v>-0.19191919191919193</v>
      </c>
      <c r="AE36" s="107">
        <v>0</v>
      </c>
    </row>
    <row r="37" spans="1:31" s="20" customFormat="1" ht="13.5" thickBot="1">
      <c r="A37" s="28"/>
      <c r="B37" s="28"/>
      <c r="C37" s="113"/>
      <c r="D37" s="27"/>
      <c r="E37" s="27"/>
      <c r="F37" s="124"/>
      <c r="H37" s="27"/>
      <c r="I37" s="27"/>
      <c r="K37" s="27"/>
      <c r="L37" s="27"/>
      <c r="M37" s="124"/>
      <c r="N37" s="94"/>
      <c r="O37" s="27"/>
      <c r="P37" s="27"/>
      <c r="Q37" s="125"/>
      <c r="R37" s="32"/>
      <c r="T37" s="27"/>
      <c r="U37" s="27"/>
      <c r="V37" s="125"/>
      <c r="W37" s="32"/>
      <c r="Z37" s="27"/>
      <c r="AA37" s="125"/>
      <c r="AC37" s="32"/>
      <c r="AD37" s="32"/>
      <c r="AE37" s="27"/>
    </row>
    <row r="38" spans="1:31" ht="30.75" customHeight="1">
      <c r="A38" s="119" t="s">
        <v>52</v>
      </c>
      <c r="B38" s="120" t="s">
        <v>54</v>
      </c>
      <c r="C38" s="122">
        <v>100</v>
      </c>
      <c r="D38" s="139">
        <v>11904000</v>
      </c>
      <c r="E38" s="40">
        <f t="shared" si="8"/>
        <v>119040</v>
      </c>
      <c r="F38" s="150">
        <f>(D38+D39)/(C38+C39)</f>
        <v>129811.11111111111</v>
      </c>
      <c r="H38" s="62">
        <v>1633000</v>
      </c>
      <c r="I38" s="63">
        <f t="shared" si="9"/>
        <v>16330</v>
      </c>
      <c r="K38" s="51">
        <v>20386000</v>
      </c>
      <c r="L38" s="52">
        <f t="shared" si="10"/>
        <v>203860</v>
      </c>
      <c r="M38" s="152">
        <f>(K38+K39)/(C38+C39)</f>
        <v>214444.44444444444</v>
      </c>
      <c r="N38" s="94"/>
      <c r="O38" s="39">
        <v>9779000</v>
      </c>
      <c r="P38" s="40">
        <f t="shared" si="11"/>
        <v>97790</v>
      </c>
      <c r="Q38" s="154">
        <f>(O38+O39)/(C38+C39)</f>
        <v>108855.55555555556</v>
      </c>
      <c r="R38" s="69">
        <f t="shared" si="12"/>
        <v>0.8214885752688172</v>
      </c>
      <c r="T38" s="51">
        <v>1633000</v>
      </c>
      <c r="U38" s="52">
        <f t="shared" si="13"/>
        <v>16330</v>
      </c>
      <c r="V38" s="156">
        <f>(T38+T39)/(C38+C39)</f>
        <v>17805.555555555555</v>
      </c>
      <c r="W38" s="53">
        <f t="shared" si="14"/>
        <v>1</v>
      </c>
      <c r="Y38" s="62">
        <v>22234141</v>
      </c>
      <c r="Z38" s="79">
        <f t="shared" si="15"/>
        <v>222341.41</v>
      </c>
      <c r="AA38" s="148">
        <f>(Y38+Y39)/(C38+C39)</f>
        <v>234506.23888888888</v>
      </c>
      <c r="AC38" s="104">
        <f t="shared" si="16"/>
        <v>0.09065736289610515</v>
      </c>
      <c r="AD38" s="108">
        <f t="shared" si="17"/>
        <v>-0.1569771736721578</v>
      </c>
      <c r="AE38" s="105">
        <v>0</v>
      </c>
    </row>
    <row r="39" spans="1:31" ht="30" customHeight="1" thickBot="1">
      <c r="A39" s="7" t="s">
        <v>53</v>
      </c>
      <c r="B39" s="8" t="s">
        <v>54</v>
      </c>
      <c r="C39" s="123">
        <v>80</v>
      </c>
      <c r="D39" s="140">
        <v>11462000</v>
      </c>
      <c r="E39" s="11">
        <f t="shared" si="8"/>
        <v>143275</v>
      </c>
      <c r="F39" s="151"/>
      <c r="H39" s="60">
        <v>1572000</v>
      </c>
      <c r="I39" s="61">
        <f t="shared" si="9"/>
        <v>19650</v>
      </c>
      <c r="K39" s="26">
        <v>18214000</v>
      </c>
      <c r="L39" s="12">
        <f t="shared" si="10"/>
        <v>227675</v>
      </c>
      <c r="M39" s="153"/>
      <c r="N39" s="94"/>
      <c r="O39" s="30">
        <v>9815000</v>
      </c>
      <c r="P39" s="11">
        <f t="shared" si="11"/>
        <v>122687.5</v>
      </c>
      <c r="Q39" s="155"/>
      <c r="R39" s="68">
        <f t="shared" si="12"/>
        <v>0.8563077996859186</v>
      </c>
      <c r="T39" s="26">
        <v>1572000</v>
      </c>
      <c r="U39" s="12">
        <f t="shared" si="13"/>
        <v>19650</v>
      </c>
      <c r="V39" s="157"/>
      <c r="W39" s="48">
        <f t="shared" si="14"/>
        <v>1</v>
      </c>
      <c r="Y39" s="60">
        <v>19976982</v>
      </c>
      <c r="Z39" s="77">
        <f t="shared" si="15"/>
        <v>249712.275</v>
      </c>
      <c r="AA39" s="149"/>
      <c r="AC39" s="100">
        <f t="shared" si="16"/>
        <v>0.09679268694410892</v>
      </c>
      <c r="AD39" s="102">
        <f t="shared" si="17"/>
        <v>-0.12636182292465858</v>
      </c>
      <c r="AE39" s="107">
        <v>0</v>
      </c>
    </row>
    <row r="40" spans="1:31" s="20" customFormat="1" ht="13.5" thickBot="1">
      <c r="A40" s="28"/>
      <c r="B40" s="28"/>
      <c r="C40" s="28"/>
      <c r="D40" s="27"/>
      <c r="E40" s="27"/>
      <c r="F40" s="126"/>
      <c r="H40" s="27"/>
      <c r="I40" s="27"/>
      <c r="L40" s="27"/>
      <c r="M40" s="126"/>
      <c r="N40" s="94"/>
      <c r="O40" s="27"/>
      <c r="P40" s="27"/>
      <c r="Q40" s="125"/>
      <c r="R40" s="27"/>
      <c r="T40" s="27"/>
      <c r="U40" s="27"/>
      <c r="V40" s="126"/>
      <c r="W40" s="32"/>
      <c r="Y40" s="27"/>
      <c r="Z40" s="27"/>
      <c r="AA40" s="126"/>
      <c r="AC40" s="32"/>
      <c r="AD40" s="32"/>
      <c r="AE40" s="27"/>
    </row>
    <row r="41" spans="1:31" ht="32.25" customHeight="1" thickBot="1">
      <c r="A41" s="141" t="s">
        <v>42</v>
      </c>
      <c r="B41" s="143" t="s">
        <v>54</v>
      </c>
      <c r="C41" s="144">
        <v>14</v>
      </c>
      <c r="D41" s="142">
        <v>1329315</v>
      </c>
      <c r="E41" s="134">
        <f t="shared" si="8"/>
        <v>94951.07142857143</v>
      </c>
      <c r="F41" s="145">
        <f>D41/C41</f>
        <v>94951.07142857143</v>
      </c>
      <c r="H41" s="138">
        <v>68000</v>
      </c>
      <c r="I41" s="137">
        <f t="shared" si="9"/>
        <v>4857.142857142857</v>
      </c>
      <c r="K41" s="131">
        <v>2510315</v>
      </c>
      <c r="L41" s="132">
        <f t="shared" si="10"/>
        <v>179308.2142857143</v>
      </c>
      <c r="M41" s="146">
        <f>K41/C41</f>
        <v>179308.2142857143</v>
      </c>
      <c r="N41" s="94"/>
      <c r="O41" s="136">
        <v>1462000</v>
      </c>
      <c r="P41" s="134">
        <f t="shared" si="11"/>
        <v>104428.57142857143</v>
      </c>
      <c r="Q41" s="147">
        <f>O41/C41</f>
        <v>104428.57142857143</v>
      </c>
      <c r="R41" s="135">
        <f t="shared" si="12"/>
        <v>1.0998145661487306</v>
      </c>
      <c r="T41" s="131">
        <v>140000</v>
      </c>
      <c r="U41" s="132">
        <f t="shared" si="13"/>
        <v>10000</v>
      </c>
      <c r="V41" s="132">
        <f>T41/C41</f>
        <v>10000</v>
      </c>
      <c r="W41" s="133">
        <f t="shared" si="14"/>
        <v>2.058823529411765</v>
      </c>
      <c r="Y41" s="138">
        <v>3903860</v>
      </c>
      <c r="Z41" s="130">
        <f t="shared" si="15"/>
        <v>278847.14285714284</v>
      </c>
      <c r="AA41" s="137">
        <f>Y41/C41</f>
        <v>278847.14285714284</v>
      </c>
      <c r="AC41" s="127">
        <f t="shared" si="16"/>
        <v>0.5551275437544689</v>
      </c>
      <c r="AD41" s="129">
        <f t="shared" si="17"/>
        <v>0.14648450778815092</v>
      </c>
      <c r="AE41" s="128">
        <v>0</v>
      </c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</sheetData>
  <mergeCells count="27">
    <mergeCell ref="AD1:AE1"/>
    <mergeCell ref="AD2:AE2"/>
    <mergeCell ref="AA5:AA16"/>
    <mergeCell ref="Q18:Q24"/>
    <mergeCell ref="V18:V24"/>
    <mergeCell ref="AA18:AA24"/>
    <mergeCell ref="Q5:Q16"/>
    <mergeCell ref="V5:V16"/>
    <mergeCell ref="F5:F16"/>
    <mergeCell ref="F18:F24"/>
    <mergeCell ref="M5:M16"/>
    <mergeCell ref="M18:M24"/>
    <mergeCell ref="AA26:AA28"/>
    <mergeCell ref="F30:F36"/>
    <mergeCell ref="M30:M36"/>
    <mergeCell ref="Q30:Q36"/>
    <mergeCell ref="F26:F28"/>
    <mergeCell ref="M26:M28"/>
    <mergeCell ref="Q26:Q28"/>
    <mergeCell ref="V26:V28"/>
    <mergeCell ref="V30:V36"/>
    <mergeCell ref="AA30:AA36"/>
    <mergeCell ref="AA38:AA39"/>
    <mergeCell ref="F38:F39"/>
    <mergeCell ref="M38:M39"/>
    <mergeCell ref="Q38:Q39"/>
    <mergeCell ref="V38:V39"/>
  </mergeCells>
  <printOptions/>
  <pageMargins left="0.75" right="0.75" top="1" bottom="1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jakoubkova</cp:lastModifiedBy>
  <cp:lastPrinted>2007-01-12T06:28:24Z</cp:lastPrinted>
  <dcterms:created xsi:type="dcterms:W3CDTF">2006-09-05T19:43:39Z</dcterms:created>
  <dcterms:modified xsi:type="dcterms:W3CDTF">2007-01-12T06:30:36Z</dcterms:modified>
  <cp:category/>
  <cp:version/>
  <cp:contentType/>
  <cp:contentStatus/>
</cp:coreProperties>
</file>