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RK-03-2006-38, př. 2" sheetId="1" r:id="rId1"/>
  </sheets>
  <definedNames>
    <definedName name="_xlnm.Print_Area" localSheetId="0">'RK-03-2006-38, př. 2'!$A$1:$G$40</definedName>
  </definedNames>
  <calcPr fullCalcOnLoad="1"/>
</workbook>
</file>

<file path=xl/sharedStrings.xml><?xml version="1.0" encoding="utf-8"?>
<sst xmlns="http://schemas.openxmlformats.org/spreadsheetml/2006/main" count="57" uniqueCount="56">
  <si>
    <t>Hlavní</t>
  </si>
  <si>
    <t xml:space="preserve">Doplňková </t>
  </si>
  <si>
    <t>činnost</t>
  </si>
  <si>
    <t>521 30  Mzdové náklady</t>
  </si>
  <si>
    <t>521 40  Ostatní osobní náklady</t>
  </si>
  <si>
    <t>521 xx  Celkem mzdové náklady</t>
  </si>
  <si>
    <t>52x xx  Celkem osobní náklady</t>
  </si>
  <si>
    <t>skutečnost 2006 - období 1-11</t>
  </si>
  <si>
    <t>Celkem skutečnost 2006</t>
  </si>
  <si>
    <t>Schválený rozpočet hlavní činnosti</t>
  </si>
  <si>
    <t>Hlavní činnost skutečnost / plán</t>
  </si>
  <si>
    <t>Hlavní činnost skutečnost / ideální podíl roku (11/12)</t>
  </si>
  <si>
    <t>Index plnění:</t>
  </si>
  <si>
    <t>Položka:</t>
  </si>
  <si>
    <t>Sociální pojištění... (účet 524 - 528)</t>
  </si>
  <si>
    <t>Hlavní činnost</t>
  </si>
  <si>
    <t>Doplňková činnost</t>
  </si>
  <si>
    <t>Mzdové náklady</t>
  </si>
  <si>
    <t>Zákonné soc. pojištění</t>
  </si>
  <si>
    <t>FKSP</t>
  </si>
  <si>
    <t>Ost. soc. náklady</t>
  </si>
  <si>
    <t xml:space="preserve">     z toho: Mzdové náklady</t>
  </si>
  <si>
    <r>
      <t xml:space="preserve">     z toho:</t>
    </r>
    <r>
      <rPr>
        <i/>
        <sz val="8"/>
        <rFont val="Arial"/>
        <family val="2"/>
      </rPr>
      <t xml:space="preserve"> Ost. osobní náklady</t>
    </r>
  </si>
  <si>
    <r>
      <t xml:space="preserve">     z toho:</t>
    </r>
    <r>
      <rPr>
        <i/>
        <sz val="8"/>
        <rFont val="Arial"/>
        <family val="2"/>
      </rPr>
      <t xml:space="preserve"> Nevyčerp. dovol. 2006</t>
    </r>
  </si>
  <si>
    <t>Celkem osobní náklady</t>
  </si>
  <si>
    <t>+/-</t>
  </si>
  <si>
    <t>%</t>
  </si>
  <si>
    <r>
      <t xml:space="preserve">Schválený rozpočet </t>
    </r>
    <r>
      <rPr>
        <b/>
        <u val="single"/>
        <sz val="8"/>
        <rFont val="Arial"/>
        <family val="2"/>
      </rPr>
      <t>hlavní činnosti</t>
    </r>
    <r>
      <rPr>
        <b/>
        <sz val="8"/>
        <rFont val="Arial"/>
        <family val="2"/>
      </rPr>
      <t xml:space="preserve"> 2006</t>
    </r>
  </si>
  <si>
    <t>Období</t>
  </si>
  <si>
    <r>
      <t>241 30</t>
    </r>
    <r>
      <rPr>
        <sz val="8"/>
        <color indexed="10"/>
        <rFont val="Arial CE"/>
        <family val="2"/>
      </rPr>
      <t xml:space="preserve"> </t>
    </r>
    <r>
      <rPr>
        <b/>
        <vertAlign val="superscript"/>
        <sz val="8"/>
        <rFont val="Arial CE"/>
        <family val="2"/>
      </rPr>
      <t>xx)</t>
    </r>
  </si>
  <si>
    <t>úč. 911</t>
  </si>
  <si>
    <t>k 31.12.2002</t>
  </si>
  <si>
    <t>k 31.12.2003</t>
  </si>
  <si>
    <t>k 31.12.2004</t>
  </si>
  <si>
    <t>k 31.12.2005</t>
  </si>
  <si>
    <t>k 30.11.2006</t>
  </si>
  <si>
    <t>vývoj za 01 až 11/2006</t>
  </si>
  <si>
    <t>I. Předpokládaná skutečnost roku 2006</t>
  </si>
  <si>
    <t xml:space="preserve">II. Vývoj plnění skutečnosti osobních nákladů za období 1 - 11 roku 2006 </t>
  </si>
  <si>
    <t>Počet stran: 1</t>
  </si>
  <si>
    <t>Fond odměn</t>
  </si>
  <si>
    <t>BÚ</t>
  </si>
  <si>
    <t>účetní zůstatek</t>
  </si>
  <si>
    <t>předpokládaná skutečnost 2006</t>
  </si>
  <si>
    <t>Osobní náklady</t>
  </si>
  <si>
    <t>III. Fond odměn k 30. 11. 2006</t>
  </si>
  <si>
    <r>
      <t xml:space="preserve">Limit prostředků na platy                                             </t>
    </r>
    <r>
      <rPr>
        <b/>
        <sz val="8"/>
        <rFont val="Arial CE"/>
        <family val="2"/>
      </rPr>
      <t>(RK-1274/26/2006/RK a 1623/33/2006/RK)</t>
    </r>
  </si>
  <si>
    <t>Celkem 2006</t>
  </si>
  <si>
    <t>skutečnost - plán (hlavní činnost)</t>
  </si>
  <si>
    <t>IV. Závěr</t>
  </si>
  <si>
    <t>limit původní</t>
  </si>
  <si>
    <t>limit navýšený</t>
  </si>
  <si>
    <t>limit po změně</t>
  </si>
  <si>
    <t>zapojení fondu</t>
  </si>
  <si>
    <t>platy 2006</t>
  </si>
  <si>
    <t>RK-03-2006-38,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</si>
</sst>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9">
    <font>
      <sz val="10"/>
      <name val="Arial"/>
      <family val="0"/>
    </font>
    <font>
      <sz val="8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u val="single"/>
      <sz val="8"/>
      <name val="Arial"/>
      <family val="2"/>
    </font>
    <font>
      <b/>
      <sz val="10"/>
      <name val="Arial"/>
      <family val="0"/>
    </font>
    <font>
      <b/>
      <i/>
      <sz val="8"/>
      <name val="Arial"/>
      <family val="0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vertAlign val="superscript"/>
      <sz val="8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10"/>
      <name val="Arial CE"/>
      <family val="2"/>
    </font>
    <font>
      <b/>
      <i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quotePrefix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10" fontId="1" fillId="0" borderId="3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10" fontId="6" fillId="2" borderId="13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8" fillId="0" borderId="9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0" fontId="17" fillId="2" borderId="5" xfId="0" applyFont="1" applyFill="1" applyBorder="1" applyAlignment="1">
      <alignment/>
    </xf>
    <xf numFmtId="3" fontId="17" fillId="2" borderId="6" xfId="0" applyNumberFormat="1" applyFont="1" applyFill="1" applyBorder="1" applyAlignment="1">
      <alignment/>
    </xf>
    <xf numFmtId="3" fontId="17" fillId="2" borderId="20" xfId="0" applyNumberFormat="1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164" fontId="7" fillId="2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3" fontId="18" fillId="3" borderId="1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27" xfId="0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0" xfId="0" applyNumberFormat="1" applyFont="1" applyBorder="1" applyAlignment="1">
      <alignment vertical="center"/>
    </xf>
    <xf numFmtId="0" fontId="1" fillId="0" borderId="24" xfId="0" applyFont="1" applyBorder="1" applyAlignment="1">
      <alignment/>
    </xf>
    <xf numFmtId="164" fontId="1" fillId="0" borderId="1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64" fontId="6" fillId="2" borderId="19" xfId="0" applyNumberFormat="1" applyFont="1" applyFill="1" applyBorder="1" applyAlignment="1">
      <alignment vertical="center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3" fontId="1" fillId="0" borderId="0" xfId="0" applyNumberFormat="1" applyFont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2" fontId="7" fillId="2" borderId="2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3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0" fontId="1" fillId="0" borderId="36" xfId="0" applyNumberFormat="1" applyFont="1" applyFill="1" applyBorder="1" applyAlignment="1">
      <alignment vertical="center"/>
    </xf>
    <xf numFmtId="10" fontId="1" fillId="0" borderId="37" xfId="0" applyNumberFormat="1" applyFont="1" applyFill="1" applyBorder="1" applyAlignment="1">
      <alignment vertical="center"/>
    </xf>
    <xf numFmtId="10" fontId="1" fillId="0" borderId="7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3" fontId="11" fillId="3" borderId="25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  <xf numFmtId="10" fontId="6" fillId="3" borderId="36" xfId="0" applyNumberFormat="1" applyFont="1" applyFill="1" applyBorder="1" applyAlignment="1">
      <alignment vertical="center"/>
    </xf>
    <xf numFmtId="10" fontId="6" fillId="3" borderId="3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6" fillId="2" borderId="43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25.7109375" style="2" customWidth="1"/>
    <col min="2" max="5" width="12.57421875" style="2" customWidth="1"/>
    <col min="6" max="7" width="10.00390625" style="2" customWidth="1"/>
    <col min="8" max="11" width="9.7109375" style="2" customWidth="1"/>
    <col min="12" max="16384" width="9.140625" style="2" customWidth="1"/>
  </cols>
  <sheetData>
    <row r="1" ht="15">
      <c r="F1" s="53" t="s">
        <v>55</v>
      </c>
    </row>
    <row r="2" ht="15">
      <c r="F2" s="53" t="s">
        <v>39</v>
      </c>
    </row>
    <row r="3" ht="15.75" thickBot="1">
      <c r="F3" s="53"/>
    </row>
    <row r="4" spans="1:6" ht="24.75" customHeight="1" thickBot="1">
      <c r="A4" s="134" t="s">
        <v>46</v>
      </c>
      <c r="B4" s="135"/>
      <c r="C4" s="81">
        <f>218368.238+149</f>
        <v>218517.238</v>
      </c>
      <c r="F4" s="53"/>
    </row>
    <row r="5" ht="15">
      <c r="F5" s="53"/>
    </row>
    <row r="6" spans="1:5" s="52" customFormat="1" ht="15" customHeight="1" thickBot="1">
      <c r="A6" s="51" t="s">
        <v>37</v>
      </c>
      <c r="B6" s="49"/>
      <c r="C6" s="49"/>
      <c r="D6" s="49"/>
      <c r="E6" s="49"/>
    </row>
    <row r="7" spans="1:7" ht="26.25" customHeight="1" thickBot="1">
      <c r="A7" s="147" t="s">
        <v>44</v>
      </c>
      <c r="B7" s="145" t="s">
        <v>27</v>
      </c>
      <c r="C7" s="140" t="s">
        <v>43</v>
      </c>
      <c r="D7" s="141"/>
      <c r="E7" s="142"/>
      <c r="F7" s="143" t="s">
        <v>48</v>
      </c>
      <c r="G7" s="144"/>
    </row>
    <row r="8" spans="1:7" s="32" customFormat="1" ht="33.75" customHeight="1" thickBot="1">
      <c r="A8" s="148"/>
      <c r="B8" s="146"/>
      <c r="C8" s="63" t="s">
        <v>15</v>
      </c>
      <c r="D8" s="31" t="s">
        <v>16</v>
      </c>
      <c r="E8" s="21" t="s">
        <v>47</v>
      </c>
      <c r="F8" s="22" t="s">
        <v>25</v>
      </c>
      <c r="G8" s="23" t="s">
        <v>26</v>
      </c>
    </row>
    <row r="9" spans="1:7" s="13" customFormat="1" ht="15" customHeight="1">
      <c r="A9" s="72" t="s">
        <v>17</v>
      </c>
      <c r="B9" s="78">
        <f>SUM(B10:B12)</f>
        <v>220072.66</v>
      </c>
      <c r="C9" s="64">
        <f>SUM(C10:C12)</f>
        <v>225150</v>
      </c>
      <c r="D9" s="20">
        <f>SUM(D10:D12)</f>
        <v>314</v>
      </c>
      <c r="E9" s="25">
        <f aca="true" t="shared" si="0" ref="E9:E15">SUM(C9:D9)</f>
        <v>225464</v>
      </c>
      <c r="F9" s="56">
        <f>+C9-B9</f>
        <v>5077.3399999999965</v>
      </c>
      <c r="G9" s="26">
        <f>+C9/B9</f>
        <v>1.0230711983942031</v>
      </c>
    </row>
    <row r="10" spans="1:9" s="13" customFormat="1" ht="15" customHeight="1">
      <c r="A10" s="73" t="s">
        <v>21</v>
      </c>
      <c r="B10" s="82">
        <f>218368.238+149</f>
        <v>218517.238</v>
      </c>
      <c r="C10" s="83">
        <v>218000</v>
      </c>
      <c r="D10" s="85">
        <v>307</v>
      </c>
      <c r="E10" s="86">
        <f t="shared" si="0"/>
        <v>218307</v>
      </c>
      <c r="F10" s="136">
        <f>+C10-B10+C11</f>
        <v>4532.761999999988</v>
      </c>
      <c r="G10" s="138">
        <f>+(C10+C11)/B10</f>
        <v>1.0207432696911536</v>
      </c>
      <c r="I10" s="101"/>
    </row>
    <row r="11" spans="1:7" s="13" customFormat="1" ht="15" customHeight="1">
      <c r="A11" s="74" t="s">
        <v>23</v>
      </c>
      <c r="B11" s="84"/>
      <c r="C11" s="83">
        <v>5050</v>
      </c>
      <c r="D11" s="85">
        <v>7</v>
      </c>
      <c r="E11" s="86">
        <f t="shared" si="0"/>
        <v>5057</v>
      </c>
      <c r="F11" s="137"/>
      <c r="G11" s="139"/>
    </row>
    <row r="12" spans="1:7" s="13" customFormat="1" ht="15" customHeight="1">
      <c r="A12" s="74" t="s">
        <v>22</v>
      </c>
      <c r="B12" s="79">
        <v>1555.422</v>
      </c>
      <c r="C12" s="65">
        <v>2100</v>
      </c>
      <c r="D12" s="15"/>
      <c r="E12" s="27">
        <f t="shared" si="0"/>
        <v>2100</v>
      </c>
      <c r="F12" s="57">
        <f>+C12-B12</f>
        <v>544.578</v>
      </c>
      <c r="G12" s="26">
        <f>+C12/B12</f>
        <v>1.3501159170951678</v>
      </c>
    </row>
    <row r="13" spans="1:7" s="13" customFormat="1" ht="15" customHeight="1">
      <c r="A13" s="75" t="s">
        <v>18</v>
      </c>
      <c r="B13" s="121">
        <f>82245.33+149*0.37</f>
        <v>82300.46</v>
      </c>
      <c r="C13" s="66">
        <v>78100</v>
      </c>
      <c r="D13" s="14">
        <v>108</v>
      </c>
      <c r="E13" s="28">
        <f t="shared" si="0"/>
        <v>78208</v>
      </c>
      <c r="F13" s="118">
        <f>+(C13+C14+C15)-B13</f>
        <v>279.5399999999936</v>
      </c>
      <c r="G13" s="131">
        <f>+(C13+C14+C15)/B13</f>
        <v>1.0033965788283563</v>
      </c>
    </row>
    <row r="14" spans="1:12" s="13" customFormat="1" ht="15" customHeight="1">
      <c r="A14" s="75" t="s">
        <v>19</v>
      </c>
      <c r="B14" s="121"/>
      <c r="C14" s="66">
        <v>4450</v>
      </c>
      <c r="D14" s="14">
        <v>10</v>
      </c>
      <c r="E14" s="28">
        <f t="shared" si="0"/>
        <v>4460</v>
      </c>
      <c r="F14" s="119"/>
      <c r="G14" s="132"/>
      <c r="K14"/>
      <c r="L14"/>
    </row>
    <row r="15" spans="1:12" s="13" customFormat="1" ht="15" customHeight="1" thickBot="1">
      <c r="A15" s="76" t="s">
        <v>20</v>
      </c>
      <c r="B15" s="122"/>
      <c r="C15" s="67">
        <v>30</v>
      </c>
      <c r="D15" s="24"/>
      <c r="E15" s="29">
        <f t="shared" si="0"/>
        <v>30</v>
      </c>
      <c r="F15" s="120"/>
      <c r="G15" s="133"/>
      <c r="K15"/>
      <c r="L15"/>
    </row>
    <row r="16" spans="1:12" ht="21.75" customHeight="1" thickBot="1">
      <c r="A16" s="77" t="s">
        <v>24</v>
      </c>
      <c r="B16" s="70">
        <f>SUM(B9,B13)</f>
        <v>302373.12</v>
      </c>
      <c r="C16" s="69">
        <f>SUM(C9,C13:C15)</f>
        <v>307730</v>
      </c>
      <c r="D16" s="68">
        <f>SUM(D9,D13:D15)</f>
        <v>432</v>
      </c>
      <c r="E16" s="70">
        <f>SUM(E9,E13:E15)</f>
        <v>308162</v>
      </c>
      <c r="F16" s="71">
        <f>+C16-B16</f>
        <v>5356.880000000005</v>
      </c>
      <c r="G16" s="30">
        <f>+C16/B16</f>
        <v>1.0177161250312197</v>
      </c>
      <c r="I16" s="80"/>
      <c r="K16"/>
      <c r="L16"/>
    </row>
    <row r="17" spans="3:12" ht="12.75">
      <c r="C17" s="12"/>
      <c r="D17" s="12"/>
      <c r="E17" s="12"/>
      <c r="K17"/>
      <c r="L17"/>
    </row>
    <row r="18" spans="1:12" s="50" customFormat="1" ht="15.75">
      <c r="A18" s="51" t="s">
        <v>38</v>
      </c>
      <c r="B18" s="48"/>
      <c r="C18" s="48"/>
      <c r="D18" s="48"/>
      <c r="E18" s="48"/>
      <c r="F18" s="48"/>
      <c r="G18" s="49"/>
      <c r="H18" s="49"/>
      <c r="K18"/>
      <c r="L18"/>
    </row>
    <row r="19" spans="2:6" ht="0.75" customHeight="1" thickBot="1">
      <c r="B19" s="1"/>
      <c r="C19" s="1"/>
      <c r="D19" s="1"/>
      <c r="E19" s="1"/>
      <c r="F19" s="1"/>
    </row>
    <row r="20" spans="1:7" ht="12.75">
      <c r="A20" s="102" t="s">
        <v>13</v>
      </c>
      <c r="B20" s="105" t="s">
        <v>9</v>
      </c>
      <c r="C20" s="108" t="s">
        <v>7</v>
      </c>
      <c r="D20" s="109"/>
      <c r="E20" s="110"/>
      <c r="F20" s="123" t="s">
        <v>12</v>
      </c>
      <c r="G20" s="124"/>
    </row>
    <row r="21" spans="1:7" ht="12.75" customHeight="1">
      <c r="A21" s="103"/>
      <c r="B21" s="106"/>
      <c r="C21" s="103"/>
      <c r="D21" s="111"/>
      <c r="E21" s="112"/>
      <c r="F21" s="125" t="s">
        <v>10</v>
      </c>
      <c r="G21" s="127" t="s">
        <v>11</v>
      </c>
    </row>
    <row r="22" spans="1:7" ht="18.75" customHeight="1">
      <c r="A22" s="103"/>
      <c r="B22" s="106"/>
      <c r="C22" s="39" t="s">
        <v>0</v>
      </c>
      <c r="D22" s="40" t="s">
        <v>1</v>
      </c>
      <c r="E22" s="129" t="s">
        <v>8</v>
      </c>
      <c r="F22" s="125"/>
      <c r="G22" s="127"/>
    </row>
    <row r="23" spans="1:7" ht="21" customHeight="1" thickBot="1">
      <c r="A23" s="104"/>
      <c r="B23" s="107"/>
      <c r="C23" s="41" t="s">
        <v>2</v>
      </c>
      <c r="D23" s="42" t="s">
        <v>2</v>
      </c>
      <c r="E23" s="130"/>
      <c r="F23" s="126"/>
      <c r="G23" s="128"/>
    </row>
    <row r="24" spans="1:7" ht="12.75">
      <c r="A24" s="43" t="s">
        <v>6</v>
      </c>
      <c r="B24" s="16">
        <f>+B16</f>
        <v>302373.12</v>
      </c>
      <c r="C24" s="17">
        <f>SUM(C25,C28)</f>
        <v>275485.891</v>
      </c>
      <c r="D24" s="18">
        <f>SUM(D25,D28)</f>
        <v>386.74</v>
      </c>
      <c r="E24" s="19">
        <f>SUM(C24:D24)</f>
        <v>275872.631</v>
      </c>
      <c r="F24" s="33">
        <f>C24/B24</f>
        <v>0.911079301625753</v>
      </c>
      <c r="G24" s="34">
        <f>11/12</f>
        <v>0.9166666666666666</v>
      </c>
    </row>
    <row r="25" spans="1:7" ht="12.75">
      <c r="A25" s="44" t="s">
        <v>5</v>
      </c>
      <c r="B25" s="5">
        <f>+B9</f>
        <v>220072.66</v>
      </c>
      <c r="C25" s="7">
        <f>SUM(C26:C27)</f>
        <v>200231.97</v>
      </c>
      <c r="D25" s="4">
        <f>SUM(D26:D27)</f>
        <v>280.312</v>
      </c>
      <c r="E25" s="6">
        <f>SUM(C25:D25)</f>
        <v>200512.282</v>
      </c>
      <c r="F25" s="35">
        <f>C25/B25</f>
        <v>0.9098448212513085</v>
      </c>
      <c r="G25" s="36">
        <f>11/12</f>
        <v>0.9166666666666666</v>
      </c>
    </row>
    <row r="26" spans="1:7" ht="12.75">
      <c r="A26" s="45" t="s">
        <v>3</v>
      </c>
      <c r="B26" s="62">
        <f>+B10</f>
        <v>218517.238</v>
      </c>
      <c r="C26" s="8">
        <v>198284.446</v>
      </c>
      <c r="D26" s="3">
        <v>280.312</v>
      </c>
      <c r="E26" s="6">
        <f>SUM(C26:D26)</f>
        <v>198564.758</v>
      </c>
      <c r="F26" s="35">
        <f>C26/B26</f>
        <v>0.9074087143642187</v>
      </c>
      <c r="G26" s="36">
        <f>11/12</f>
        <v>0.9166666666666666</v>
      </c>
    </row>
    <row r="27" spans="1:7" ht="12.75">
      <c r="A27" s="45" t="s">
        <v>4</v>
      </c>
      <c r="B27" s="5">
        <f>+B12</f>
        <v>1555.422</v>
      </c>
      <c r="C27" s="8">
        <v>1947.524</v>
      </c>
      <c r="D27" s="3"/>
      <c r="E27" s="6">
        <f>SUM(C27:D27)</f>
        <v>1947.524</v>
      </c>
      <c r="F27" s="35">
        <f>C27/B27</f>
        <v>1.252087214916595</v>
      </c>
      <c r="G27" s="36">
        <f>11/12</f>
        <v>0.9166666666666666</v>
      </c>
    </row>
    <row r="28" spans="1:7" ht="13.5" thickBot="1">
      <c r="A28" s="46" t="s">
        <v>14</v>
      </c>
      <c r="B28" s="47">
        <f>+B13</f>
        <v>82300.46</v>
      </c>
      <c r="C28" s="9">
        <f>71183.706+4047.824-5.818+12.156+16.053</f>
        <v>75253.921</v>
      </c>
      <c r="D28" s="10">
        <f>98.117+5.606+2.705</f>
        <v>106.428</v>
      </c>
      <c r="E28" s="11">
        <f>SUM(C28:D28)</f>
        <v>75360.349</v>
      </c>
      <c r="F28" s="37">
        <f>C28/B28</f>
        <v>0.9143803205960209</v>
      </c>
      <c r="G28" s="38">
        <f>11/12</f>
        <v>0.9166666666666666</v>
      </c>
    </row>
    <row r="29" spans="2:6" ht="8.25" customHeight="1">
      <c r="B29" s="1"/>
      <c r="C29" s="1"/>
      <c r="D29" s="1"/>
      <c r="E29" s="1"/>
      <c r="F29" s="1"/>
    </row>
    <row r="30" spans="1:5" ht="18.75" customHeight="1" thickBot="1">
      <c r="A30" s="51" t="s">
        <v>45</v>
      </c>
      <c r="E30" s="51" t="s">
        <v>49</v>
      </c>
    </row>
    <row r="31" spans="1:6" ht="12.75">
      <c r="A31" s="115" t="s">
        <v>28</v>
      </c>
      <c r="B31" s="113" t="s">
        <v>40</v>
      </c>
      <c r="C31" s="114"/>
      <c r="E31" s="88" t="s">
        <v>50</v>
      </c>
      <c r="F31" s="89">
        <f>+C4</f>
        <v>218517.238</v>
      </c>
    </row>
    <row r="32" spans="1:6" ht="11.25">
      <c r="A32" s="116"/>
      <c r="B32" s="40" t="s">
        <v>41</v>
      </c>
      <c r="C32" s="61" t="s">
        <v>42</v>
      </c>
      <c r="E32" s="94" t="s">
        <v>51</v>
      </c>
      <c r="F32" s="95">
        <v>4533</v>
      </c>
    </row>
    <row r="33" spans="1:6" ht="12" thickBot="1">
      <c r="A33" s="117"/>
      <c r="B33" s="99" t="s">
        <v>29</v>
      </c>
      <c r="C33" s="100" t="s">
        <v>30</v>
      </c>
      <c r="E33" s="46" t="s">
        <v>52</v>
      </c>
      <c r="F33" s="90">
        <f>+F31+F32</f>
        <v>223050.238</v>
      </c>
    </row>
    <row r="34" spans="1:6" ht="14.25" customHeight="1" thickBot="1">
      <c r="A34" s="96" t="s">
        <v>31</v>
      </c>
      <c r="B34" s="97"/>
      <c r="C34" s="98">
        <v>1404</v>
      </c>
      <c r="F34" s="87"/>
    </row>
    <row r="35" spans="1:6" ht="14.25" customHeight="1" thickBot="1">
      <c r="A35" s="44" t="s">
        <v>32</v>
      </c>
      <c r="B35" s="54"/>
      <c r="C35" s="55">
        <v>1404</v>
      </c>
      <c r="E35" s="91" t="s">
        <v>54</v>
      </c>
      <c r="F35" s="92">
        <f>+C10+C11</f>
        <v>223050</v>
      </c>
    </row>
    <row r="36" spans="1:6" ht="14.25" customHeight="1" thickBot="1">
      <c r="A36" s="44" t="s">
        <v>33</v>
      </c>
      <c r="B36" s="54"/>
      <c r="C36" s="55">
        <v>1404</v>
      </c>
      <c r="E36" s="91" t="s">
        <v>53</v>
      </c>
      <c r="F36" s="93">
        <v>1404.168</v>
      </c>
    </row>
    <row r="37" spans="1:3" ht="14.25" customHeight="1">
      <c r="A37" s="44" t="s">
        <v>34</v>
      </c>
      <c r="B37" s="54">
        <v>1404.168</v>
      </c>
      <c r="C37" s="55">
        <v>1404.168</v>
      </c>
    </row>
    <row r="38" spans="1:3" ht="14.25" customHeight="1">
      <c r="A38" s="44" t="s">
        <v>35</v>
      </c>
      <c r="B38" s="54">
        <v>1404</v>
      </c>
      <c r="C38" s="55">
        <v>1404</v>
      </c>
    </row>
    <row r="39" spans="1:3" ht="14.25" customHeight="1" thickBot="1">
      <c r="A39" s="58" t="s">
        <v>36</v>
      </c>
      <c r="B39" s="59">
        <f>B38-B37</f>
        <v>-0.16799999999989268</v>
      </c>
      <c r="C39" s="60">
        <f>C38-C37</f>
        <v>-0.16799999999989268</v>
      </c>
    </row>
  </sheetData>
  <mergeCells count="19">
    <mergeCell ref="A4:B4"/>
    <mergeCell ref="F10:F11"/>
    <mergeCell ref="G10:G11"/>
    <mergeCell ref="C7:E7"/>
    <mergeCell ref="F7:G7"/>
    <mergeCell ref="B7:B8"/>
    <mergeCell ref="A7:A8"/>
    <mergeCell ref="F13:F15"/>
    <mergeCell ref="B13:B15"/>
    <mergeCell ref="F20:G20"/>
    <mergeCell ref="F21:F23"/>
    <mergeCell ref="G21:G23"/>
    <mergeCell ref="E22:E23"/>
    <mergeCell ref="G13:G15"/>
    <mergeCell ref="A20:A23"/>
    <mergeCell ref="B20:B23"/>
    <mergeCell ref="C20:E21"/>
    <mergeCell ref="B31:C31"/>
    <mergeCell ref="A31:A33"/>
  </mergeCells>
  <printOptions horizontalCentered="1"/>
  <pageMargins left="0.35433070866141736" right="0.2362204724409449" top="0.3937007874015748" bottom="0.31496062992125984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Fašina Aleš DiS.</dc:creator>
  <cp:keywords/>
  <dc:description/>
  <cp:lastModifiedBy>jakoubkova</cp:lastModifiedBy>
  <cp:lastPrinted>2007-01-10T19:17:22Z</cp:lastPrinted>
  <dcterms:created xsi:type="dcterms:W3CDTF">2007-01-09T06:23:08Z</dcterms:created>
  <dcterms:modified xsi:type="dcterms:W3CDTF">2007-01-11T12:53:38Z</dcterms:modified>
  <cp:category/>
  <cp:version/>
  <cp:contentType/>
  <cp:contentStatus/>
</cp:coreProperties>
</file>