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80" activeTab="0"/>
  </bookViews>
  <sheets>
    <sheet name="Souhrn" sheetId="1" r:id="rId1"/>
    <sheet name="N-V 6_06" sheetId="2" r:id="rId2"/>
    <sheet name="závazky 6_06" sheetId="3" r:id="rId3"/>
    <sheet name="fondy" sheetId="4" r:id="rId4"/>
  </sheets>
  <definedNames>
    <definedName name="_xlnm.Print_Area" localSheetId="2">'závazky 6_06'!$A$1:$I$86</definedName>
  </definedNames>
  <calcPr fullCalcOnLoad="1"/>
</workbook>
</file>

<file path=xl/sharedStrings.xml><?xml version="1.0" encoding="utf-8"?>
<sst xmlns="http://schemas.openxmlformats.org/spreadsheetml/2006/main" count="388" uniqueCount="126">
  <si>
    <t>Havlíčkův Brod</t>
  </si>
  <si>
    <t>Jihlava</t>
  </si>
  <si>
    <t>Třebíč</t>
  </si>
  <si>
    <t>Rok 2006</t>
  </si>
  <si>
    <t>Pelhřimov</t>
  </si>
  <si>
    <t>Nové Město na Moravě</t>
  </si>
  <si>
    <t>Meziroční rozdíl celkem</t>
  </si>
  <si>
    <t>Ukazatel</t>
  </si>
  <si>
    <t>Skut.</t>
  </si>
  <si>
    <t>k 31.3.</t>
  </si>
  <si>
    <t>skut.</t>
  </si>
  <si>
    <t>roční</t>
  </si>
  <si>
    <t>Výnosy</t>
  </si>
  <si>
    <t>+ / -</t>
  </si>
  <si>
    <t>plnění</t>
  </si>
  <si>
    <t>plán</t>
  </si>
  <si>
    <t>Tržby z prodeje služeb /úč.602/</t>
  </si>
  <si>
    <t>- tržby od zdrav.pojišťoven</t>
  </si>
  <si>
    <t>- tržby mimo zdrav. pojištění</t>
  </si>
  <si>
    <t>Tržby za prodané zboží /úč.604/</t>
  </si>
  <si>
    <t>- tržby za prodej v lékárnách</t>
  </si>
  <si>
    <t>- tržby za ostatní prod.zboží</t>
  </si>
  <si>
    <t>Aktivace /sesk.62/</t>
  </si>
  <si>
    <t>Ostatní výnosy /sesk. 64/</t>
  </si>
  <si>
    <t>- zúčtování fondů</t>
  </si>
  <si>
    <t>Ostatní výnosy /sesk. 65/</t>
  </si>
  <si>
    <t>Provozní dotace /úč.691/</t>
  </si>
  <si>
    <t>VÝNOSY celkem</t>
  </si>
  <si>
    <t>Výsledky hospodaření za období 01 - 02/2003</t>
  </si>
  <si>
    <t>Náklady</t>
  </si>
  <si>
    <t>Spotřeba materiálu /úč.501/</t>
  </si>
  <si>
    <t>- spotřeba léčivých přípravků</t>
  </si>
  <si>
    <t>- krev a krevní výrobky</t>
  </si>
  <si>
    <t>- spec.zdravotnický materiál</t>
  </si>
  <si>
    <t>- potraviny</t>
  </si>
  <si>
    <t>- PHM</t>
  </si>
  <si>
    <t>- DDH majetek</t>
  </si>
  <si>
    <t>- všeobecný materiál</t>
  </si>
  <si>
    <t>Spotřeba energie /úč.502 a 503/</t>
  </si>
  <si>
    <t>Prodané zboží /úč.504/</t>
  </si>
  <si>
    <t>Opravy a údržba /úč. 511/</t>
  </si>
  <si>
    <t>Cestovné /512/</t>
  </si>
  <si>
    <t>Náklady reprezentace /513/</t>
  </si>
  <si>
    <t>Reprezentace /513/</t>
  </si>
  <si>
    <t>Ostatní služby /518/</t>
  </si>
  <si>
    <t>- služby spojů</t>
  </si>
  <si>
    <t xml:space="preserve">- dopravné </t>
  </si>
  <si>
    <t>- nájemné</t>
  </si>
  <si>
    <t>- úklid (dodavatelsky)</t>
  </si>
  <si>
    <t>- ostatní služby</t>
  </si>
  <si>
    <t>Osobní náklady /sesk. 52/</t>
  </si>
  <si>
    <t>- mzdové náklady /521/</t>
  </si>
  <si>
    <t>- OON</t>
  </si>
  <si>
    <t>- civilní služba</t>
  </si>
  <si>
    <t>Ostatní sociální pojištění /525/</t>
  </si>
  <si>
    <t>Zákonné sociální náklady /527/</t>
  </si>
  <si>
    <t>Ostatní sociální náklady /528/</t>
  </si>
  <si>
    <t>Daně a poplatky /sesk. 53/</t>
  </si>
  <si>
    <t>Daně /sesk.53/</t>
  </si>
  <si>
    <t>/sesk. 54/(pokuty a penále)</t>
  </si>
  <si>
    <t>- ostatní pokuty a penále /542/</t>
  </si>
  <si>
    <t>Odpisy /551/</t>
  </si>
  <si>
    <t>- odpisy dl. majetku /551/</t>
  </si>
  <si>
    <t>ost. 55</t>
  </si>
  <si>
    <t>Daň z příjmů /sesk. 59/</t>
  </si>
  <si>
    <t>- daň z příjmů /591/</t>
  </si>
  <si>
    <t>NÁKLADY celkem</t>
  </si>
  <si>
    <t>HOSPODÁŘSKÝ VÝSLEDEK</t>
  </si>
  <si>
    <r>
      <t>Organizace</t>
    </r>
    <r>
      <rPr>
        <b/>
        <sz val="10"/>
        <rFont val="Arial CE"/>
        <family val="2"/>
      </rPr>
      <t xml:space="preserve">: </t>
    </r>
  </si>
  <si>
    <t>Nemocnice Havlíčkův Brod</t>
  </si>
  <si>
    <t>Období</t>
  </si>
  <si>
    <t>Pohledávky z obchodního styku po lhůtě splatnosti:</t>
  </si>
  <si>
    <t>Pohledávky celkem</t>
  </si>
  <si>
    <t>celkem</t>
  </si>
  <si>
    <t>do 30 dnů</t>
  </si>
  <si>
    <t>31 - 90 dnů</t>
  </si>
  <si>
    <t xml:space="preserve">91 - 180 dnů </t>
  </si>
  <si>
    <t xml:space="preserve">181-360 dnů </t>
  </si>
  <si>
    <t>nad 360 dnů</t>
  </si>
  <si>
    <t>1=2+6</t>
  </si>
  <si>
    <t>k 31.12.2003</t>
  </si>
  <si>
    <t>k 31.12.2004</t>
  </si>
  <si>
    <t>k 31.12.2005</t>
  </si>
  <si>
    <t>Krátkodobé závazky z obchodního styku po lhůtě splatnosti</t>
  </si>
  <si>
    <t>Krátkodobé závazky celkem</t>
  </si>
  <si>
    <t>Dlouhodobé závazky</t>
  </si>
  <si>
    <t>1=2 až 6</t>
  </si>
  <si>
    <t>Závazky z obchodního styku po lhůtě splatnosti</t>
  </si>
  <si>
    <t>Nemocnice Pelhřimov</t>
  </si>
  <si>
    <t>Nemocnice Třebíč</t>
  </si>
  <si>
    <t>Nemocnice Nové Město na Moravě</t>
  </si>
  <si>
    <t>Nemocnice Jihlava závazky z obchodního styku</t>
  </si>
  <si>
    <t xml:space="preserve">Nemocnice </t>
  </si>
  <si>
    <t>Nové Město</t>
  </si>
  <si>
    <t>Hospodářský výsledek</t>
  </si>
  <si>
    <t>Materiálové náklady</t>
  </si>
  <si>
    <t>Spotřeba energie</t>
  </si>
  <si>
    <t>Opravy a údržba</t>
  </si>
  <si>
    <t>Osobní náklady</t>
  </si>
  <si>
    <t>Odpisy</t>
  </si>
  <si>
    <t>II. Přehled největších nákladových položek</t>
  </si>
  <si>
    <t>III. Přehled výnosových položek</t>
  </si>
  <si>
    <t>Náklady celkem</t>
  </si>
  <si>
    <t>Výnosy celkem</t>
  </si>
  <si>
    <t>% plnění plánu</t>
  </si>
  <si>
    <t>Provozní dotace</t>
  </si>
  <si>
    <t>Ostatní služby</t>
  </si>
  <si>
    <t>Tržby za prodej v lékárnách</t>
  </si>
  <si>
    <t>Tržby od zdravotních pojišťoven</t>
  </si>
  <si>
    <t>Nemocnice</t>
  </si>
  <si>
    <t>Investiční fond</t>
  </si>
  <si>
    <t xml:space="preserve">účetní stav </t>
  </si>
  <si>
    <t>stav na BÚ</t>
  </si>
  <si>
    <t>rezervní fond</t>
  </si>
  <si>
    <t>provozní prostředky</t>
  </si>
  <si>
    <t>Počet stran: 5</t>
  </si>
  <si>
    <t>k 30.6.</t>
  </si>
  <si>
    <t>k 30.6.2006</t>
  </si>
  <si>
    <t>k 30.6.2005</t>
  </si>
  <si>
    <t>IV. Lékárny</t>
  </si>
  <si>
    <t>Prodané zboží</t>
  </si>
  <si>
    <r>
      <t xml:space="preserve">I. Výsledek hospodaření nemocnic leden - červen </t>
    </r>
    <r>
      <rPr>
        <b/>
        <sz val="8"/>
        <rFont val="Arial CE"/>
        <family val="2"/>
      </rPr>
      <t>(data v tis. Kč)</t>
    </r>
  </si>
  <si>
    <t>Rozdíl závazky-pohledávky</t>
  </si>
  <si>
    <t>Stav fondů k 30.6.2006</t>
  </si>
  <si>
    <t>schválený plán 2006</t>
  </si>
  <si>
    <t>RK-26-2005-57,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</si>
</sst>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2"/>
      <name val="Arial CE"/>
      <family val="2"/>
    </font>
    <font>
      <b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/>
    </xf>
    <xf numFmtId="49" fontId="7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6" fillId="2" borderId="2" xfId="0" applyNumberFormat="1" applyFont="1" applyFill="1" applyBorder="1" applyAlignment="1">
      <alignment/>
    </xf>
    <xf numFmtId="1" fontId="7" fillId="2" borderId="4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4" fillId="2" borderId="8" xfId="0" applyNumberFormat="1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" xfId="0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9" fontId="7" fillId="2" borderId="16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7" fillId="2" borderId="1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10" fontId="7" fillId="2" borderId="5" xfId="0" applyNumberFormat="1" applyFont="1" applyFill="1" applyBorder="1" applyAlignment="1">
      <alignment/>
    </xf>
    <xf numFmtId="3" fontId="7" fillId="2" borderId="16" xfId="0" applyNumberFormat="1" applyFont="1" applyFill="1" applyBorder="1" applyAlignment="1">
      <alignment/>
    </xf>
    <xf numFmtId="49" fontId="7" fillId="2" borderId="18" xfId="0" applyNumberFormat="1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7" fillId="2" borderId="22" xfId="0" applyNumberFormat="1" applyFont="1" applyFill="1" applyBorder="1" applyAlignment="1">
      <alignment/>
    </xf>
    <xf numFmtId="10" fontId="7" fillId="2" borderId="23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49" fontId="9" fillId="2" borderId="24" xfId="0" applyNumberFormat="1" applyFont="1" applyFill="1" applyBorder="1" applyAlignment="1">
      <alignment/>
    </xf>
    <xf numFmtId="3" fontId="9" fillId="2" borderId="25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2" borderId="27" xfId="0" applyNumberFormat="1" applyFont="1" applyFill="1" applyBorder="1" applyAlignment="1">
      <alignment/>
    </xf>
    <xf numFmtId="3" fontId="9" fillId="2" borderId="28" xfId="0" applyNumberFormat="1" applyFont="1" applyFill="1" applyBorder="1" applyAlignment="1">
      <alignment/>
    </xf>
    <xf numFmtId="10" fontId="9" fillId="2" borderId="29" xfId="0" applyNumberFormat="1" applyFont="1" applyFill="1" applyBorder="1" applyAlignment="1">
      <alignment/>
    </xf>
    <xf numFmtId="3" fontId="9" fillId="2" borderId="24" xfId="0" applyNumberFormat="1" applyFont="1" applyFill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30" xfId="0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" xfId="0" applyBorder="1" applyAlignment="1">
      <alignment/>
    </xf>
    <xf numFmtId="3" fontId="7" fillId="2" borderId="4" xfId="0" applyNumberFormat="1" applyFont="1" applyFill="1" applyBorder="1" applyAlignment="1">
      <alignment/>
    </xf>
    <xf numFmtId="10" fontId="7" fillId="2" borderId="30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3" fontId="4" fillId="3" borderId="3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16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3" fontId="9" fillId="2" borderId="34" xfId="0" applyNumberFormat="1" applyFont="1" applyFill="1" applyBorder="1" applyAlignment="1">
      <alignment/>
    </xf>
    <xf numFmtId="10" fontId="9" fillId="2" borderId="35" xfId="0" applyNumberFormat="1" applyFont="1" applyFill="1" applyBorder="1" applyAlignment="1">
      <alignment/>
    </xf>
    <xf numFmtId="0" fontId="10" fillId="0" borderId="36" xfId="0" applyFont="1" applyBorder="1" applyAlignment="1">
      <alignment/>
    </xf>
    <xf numFmtId="0" fontId="10" fillId="0" borderId="0" xfId="0" applyFont="1" applyBorder="1" applyAlignment="1">
      <alignment/>
    </xf>
    <xf numFmtId="10" fontId="10" fillId="0" borderId="32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10" fontId="7" fillId="2" borderId="29" xfId="0" applyNumberFormat="1" applyFont="1" applyFill="1" applyBorder="1" applyAlignment="1">
      <alignment/>
    </xf>
    <xf numFmtId="10" fontId="7" fillId="2" borderId="35" xfId="0" applyNumberFormat="1" applyFont="1" applyFill="1" applyBorder="1" applyAlignment="1">
      <alignment/>
    </xf>
    <xf numFmtId="0" fontId="7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7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42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1" fontId="7" fillId="2" borderId="3" xfId="0" applyNumberFormat="1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7" fillId="2" borderId="44" xfId="0" applyFont="1" applyFill="1" applyBorder="1" applyAlignment="1">
      <alignment horizontal="center"/>
    </xf>
    <xf numFmtId="3" fontId="11" fillId="0" borderId="39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6" fillId="2" borderId="17" xfId="0" applyFont="1" applyFill="1" applyBorder="1" applyAlignment="1">
      <alignment horizontal="centerContinuous"/>
    </xf>
    <xf numFmtId="1" fontId="7" fillId="2" borderId="17" xfId="0" applyNumberFormat="1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1" fontId="7" fillId="2" borderId="48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3" fontId="6" fillId="0" borderId="49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3" fontId="6" fillId="0" borderId="48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0" fontId="6" fillId="2" borderId="46" xfId="0" applyFont="1" applyFill="1" applyBorder="1" applyAlignment="1">
      <alignment horizontal="center" vertical="center" wrapText="1"/>
    </xf>
    <xf numFmtId="10" fontId="6" fillId="0" borderId="50" xfId="0" applyNumberFormat="1" applyFont="1" applyBorder="1" applyAlignment="1">
      <alignment vertical="center"/>
    </xf>
    <xf numFmtId="10" fontId="6" fillId="0" borderId="54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3" fontId="6" fillId="0" borderId="5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6" fillId="0" borderId="55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3" fontId="6" fillId="0" borderId="56" xfId="0" applyNumberFormat="1" applyFont="1" applyBorder="1" applyAlignment="1">
      <alignment vertical="center"/>
    </xf>
    <xf numFmtId="0" fontId="6" fillId="2" borderId="52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3" fontId="6" fillId="0" borderId="5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7" fillId="2" borderId="4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2" borderId="37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6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7" fillId="2" borderId="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7" fillId="2" borderId="5" xfId="0" applyFont="1" applyFill="1" applyBorder="1" applyAlignment="1" quotePrefix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6" fillId="2" borderId="36" xfId="0" applyFont="1" applyFill="1" applyBorder="1" applyAlignment="1">
      <alignment vertical="center"/>
    </xf>
    <xf numFmtId="0" fontId="6" fillId="2" borderId="4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B1">
      <selection activeCell="H7" sqref="H7"/>
    </sheetView>
  </sheetViews>
  <sheetFormatPr defaultColWidth="9.00390625" defaultRowHeight="12.75"/>
  <cols>
    <col min="1" max="1" width="14.75390625" style="0" customWidth="1"/>
    <col min="2" max="13" width="11.00390625" style="0" customWidth="1"/>
  </cols>
  <sheetData>
    <row r="1" ht="12.75">
      <c r="J1" s="108" t="s">
        <v>125</v>
      </c>
    </row>
    <row r="2" spans="1:10" ht="13.5" customHeight="1">
      <c r="A2" s="5"/>
      <c r="J2" s="108" t="s">
        <v>115</v>
      </c>
    </row>
    <row r="3" s="148" customFormat="1" ht="16.5" customHeight="1" thickBot="1">
      <c r="A3" s="149" t="s">
        <v>121</v>
      </c>
    </row>
    <row r="4" spans="1:5" s="123" customFormat="1" ht="14.25" customHeight="1">
      <c r="A4" s="173" t="s">
        <v>92</v>
      </c>
      <c r="B4" s="170" t="s">
        <v>94</v>
      </c>
      <c r="C4" s="171"/>
      <c r="D4" s="171"/>
      <c r="E4" s="175"/>
    </row>
    <row r="5" spans="1:5" s="123" customFormat="1" ht="22.5" customHeight="1" thickBot="1">
      <c r="A5" s="174"/>
      <c r="B5" s="134" t="s">
        <v>118</v>
      </c>
      <c r="C5" s="124" t="s">
        <v>117</v>
      </c>
      <c r="D5" s="163" t="s">
        <v>13</v>
      </c>
      <c r="E5" s="169" t="s">
        <v>124</v>
      </c>
    </row>
    <row r="6" spans="1:5" s="123" customFormat="1" ht="16.5" customHeight="1">
      <c r="A6" s="131" t="s">
        <v>0</v>
      </c>
      <c r="B6" s="135">
        <f>+'N-V 6_06'!B95</f>
        <v>11326</v>
      </c>
      <c r="C6" s="125">
        <f>+'N-V 6_06'!C95</f>
        <v>353</v>
      </c>
      <c r="D6" s="141">
        <f>+C6-B6</f>
        <v>-10973</v>
      </c>
      <c r="E6" s="126">
        <f>+'N-V 6_06'!E95</f>
        <v>-12567</v>
      </c>
    </row>
    <row r="7" spans="1:5" s="123" customFormat="1" ht="16.5" customHeight="1">
      <c r="A7" s="132" t="s">
        <v>1</v>
      </c>
      <c r="B7" s="136">
        <f>+'N-V 6_06'!G95</f>
        <v>-4531</v>
      </c>
      <c r="C7" s="127">
        <f>+'N-V 6_06'!H95</f>
        <v>19298.83</v>
      </c>
      <c r="D7" s="141">
        <f>+C7-B7</f>
        <v>23829.83</v>
      </c>
      <c r="E7" s="128">
        <f>+'N-V 6_06'!J95</f>
        <v>-23461</v>
      </c>
    </row>
    <row r="8" spans="1:5" s="123" customFormat="1" ht="16.5" customHeight="1">
      <c r="A8" s="132" t="s">
        <v>4</v>
      </c>
      <c r="B8" s="136">
        <f>+'N-V 6_06'!Q95</f>
        <v>-5864</v>
      </c>
      <c r="C8" s="127">
        <f>+'N-V 6_06'!R95</f>
        <v>-10364</v>
      </c>
      <c r="D8" s="141">
        <f>+C8-B8</f>
        <v>-4500</v>
      </c>
      <c r="E8" s="128">
        <f>+'N-V 6_06'!T95</f>
        <v>-17316</v>
      </c>
    </row>
    <row r="9" spans="1:5" s="123" customFormat="1" ht="16.5" customHeight="1">
      <c r="A9" s="132" t="s">
        <v>2</v>
      </c>
      <c r="B9" s="136">
        <f>+'N-V 6_06'!L95</f>
        <v>9503.743999999977</v>
      </c>
      <c r="C9" s="127">
        <f>+'N-V 6_06'!M95</f>
        <v>4358.3369999999995</v>
      </c>
      <c r="D9" s="141">
        <f>+C9-B9</f>
        <v>-5145.406999999977</v>
      </c>
      <c r="E9" s="128">
        <f>+'N-V 6_06'!O95</f>
        <v>-17500.2</v>
      </c>
    </row>
    <row r="10" spans="1:5" s="123" customFormat="1" ht="15" customHeight="1" thickBot="1">
      <c r="A10" s="133" t="s">
        <v>93</v>
      </c>
      <c r="B10" s="137">
        <f>+'N-V 6_06'!V95</f>
        <v>4816</v>
      </c>
      <c r="C10" s="129">
        <f>+'N-V 6_06'!W95</f>
        <v>57</v>
      </c>
      <c r="D10" s="165">
        <f>+C10-B10</f>
        <v>-4759</v>
      </c>
      <c r="E10" s="130">
        <f>+'N-V 6_06'!Y95</f>
        <v>-14872</v>
      </c>
    </row>
    <row r="11" spans="1:11" s="123" customFormat="1" ht="3" customHeight="1" thickBot="1">
      <c r="A11" s="157"/>
      <c r="B11" s="158"/>
      <c r="C11" s="158"/>
      <c r="D11" s="158"/>
      <c r="E11" s="158"/>
      <c r="G11" s="158"/>
      <c r="H11" s="158"/>
      <c r="I11" s="158"/>
      <c r="J11" s="158"/>
      <c r="K11" s="159"/>
    </row>
    <row r="12" spans="1:11" s="123" customFormat="1" ht="15" customHeight="1">
      <c r="A12" s="173" t="s">
        <v>92</v>
      </c>
      <c r="B12" s="170" t="s">
        <v>102</v>
      </c>
      <c r="C12" s="171"/>
      <c r="D12" s="171"/>
      <c r="E12" s="171"/>
      <c r="F12" s="172"/>
      <c r="G12" s="170" t="s">
        <v>103</v>
      </c>
      <c r="H12" s="171"/>
      <c r="I12" s="171"/>
      <c r="J12" s="171"/>
      <c r="K12" s="172"/>
    </row>
    <row r="13" spans="1:11" s="123" customFormat="1" ht="25.5" customHeight="1" thickBot="1">
      <c r="A13" s="174"/>
      <c r="B13" s="134" t="str">
        <f>+B5</f>
        <v>k 30.6.2005</v>
      </c>
      <c r="C13" s="124" t="str">
        <f>+C5</f>
        <v>k 30.6.2006</v>
      </c>
      <c r="D13" s="163" t="s">
        <v>13</v>
      </c>
      <c r="E13" s="169" t="s">
        <v>124</v>
      </c>
      <c r="F13" s="144" t="str">
        <f>+F22</f>
        <v>% plnění plánu</v>
      </c>
      <c r="G13" s="134" t="str">
        <f>+B13</f>
        <v>k 30.6.2005</v>
      </c>
      <c r="H13" s="124" t="str">
        <f>+C13</f>
        <v>k 30.6.2006</v>
      </c>
      <c r="I13" s="163" t="s">
        <v>13</v>
      </c>
      <c r="J13" s="169" t="s">
        <v>124</v>
      </c>
      <c r="K13" s="144" t="str">
        <f>+F13</f>
        <v>% plnění plánu</v>
      </c>
    </row>
    <row r="14" spans="1:11" s="123" customFormat="1" ht="16.5" customHeight="1">
      <c r="A14" s="131" t="s">
        <v>0</v>
      </c>
      <c r="B14" s="135">
        <f>+'N-V 6_06'!B93</f>
        <v>274775</v>
      </c>
      <c r="C14" s="125">
        <f>+'N-V 6_06'!C93</f>
        <v>300770</v>
      </c>
      <c r="D14" s="141">
        <f>+C14-B14</f>
        <v>25995</v>
      </c>
      <c r="E14" s="141">
        <f>+'N-V 6_06'!E93</f>
        <v>601192</v>
      </c>
      <c r="F14" s="145">
        <f>+C14/E14</f>
        <v>0.5002894250089821</v>
      </c>
      <c r="G14" s="135">
        <f>+'N-V 6_06'!B23</f>
        <v>286101</v>
      </c>
      <c r="H14" s="125">
        <f>+'N-V 6_06'!C23</f>
        <v>301123</v>
      </c>
      <c r="I14" s="141">
        <f>+H14-G14</f>
        <v>15022</v>
      </c>
      <c r="J14" s="141">
        <f>+'N-V 6_06'!E23</f>
        <v>588625</v>
      </c>
      <c r="K14" s="145">
        <f>+'N-V 6_06'!F23</f>
        <v>0.5115701847526014</v>
      </c>
    </row>
    <row r="15" spans="1:11" s="123" customFormat="1" ht="16.5" customHeight="1">
      <c r="A15" s="132" t="s">
        <v>1</v>
      </c>
      <c r="B15" s="136">
        <f>+'N-V 6_06'!G93</f>
        <v>376685</v>
      </c>
      <c r="C15" s="127">
        <f>+'N-V 6_06'!H93</f>
        <v>400949</v>
      </c>
      <c r="D15" s="141">
        <f>+C15-B15</f>
        <v>24264</v>
      </c>
      <c r="E15" s="142">
        <f>+'N-V 6_06'!J93</f>
        <v>810486</v>
      </c>
      <c r="F15" s="145">
        <f>+C15/E15</f>
        <v>0.49470194426553943</v>
      </c>
      <c r="G15" s="136">
        <f>+'N-V 6_06'!G23</f>
        <v>372154</v>
      </c>
      <c r="H15" s="127">
        <f>+'N-V 6_06'!H23</f>
        <v>420247.83</v>
      </c>
      <c r="I15" s="141">
        <f>+H15-G15</f>
        <v>48093.830000000016</v>
      </c>
      <c r="J15" s="142">
        <f>+'N-V 6_06'!J23</f>
        <v>787024</v>
      </c>
      <c r="K15" s="145">
        <f>+'N-V 6_06'!K23</f>
        <v>0.533970793775031</v>
      </c>
    </row>
    <row r="16" spans="1:11" s="123" customFormat="1" ht="16.5" customHeight="1">
      <c r="A16" s="132" t="s">
        <v>4</v>
      </c>
      <c r="B16" s="136">
        <f>+'N-V 6_06'!Q93</f>
        <v>206906</v>
      </c>
      <c r="C16" s="127">
        <f>+'N-V 6_06'!R93</f>
        <v>227779</v>
      </c>
      <c r="D16" s="141">
        <f>+C16-B16</f>
        <v>20873</v>
      </c>
      <c r="E16" s="142">
        <f>+'N-V 6_06'!T93</f>
        <v>433405</v>
      </c>
      <c r="F16" s="145">
        <f>+C16/E16</f>
        <v>0.5255569271235911</v>
      </c>
      <c r="G16" s="136">
        <f>+'N-V 6_06'!Q23</f>
        <v>201042</v>
      </c>
      <c r="H16" s="127">
        <f>+'N-V 6_06'!R23</f>
        <v>217415</v>
      </c>
      <c r="I16" s="141">
        <f>+H16-G16</f>
        <v>16373</v>
      </c>
      <c r="J16" s="142">
        <f>+'N-V 6_06'!T23</f>
        <v>416089</v>
      </c>
      <c r="K16" s="145">
        <f>+'N-V 6_06'!U23</f>
        <v>0.5225204223134954</v>
      </c>
    </row>
    <row r="17" spans="1:11" s="123" customFormat="1" ht="16.5" customHeight="1">
      <c r="A17" s="132" t="s">
        <v>2</v>
      </c>
      <c r="B17" s="136">
        <f>+'N-V 6_06'!L93</f>
        <v>246574.278</v>
      </c>
      <c r="C17" s="127">
        <f>+'N-V 6_06'!M93</f>
        <v>275887.74299999996</v>
      </c>
      <c r="D17" s="141">
        <f>+C17-B17</f>
        <v>29313.464999999967</v>
      </c>
      <c r="E17" s="142">
        <f>+'N-V 6_06'!O93</f>
        <v>554234.2</v>
      </c>
      <c r="F17" s="145">
        <f>+C17/E17</f>
        <v>0.4977818817388028</v>
      </c>
      <c r="G17" s="136">
        <f>+'N-V 6_06'!L23</f>
        <v>256078.02199999997</v>
      </c>
      <c r="H17" s="127">
        <f>+'N-V 6_06'!M23</f>
        <v>280246.08</v>
      </c>
      <c r="I17" s="141">
        <f>+H17-G17</f>
        <v>24168.05800000005</v>
      </c>
      <c r="J17" s="142">
        <f>+'N-V 6_06'!O23</f>
        <v>536734</v>
      </c>
      <c r="K17" s="145">
        <f>+'N-V 6_06'!P23</f>
        <v>0.5221321548476526</v>
      </c>
    </row>
    <row r="18" spans="1:11" s="123" customFormat="1" ht="16.5" customHeight="1" thickBot="1">
      <c r="A18" s="133" t="s">
        <v>93</v>
      </c>
      <c r="B18" s="137">
        <f>+'N-V 6_06'!V93</f>
        <v>269611</v>
      </c>
      <c r="C18" s="129">
        <f>+'N-V 6_06'!W93</f>
        <v>290003</v>
      </c>
      <c r="D18" s="165">
        <f>+C18-B18</f>
        <v>20392</v>
      </c>
      <c r="E18" s="143">
        <f>+'N-V 6_06'!Y93</f>
        <v>593585</v>
      </c>
      <c r="F18" s="146">
        <f>+C18/E18</f>
        <v>0.48856187403657436</v>
      </c>
      <c r="G18" s="137">
        <f>+'N-V 6_06'!V23</f>
        <v>274427</v>
      </c>
      <c r="H18" s="129">
        <f>+'N-V 6_06'!W23</f>
        <v>290060</v>
      </c>
      <c r="I18" s="165">
        <f>+H18-G18</f>
        <v>15633</v>
      </c>
      <c r="J18" s="143">
        <f>+'N-V 6_06'!Y23</f>
        <v>578713</v>
      </c>
      <c r="K18" s="146">
        <f>+'N-V 6_06'!Z23</f>
        <v>0.5012156284721442</v>
      </c>
    </row>
    <row r="19" spans="1:11" s="123" customFormat="1" ht="8.25" customHeight="1">
      <c r="A19" s="157"/>
      <c r="B19" s="158"/>
      <c r="C19" s="158"/>
      <c r="D19" s="158"/>
      <c r="E19" s="158"/>
      <c r="G19" s="158"/>
      <c r="H19" s="158"/>
      <c r="I19" s="158"/>
      <c r="J19" s="158"/>
      <c r="K19" s="159"/>
    </row>
    <row r="20" s="148" customFormat="1" ht="18.75" customHeight="1" thickBot="1">
      <c r="A20" s="147" t="s">
        <v>100</v>
      </c>
    </row>
    <row r="21" spans="1:11" s="123" customFormat="1" ht="12.75" customHeight="1">
      <c r="A21" s="173" t="str">
        <f>+A4</f>
        <v>Nemocnice </v>
      </c>
      <c r="B21" s="170" t="s">
        <v>95</v>
      </c>
      <c r="C21" s="171"/>
      <c r="D21" s="171"/>
      <c r="E21" s="171"/>
      <c r="F21" s="172"/>
      <c r="G21" s="170" t="s">
        <v>96</v>
      </c>
      <c r="H21" s="171"/>
      <c r="I21" s="171"/>
      <c r="J21" s="171"/>
      <c r="K21" s="172"/>
    </row>
    <row r="22" spans="1:11" s="123" customFormat="1" ht="22.5" customHeight="1" thickBot="1">
      <c r="A22" s="174"/>
      <c r="B22" s="134" t="str">
        <f>+B5</f>
        <v>k 30.6.2005</v>
      </c>
      <c r="C22" s="124" t="str">
        <f>+C5</f>
        <v>k 30.6.2006</v>
      </c>
      <c r="D22" s="163" t="s">
        <v>13</v>
      </c>
      <c r="E22" s="169" t="s">
        <v>124</v>
      </c>
      <c r="F22" s="144" t="s">
        <v>104</v>
      </c>
      <c r="G22" s="138" t="str">
        <f>+B22</f>
        <v>k 30.6.2005</v>
      </c>
      <c r="H22" s="139" t="str">
        <f>+C22</f>
        <v>k 30.6.2006</v>
      </c>
      <c r="I22" s="164" t="s">
        <v>13</v>
      </c>
      <c r="J22" s="169" t="s">
        <v>124</v>
      </c>
      <c r="K22" s="144" t="s">
        <v>104</v>
      </c>
    </row>
    <row r="23" spans="1:11" s="123" customFormat="1" ht="17.25" customHeight="1">
      <c r="A23" s="131" t="str">
        <f>+A6</f>
        <v>Havlíčkův Brod</v>
      </c>
      <c r="B23" s="135">
        <f>+'N-V 6_06'!B56</f>
        <v>69600</v>
      </c>
      <c r="C23" s="125">
        <f>+'N-V 6_06'!C56</f>
        <v>74408</v>
      </c>
      <c r="D23" s="141">
        <f>+C23-B23</f>
        <v>4808</v>
      </c>
      <c r="E23" s="141">
        <f>+'N-V 6_06'!E56</f>
        <v>145000</v>
      </c>
      <c r="F23" s="145">
        <f>+'N-V 6_06'!F56</f>
        <v>0.5131586206896551</v>
      </c>
      <c r="G23" s="135">
        <f>+'N-V 6_06'!B64</f>
        <v>8814</v>
      </c>
      <c r="H23" s="125">
        <f>+'N-V 6_06'!C64</f>
        <v>11469</v>
      </c>
      <c r="I23" s="141">
        <f>+H23-G23</f>
        <v>2655</v>
      </c>
      <c r="J23" s="141">
        <f>+'N-V 6_06'!E64</f>
        <v>21300</v>
      </c>
      <c r="K23" s="145">
        <f>+'N-V 6_06'!F64</f>
        <v>0.5384507042253521</v>
      </c>
    </row>
    <row r="24" spans="1:11" s="123" customFormat="1" ht="17.25" customHeight="1">
      <c r="A24" s="132" t="str">
        <f>+A7</f>
        <v>Jihlava</v>
      </c>
      <c r="B24" s="136">
        <f>+'N-V 6_06'!G56</f>
        <v>93923</v>
      </c>
      <c r="C24" s="127">
        <f>+'N-V 6_06'!H56</f>
        <v>86436</v>
      </c>
      <c r="D24" s="141">
        <f>+C24-B24</f>
        <v>-7487</v>
      </c>
      <c r="E24" s="142">
        <f>+'N-V 6_06'!J56</f>
        <v>169300</v>
      </c>
      <c r="F24" s="145">
        <f>+'N-V 6_06'!K56</f>
        <v>0.5105493207324276</v>
      </c>
      <c r="G24" s="136">
        <f>+'N-V 6_06'!G64</f>
        <v>16022</v>
      </c>
      <c r="H24" s="127">
        <f>+'N-V 6_06'!H64</f>
        <v>19549</v>
      </c>
      <c r="I24" s="141">
        <f>+H24-G24</f>
        <v>3527</v>
      </c>
      <c r="J24" s="142">
        <f>+'N-V 6_06'!J64</f>
        <v>34450</v>
      </c>
      <c r="K24" s="145">
        <f>+'N-V 6_06'!K64</f>
        <v>0.5674600870827285</v>
      </c>
    </row>
    <row r="25" spans="1:11" s="123" customFormat="1" ht="17.25" customHeight="1">
      <c r="A25" s="132" t="str">
        <f>+A8</f>
        <v>Pelhřimov</v>
      </c>
      <c r="B25" s="136">
        <f>+'N-V 6_06'!Q56</f>
        <v>52009</v>
      </c>
      <c r="C25" s="127">
        <f>+'N-V 6_06'!R56</f>
        <v>54542</v>
      </c>
      <c r="D25" s="141">
        <f>+C25-B25</f>
        <v>2533</v>
      </c>
      <c r="E25" s="142">
        <f>+'N-V 6_06'!T56</f>
        <v>98000</v>
      </c>
      <c r="F25" s="145">
        <f>+'N-V 6_06'!U56</f>
        <v>0.5565510204081633</v>
      </c>
      <c r="G25" s="136">
        <f>+'N-V 6_06'!Q64</f>
        <v>8305</v>
      </c>
      <c r="H25" s="127">
        <f>+'N-V 6_06'!R64</f>
        <v>10876</v>
      </c>
      <c r="I25" s="141">
        <f>+H25-G25</f>
        <v>2571</v>
      </c>
      <c r="J25" s="142">
        <f>+'N-V 6_06'!T64</f>
        <v>17000</v>
      </c>
      <c r="K25" s="145">
        <f>+'N-V 6_06'!U64</f>
        <v>0.6397647058823529</v>
      </c>
    </row>
    <row r="26" spans="1:11" s="123" customFormat="1" ht="17.25" customHeight="1">
      <c r="A26" s="132" t="str">
        <f>+A9</f>
        <v>Třebíč</v>
      </c>
      <c r="B26" s="136">
        <f>+'N-V 6_06'!L56</f>
        <v>53971.83</v>
      </c>
      <c r="C26" s="127">
        <f>+'N-V 6_06'!M56</f>
        <v>57797.395</v>
      </c>
      <c r="D26" s="141">
        <f>+C26-B26</f>
        <v>3825.564999999995</v>
      </c>
      <c r="E26" s="142">
        <f>+'N-V 6_06'!O56</f>
        <v>110100</v>
      </c>
      <c r="F26" s="145">
        <f>+'N-V 6_06'!P56</f>
        <v>0.5249536330608537</v>
      </c>
      <c r="G26" s="136">
        <f>+'N-V 6_06'!L64</f>
        <v>9647.565</v>
      </c>
      <c r="H26" s="127">
        <f>+'N-V 6_06'!M64</f>
        <v>12942.802</v>
      </c>
      <c r="I26" s="141">
        <f>+H26-G26</f>
        <v>3295.236999999999</v>
      </c>
      <c r="J26" s="142">
        <f>+'N-V 6_06'!O64</f>
        <v>22520</v>
      </c>
      <c r="K26" s="145">
        <f>+'N-V 6_06'!P64</f>
        <v>0.5747247779751332</v>
      </c>
    </row>
    <row r="27" spans="1:11" s="123" customFormat="1" ht="17.25" customHeight="1" thickBot="1">
      <c r="A27" s="133" t="str">
        <f>+A10</f>
        <v>Nové Město</v>
      </c>
      <c r="B27" s="137">
        <f>+'N-V 6_06'!V56</f>
        <v>65722</v>
      </c>
      <c r="C27" s="129">
        <f>+'N-V 6_06'!W56</f>
        <v>63847</v>
      </c>
      <c r="D27" s="165">
        <f>+C27-B27</f>
        <v>-1875</v>
      </c>
      <c r="E27" s="143">
        <f>+'N-V 6_06'!Y56</f>
        <v>133039</v>
      </c>
      <c r="F27" s="146">
        <f>+'N-V 6_06'!Z56</f>
        <v>0.4799119055314607</v>
      </c>
      <c r="G27" s="137">
        <f>+'N-V 6_06'!V64</f>
        <v>10452</v>
      </c>
      <c r="H27" s="129">
        <f>+'N-V 6_06'!W64</f>
        <v>14202</v>
      </c>
      <c r="I27" s="165">
        <f>+H27-G27</f>
        <v>3750</v>
      </c>
      <c r="J27" s="143">
        <f>+'N-V 6_06'!Y64</f>
        <v>24000</v>
      </c>
      <c r="K27" s="146">
        <f>+'N-V 6_06'!Z64</f>
        <v>0.59175</v>
      </c>
    </row>
    <row r="28" ht="1.5" customHeight="1"/>
    <row r="29" ht="2.25" customHeight="1" thickBot="1"/>
    <row r="30" spans="1:11" s="123" customFormat="1" ht="12" customHeight="1">
      <c r="A30" s="173" t="str">
        <f>+A21</f>
        <v>Nemocnice </v>
      </c>
      <c r="B30" s="170" t="s">
        <v>97</v>
      </c>
      <c r="C30" s="171"/>
      <c r="D30" s="171"/>
      <c r="E30" s="171"/>
      <c r="F30" s="172"/>
      <c r="G30" s="170" t="s">
        <v>106</v>
      </c>
      <c r="H30" s="171"/>
      <c r="I30" s="171"/>
      <c r="J30" s="171"/>
      <c r="K30" s="172"/>
    </row>
    <row r="31" spans="1:11" s="123" customFormat="1" ht="24" customHeight="1" thickBot="1">
      <c r="A31" s="174"/>
      <c r="B31" s="134" t="str">
        <f>+B22</f>
        <v>k 30.6.2005</v>
      </c>
      <c r="C31" s="124" t="str">
        <f>+C22</f>
        <v>k 30.6.2006</v>
      </c>
      <c r="D31" s="163" t="s">
        <v>13</v>
      </c>
      <c r="E31" s="169" t="s">
        <v>124</v>
      </c>
      <c r="F31" s="144" t="str">
        <f>+F22</f>
        <v>% plnění plánu</v>
      </c>
      <c r="G31" s="138" t="str">
        <f>+G22</f>
        <v>k 30.6.2005</v>
      </c>
      <c r="H31" s="139" t="str">
        <f>+H22</f>
        <v>k 30.6.2006</v>
      </c>
      <c r="I31" s="164" t="s">
        <v>13</v>
      </c>
      <c r="J31" s="169" t="s">
        <v>124</v>
      </c>
      <c r="K31" s="144" t="str">
        <f>+K22</f>
        <v>% plnění plánu</v>
      </c>
    </row>
    <row r="32" spans="1:11" s="123" customFormat="1" ht="17.25" customHeight="1">
      <c r="A32" s="131" t="str">
        <f>+A23</f>
        <v>Havlíčkův Brod</v>
      </c>
      <c r="B32" s="135">
        <f>+'N-V 6_06'!B66</f>
        <v>4688</v>
      </c>
      <c r="C32" s="125">
        <f>+'N-V 6_06'!C66</f>
        <v>4536</v>
      </c>
      <c r="D32" s="141">
        <f>+C32-B32</f>
        <v>-152</v>
      </c>
      <c r="E32" s="141">
        <f>+'N-V 6_06'!E66</f>
        <v>10800</v>
      </c>
      <c r="F32" s="145">
        <f>+'N-V 6_06'!F66</f>
        <v>0.42</v>
      </c>
      <c r="G32" s="135">
        <f>+'N-V 6_06'!B71</f>
        <v>20559</v>
      </c>
      <c r="H32" s="125">
        <f>+'N-V 6_06'!C71</f>
        <v>21362</v>
      </c>
      <c r="I32" s="141">
        <f>+H32-G32</f>
        <v>803</v>
      </c>
      <c r="J32" s="141">
        <f>+'N-V 6_06'!E71</f>
        <v>45300</v>
      </c>
      <c r="K32" s="145">
        <f>+'N-V 6_06'!F71</f>
        <v>0.4715673289183223</v>
      </c>
    </row>
    <row r="33" spans="1:11" s="123" customFormat="1" ht="17.25" customHeight="1">
      <c r="A33" s="132" t="str">
        <f>+A24</f>
        <v>Jihlava</v>
      </c>
      <c r="B33" s="136">
        <f>+'N-V 6_06'!G66</f>
        <v>6851</v>
      </c>
      <c r="C33" s="127">
        <f>+'N-V 6_06'!H66</f>
        <v>5035</v>
      </c>
      <c r="D33" s="141">
        <f>+C33-B33</f>
        <v>-1816</v>
      </c>
      <c r="E33" s="142">
        <f>+'N-V 6_06'!J66</f>
        <v>14000</v>
      </c>
      <c r="F33" s="145">
        <f>+'N-V 6_06'!K66</f>
        <v>0.35964285714285715</v>
      </c>
      <c r="G33" s="136">
        <f>+'N-V 6_06'!G71</f>
        <v>47923</v>
      </c>
      <c r="H33" s="127">
        <f>+'N-V 6_06'!H71</f>
        <v>55157</v>
      </c>
      <c r="I33" s="141">
        <f>+H33-G33</f>
        <v>7234</v>
      </c>
      <c r="J33" s="142">
        <f>+'N-V 6_06'!J71</f>
        <v>112299</v>
      </c>
      <c r="K33" s="145">
        <f>+'N-V 6_06'!K71</f>
        <v>0.49116198719489934</v>
      </c>
    </row>
    <row r="34" spans="1:11" s="123" customFormat="1" ht="17.25" customHeight="1">
      <c r="A34" s="132" t="str">
        <f>+A25</f>
        <v>Pelhřimov</v>
      </c>
      <c r="B34" s="136">
        <f>+'N-V 6_06'!Q66</f>
        <v>3203</v>
      </c>
      <c r="C34" s="127">
        <f>+'N-V 6_06'!R66</f>
        <v>3462</v>
      </c>
      <c r="D34" s="141">
        <f>+C34-B34</f>
        <v>259</v>
      </c>
      <c r="E34" s="142">
        <f>+'N-V 6_06'!T66</f>
        <v>7000</v>
      </c>
      <c r="F34" s="145">
        <f>+'N-V 6_06'!U66</f>
        <v>0.49457142857142855</v>
      </c>
      <c r="G34" s="136">
        <f>+'N-V 6_06'!Q71</f>
        <v>24250</v>
      </c>
      <c r="H34" s="127">
        <f>+'N-V 6_06'!R71</f>
        <v>24562</v>
      </c>
      <c r="I34" s="141">
        <f>+H34-G34</f>
        <v>312</v>
      </c>
      <c r="J34" s="142">
        <f>+'N-V 6_06'!T71</f>
        <v>48300</v>
      </c>
      <c r="K34" s="145">
        <f>+'N-V 6_06'!U71</f>
        <v>0.5085300207039337</v>
      </c>
    </row>
    <row r="35" spans="1:11" s="123" customFormat="1" ht="17.25" customHeight="1">
      <c r="A35" s="132" t="str">
        <f>+A26</f>
        <v>Třebíč</v>
      </c>
      <c r="B35" s="136">
        <f>+'N-V 6_06'!L66</f>
        <v>5391.518</v>
      </c>
      <c r="C35" s="127">
        <f>+'N-V 6_06'!M66</f>
        <v>6571.834</v>
      </c>
      <c r="D35" s="141">
        <f>+C35-B35</f>
        <v>1180.3159999999998</v>
      </c>
      <c r="E35" s="142">
        <f>+'N-V 6_06'!O66</f>
        <v>12100</v>
      </c>
      <c r="F35" s="145">
        <f>+'N-V 6_06'!P66</f>
        <v>0.5431267768595042</v>
      </c>
      <c r="G35" s="136">
        <f>+'N-V 6_06'!L71</f>
        <v>33022.932</v>
      </c>
      <c r="H35" s="127">
        <f>+'N-V 6_06'!M71</f>
        <v>31577.375</v>
      </c>
      <c r="I35" s="141">
        <f>+H35-G35</f>
        <v>-1445.5570000000007</v>
      </c>
      <c r="J35" s="142">
        <f>+'N-V 6_06'!O71</f>
        <v>66280</v>
      </c>
      <c r="K35" s="145">
        <f>+'N-V 6_06'!P71</f>
        <v>0.47642388352444176</v>
      </c>
    </row>
    <row r="36" spans="1:11" s="123" customFormat="1" ht="17.25" customHeight="1" thickBot="1">
      <c r="A36" s="133" t="str">
        <f>+A27</f>
        <v>Nové Město</v>
      </c>
      <c r="B36" s="137">
        <f>+'N-V 6_06'!V66</f>
        <v>4622</v>
      </c>
      <c r="C36" s="129">
        <f>+'N-V 6_06'!W66</f>
        <v>7094</v>
      </c>
      <c r="D36" s="165">
        <f>+C36-B36</f>
        <v>2472</v>
      </c>
      <c r="E36" s="143">
        <f>+'N-V 6_06'!Y66</f>
        <v>9772</v>
      </c>
      <c r="F36" s="146">
        <f>+'N-V 6_06'!Z66</f>
        <v>0.7259516987310684</v>
      </c>
      <c r="G36" s="137">
        <f>+'N-V 6_06'!V71</f>
        <v>28646</v>
      </c>
      <c r="H36" s="129">
        <f>+'N-V 6_06'!W71</f>
        <v>28067</v>
      </c>
      <c r="I36" s="165">
        <f>+H36-G36</f>
        <v>-579</v>
      </c>
      <c r="J36" s="143">
        <f>+'N-V 6_06'!Y71</f>
        <v>57881</v>
      </c>
      <c r="K36" s="146">
        <f>+'N-V 6_06'!Z71</f>
        <v>0.4849086919714587</v>
      </c>
    </row>
    <row r="37" ht="2.25" customHeight="1" hidden="1"/>
    <row r="38" ht="3" customHeight="1" thickBot="1"/>
    <row r="39" spans="1:11" s="123" customFormat="1" ht="13.5" customHeight="1">
      <c r="A39" s="173" t="str">
        <f>+A30</f>
        <v>Nemocnice </v>
      </c>
      <c r="B39" s="170" t="s">
        <v>98</v>
      </c>
      <c r="C39" s="171"/>
      <c r="D39" s="171"/>
      <c r="E39" s="171"/>
      <c r="F39" s="172"/>
      <c r="G39" s="170" t="s">
        <v>99</v>
      </c>
      <c r="H39" s="171"/>
      <c r="I39" s="171"/>
      <c r="J39" s="171"/>
      <c r="K39" s="172"/>
    </row>
    <row r="40" spans="1:11" s="123" customFormat="1" ht="24" customHeight="1" thickBot="1">
      <c r="A40" s="174"/>
      <c r="B40" s="134" t="str">
        <f>+B31</f>
        <v>k 30.6.2005</v>
      </c>
      <c r="C40" s="124" t="str">
        <f>+C31</f>
        <v>k 30.6.2006</v>
      </c>
      <c r="D40" s="163" t="s">
        <v>13</v>
      </c>
      <c r="E40" s="169" t="s">
        <v>124</v>
      </c>
      <c r="F40" s="144" t="str">
        <f>+F31</f>
        <v>% plnění plánu</v>
      </c>
      <c r="G40" s="138" t="str">
        <f>+G31</f>
        <v>k 30.6.2005</v>
      </c>
      <c r="H40" s="139" t="str">
        <f>+H31</f>
        <v>k 30.6.2006</v>
      </c>
      <c r="I40" s="164" t="s">
        <v>13</v>
      </c>
      <c r="J40" s="169" t="s">
        <v>124</v>
      </c>
      <c r="K40" s="144" t="str">
        <f>+K31</f>
        <v>% plnění plánu</v>
      </c>
    </row>
    <row r="41" spans="1:11" s="123" customFormat="1" ht="18" customHeight="1">
      <c r="A41" s="131" t="str">
        <f>+A32</f>
        <v>Havlíčkův Brod</v>
      </c>
      <c r="B41" s="135">
        <f>+'N-V 6_06'!B77</f>
        <v>141889</v>
      </c>
      <c r="C41" s="125">
        <f>+'N-V 6_06'!C77</f>
        <v>159931</v>
      </c>
      <c r="D41" s="141">
        <f>+C41-B41</f>
        <v>18042</v>
      </c>
      <c r="E41" s="141">
        <f>+'N-V 6_06'!E77</f>
        <v>327682</v>
      </c>
      <c r="F41" s="145">
        <f>+'N-V 6_06'!F77</f>
        <v>0.48806769978210585</v>
      </c>
      <c r="G41" s="135">
        <f>+'N-V 6_06'!B88</f>
        <v>1857</v>
      </c>
      <c r="H41" s="125">
        <f>+'N-V 6_06'!C88</f>
        <v>945</v>
      </c>
      <c r="I41" s="141">
        <f>+H41-G41</f>
        <v>-912</v>
      </c>
      <c r="J41" s="141">
        <f>+'N-V 6_06'!E88</f>
        <v>2000</v>
      </c>
      <c r="K41" s="145">
        <f>+'N-V 6_06'!F88</f>
        <v>0.4725</v>
      </c>
    </row>
    <row r="42" spans="1:11" s="123" customFormat="1" ht="18" customHeight="1">
      <c r="A42" s="132" t="str">
        <f>+A33</f>
        <v>Jihlava</v>
      </c>
      <c r="B42" s="136">
        <f>+'N-V 6_06'!G77</f>
        <v>163772</v>
      </c>
      <c r="C42" s="127">
        <f>+'N-V 6_06'!H77</f>
        <v>185098</v>
      </c>
      <c r="D42" s="141">
        <f>+C42-B42</f>
        <v>21326</v>
      </c>
      <c r="E42" s="142">
        <f>+'N-V 6_06'!J77</f>
        <v>382498</v>
      </c>
      <c r="F42" s="145">
        <f>+'N-V 6_06'!K77</f>
        <v>0.483918870164027</v>
      </c>
      <c r="G42" s="136">
        <f>+'N-V 6_06'!G88</f>
        <v>955</v>
      </c>
      <c r="H42" s="127">
        <f>+'N-V 6_06'!H88</f>
        <v>762</v>
      </c>
      <c r="I42" s="141">
        <f>+H42-G42</f>
        <v>-193</v>
      </c>
      <c r="J42" s="142">
        <f>+'N-V 6_06'!J88</f>
        <v>2200</v>
      </c>
      <c r="K42" s="145">
        <f>+'N-V 6_06'!K88</f>
        <v>0.3463636363636364</v>
      </c>
    </row>
    <row r="43" spans="1:11" s="123" customFormat="1" ht="18" customHeight="1">
      <c r="A43" s="132" t="str">
        <f>+A34</f>
        <v>Pelhřimov</v>
      </c>
      <c r="B43" s="136">
        <f>+'N-V 6_06'!Q77</f>
        <v>96459</v>
      </c>
      <c r="C43" s="127">
        <f>+'N-V 6_06'!R77</f>
        <v>107127</v>
      </c>
      <c r="D43" s="141">
        <f>+C43-B43</f>
        <v>10668</v>
      </c>
      <c r="E43" s="142">
        <f>+'N-V 6_06'!T77</f>
        <v>219885</v>
      </c>
      <c r="F43" s="145">
        <f>+'N-V 6_06'!U77</f>
        <v>0.48719557950746983</v>
      </c>
      <c r="G43" s="136">
        <f>+'N-V 6_06'!Q88</f>
        <v>463</v>
      </c>
      <c r="H43" s="127">
        <f>+'N-V 6_06'!R88</f>
        <v>979</v>
      </c>
      <c r="I43" s="141">
        <f>+H43-G43</f>
        <v>516</v>
      </c>
      <c r="J43" s="142">
        <f>+'N-V 6_06'!T88</f>
        <v>1408</v>
      </c>
      <c r="K43" s="145">
        <f>+'N-V 6_06'!U88</f>
        <v>0.6953125</v>
      </c>
    </row>
    <row r="44" spans="1:11" s="123" customFormat="1" ht="18" customHeight="1">
      <c r="A44" s="132" t="str">
        <f>+A35</f>
        <v>Třebíč</v>
      </c>
      <c r="B44" s="136">
        <f>+'N-V 6_06'!L77</f>
        <v>125842.321</v>
      </c>
      <c r="C44" s="127">
        <f>+'N-V 6_06'!M77</f>
        <v>145994.20799999998</v>
      </c>
      <c r="D44" s="141">
        <f>+C44-B44</f>
        <v>20151.886999999988</v>
      </c>
      <c r="E44" s="142">
        <f>+'N-V 6_06'!O77</f>
        <v>302306.6</v>
      </c>
      <c r="F44" s="145">
        <f>+'N-V 6_06'!P77</f>
        <v>0.4829342396097207</v>
      </c>
      <c r="G44" s="136">
        <f>+'N-V 6_06'!L88</f>
        <v>1071</v>
      </c>
      <c r="H44" s="127">
        <f>+'N-V 6_06'!M88</f>
        <v>1860.411</v>
      </c>
      <c r="I44" s="141">
        <f>+H44-G44</f>
        <v>789.4110000000001</v>
      </c>
      <c r="J44" s="142">
        <f>+'N-V 6_06'!O88</f>
        <v>5214</v>
      </c>
      <c r="K44" s="145">
        <f>+'N-V 6_06'!P88</f>
        <v>0.35681070195627157</v>
      </c>
    </row>
    <row r="45" spans="1:11" s="123" customFormat="1" ht="18" customHeight="1" thickBot="1">
      <c r="A45" s="133" t="str">
        <f>+A36</f>
        <v>Nové Město</v>
      </c>
      <c r="B45" s="137">
        <f>+'N-V 6_06'!V77</f>
        <v>134922</v>
      </c>
      <c r="C45" s="129">
        <f>+'N-V 6_06'!W77</f>
        <v>149050</v>
      </c>
      <c r="D45" s="165">
        <f>+C45-B45</f>
        <v>14128</v>
      </c>
      <c r="E45" s="143">
        <f>+'N-V 6_06'!Y77</f>
        <v>315064</v>
      </c>
      <c r="F45" s="146">
        <f>+'N-V 6_06'!Z77</f>
        <v>0.4730784856410126</v>
      </c>
      <c r="G45" s="137">
        <f>+'N-V 6_06'!V88</f>
        <v>1050</v>
      </c>
      <c r="H45" s="129">
        <f>+'N-V 6_06'!W88</f>
        <v>1789</v>
      </c>
      <c r="I45" s="165">
        <f>+H45-G45</f>
        <v>739</v>
      </c>
      <c r="J45" s="143">
        <f>+'N-V 6_06'!Y88</f>
        <v>4901</v>
      </c>
      <c r="K45" s="146">
        <f>+'N-V 6_06'!Z88</f>
        <v>0.3650275453988982</v>
      </c>
    </row>
    <row r="46" ht="4.5" customHeight="1"/>
    <row r="47" ht="21.75" customHeight="1" thickBot="1">
      <c r="A47" s="147" t="s">
        <v>101</v>
      </c>
    </row>
    <row r="48" spans="1:11" s="123" customFormat="1" ht="15" customHeight="1">
      <c r="A48" s="173" t="str">
        <f>+A39</f>
        <v>Nemocnice </v>
      </c>
      <c r="B48" s="170" t="s">
        <v>105</v>
      </c>
      <c r="C48" s="171"/>
      <c r="D48" s="171"/>
      <c r="E48" s="171"/>
      <c r="F48" s="172"/>
      <c r="G48" s="170" t="s">
        <v>108</v>
      </c>
      <c r="H48" s="171"/>
      <c r="I48" s="171"/>
      <c r="J48" s="171"/>
      <c r="K48" s="172"/>
    </row>
    <row r="49" spans="1:11" s="123" customFormat="1" ht="24" customHeight="1" thickBot="1">
      <c r="A49" s="174"/>
      <c r="B49" s="134" t="str">
        <f>+G49</f>
        <v>k 30.6.2005</v>
      </c>
      <c r="C49" s="124" t="str">
        <f>+H49</f>
        <v>k 30.6.2006</v>
      </c>
      <c r="D49" s="163" t="s">
        <v>13</v>
      </c>
      <c r="E49" s="169" t="s">
        <v>124</v>
      </c>
      <c r="F49" s="144" t="str">
        <f>+K49</f>
        <v>% plnění plánu</v>
      </c>
      <c r="G49" s="134" t="str">
        <f>+B40</f>
        <v>k 30.6.2005</v>
      </c>
      <c r="H49" s="124" t="str">
        <f>+C40</f>
        <v>k 30.6.2006</v>
      </c>
      <c r="I49" s="163" t="s">
        <v>13</v>
      </c>
      <c r="J49" s="169" t="s">
        <v>124</v>
      </c>
      <c r="K49" s="144" t="str">
        <f>+F40</f>
        <v>% plnění plánu</v>
      </c>
    </row>
    <row r="50" spans="1:11" s="123" customFormat="1" ht="17.25" customHeight="1">
      <c r="A50" s="131" t="str">
        <f>+A41</f>
        <v>Havlíčkův Brod</v>
      </c>
      <c r="B50" s="135">
        <f>+'N-V 6_06'!B22</f>
        <v>13518</v>
      </c>
      <c r="C50" s="125">
        <f>+'N-V 6_06'!C22</f>
        <v>9652</v>
      </c>
      <c r="D50" s="141">
        <f>+C50-B50</f>
        <v>-3866</v>
      </c>
      <c r="E50" s="141">
        <f>+'N-V 6_06'!E22</f>
        <v>18878</v>
      </c>
      <c r="F50" s="145">
        <f>+'N-V 6_06'!F22</f>
        <v>0.511282974891408</v>
      </c>
      <c r="G50" s="135">
        <f>+'N-V 6_06'!B13</f>
        <v>231094</v>
      </c>
      <c r="H50" s="125">
        <f>+'N-V 6_06'!C13</f>
        <v>246856</v>
      </c>
      <c r="I50" s="141">
        <f>+H50-G50</f>
        <v>15762</v>
      </c>
      <c r="J50" s="141">
        <f>+'N-V 6_06'!E13</f>
        <v>487127</v>
      </c>
      <c r="K50" s="145">
        <f>+'N-V 6_06'!F13</f>
        <v>0.5067590176689036</v>
      </c>
    </row>
    <row r="51" spans="1:11" s="123" customFormat="1" ht="17.25" customHeight="1">
      <c r="A51" s="132" t="str">
        <f>+A42</f>
        <v>Jihlava</v>
      </c>
      <c r="B51" s="136">
        <f>+'N-V 6_06'!G22</f>
        <v>12849</v>
      </c>
      <c r="C51" s="127">
        <f>+'N-V 6_06'!H22</f>
        <v>23658</v>
      </c>
      <c r="D51" s="141">
        <f>+C51-B51</f>
        <v>10809</v>
      </c>
      <c r="E51" s="142">
        <f>+'N-V 6_06'!J22</f>
        <v>47388</v>
      </c>
      <c r="F51" s="145">
        <f>+'N-V 6_06'!K22</f>
        <v>0.4992403140035452</v>
      </c>
      <c r="G51" s="136">
        <f>+'N-V 6_06'!G13</f>
        <v>286701</v>
      </c>
      <c r="H51" s="127">
        <f>+'N-V 6_06'!H13</f>
        <v>313696</v>
      </c>
      <c r="I51" s="141">
        <f>+H51-G51</f>
        <v>26995</v>
      </c>
      <c r="J51" s="142">
        <f>+'N-V 6_06'!J13</f>
        <v>603080</v>
      </c>
      <c r="K51" s="145">
        <f>+'N-V 6_06'!K13</f>
        <v>0.5201565298136234</v>
      </c>
    </row>
    <row r="52" spans="1:11" s="123" customFormat="1" ht="17.25" customHeight="1">
      <c r="A52" s="132" t="str">
        <f>+A43</f>
        <v>Pelhřimov</v>
      </c>
      <c r="B52" s="136">
        <f>+'N-V 6_06'!Q22</f>
        <v>10971</v>
      </c>
      <c r="C52" s="127">
        <f>+'N-V 6_06'!R22</f>
        <v>8511</v>
      </c>
      <c r="D52" s="141">
        <f>+C52-B52</f>
        <v>-2460</v>
      </c>
      <c r="E52" s="142">
        <f>+'N-V 6_06'!T22</f>
        <v>16089</v>
      </c>
      <c r="F52" s="145">
        <f>+'N-V 6_06'!U22</f>
        <v>0.5289949655043819</v>
      </c>
      <c r="G52" s="136">
        <f>+'N-V 6_06'!Q13</f>
        <v>154284</v>
      </c>
      <c r="H52" s="127">
        <f>+'N-V 6_06'!R13</f>
        <v>167776</v>
      </c>
      <c r="I52" s="141">
        <f>+H52-G52</f>
        <v>13492</v>
      </c>
      <c r="J52" s="142">
        <f>+'N-V 6_06'!T13</f>
        <v>329700</v>
      </c>
      <c r="K52" s="145">
        <f>+'N-V 6_06'!U13</f>
        <v>0.5088747346072187</v>
      </c>
    </row>
    <row r="53" spans="1:11" s="123" customFormat="1" ht="17.25" customHeight="1">
      <c r="A53" s="132" t="str">
        <f>+A44</f>
        <v>Třebíč</v>
      </c>
      <c r="B53" s="136">
        <f>+'N-V 6_06'!L22</f>
        <v>868.857</v>
      </c>
      <c r="C53" s="127">
        <f>+'N-V 6_06'!M22</f>
        <v>826</v>
      </c>
      <c r="D53" s="141">
        <f>+C53-B53</f>
        <v>-42.85699999999997</v>
      </c>
      <c r="E53" s="142">
        <f>+'N-V 6_06'!O22</f>
        <v>1457</v>
      </c>
      <c r="F53" s="145">
        <f>+'N-V 6_06'!P22</f>
        <v>0.5669183253260124</v>
      </c>
      <c r="G53" s="136">
        <f>+'N-V 6_06'!L13</f>
        <v>229291.319</v>
      </c>
      <c r="H53" s="127">
        <f>+'N-V 6_06'!M13</f>
        <v>250441.297</v>
      </c>
      <c r="I53" s="141">
        <f>+H53-G53</f>
        <v>21149.978000000003</v>
      </c>
      <c r="J53" s="142">
        <f>+'N-V 6_06'!O13</f>
        <v>485000</v>
      </c>
      <c r="K53" s="145">
        <f>+'N-V 6_06'!P13</f>
        <v>0.5163738082474226</v>
      </c>
    </row>
    <row r="54" spans="1:11" s="123" customFormat="1" ht="17.25" customHeight="1" thickBot="1">
      <c r="A54" s="133" t="str">
        <f>+A45</f>
        <v>Nové Město</v>
      </c>
      <c r="B54" s="137">
        <f>+'N-V 6_06'!V22</f>
        <v>11454</v>
      </c>
      <c r="C54" s="129">
        <f>+'N-V 6_06'!W22</f>
        <v>9207</v>
      </c>
      <c r="D54" s="165">
        <f>+C54-B54</f>
        <v>-2247</v>
      </c>
      <c r="E54" s="143">
        <f>+'N-V 6_06'!Y22</f>
        <v>16532</v>
      </c>
      <c r="F54" s="146">
        <f>+'N-V 6_06'!Z22</f>
        <v>0.5569199128962014</v>
      </c>
      <c r="G54" s="137">
        <f>+'N-V 6_06'!V12</f>
        <v>229544</v>
      </c>
      <c r="H54" s="129">
        <f>+'N-V 6_06'!W12</f>
        <v>242771</v>
      </c>
      <c r="I54" s="165">
        <f>+H54-G54</f>
        <v>13227</v>
      </c>
      <c r="J54" s="143">
        <f>+'N-V 6_06'!Y12</f>
        <v>493724</v>
      </c>
      <c r="K54" s="146">
        <f>+'N-V 6_06'!Z12</f>
        <v>0.49171399405335775</v>
      </c>
    </row>
    <row r="55" ht="1.5" customHeight="1"/>
    <row r="56" ht="18.75" customHeight="1" thickBot="1">
      <c r="A56" s="149" t="s">
        <v>119</v>
      </c>
    </row>
    <row r="57" spans="1:11" s="123" customFormat="1" ht="13.5" customHeight="1">
      <c r="A57" s="173" t="str">
        <f>+A48</f>
        <v>Nemocnice </v>
      </c>
      <c r="B57" s="170" t="s">
        <v>107</v>
      </c>
      <c r="C57" s="171"/>
      <c r="D57" s="171"/>
      <c r="E57" s="171"/>
      <c r="F57" s="172"/>
      <c r="G57" s="170" t="s">
        <v>120</v>
      </c>
      <c r="H57" s="171"/>
      <c r="I57" s="171"/>
      <c r="J57" s="171"/>
      <c r="K57" s="172"/>
    </row>
    <row r="58" spans="1:11" s="123" customFormat="1" ht="24.75" customHeight="1" thickBot="1">
      <c r="A58" s="174"/>
      <c r="B58" s="138" t="str">
        <f>+G40</f>
        <v>k 30.6.2005</v>
      </c>
      <c r="C58" s="139" t="str">
        <f>+H40</f>
        <v>k 30.6.2006</v>
      </c>
      <c r="D58" s="164" t="s">
        <v>13</v>
      </c>
      <c r="E58" s="169" t="s">
        <v>124</v>
      </c>
      <c r="F58" s="144" t="str">
        <f>+K40</f>
        <v>% plnění plánu</v>
      </c>
      <c r="G58" s="138" t="s">
        <v>118</v>
      </c>
      <c r="H58" s="139" t="s">
        <v>117</v>
      </c>
      <c r="I58" s="164" t="s">
        <v>13</v>
      </c>
      <c r="J58" s="169" t="s">
        <v>124</v>
      </c>
      <c r="K58" s="144" t="s">
        <v>104</v>
      </c>
    </row>
    <row r="59" spans="1:11" s="123" customFormat="1" ht="17.25" customHeight="1">
      <c r="A59" s="131" t="str">
        <f>+A50</f>
        <v>Havlíčkův Brod</v>
      </c>
      <c r="B59" s="135">
        <f>+'N-V 6_06'!B16</f>
        <v>23700</v>
      </c>
      <c r="C59" s="125">
        <f>+'N-V 6_06'!C16</f>
        <v>30250</v>
      </c>
      <c r="D59" s="141">
        <f>+C59-B59</f>
        <v>6550</v>
      </c>
      <c r="E59" s="141">
        <f>+'N-V 6_06'!E16</f>
        <v>49862</v>
      </c>
      <c r="F59" s="145">
        <f>+'N-V 6_06'!F16</f>
        <v>0.6066744214030725</v>
      </c>
      <c r="G59" s="160">
        <f>+'N-V 6_06'!B65</f>
        <v>22158</v>
      </c>
      <c r="H59" s="162">
        <f>+'N-V 6_06'!C65</f>
        <v>25711</v>
      </c>
      <c r="I59" s="141">
        <f>+H59-G59</f>
        <v>3553</v>
      </c>
      <c r="J59" s="141">
        <f>+'N-V 6_06'!E65</f>
        <v>44640</v>
      </c>
      <c r="K59" s="145">
        <f>+H59/J59</f>
        <v>0.5759632616487456</v>
      </c>
    </row>
    <row r="60" spans="1:11" s="123" customFormat="1" ht="17.25" customHeight="1">
      <c r="A60" s="132" t="str">
        <f>+A51</f>
        <v>Jihlava</v>
      </c>
      <c r="B60" s="136">
        <f>+'N-V 6_06'!G16</f>
        <v>49156</v>
      </c>
      <c r="C60" s="127">
        <f>+'N-V 6_06'!H16</f>
        <v>53390</v>
      </c>
      <c r="D60" s="141">
        <f>+C60-B60</f>
        <v>4234</v>
      </c>
      <c r="E60" s="142">
        <f>+'N-V 6_06'!J16</f>
        <v>99766</v>
      </c>
      <c r="F60" s="145">
        <f>+'N-V 6_06'!K16</f>
        <v>0.5351522562796945</v>
      </c>
      <c r="G60" s="154">
        <f>+'N-V 6_06'!G65</f>
        <v>40599</v>
      </c>
      <c r="H60" s="127">
        <f>+'N-V 6_06'!H65</f>
        <v>44774</v>
      </c>
      <c r="I60" s="141">
        <f>+H60-G60</f>
        <v>4175</v>
      </c>
      <c r="J60" s="142">
        <f>+'N-V 6_06'!J65</f>
        <v>80522</v>
      </c>
      <c r="K60" s="145">
        <f>+H60/J60</f>
        <v>0.5560467946648121</v>
      </c>
    </row>
    <row r="61" spans="1:11" s="123" customFormat="1" ht="17.25" customHeight="1">
      <c r="A61" s="132" t="str">
        <f>+A52</f>
        <v>Pelhřimov</v>
      </c>
      <c r="B61" s="136">
        <f>+'N-V 6_06'!Q16</f>
        <v>21382</v>
      </c>
      <c r="C61" s="127">
        <f>+'N-V 6_06'!R16</f>
        <v>25677</v>
      </c>
      <c r="D61" s="141">
        <f>+C61-B61</f>
        <v>4295</v>
      </c>
      <c r="E61" s="142">
        <f>+'N-V 6_06'!T16</f>
        <v>42000</v>
      </c>
      <c r="F61" s="145">
        <f>+'N-V 6_06'!U16</f>
        <v>0.6113571428571428</v>
      </c>
      <c r="G61" s="154">
        <f>+'N-V 6_06'!Q65</f>
        <v>20399</v>
      </c>
      <c r="H61" s="127">
        <f>+'N-V 6_06'!R65</f>
        <v>24840</v>
      </c>
      <c r="I61" s="141">
        <f>+H61-G61</f>
        <v>4441</v>
      </c>
      <c r="J61" s="142">
        <f>+'N-V 6_06'!T65</f>
        <v>38000</v>
      </c>
      <c r="K61" s="145">
        <f>+H61/J61</f>
        <v>0.6536842105263158</v>
      </c>
    </row>
    <row r="62" spans="1:11" s="123" customFormat="1" ht="17.25" customHeight="1">
      <c r="A62" s="132" t="str">
        <f>+A53</f>
        <v>Třebíč</v>
      </c>
      <c r="B62" s="136">
        <f>+'N-V 6_06'!L16</f>
        <v>19779.439</v>
      </c>
      <c r="C62" s="127">
        <f>+'N-V 6_06'!M16</f>
        <v>20280.422</v>
      </c>
      <c r="D62" s="141">
        <f>+C62-B62</f>
        <v>500.9830000000002</v>
      </c>
      <c r="E62" s="142">
        <f>+'N-V 6_06'!O16</f>
        <v>38500</v>
      </c>
      <c r="F62" s="145">
        <f>+'N-V 6_06'!P16</f>
        <v>0.5267642077922078</v>
      </c>
      <c r="G62" s="154">
        <f>+'N-V 6_06'!L65</f>
        <v>16526.148999999998</v>
      </c>
      <c r="H62" s="127">
        <f>+'N-V 6_06'!M65</f>
        <v>17451.409</v>
      </c>
      <c r="I62" s="141">
        <f>+H62-G62</f>
        <v>925.260000000002</v>
      </c>
      <c r="J62" s="142">
        <f>+'N-V 6_06'!O65</f>
        <v>33092</v>
      </c>
      <c r="K62" s="145">
        <f>+H62/J62</f>
        <v>0.5273603589991539</v>
      </c>
    </row>
    <row r="63" spans="1:11" s="123" customFormat="1" ht="17.25" customHeight="1" thickBot="1">
      <c r="A63" s="133" t="str">
        <f>+A54</f>
        <v>Nové Město</v>
      </c>
      <c r="B63" s="137">
        <f>+'N-V 6_06'!V15</f>
        <v>24337</v>
      </c>
      <c r="C63" s="129">
        <f>+'N-V 6_06'!W15</f>
        <v>26973</v>
      </c>
      <c r="D63" s="165">
        <f>+C63-B63</f>
        <v>2636</v>
      </c>
      <c r="E63" s="143">
        <f>+'N-V 6_06'!Y15</f>
        <v>50457</v>
      </c>
      <c r="F63" s="146">
        <f>+'N-V 6_06'!Z15</f>
        <v>0.5345739936976039</v>
      </c>
      <c r="G63" s="161">
        <f>+'N-V 6_06'!V65</f>
        <v>20824</v>
      </c>
      <c r="H63" s="129">
        <f>+'N-V 6_06'!W65</f>
        <v>22974</v>
      </c>
      <c r="I63" s="165">
        <f>+H63-G63</f>
        <v>2150</v>
      </c>
      <c r="J63" s="143">
        <f>+'N-V 6_06'!Y65</f>
        <v>42950</v>
      </c>
      <c r="K63" s="146">
        <f>+H63/J63</f>
        <v>0.5349010477299185</v>
      </c>
    </row>
  </sheetData>
  <mergeCells count="20">
    <mergeCell ref="A30:A31"/>
    <mergeCell ref="B4:E4"/>
    <mergeCell ref="A4:A5"/>
    <mergeCell ref="A21:A22"/>
    <mergeCell ref="A12:A13"/>
    <mergeCell ref="A57:A58"/>
    <mergeCell ref="B30:F30"/>
    <mergeCell ref="G30:K30"/>
    <mergeCell ref="B39:F39"/>
    <mergeCell ref="G39:K39"/>
    <mergeCell ref="G48:K48"/>
    <mergeCell ref="B57:F57"/>
    <mergeCell ref="B48:F48"/>
    <mergeCell ref="A39:A40"/>
    <mergeCell ref="A48:A49"/>
    <mergeCell ref="G57:K57"/>
    <mergeCell ref="B12:F12"/>
    <mergeCell ref="G12:K12"/>
    <mergeCell ref="B21:F21"/>
    <mergeCell ref="G21:K21"/>
  </mergeCells>
  <printOptions horizontalCentered="1"/>
  <pageMargins left="0.17" right="0.17" top="0.57" bottom="0.37" header="0.33" footer="0.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workbookViewId="0" topLeftCell="A76">
      <pane xSplit="1" topLeftCell="N1" activePane="topRight" state="frozen"/>
      <selection pane="topLeft" activeCell="A16" sqref="A16"/>
      <selection pane="topRight" activeCell="W95" sqref="W95"/>
    </sheetView>
  </sheetViews>
  <sheetFormatPr defaultColWidth="9.00390625" defaultRowHeight="12.75"/>
  <cols>
    <col min="1" max="1" width="23.125" style="0" customWidth="1"/>
    <col min="2" max="2" width="8.375" style="0" customWidth="1"/>
    <col min="3" max="3" width="9.125" style="4" customWidth="1"/>
    <col min="4" max="4" width="6.375" style="0" customWidth="1"/>
    <col min="5" max="5" width="8.625" style="0" customWidth="1"/>
    <col min="6" max="6" width="6.25390625" style="0" customWidth="1"/>
    <col min="7" max="7" width="8.375" style="4" customWidth="1"/>
    <col min="8" max="8" width="9.125" style="4" customWidth="1"/>
    <col min="9" max="9" width="5.75390625" style="0" customWidth="1"/>
    <col min="10" max="10" width="8.625" style="0" customWidth="1"/>
    <col min="11" max="11" width="6.875" style="0" customWidth="1"/>
    <col min="12" max="12" width="8.625" style="4" customWidth="1"/>
    <col min="13" max="13" width="9.125" style="4" customWidth="1"/>
    <col min="14" max="14" width="5.75390625" style="0" customWidth="1"/>
    <col min="15" max="15" width="8.75390625" style="0" customWidth="1"/>
    <col min="16" max="16" width="7.00390625" style="0" customWidth="1"/>
    <col min="17" max="17" width="8.625" style="4" customWidth="1"/>
    <col min="18" max="18" width="9.125" style="4" customWidth="1"/>
    <col min="19" max="19" width="5.75390625" style="0" customWidth="1"/>
    <col min="20" max="20" width="8.75390625" style="0" customWidth="1"/>
    <col min="21" max="21" width="6.25390625" style="0" customWidth="1"/>
    <col min="22" max="22" width="8.75390625" style="4" customWidth="1"/>
    <col min="23" max="23" width="9.125" style="4" customWidth="1"/>
    <col min="24" max="24" width="6.25390625" style="0" customWidth="1"/>
    <col min="25" max="25" width="8.75390625" style="0" customWidth="1"/>
    <col min="26" max="26" width="6.875" style="0" customWidth="1"/>
    <col min="27" max="27" width="8.375" style="0" customWidth="1"/>
  </cols>
  <sheetData>
    <row r="1" spans="1:25" ht="21.75" customHeight="1">
      <c r="A1" s="1"/>
      <c r="B1" s="2"/>
      <c r="C1" s="2"/>
      <c r="G1" s="2"/>
      <c r="H1" s="2"/>
      <c r="L1" s="2"/>
      <c r="M1" s="2"/>
      <c r="Q1" s="2"/>
      <c r="R1" s="2"/>
      <c r="V1" s="2"/>
      <c r="W1" s="2"/>
      <c r="Y1" s="108"/>
    </row>
    <row r="2" spans="1:25" ht="12.75" customHeight="1" hidden="1">
      <c r="A2" s="3"/>
      <c r="Y2" s="108"/>
    </row>
    <row r="3" spans="1:25" ht="2.25" customHeight="1" hidden="1">
      <c r="A3" s="3"/>
      <c r="Y3" s="108"/>
    </row>
    <row r="4" spans="1:25" ht="12.75" customHeight="1">
      <c r="A4" s="3"/>
      <c r="Y4" s="108"/>
    </row>
    <row r="6" ht="3" customHeight="1" thickBot="1">
      <c r="A6" s="3"/>
    </row>
    <row r="7" spans="1:27" ht="12" customHeight="1">
      <c r="A7" s="6"/>
      <c r="B7" s="170" t="s">
        <v>0</v>
      </c>
      <c r="C7" s="179"/>
      <c r="D7" s="179"/>
      <c r="E7" s="179"/>
      <c r="F7" s="180"/>
      <c r="G7" s="170" t="s">
        <v>1</v>
      </c>
      <c r="H7" s="179"/>
      <c r="I7" s="179"/>
      <c r="J7" s="179"/>
      <c r="K7" s="180"/>
      <c r="L7" s="170" t="s">
        <v>2</v>
      </c>
      <c r="M7" s="179" t="s">
        <v>2</v>
      </c>
      <c r="N7" s="179" t="s">
        <v>2</v>
      </c>
      <c r="O7" s="179" t="s">
        <v>3</v>
      </c>
      <c r="P7" s="180"/>
      <c r="Q7" s="170" t="s">
        <v>4</v>
      </c>
      <c r="R7" s="179" t="s">
        <v>4</v>
      </c>
      <c r="S7" s="179" t="s">
        <v>4</v>
      </c>
      <c r="T7" s="179"/>
      <c r="U7" s="180"/>
      <c r="V7" s="170" t="s">
        <v>5</v>
      </c>
      <c r="W7" s="179"/>
      <c r="X7" s="179"/>
      <c r="Y7" s="179"/>
      <c r="Z7" s="180"/>
      <c r="AA7" s="176" t="s">
        <v>6</v>
      </c>
    </row>
    <row r="8" spans="1:27" ht="12.75" customHeight="1" hidden="1">
      <c r="A8" s="7" t="s">
        <v>7</v>
      </c>
      <c r="B8" s="111" t="s">
        <v>8</v>
      </c>
      <c r="C8" s="9"/>
      <c r="D8" s="10"/>
      <c r="E8" s="11" t="s">
        <v>3</v>
      </c>
      <c r="F8" s="11"/>
      <c r="G8" s="8" t="s">
        <v>8</v>
      </c>
      <c r="H8" s="9"/>
      <c r="I8" s="10"/>
      <c r="J8" s="11" t="s">
        <v>3</v>
      </c>
      <c r="K8" s="11"/>
      <c r="L8" s="8" t="s">
        <v>9</v>
      </c>
      <c r="M8" s="9" t="s">
        <v>10</v>
      </c>
      <c r="N8" s="10"/>
      <c r="O8" s="11" t="s">
        <v>11</v>
      </c>
      <c r="P8" s="11"/>
      <c r="Q8" s="8" t="s">
        <v>8</v>
      </c>
      <c r="R8" s="9"/>
      <c r="S8" s="10"/>
      <c r="T8" s="11" t="s">
        <v>3</v>
      </c>
      <c r="U8" s="11"/>
      <c r="V8" s="8" t="s">
        <v>8</v>
      </c>
      <c r="W8" s="9"/>
      <c r="X8" s="10"/>
      <c r="Y8" s="11" t="s">
        <v>3</v>
      </c>
      <c r="Z8" s="12"/>
      <c r="AA8" s="177"/>
    </row>
    <row r="9" spans="1:27" s="16" customFormat="1" ht="12.75">
      <c r="A9" s="13" t="s">
        <v>12</v>
      </c>
      <c r="B9" s="14" t="s">
        <v>116</v>
      </c>
      <c r="C9" s="14">
        <v>2006</v>
      </c>
      <c r="D9" s="185" t="s">
        <v>13</v>
      </c>
      <c r="E9" s="15" t="s">
        <v>11</v>
      </c>
      <c r="F9" s="181" t="s">
        <v>14</v>
      </c>
      <c r="G9" s="14" t="s">
        <v>116</v>
      </c>
      <c r="H9" s="14">
        <v>2006</v>
      </c>
      <c r="I9" s="185" t="s">
        <v>13</v>
      </c>
      <c r="J9" s="15" t="s">
        <v>11</v>
      </c>
      <c r="K9" s="181" t="s">
        <v>14</v>
      </c>
      <c r="L9" s="14" t="s">
        <v>116</v>
      </c>
      <c r="M9" s="14">
        <v>2006</v>
      </c>
      <c r="N9" s="185" t="s">
        <v>13</v>
      </c>
      <c r="O9" s="15" t="s">
        <v>11</v>
      </c>
      <c r="P9" s="181" t="s">
        <v>14</v>
      </c>
      <c r="Q9" s="14" t="s">
        <v>116</v>
      </c>
      <c r="R9" s="14">
        <v>2006</v>
      </c>
      <c r="S9" s="185" t="s">
        <v>13</v>
      </c>
      <c r="T9" s="15" t="s">
        <v>11</v>
      </c>
      <c r="U9" s="181" t="s">
        <v>14</v>
      </c>
      <c r="V9" s="14" t="s">
        <v>116</v>
      </c>
      <c r="W9" s="14">
        <v>2006</v>
      </c>
      <c r="X9" s="185" t="s">
        <v>13</v>
      </c>
      <c r="Y9" s="15" t="s">
        <v>11</v>
      </c>
      <c r="Z9" s="181" t="s">
        <v>14</v>
      </c>
      <c r="AA9" s="177"/>
    </row>
    <row r="10" spans="1:27" s="16" customFormat="1" ht="12" thickBot="1">
      <c r="A10" s="17"/>
      <c r="B10" s="18">
        <v>2005</v>
      </c>
      <c r="C10" s="19" t="s">
        <v>116</v>
      </c>
      <c r="D10" s="182"/>
      <c r="E10" s="20" t="s">
        <v>15</v>
      </c>
      <c r="F10" s="182"/>
      <c r="G10" s="18">
        <v>2005</v>
      </c>
      <c r="H10" s="19" t="s">
        <v>116</v>
      </c>
      <c r="I10" s="182"/>
      <c r="J10" s="20" t="s">
        <v>15</v>
      </c>
      <c r="K10" s="182"/>
      <c r="L10" s="18">
        <v>2005</v>
      </c>
      <c r="M10" s="19" t="s">
        <v>116</v>
      </c>
      <c r="N10" s="182"/>
      <c r="O10" s="20" t="s">
        <v>15</v>
      </c>
      <c r="P10" s="182"/>
      <c r="Q10" s="18">
        <v>2005</v>
      </c>
      <c r="R10" s="19" t="s">
        <v>116</v>
      </c>
      <c r="S10" s="182"/>
      <c r="T10" s="20" t="s">
        <v>15</v>
      </c>
      <c r="U10" s="182"/>
      <c r="V10" s="18">
        <v>2005</v>
      </c>
      <c r="W10" s="19" t="s">
        <v>116</v>
      </c>
      <c r="X10" s="182"/>
      <c r="Y10" s="20" t="s">
        <v>15</v>
      </c>
      <c r="Z10" s="182"/>
      <c r="AA10" s="178"/>
    </row>
    <row r="11" spans="1:27" ht="4.5" customHeight="1">
      <c r="A11" s="21"/>
      <c r="B11" s="22">
        <v>13</v>
      </c>
      <c r="C11" s="23">
        <v>16</v>
      </c>
      <c r="D11" s="24"/>
      <c r="E11" s="25"/>
      <c r="F11" s="26"/>
      <c r="G11" s="22">
        <v>13</v>
      </c>
      <c r="H11" s="23">
        <v>16</v>
      </c>
      <c r="I11" s="24"/>
      <c r="J11" s="25"/>
      <c r="K11" s="26"/>
      <c r="L11" s="22"/>
      <c r="M11" s="23"/>
      <c r="N11" s="24"/>
      <c r="O11" s="25"/>
      <c r="P11" s="26"/>
      <c r="Q11" s="22">
        <v>13</v>
      </c>
      <c r="R11" s="23">
        <v>16</v>
      </c>
      <c r="S11" s="24"/>
      <c r="T11" s="25"/>
      <c r="U11" s="26"/>
      <c r="V11" s="22">
        <v>13</v>
      </c>
      <c r="W11" s="23">
        <v>16</v>
      </c>
      <c r="X11" s="24"/>
      <c r="Y11" s="25"/>
      <c r="Z11" s="26"/>
      <c r="AA11" s="27"/>
    </row>
    <row r="12" spans="1:27" ht="15.75" customHeight="1">
      <c r="A12" s="28" t="s">
        <v>16</v>
      </c>
      <c r="B12" s="29">
        <v>238019</v>
      </c>
      <c r="C12" s="30">
        <v>254033</v>
      </c>
      <c r="D12" s="31">
        <f aca="true" t="shared" si="0" ref="D12:D23">+C12-B12</f>
        <v>16014</v>
      </c>
      <c r="E12" s="32">
        <v>501377</v>
      </c>
      <c r="F12" s="33">
        <f>+C12/E12</f>
        <v>0.506670629087493</v>
      </c>
      <c r="G12" s="29">
        <v>291801</v>
      </c>
      <c r="H12" s="30">
        <v>318719.83</v>
      </c>
      <c r="I12" s="31">
        <f aca="true" t="shared" si="1" ref="I12:I23">+H12-G12</f>
        <v>26918.830000000016</v>
      </c>
      <c r="J12" s="32">
        <v>613650</v>
      </c>
      <c r="K12" s="33">
        <f>+H12/J12</f>
        <v>0.5193837366577039</v>
      </c>
      <c r="L12" s="29">
        <v>234230.37300000002</v>
      </c>
      <c r="M12" s="30">
        <v>255620.186</v>
      </c>
      <c r="N12" s="31">
        <f aca="true" t="shared" si="2" ref="N12:N23">+M12-L12</f>
        <v>21389.812999999966</v>
      </c>
      <c r="O12" s="32">
        <v>491662</v>
      </c>
      <c r="P12" s="33">
        <f>+M12/O12</f>
        <v>0.5199103977936061</v>
      </c>
      <c r="Q12" s="29">
        <v>159967</v>
      </c>
      <c r="R12" s="30">
        <v>173151</v>
      </c>
      <c r="S12" s="31">
        <f aca="true" t="shared" si="3" ref="S12:S23">+R12-Q12</f>
        <v>13184</v>
      </c>
      <c r="T12" s="32">
        <v>339700</v>
      </c>
      <c r="U12" s="33">
        <f>+R12/T12</f>
        <v>0.5097173977038564</v>
      </c>
      <c r="V12" s="29">
        <v>229544</v>
      </c>
      <c r="W12" s="30">
        <v>242771</v>
      </c>
      <c r="X12" s="31">
        <f aca="true" t="shared" si="4" ref="X12:X23">+W12-V12</f>
        <v>13227</v>
      </c>
      <c r="Y12" s="32">
        <v>493724</v>
      </c>
      <c r="Z12" s="33">
        <f>+W12/Y12</f>
        <v>0.49171399405335775</v>
      </c>
      <c r="AA12" s="118">
        <f>+D12+I12+N12+S12+X12</f>
        <v>90733.64299999998</v>
      </c>
    </row>
    <row r="13" spans="1:27" ht="15.75" customHeight="1">
      <c r="A13" s="35" t="s">
        <v>17</v>
      </c>
      <c r="B13" s="36">
        <v>231094</v>
      </c>
      <c r="C13" s="37">
        <v>246856</v>
      </c>
      <c r="D13" s="38">
        <f t="shared" si="0"/>
        <v>15762</v>
      </c>
      <c r="E13" s="39">
        <v>487127</v>
      </c>
      <c r="F13" s="40">
        <f>+C13/E13</f>
        <v>0.5067590176689036</v>
      </c>
      <c r="G13" s="36">
        <v>286701</v>
      </c>
      <c r="H13" s="37">
        <v>313696</v>
      </c>
      <c r="I13" s="38">
        <f t="shared" si="1"/>
        <v>26995</v>
      </c>
      <c r="J13" s="39">
        <f>+J12-J14</f>
        <v>603080</v>
      </c>
      <c r="K13" s="40">
        <f>+H13/J13</f>
        <v>0.5201565298136234</v>
      </c>
      <c r="L13" s="36">
        <v>229291.319</v>
      </c>
      <c r="M13" s="37">
        <v>250441.297</v>
      </c>
      <c r="N13" s="38">
        <f t="shared" si="2"/>
        <v>21149.978000000003</v>
      </c>
      <c r="O13" s="39">
        <v>485000</v>
      </c>
      <c r="P13" s="40">
        <f>+M13/O13</f>
        <v>0.5163738082474226</v>
      </c>
      <c r="Q13" s="36">
        <v>154284</v>
      </c>
      <c r="R13" s="37">
        <v>167776</v>
      </c>
      <c r="S13" s="38">
        <f t="shared" si="3"/>
        <v>13492</v>
      </c>
      <c r="T13" s="39">
        <v>329700</v>
      </c>
      <c r="U13" s="40">
        <f>+R13/T13</f>
        <v>0.5088747346072187</v>
      </c>
      <c r="V13" s="36">
        <v>225286</v>
      </c>
      <c r="W13" s="37">
        <v>238508</v>
      </c>
      <c r="X13" s="38">
        <f t="shared" si="4"/>
        <v>13222</v>
      </c>
      <c r="Y13" s="39"/>
      <c r="Z13" s="40"/>
      <c r="AA13" s="41">
        <f>+D13+I13+N13+S13+X13</f>
        <v>90620.978</v>
      </c>
    </row>
    <row r="14" spans="1:27" ht="15.75" customHeight="1">
      <c r="A14" s="28" t="s">
        <v>18</v>
      </c>
      <c r="B14" s="29">
        <v>6925</v>
      </c>
      <c r="C14" s="30">
        <v>7177</v>
      </c>
      <c r="D14" s="31">
        <f t="shared" si="0"/>
        <v>252</v>
      </c>
      <c r="E14" s="32">
        <v>14250</v>
      </c>
      <c r="F14" s="33">
        <f>+C14/E14</f>
        <v>0.5036491228070176</v>
      </c>
      <c r="G14" s="29">
        <v>5100</v>
      </c>
      <c r="H14" s="30">
        <v>5024</v>
      </c>
      <c r="I14" s="31">
        <f t="shared" si="1"/>
        <v>-76</v>
      </c>
      <c r="J14" s="32">
        <v>10570</v>
      </c>
      <c r="K14" s="33">
        <f>+H14/J14</f>
        <v>0.4753074739829707</v>
      </c>
      <c r="L14" s="29">
        <v>3618.6360000000004</v>
      </c>
      <c r="M14" s="30">
        <v>3276.3520000000008</v>
      </c>
      <c r="N14" s="31">
        <f t="shared" si="2"/>
        <v>-342.28399999999965</v>
      </c>
      <c r="O14" s="32">
        <v>6500</v>
      </c>
      <c r="P14" s="33">
        <f>+M14/O14</f>
        <v>0.5040541538461539</v>
      </c>
      <c r="Q14" s="29">
        <v>5683</v>
      </c>
      <c r="R14" s="30">
        <v>5375</v>
      </c>
      <c r="S14" s="31">
        <f t="shared" si="3"/>
        <v>-308</v>
      </c>
      <c r="T14" s="32">
        <v>10000</v>
      </c>
      <c r="U14" s="33">
        <f>+R14/T14</f>
        <v>0.5375</v>
      </c>
      <c r="V14" s="29">
        <v>4258</v>
      </c>
      <c r="W14" s="30">
        <v>4263</v>
      </c>
      <c r="X14" s="31">
        <f t="shared" si="4"/>
        <v>5</v>
      </c>
      <c r="Y14" s="32"/>
      <c r="Z14" s="33"/>
      <c r="AA14" s="34">
        <f aca="true" t="shared" si="5" ref="AA14:AA23">+D14+I14+N14+S14+X14</f>
        <v>-469.28399999999965</v>
      </c>
    </row>
    <row r="15" spans="1:27" ht="15.75" customHeight="1">
      <c r="A15" s="28" t="s">
        <v>19</v>
      </c>
      <c r="B15" s="29">
        <v>26414</v>
      </c>
      <c r="C15" s="30">
        <v>30250</v>
      </c>
      <c r="D15" s="31">
        <f t="shared" si="0"/>
        <v>3836</v>
      </c>
      <c r="E15" s="32">
        <v>49862</v>
      </c>
      <c r="F15" s="33">
        <f>+C15/E15</f>
        <v>0.6066744214030725</v>
      </c>
      <c r="G15" s="29">
        <v>49156</v>
      </c>
      <c r="H15" s="30">
        <v>53390</v>
      </c>
      <c r="I15" s="31">
        <f t="shared" si="1"/>
        <v>4234</v>
      </c>
      <c r="J15" s="32">
        <v>99766</v>
      </c>
      <c r="K15" s="33">
        <f>+H15/J15</f>
        <v>0.5351522562796945</v>
      </c>
      <c r="L15" s="29">
        <v>19784.218999999997</v>
      </c>
      <c r="M15" s="30">
        <v>21046.702999999998</v>
      </c>
      <c r="N15" s="31">
        <f t="shared" si="2"/>
        <v>1262.4840000000004</v>
      </c>
      <c r="O15" s="32">
        <v>39100</v>
      </c>
      <c r="P15" s="33">
        <f>+M15/O15</f>
        <v>0.5382788491048592</v>
      </c>
      <c r="Q15" s="29">
        <v>24041</v>
      </c>
      <c r="R15" s="30">
        <v>28761</v>
      </c>
      <c r="S15" s="31">
        <f t="shared" si="3"/>
        <v>4720</v>
      </c>
      <c r="T15" s="32">
        <v>46000</v>
      </c>
      <c r="U15" s="33">
        <f>+R15/T15</f>
        <v>0.6252391304347826</v>
      </c>
      <c r="V15" s="29">
        <v>24337</v>
      </c>
      <c r="W15" s="30">
        <v>26973</v>
      </c>
      <c r="X15" s="31">
        <f t="shared" si="4"/>
        <v>2636</v>
      </c>
      <c r="Y15" s="32">
        <v>50457</v>
      </c>
      <c r="Z15" s="33">
        <f>+W15/Y15</f>
        <v>0.5345739936976039</v>
      </c>
      <c r="AA15" s="34">
        <f t="shared" si="5"/>
        <v>16688.484</v>
      </c>
    </row>
    <row r="16" spans="1:27" ht="15.75" customHeight="1">
      <c r="A16" s="35" t="s">
        <v>20</v>
      </c>
      <c r="B16" s="36">
        <v>23700</v>
      </c>
      <c r="C16" s="37">
        <v>30250</v>
      </c>
      <c r="D16" s="38">
        <f t="shared" si="0"/>
        <v>6550</v>
      </c>
      <c r="E16" s="39">
        <v>49862</v>
      </c>
      <c r="F16" s="40">
        <f>+C16/E16</f>
        <v>0.6066744214030725</v>
      </c>
      <c r="G16" s="36">
        <v>49156</v>
      </c>
      <c r="H16" s="37">
        <v>53390</v>
      </c>
      <c r="I16" s="38">
        <f t="shared" si="1"/>
        <v>4234</v>
      </c>
      <c r="J16" s="39">
        <v>99766</v>
      </c>
      <c r="K16" s="40">
        <f>+H16/J16</f>
        <v>0.5351522562796945</v>
      </c>
      <c r="L16" s="36">
        <v>19779.439</v>
      </c>
      <c r="M16" s="37">
        <v>20280.422</v>
      </c>
      <c r="N16" s="38">
        <f t="shared" si="2"/>
        <v>500.9830000000002</v>
      </c>
      <c r="O16" s="39">
        <v>38500</v>
      </c>
      <c r="P16" s="40">
        <f>+M16/O16</f>
        <v>0.5267642077922078</v>
      </c>
      <c r="Q16" s="36">
        <v>21382</v>
      </c>
      <c r="R16" s="37">
        <v>25677</v>
      </c>
      <c r="S16" s="38">
        <f t="shared" si="3"/>
        <v>4295</v>
      </c>
      <c r="T16" s="39">
        <v>42000</v>
      </c>
      <c r="U16" s="40">
        <f>+R16/T16</f>
        <v>0.6113571428571428</v>
      </c>
      <c r="V16" s="36">
        <v>23067</v>
      </c>
      <c r="W16" s="37">
        <v>25723</v>
      </c>
      <c r="X16" s="38">
        <f t="shared" si="4"/>
        <v>2656</v>
      </c>
      <c r="Y16" s="39"/>
      <c r="Z16" s="40"/>
      <c r="AA16" s="41">
        <f t="shared" si="5"/>
        <v>18235.983</v>
      </c>
    </row>
    <row r="17" spans="1:27" ht="15.75" customHeight="1">
      <c r="A17" s="28" t="s">
        <v>21</v>
      </c>
      <c r="B17" s="29">
        <v>0</v>
      </c>
      <c r="C17" s="30">
        <v>0</v>
      </c>
      <c r="D17" s="31">
        <f t="shared" si="0"/>
        <v>0</v>
      </c>
      <c r="E17" s="32"/>
      <c r="F17" s="33"/>
      <c r="G17" s="29">
        <v>0</v>
      </c>
      <c r="H17" s="30">
        <v>0</v>
      </c>
      <c r="I17" s="31">
        <f t="shared" si="1"/>
        <v>0</v>
      </c>
      <c r="J17" s="32"/>
      <c r="K17" s="33"/>
      <c r="L17" s="29">
        <v>0</v>
      </c>
      <c r="M17" s="30">
        <v>0.135</v>
      </c>
      <c r="N17" s="31">
        <f t="shared" si="2"/>
        <v>0.135</v>
      </c>
      <c r="O17" s="32">
        <v>0</v>
      </c>
      <c r="P17" s="33"/>
      <c r="Q17" s="29">
        <v>2659</v>
      </c>
      <c r="R17" s="30">
        <v>3084</v>
      </c>
      <c r="S17" s="31">
        <f t="shared" si="3"/>
        <v>425</v>
      </c>
      <c r="T17" s="32"/>
      <c r="U17" s="33"/>
      <c r="V17" s="29">
        <v>0</v>
      </c>
      <c r="W17" s="30">
        <v>0</v>
      </c>
      <c r="X17" s="31">
        <f t="shared" si="4"/>
        <v>0</v>
      </c>
      <c r="Y17" s="32"/>
      <c r="Z17" s="33"/>
      <c r="AA17" s="34">
        <f t="shared" si="5"/>
        <v>425.135</v>
      </c>
    </row>
    <row r="18" spans="1:27" ht="15.75" customHeight="1">
      <c r="A18" s="28" t="s">
        <v>22</v>
      </c>
      <c r="B18" s="29">
        <v>5155</v>
      </c>
      <c r="C18" s="30">
        <v>4998</v>
      </c>
      <c r="D18" s="31">
        <f t="shared" si="0"/>
        <v>-157</v>
      </c>
      <c r="E18" s="32">
        <v>10000</v>
      </c>
      <c r="F18" s="33">
        <f aca="true" t="shared" si="6" ref="F18:F23">+C18/E18</f>
        <v>0.4998</v>
      </c>
      <c r="G18" s="29">
        <v>4416</v>
      </c>
      <c r="H18" s="30">
        <v>3887</v>
      </c>
      <c r="I18" s="31">
        <f t="shared" si="1"/>
        <v>-529</v>
      </c>
      <c r="J18" s="32">
        <v>8100</v>
      </c>
      <c r="K18" s="33">
        <f aca="true" t="shared" si="7" ref="K18:K23">+H18/J18</f>
        <v>0.47987654320987655</v>
      </c>
      <c r="L18" s="29">
        <v>77.061</v>
      </c>
      <c r="M18" s="30">
        <v>213.24699999999999</v>
      </c>
      <c r="N18" s="31">
        <f t="shared" si="2"/>
        <v>136.18599999999998</v>
      </c>
      <c r="O18" s="32">
        <v>153</v>
      </c>
      <c r="P18" s="33">
        <f>+M18/O18</f>
        <v>1.3937712418300652</v>
      </c>
      <c r="Q18" s="29">
        <v>3697</v>
      </c>
      <c r="R18" s="30">
        <v>3732</v>
      </c>
      <c r="S18" s="31">
        <f t="shared" si="3"/>
        <v>35</v>
      </c>
      <c r="T18" s="32">
        <v>8000</v>
      </c>
      <c r="U18" s="33">
        <f aca="true" t="shared" si="8" ref="U18:U23">+R18/T18</f>
        <v>0.4665</v>
      </c>
      <c r="V18" s="29">
        <v>5771</v>
      </c>
      <c r="W18" s="30">
        <v>4991</v>
      </c>
      <c r="X18" s="31">
        <f t="shared" si="4"/>
        <v>-780</v>
      </c>
      <c r="Y18" s="32">
        <v>11000</v>
      </c>
      <c r="Z18" s="33">
        <f>+W18/Y18</f>
        <v>0.4537272727272727</v>
      </c>
      <c r="AA18" s="34">
        <f t="shared" si="5"/>
        <v>-1294.814</v>
      </c>
    </row>
    <row r="19" spans="1:27" ht="15.75" customHeight="1">
      <c r="A19" s="28" t="s">
        <v>23</v>
      </c>
      <c r="B19" s="29">
        <v>1993</v>
      </c>
      <c r="C19" s="30">
        <v>1826</v>
      </c>
      <c r="D19" s="31">
        <f t="shared" si="0"/>
        <v>-167</v>
      </c>
      <c r="E19" s="32">
        <v>6006</v>
      </c>
      <c r="F19" s="33">
        <f t="shared" si="6"/>
        <v>0.304029304029304</v>
      </c>
      <c r="G19" s="29">
        <v>8850</v>
      </c>
      <c r="H19" s="30">
        <v>16110</v>
      </c>
      <c r="I19" s="31">
        <f t="shared" si="1"/>
        <v>7260</v>
      </c>
      <c r="J19" s="32">
        <v>8550</v>
      </c>
      <c r="K19" s="33">
        <f t="shared" si="7"/>
        <v>1.8842105263157896</v>
      </c>
      <c r="L19" s="29">
        <v>666.848</v>
      </c>
      <c r="M19" s="30">
        <v>2119.224</v>
      </c>
      <c r="N19" s="31">
        <f t="shared" si="2"/>
        <v>1452.3760000000002</v>
      </c>
      <c r="O19" s="32">
        <v>3500</v>
      </c>
      <c r="P19" s="33">
        <f>+M19/O19</f>
        <v>0.6054925714285715</v>
      </c>
      <c r="Q19" s="29">
        <v>1841</v>
      </c>
      <c r="R19" s="30">
        <v>2955</v>
      </c>
      <c r="S19" s="31">
        <f t="shared" si="3"/>
        <v>1114</v>
      </c>
      <c r="T19" s="32">
        <v>4500</v>
      </c>
      <c r="U19" s="33">
        <f t="shared" si="8"/>
        <v>0.6566666666666666</v>
      </c>
      <c r="V19" s="29">
        <v>1251</v>
      </c>
      <c r="W19" s="30">
        <v>4402</v>
      </c>
      <c r="X19" s="31">
        <f t="shared" si="4"/>
        <v>3151</v>
      </c>
      <c r="Y19" s="32">
        <v>3000</v>
      </c>
      <c r="Z19" s="33">
        <f>+W19/Y19</f>
        <v>1.4673333333333334</v>
      </c>
      <c r="AA19" s="34">
        <f t="shared" si="5"/>
        <v>12810.376</v>
      </c>
    </row>
    <row r="20" spans="1:27" ht="15.75" customHeight="1">
      <c r="A20" s="28" t="s">
        <v>24</v>
      </c>
      <c r="B20" s="29">
        <v>543</v>
      </c>
      <c r="C20" s="30">
        <v>715</v>
      </c>
      <c r="D20" s="31">
        <f t="shared" si="0"/>
        <v>172</v>
      </c>
      <c r="E20" s="32">
        <v>1500</v>
      </c>
      <c r="F20" s="33">
        <f t="shared" si="6"/>
        <v>0.4766666666666667</v>
      </c>
      <c r="G20" s="29">
        <v>3941</v>
      </c>
      <c r="H20" s="30">
        <v>2091</v>
      </c>
      <c r="I20" s="31">
        <f t="shared" si="1"/>
        <v>-1850</v>
      </c>
      <c r="J20" s="32">
        <v>6000</v>
      </c>
      <c r="K20" s="33">
        <f t="shared" si="7"/>
        <v>0.3485</v>
      </c>
      <c r="L20" s="29">
        <v>135.385</v>
      </c>
      <c r="M20" s="30">
        <v>648.686</v>
      </c>
      <c r="N20" s="31">
        <f t="shared" si="2"/>
        <v>513.301</v>
      </c>
      <c r="O20" s="32">
        <v>500</v>
      </c>
      <c r="P20" s="33">
        <f>+M20/O20</f>
        <v>1.297372</v>
      </c>
      <c r="Q20" s="29">
        <v>313</v>
      </c>
      <c r="R20" s="30">
        <v>514</v>
      </c>
      <c r="S20" s="31">
        <f t="shared" si="3"/>
        <v>201</v>
      </c>
      <c r="T20" s="32">
        <v>4000</v>
      </c>
      <c r="U20" s="33">
        <f t="shared" si="8"/>
        <v>0.1285</v>
      </c>
      <c r="V20" s="29">
        <v>0</v>
      </c>
      <c r="W20" s="30">
        <v>3174</v>
      </c>
      <c r="X20" s="31">
        <f t="shared" si="4"/>
        <v>3174</v>
      </c>
      <c r="Y20" s="32"/>
      <c r="Z20" s="33"/>
      <c r="AA20" s="34">
        <f t="shared" si="5"/>
        <v>2210.301</v>
      </c>
    </row>
    <row r="21" spans="1:27" ht="15.75" customHeight="1">
      <c r="A21" s="28" t="s">
        <v>25</v>
      </c>
      <c r="B21" s="29">
        <v>1002</v>
      </c>
      <c r="C21" s="30">
        <v>364</v>
      </c>
      <c r="D21" s="31">
        <f t="shared" si="0"/>
        <v>-638</v>
      </c>
      <c r="E21" s="32">
        <v>2502</v>
      </c>
      <c r="F21" s="33">
        <f t="shared" si="6"/>
        <v>0.14548361310951238</v>
      </c>
      <c r="G21" s="29">
        <v>5082</v>
      </c>
      <c r="H21" s="30">
        <v>4483</v>
      </c>
      <c r="I21" s="31">
        <f t="shared" si="1"/>
        <v>-599</v>
      </c>
      <c r="J21" s="32">
        <v>9570</v>
      </c>
      <c r="K21" s="33">
        <f t="shared" si="7"/>
        <v>0.4684430512016719</v>
      </c>
      <c r="L21" s="29">
        <v>0</v>
      </c>
      <c r="M21" s="30">
        <v>0</v>
      </c>
      <c r="N21" s="31">
        <f t="shared" si="2"/>
        <v>0</v>
      </c>
      <c r="O21" s="32">
        <v>0</v>
      </c>
      <c r="P21" s="33"/>
      <c r="Q21" s="29">
        <v>525</v>
      </c>
      <c r="R21" s="30">
        <v>305</v>
      </c>
      <c r="S21" s="31">
        <f t="shared" si="3"/>
        <v>-220</v>
      </c>
      <c r="T21" s="32">
        <v>1800</v>
      </c>
      <c r="U21" s="33">
        <f t="shared" si="8"/>
        <v>0.16944444444444445</v>
      </c>
      <c r="V21" s="29">
        <v>2070</v>
      </c>
      <c r="W21" s="30">
        <v>1716</v>
      </c>
      <c r="X21" s="31">
        <f t="shared" si="4"/>
        <v>-354</v>
      </c>
      <c r="Y21" s="32">
        <v>4000</v>
      </c>
      <c r="Z21" s="33"/>
      <c r="AA21" s="34">
        <f t="shared" si="5"/>
        <v>-1811</v>
      </c>
    </row>
    <row r="22" spans="1:27" ht="15.75" customHeight="1" thickBot="1">
      <c r="A22" s="42" t="s">
        <v>26</v>
      </c>
      <c r="B22" s="43">
        <v>13518</v>
      </c>
      <c r="C22" s="44">
        <v>9652</v>
      </c>
      <c r="D22" s="45">
        <f t="shared" si="0"/>
        <v>-3866</v>
      </c>
      <c r="E22" s="46">
        <f>18792+86</f>
        <v>18878</v>
      </c>
      <c r="F22" s="47">
        <f t="shared" si="6"/>
        <v>0.511282974891408</v>
      </c>
      <c r="G22" s="43">
        <v>12849</v>
      </c>
      <c r="H22" s="44">
        <v>23658</v>
      </c>
      <c r="I22" s="45">
        <f t="shared" si="1"/>
        <v>10809</v>
      </c>
      <c r="J22" s="46">
        <v>47388</v>
      </c>
      <c r="K22" s="47">
        <f t="shared" si="7"/>
        <v>0.4992403140035452</v>
      </c>
      <c r="L22" s="43">
        <v>868.857</v>
      </c>
      <c r="M22" s="44">
        <v>826</v>
      </c>
      <c r="N22" s="45">
        <f t="shared" si="2"/>
        <v>-42.85699999999997</v>
      </c>
      <c r="O22" s="46">
        <v>1457</v>
      </c>
      <c r="P22" s="47">
        <f>+M22/O22</f>
        <v>0.5669183253260124</v>
      </c>
      <c r="Q22" s="43">
        <v>10971</v>
      </c>
      <c r="R22" s="44">
        <v>8511</v>
      </c>
      <c r="S22" s="45">
        <f t="shared" si="3"/>
        <v>-2460</v>
      </c>
      <c r="T22" s="46">
        <v>16089</v>
      </c>
      <c r="U22" s="47">
        <f t="shared" si="8"/>
        <v>0.5289949655043819</v>
      </c>
      <c r="V22" s="43">
        <v>11454</v>
      </c>
      <c r="W22" s="44">
        <v>9207</v>
      </c>
      <c r="X22" s="45">
        <f t="shared" si="4"/>
        <v>-2247</v>
      </c>
      <c r="Y22" s="46">
        <v>16532</v>
      </c>
      <c r="Z22" s="47">
        <f>+W22/Y22</f>
        <v>0.5569199128962014</v>
      </c>
      <c r="AA22" s="48">
        <f t="shared" si="5"/>
        <v>2193.143</v>
      </c>
    </row>
    <row r="23" spans="1:27" s="56" customFormat="1" ht="15.75" customHeight="1" thickBot="1">
      <c r="A23" s="49" t="s">
        <v>27</v>
      </c>
      <c r="B23" s="50">
        <v>286101</v>
      </c>
      <c r="C23" s="51">
        <v>301123</v>
      </c>
      <c r="D23" s="52">
        <f t="shared" si="0"/>
        <v>15022</v>
      </c>
      <c r="E23" s="53">
        <v>588625</v>
      </c>
      <c r="F23" s="54">
        <f t="shared" si="6"/>
        <v>0.5115701847526014</v>
      </c>
      <c r="G23" s="50">
        <v>372154</v>
      </c>
      <c r="H23" s="51">
        <v>420247.83</v>
      </c>
      <c r="I23" s="52">
        <f t="shared" si="1"/>
        <v>48093.830000000016</v>
      </c>
      <c r="J23" s="53">
        <f>+J12+J15+J18+J19+J21+J22</f>
        <v>787024</v>
      </c>
      <c r="K23" s="54">
        <f t="shared" si="7"/>
        <v>0.533970793775031</v>
      </c>
      <c r="L23" s="50">
        <v>256078.02199999997</v>
      </c>
      <c r="M23" s="51">
        <v>280246.08</v>
      </c>
      <c r="N23" s="52">
        <f t="shared" si="2"/>
        <v>24168.05800000005</v>
      </c>
      <c r="O23" s="53">
        <v>536734</v>
      </c>
      <c r="P23" s="54">
        <f>+M23/O23</f>
        <v>0.5221321548476526</v>
      </c>
      <c r="Q23" s="50">
        <v>201042</v>
      </c>
      <c r="R23" s="51">
        <v>217415</v>
      </c>
      <c r="S23" s="52">
        <f t="shared" si="3"/>
        <v>16373</v>
      </c>
      <c r="T23" s="53">
        <v>416089</v>
      </c>
      <c r="U23" s="54">
        <f t="shared" si="8"/>
        <v>0.5225204223134954</v>
      </c>
      <c r="V23" s="50">
        <v>274427</v>
      </c>
      <c r="W23" s="51">
        <v>290060</v>
      </c>
      <c r="X23" s="52">
        <f t="shared" si="4"/>
        <v>15633</v>
      </c>
      <c r="Y23" s="53">
        <v>578713</v>
      </c>
      <c r="Z23" s="54">
        <f>+W23/Y23</f>
        <v>0.5012156284721442</v>
      </c>
      <c r="AA23" s="55">
        <f t="shared" si="5"/>
        <v>119289.88800000006</v>
      </c>
    </row>
    <row r="24" ht="4.5" customHeight="1">
      <c r="A24" s="3"/>
    </row>
    <row r="25" ht="12.75" customHeight="1" hidden="1">
      <c r="A25" s="3"/>
    </row>
    <row r="26" ht="12.75" customHeight="1" hidden="1">
      <c r="A26" s="3"/>
    </row>
    <row r="27" ht="12.75" customHeight="1" hidden="1">
      <c r="A27" s="3"/>
    </row>
    <row r="28" ht="12.75" customHeight="1" hidden="1">
      <c r="A28" s="3"/>
    </row>
    <row r="29" ht="12.75" customHeight="1" hidden="1">
      <c r="A29" s="3"/>
    </row>
    <row r="30" ht="12.75" customHeight="1" hidden="1">
      <c r="A30" s="3"/>
    </row>
    <row r="31" ht="12.75" customHeight="1" hidden="1">
      <c r="A31" s="3"/>
    </row>
    <row r="32" ht="12.75" customHeight="1" hidden="1">
      <c r="A32" s="3"/>
    </row>
    <row r="33" ht="12.75" customHeight="1" hidden="1">
      <c r="A33" s="3"/>
    </row>
    <row r="34" ht="12.75" customHeight="1" hidden="1">
      <c r="A34" s="3"/>
    </row>
    <row r="35" ht="12.75" customHeight="1" hidden="1">
      <c r="A35" s="3"/>
    </row>
    <row r="36" ht="12.75" customHeight="1" hidden="1">
      <c r="A36" s="3"/>
    </row>
    <row r="37" ht="12.75" customHeight="1" hidden="1">
      <c r="A37" s="3"/>
    </row>
    <row r="38" ht="12.75" customHeight="1" hidden="1">
      <c r="A38" s="3"/>
    </row>
    <row r="39" ht="12.75" customHeight="1" hidden="1">
      <c r="A39" s="3"/>
    </row>
    <row r="40" ht="12.75" customHeight="1" hidden="1">
      <c r="A40" s="3"/>
    </row>
    <row r="41" ht="12.75" customHeight="1" hidden="1">
      <c r="A41" s="3"/>
    </row>
    <row r="42" ht="12.75" customHeight="1" hidden="1">
      <c r="A42" s="3"/>
    </row>
    <row r="43" ht="12.75" customHeight="1" hidden="1">
      <c r="A43" s="3"/>
    </row>
    <row r="44" ht="12.75" customHeight="1" hidden="1">
      <c r="A44" s="3"/>
    </row>
    <row r="45" spans="1:23" ht="18" customHeight="1" hidden="1">
      <c r="A45" s="1" t="s">
        <v>28</v>
      </c>
      <c r="B45" s="2"/>
      <c r="C45" s="2"/>
      <c r="G45" s="2"/>
      <c r="H45" s="2"/>
      <c r="L45" s="2"/>
      <c r="M45" s="2"/>
      <c r="Q45" s="2"/>
      <c r="R45" s="2"/>
      <c r="V45" s="2"/>
      <c r="W45" s="2"/>
    </row>
    <row r="46" ht="12.75" customHeight="1" hidden="1">
      <c r="A46" s="3"/>
    </row>
    <row r="47" ht="12.75" customHeight="1" hidden="1">
      <c r="A47" s="57" t="s">
        <v>68</v>
      </c>
    </row>
    <row r="48" ht="12.75" customHeight="1" hidden="1">
      <c r="A48" s="3"/>
    </row>
    <row r="49" ht="4.5" customHeight="1">
      <c r="A49" s="5"/>
    </row>
    <row r="50" ht="6" customHeight="1" thickBot="1">
      <c r="A50" s="3"/>
    </row>
    <row r="51" spans="1:27" ht="10.5" customHeight="1">
      <c r="A51" s="6"/>
      <c r="B51" s="170" t="s">
        <v>0</v>
      </c>
      <c r="C51" s="179"/>
      <c r="D51" s="179"/>
      <c r="E51" s="179"/>
      <c r="F51" s="180"/>
      <c r="G51" s="170" t="s">
        <v>1</v>
      </c>
      <c r="H51" s="179"/>
      <c r="I51" s="179"/>
      <c r="J51" s="179"/>
      <c r="K51" s="180"/>
      <c r="L51" s="170" t="s">
        <v>2</v>
      </c>
      <c r="M51" s="179"/>
      <c r="N51" s="179"/>
      <c r="O51" s="179" t="s">
        <v>3</v>
      </c>
      <c r="P51" s="180"/>
      <c r="Q51" s="170" t="s">
        <v>4</v>
      </c>
      <c r="R51" s="179" t="s">
        <v>4</v>
      </c>
      <c r="S51" s="179" t="s">
        <v>4</v>
      </c>
      <c r="T51" s="179"/>
      <c r="U51" s="180"/>
      <c r="V51" s="170" t="s">
        <v>5</v>
      </c>
      <c r="W51" s="179"/>
      <c r="X51" s="179"/>
      <c r="Y51" s="179"/>
      <c r="Z51" s="180"/>
      <c r="AA51" s="176" t="s">
        <v>6</v>
      </c>
    </row>
    <row r="52" spans="1:27" ht="12.75" customHeight="1" hidden="1">
      <c r="A52" s="7" t="s">
        <v>7</v>
      </c>
      <c r="B52" s="112" t="s">
        <v>8</v>
      </c>
      <c r="C52" s="9"/>
      <c r="D52" s="10"/>
      <c r="E52" s="11" t="s">
        <v>3</v>
      </c>
      <c r="F52" s="58"/>
      <c r="G52" s="8" t="s">
        <v>8</v>
      </c>
      <c r="H52" s="9"/>
      <c r="I52" s="10"/>
      <c r="J52" s="11" t="s">
        <v>3</v>
      </c>
      <c r="K52" s="58"/>
      <c r="L52" s="8" t="s">
        <v>9</v>
      </c>
      <c r="M52" s="9" t="s">
        <v>10</v>
      </c>
      <c r="N52" s="10"/>
      <c r="O52" s="11" t="s">
        <v>11</v>
      </c>
      <c r="P52" s="58"/>
      <c r="Q52" s="8" t="s">
        <v>8</v>
      </c>
      <c r="R52" s="9"/>
      <c r="S52" s="10"/>
      <c r="T52" s="11" t="s">
        <v>3</v>
      </c>
      <c r="U52" s="10"/>
      <c r="V52" s="119" t="s">
        <v>8</v>
      </c>
      <c r="W52" s="9"/>
      <c r="X52" s="10"/>
      <c r="Y52" s="11" t="s">
        <v>3</v>
      </c>
      <c r="Z52" s="10"/>
      <c r="AA52" s="177"/>
    </row>
    <row r="53" spans="1:27" s="16" customFormat="1" ht="12.75">
      <c r="A53" s="13" t="s">
        <v>29</v>
      </c>
      <c r="B53" s="122" t="s">
        <v>116</v>
      </c>
      <c r="C53" s="14">
        <v>2006</v>
      </c>
      <c r="D53" s="183" t="s">
        <v>13</v>
      </c>
      <c r="E53" s="15" t="s">
        <v>11</v>
      </c>
      <c r="F53" s="181" t="s">
        <v>14</v>
      </c>
      <c r="G53" s="14" t="s">
        <v>116</v>
      </c>
      <c r="H53" s="14">
        <v>2006</v>
      </c>
      <c r="I53" s="183" t="s">
        <v>13</v>
      </c>
      <c r="J53" s="15" t="s">
        <v>11</v>
      </c>
      <c r="K53" s="181" t="s">
        <v>14</v>
      </c>
      <c r="L53" s="14" t="s">
        <v>116</v>
      </c>
      <c r="M53" s="14">
        <v>2006</v>
      </c>
      <c r="N53" s="183" t="s">
        <v>13</v>
      </c>
      <c r="O53" s="15" t="s">
        <v>15</v>
      </c>
      <c r="P53" s="181" t="s">
        <v>14</v>
      </c>
      <c r="Q53" s="109" t="s">
        <v>116</v>
      </c>
      <c r="R53" s="14">
        <v>2006</v>
      </c>
      <c r="S53" s="183" t="s">
        <v>13</v>
      </c>
      <c r="T53" s="15" t="s">
        <v>11</v>
      </c>
      <c r="U53" s="181" t="s">
        <v>14</v>
      </c>
      <c r="V53" s="120" t="s">
        <v>116</v>
      </c>
      <c r="W53" s="14">
        <v>2006</v>
      </c>
      <c r="X53" s="183" t="s">
        <v>13</v>
      </c>
      <c r="Y53" s="15" t="s">
        <v>11</v>
      </c>
      <c r="Z53" s="181" t="s">
        <v>14</v>
      </c>
      <c r="AA53" s="177"/>
    </row>
    <row r="54" spans="1:27" s="16" customFormat="1" ht="11.25" customHeight="1" thickBot="1">
      <c r="A54" s="17"/>
      <c r="B54" s="113">
        <v>2005</v>
      </c>
      <c r="C54" s="19" t="s">
        <v>116</v>
      </c>
      <c r="D54" s="184"/>
      <c r="E54" s="20" t="s">
        <v>15</v>
      </c>
      <c r="F54" s="182"/>
      <c r="G54" s="18">
        <v>2005</v>
      </c>
      <c r="H54" s="19" t="s">
        <v>116</v>
      </c>
      <c r="I54" s="184"/>
      <c r="J54" s="20" t="s">
        <v>15</v>
      </c>
      <c r="K54" s="182"/>
      <c r="L54" s="18">
        <v>2005</v>
      </c>
      <c r="M54" s="19" t="s">
        <v>116</v>
      </c>
      <c r="N54" s="184"/>
      <c r="O54" s="20">
        <v>15</v>
      </c>
      <c r="P54" s="182"/>
      <c r="Q54" s="18">
        <v>2005</v>
      </c>
      <c r="R54" s="19" t="s">
        <v>116</v>
      </c>
      <c r="S54" s="184"/>
      <c r="T54" s="20" t="s">
        <v>15</v>
      </c>
      <c r="U54" s="182"/>
      <c r="V54" s="121">
        <v>2005</v>
      </c>
      <c r="W54" s="19" t="s">
        <v>116</v>
      </c>
      <c r="X54" s="184"/>
      <c r="Y54" s="20" t="s">
        <v>15</v>
      </c>
      <c r="Z54" s="182"/>
      <c r="AA54" s="178"/>
    </row>
    <row r="55" spans="1:27" ht="5.25" customHeight="1">
      <c r="A55" s="59"/>
      <c r="B55" s="60"/>
      <c r="C55" s="60"/>
      <c r="D55" s="24"/>
      <c r="E55" s="25"/>
      <c r="F55" s="61"/>
      <c r="G55" s="22"/>
      <c r="H55" s="60"/>
      <c r="I55" s="24"/>
      <c r="J55" s="25"/>
      <c r="K55" s="61"/>
      <c r="L55" s="22"/>
      <c r="M55" s="60"/>
      <c r="N55" s="24"/>
      <c r="O55" s="25"/>
      <c r="P55" s="61"/>
      <c r="Q55" s="22"/>
      <c r="R55" s="60"/>
      <c r="S55" s="24"/>
      <c r="T55" s="25"/>
      <c r="U55" s="61"/>
      <c r="V55" s="22"/>
      <c r="W55" s="60"/>
      <c r="X55" s="24"/>
      <c r="Y55" s="25"/>
      <c r="Z55" s="26"/>
      <c r="AA55" s="62"/>
    </row>
    <row r="56" spans="1:27" ht="13.5" customHeight="1">
      <c r="A56" s="35" t="s">
        <v>30</v>
      </c>
      <c r="B56" s="36">
        <v>69600</v>
      </c>
      <c r="C56" s="63">
        <v>74408</v>
      </c>
      <c r="D56" s="38">
        <f aca="true" t="shared" si="9" ref="D56:D93">+C56-B56</f>
        <v>4808</v>
      </c>
      <c r="E56" s="39">
        <v>145000</v>
      </c>
      <c r="F56" s="64">
        <f aca="true" t="shared" si="10" ref="F56:F66">+C56/E56</f>
        <v>0.5131586206896551</v>
      </c>
      <c r="G56" s="36">
        <v>93923</v>
      </c>
      <c r="H56" s="63">
        <v>86436</v>
      </c>
      <c r="I56" s="38">
        <f aca="true" t="shared" si="11" ref="I56:I84">+H56-G56</f>
        <v>-7487</v>
      </c>
      <c r="J56" s="39">
        <v>169300</v>
      </c>
      <c r="K56" s="64">
        <f aca="true" t="shared" si="12" ref="K56:K66">+H56/J56</f>
        <v>0.5105493207324276</v>
      </c>
      <c r="L56" s="36">
        <v>53971.83</v>
      </c>
      <c r="M56" s="63">
        <v>57797.395</v>
      </c>
      <c r="N56" s="38">
        <f aca="true" t="shared" si="13" ref="N56:N93">+M56-L56</f>
        <v>3825.564999999995</v>
      </c>
      <c r="O56" s="39">
        <v>110100</v>
      </c>
      <c r="P56" s="64">
        <f aca="true" t="shared" si="14" ref="P56:P66">+M56/O56</f>
        <v>0.5249536330608537</v>
      </c>
      <c r="Q56" s="36">
        <v>52009</v>
      </c>
      <c r="R56" s="63">
        <v>54542</v>
      </c>
      <c r="S56" s="38">
        <f aca="true" t="shared" si="15" ref="S56:S93">+R56-Q56</f>
        <v>2533</v>
      </c>
      <c r="T56" s="39">
        <v>98000</v>
      </c>
      <c r="U56" s="64">
        <f aca="true" t="shared" si="16" ref="U56:U66">+R56/T56</f>
        <v>0.5565510204081633</v>
      </c>
      <c r="V56" s="36">
        <v>65722</v>
      </c>
      <c r="W56" s="63">
        <v>63847</v>
      </c>
      <c r="X56" s="38">
        <f aca="true" t="shared" si="17" ref="X56:X93">+W56-V56</f>
        <v>-1875</v>
      </c>
      <c r="Y56" s="39">
        <v>133039</v>
      </c>
      <c r="Z56" s="40">
        <f>+W56/Y56</f>
        <v>0.4799119055314607</v>
      </c>
      <c r="AA56" s="41">
        <f aca="true" t="shared" si="18" ref="AA56:AA93">+D56+I56+N56+S56+X56</f>
        <v>1804.564999999995</v>
      </c>
    </row>
    <row r="57" spans="1:27" ht="13.5" customHeight="1">
      <c r="A57" s="28" t="s">
        <v>31</v>
      </c>
      <c r="B57" s="29">
        <v>17506</v>
      </c>
      <c r="C57" s="65">
        <v>20428</v>
      </c>
      <c r="D57" s="31">
        <f t="shared" si="9"/>
        <v>2922</v>
      </c>
      <c r="E57" s="32">
        <v>42000</v>
      </c>
      <c r="F57" s="66">
        <f t="shared" si="10"/>
        <v>0.48638095238095236</v>
      </c>
      <c r="G57" s="29">
        <v>26689</v>
      </c>
      <c r="H57" s="65">
        <v>23053</v>
      </c>
      <c r="I57" s="31">
        <f t="shared" si="11"/>
        <v>-3636</v>
      </c>
      <c r="J57" s="32">
        <v>47500</v>
      </c>
      <c r="K57" s="66">
        <f t="shared" si="12"/>
        <v>0.48532631578947366</v>
      </c>
      <c r="L57" s="29">
        <v>20945.217</v>
      </c>
      <c r="M57" s="65">
        <v>22317.887</v>
      </c>
      <c r="N57" s="31">
        <f t="shared" si="13"/>
        <v>1372.6699999999983</v>
      </c>
      <c r="O57" s="32">
        <v>41457.07229999999</v>
      </c>
      <c r="P57" s="66">
        <f t="shared" si="14"/>
        <v>0.5383372670047423</v>
      </c>
      <c r="Q57" s="29">
        <v>11643</v>
      </c>
      <c r="R57" s="65">
        <v>13221</v>
      </c>
      <c r="S57" s="31">
        <f t="shared" si="15"/>
        <v>1578</v>
      </c>
      <c r="T57" s="32">
        <v>26000</v>
      </c>
      <c r="U57" s="66">
        <f t="shared" si="16"/>
        <v>0.5085</v>
      </c>
      <c r="V57" s="29">
        <v>14691</v>
      </c>
      <c r="W57" s="65">
        <v>15946</v>
      </c>
      <c r="X57" s="31">
        <f t="shared" si="17"/>
        <v>1255</v>
      </c>
      <c r="Y57" s="32"/>
      <c r="Z57" s="33"/>
      <c r="AA57" s="34">
        <f t="shared" si="18"/>
        <v>3491.6699999999983</v>
      </c>
    </row>
    <row r="58" spans="1:27" ht="13.5" customHeight="1">
      <c r="A58" s="28" t="s">
        <v>32</v>
      </c>
      <c r="B58" s="29">
        <v>3564</v>
      </c>
      <c r="C58" s="65">
        <v>4169</v>
      </c>
      <c r="D58" s="31">
        <f t="shared" si="9"/>
        <v>605</v>
      </c>
      <c r="E58" s="32">
        <v>6800</v>
      </c>
      <c r="F58" s="66">
        <f t="shared" si="10"/>
        <v>0.6130882352941176</v>
      </c>
      <c r="G58" s="29">
        <v>5437</v>
      </c>
      <c r="H58" s="65">
        <v>3371</v>
      </c>
      <c r="I58" s="31">
        <f t="shared" si="11"/>
        <v>-2066</v>
      </c>
      <c r="J58" s="32">
        <v>9000</v>
      </c>
      <c r="K58" s="66">
        <f t="shared" si="12"/>
        <v>0.37455555555555553</v>
      </c>
      <c r="L58" s="29">
        <v>4393.875</v>
      </c>
      <c r="M58" s="65">
        <v>4005.056</v>
      </c>
      <c r="N58" s="31">
        <f t="shared" si="13"/>
        <v>-388.81899999999996</v>
      </c>
      <c r="O58" s="32">
        <v>7972.2451200000005</v>
      </c>
      <c r="P58" s="66">
        <f t="shared" si="14"/>
        <v>0.5023749194505449</v>
      </c>
      <c r="Q58" s="29">
        <v>3155</v>
      </c>
      <c r="R58" s="65">
        <v>3111</v>
      </c>
      <c r="S58" s="31">
        <f t="shared" si="15"/>
        <v>-44</v>
      </c>
      <c r="T58" s="32">
        <v>7000</v>
      </c>
      <c r="U58" s="66">
        <f t="shared" si="16"/>
        <v>0.44442857142857145</v>
      </c>
      <c r="V58" s="29">
        <v>4538</v>
      </c>
      <c r="W58" s="65">
        <v>3599</v>
      </c>
      <c r="X58" s="31">
        <f t="shared" si="17"/>
        <v>-939</v>
      </c>
      <c r="Y58" s="32"/>
      <c r="Z58" s="33"/>
      <c r="AA58" s="34">
        <f t="shared" si="18"/>
        <v>-2832.819</v>
      </c>
    </row>
    <row r="59" spans="1:27" ht="13.5" customHeight="1">
      <c r="A59" s="28" t="s">
        <v>33</v>
      </c>
      <c r="B59" s="29">
        <v>33541</v>
      </c>
      <c r="C59" s="65">
        <v>35851</v>
      </c>
      <c r="D59" s="31">
        <f t="shared" si="9"/>
        <v>2310</v>
      </c>
      <c r="E59" s="32">
        <v>64000</v>
      </c>
      <c r="F59" s="66">
        <f t="shared" si="10"/>
        <v>0.560171875</v>
      </c>
      <c r="G59" s="29">
        <v>45748</v>
      </c>
      <c r="H59" s="65">
        <v>43468</v>
      </c>
      <c r="I59" s="31">
        <f t="shared" si="11"/>
        <v>-2280</v>
      </c>
      <c r="J59" s="32">
        <v>83680</v>
      </c>
      <c r="K59" s="66">
        <f t="shared" si="12"/>
        <v>0.5194550669216061</v>
      </c>
      <c r="L59" s="29">
        <v>20033.287</v>
      </c>
      <c r="M59" s="65">
        <v>19966.679</v>
      </c>
      <c r="N59" s="31">
        <f t="shared" si="13"/>
        <v>-66.60800000000017</v>
      </c>
      <c r="O59" s="32">
        <v>39791.92</v>
      </c>
      <c r="P59" s="66">
        <f t="shared" si="14"/>
        <v>0.5017772200989548</v>
      </c>
      <c r="Q59" s="29">
        <v>28187</v>
      </c>
      <c r="R59" s="65">
        <v>28200</v>
      </c>
      <c r="S59" s="31">
        <f t="shared" si="15"/>
        <v>13</v>
      </c>
      <c r="T59" s="32">
        <v>49000</v>
      </c>
      <c r="U59" s="66">
        <f t="shared" si="16"/>
        <v>0.5755102040816327</v>
      </c>
      <c r="V59" s="29">
        <v>32385</v>
      </c>
      <c r="W59" s="65">
        <v>30612</v>
      </c>
      <c r="X59" s="31">
        <f t="shared" si="17"/>
        <v>-1773</v>
      </c>
      <c r="Y59" s="32"/>
      <c r="Z59" s="33"/>
      <c r="AA59" s="34">
        <f t="shared" si="18"/>
        <v>-1796.6080000000002</v>
      </c>
    </row>
    <row r="60" spans="1:27" ht="13.5" customHeight="1">
      <c r="A60" s="28" t="s">
        <v>34</v>
      </c>
      <c r="B60" s="29">
        <v>5092</v>
      </c>
      <c r="C60" s="65">
        <v>5233</v>
      </c>
      <c r="D60" s="31">
        <f t="shared" si="9"/>
        <v>141</v>
      </c>
      <c r="E60" s="32">
        <v>10810</v>
      </c>
      <c r="F60" s="66">
        <f t="shared" si="10"/>
        <v>0.4840888066604995</v>
      </c>
      <c r="G60" s="29">
        <v>9038</v>
      </c>
      <c r="H60" s="65">
        <v>8345</v>
      </c>
      <c r="I60" s="31">
        <f t="shared" si="11"/>
        <v>-693</v>
      </c>
      <c r="J60" s="32">
        <v>17000</v>
      </c>
      <c r="K60" s="66">
        <f t="shared" si="12"/>
        <v>0.4908823529411765</v>
      </c>
      <c r="L60" s="29">
        <v>4725.177</v>
      </c>
      <c r="M60" s="65">
        <v>5666.964</v>
      </c>
      <c r="N60" s="31">
        <f t="shared" si="13"/>
        <v>941.7870000000003</v>
      </c>
      <c r="O60" s="32">
        <v>9650</v>
      </c>
      <c r="P60" s="66">
        <f t="shared" si="14"/>
        <v>0.5872501554404145</v>
      </c>
      <c r="Q60" s="29">
        <v>3834</v>
      </c>
      <c r="R60" s="65">
        <v>4069</v>
      </c>
      <c r="S60" s="31">
        <f t="shared" si="15"/>
        <v>235</v>
      </c>
      <c r="T60" s="32">
        <v>8000</v>
      </c>
      <c r="U60" s="66">
        <f t="shared" si="16"/>
        <v>0.508625</v>
      </c>
      <c r="V60" s="29">
        <v>6668</v>
      </c>
      <c r="W60" s="65">
        <v>6373</v>
      </c>
      <c r="X60" s="31">
        <f t="shared" si="17"/>
        <v>-295</v>
      </c>
      <c r="Y60" s="32"/>
      <c r="Z60" s="33"/>
      <c r="AA60" s="34">
        <f t="shared" si="18"/>
        <v>329.78700000000026</v>
      </c>
    </row>
    <row r="61" spans="1:27" ht="13.5" customHeight="1">
      <c r="A61" s="28" t="s">
        <v>35</v>
      </c>
      <c r="B61" s="29">
        <v>218</v>
      </c>
      <c r="C61" s="65">
        <v>280</v>
      </c>
      <c r="D61" s="31">
        <f t="shared" si="9"/>
        <v>62</v>
      </c>
      <c r="E61" s="32">
        <v>350</v>
      </c>
      <c r="F61" s="66">
        <f t="shared" si="10"/>
        <v>0.8</v>
      </c>
      <c r="G61" s="29">
        <v>156</v>
      </c>
      <c r="H61" s="65">
        <v>161</v>
      </c>
      <c r="I61" s="31">
        <f t="shared" si="11"/>
        <v>5</v>
      </c>
      <c r="J61" s="32">
        <v>350</v>
      </c>
      <c r="K61" s="66">
        <f t="shared" si="12"/>
        <v>0.46</v>
      </c>
      <c r="L61" s="29">
        <v>91.491</v>
      </c>
      <c r="M61" s="65">
        <v>83.077</v>
      </c>
      <c r="N61" s="31">
        <f t="shared" si="13"/>
        <v>-8.414000000000001</v>
      </c>
      <c r="O61" s="32">
        <v>100</v>
      </c>
      <c r="P61" s="66">
        <f t="shared" si="14"/>
        <v>0.83077</v>
      </c>
      <c r="Q61" s="29">
        <v>846</v>
      </c>
      <c r="R61" s="65">
        <v>893</v>
      </c>
      <c r="S61" s="31">
        <f t="shared" si="15"/>
        <v>47</v>
      </c>
      <c r="T61" s="32">
        <v>2000</v>
      </c>
      <c r="U61" s="66">
        <f t="shared" si="16"/>
        <v>0.4465</v>
      </c>
      <c r="V61" s="29">
        <v>1094</v>
      </c>
      <c r="W61" s="65">
        <v>1201</v>
      </c>
      <c r="X61" s="31">
        <f t="shared" si="17"/>
        <v>107</v>
      </c>
      <c r="Y61" s="32"/>
      <c r="Z61" s="33"/>
      <c r="AA61" s="34">
        <f t="shared" si="18"/>
        <v>212.586</v>
      </c>
    </row>
    <row r="62" spans="1:27" ht="13.5" customHeight="1">
      <c r="A62" s="28" t="s">
        <v>36</v>
      </c>
      <c r="B62" s="29">
        <v>3133</v>
      </c>
      <c r="C62" s="65">
        <v>1808</v>
      </c>
      <c r="D62" s="31">
        <f t="shared" si="9"/>
        <v>-1325</v>
      </c>
      <c r="E62" s="32">
        <v>4000</v>
      </c>
      <c r="F62" s="66">
        <f t="shared" si="10"/>
        <v>0.452</v>
      </c>
      <c r="G62" s="29">
        <v>857</v>
      </c>
      <c r="H62" s="65">
        <v>1150</v>
      </c>
      <c r="I62" s="31">
        <f t="shared" si="11"/>
        <v>293</v>
      </c>
      <c r="J62" s="32">
        <v>950</v>
      </c>
      <c r="K62" s="66">
        <f t="shared" si="12"/>
        <v>1.2105263157894737</v>
      </c>
      <c r="L62" s="29">
        <v>1167.155</v>
      </c>
      <c r="M62" s="65">
        <v>1565.0510000000002</v>
      </c>
      <c r="N62" s="31">
        <f t="shared" si="13"/>
        <v>397.8960000000002</v>
      </c>
      <c r="O62" s="32">
        <v>4545</v>
      </c>
      <c r="P62" s="66">
        <f t="shared" si="14"/>
        <v>0.34434565456545657</v>
      </c>
      <c r="Q62" s="29">
        <v>884</v>
      </c>
      <c r="R62" s="65">
        <v>915</v>
      </c>
      <c r="S62" s="31">
        <f t="shared" si="15"/>
        <v>31</v>
      </c>
      <c r="T62" s="32">
        <v>2500</v>
      </c>
      <c r="U62" s="66">
        <f t="shared" si="16"/>
        <v>0.366</v>
      </c>
      <c r="V62" s="29">
        <v>1824</v>
      </c>
      <c r="W62" s="65">
        <v>1742</v>
      </c>
      <c r="X62" s="31">
        <f t="shared" si="17"/>
        <v>-82</v>
      </c>
      <c r="Y62" s="32">
        <v>6000</v>
      </c>
      <c r="Z62" s="33">
        <f>+W62/Y62</f>
        <v>0.29033333333333333</v>
      </c>
      <c r="AA62" s="34">
        <f t="shared" si="18"/>
        <v>-685.1039999999998</v>
      </c>
    </row>
    <row r="63" spans="1:27" ht="13.5" customHeight="1">
      <c r="A63" s="28" t="s">
        <v>37</v>
      </c>
      <c r="B63" s="29">
        <v>4559</v>
      </c>
      <c r="C63" s="65">
        <v>4056</v>
      </c>
      <c r="D63" s="31">
        <f t="shared" si="9"/>
        <v>-503</v>
      </c>
      <c r="E63" s="32">
        <v>9555</v>
      </c>
      <c r="F63" s="66">
        <f t="shared" si="10"/>
        <v>0.42448979591836733</v>
      </c>
      <c r="G63" s="29">
        <v>2063</v>
      </c>
      <c r="H63" s="65">
        <v>2493</v>
      </c>
      <c r="I63" s="31">
        <f t="shared" si="11"/>
        <v>430</v>
      </c>
      <c r="J63" s="32">
        <v>4200</v>
      </c>
      <c r="K63" s="66">
        <f t="shared" si="12"/>
        <v>0.5935714285714285</v>
      </c>
      <c r="L63" s="29">
        <v>1767.321</v>
      </c>
      <c r="M63" s="65">
        <v>2811.084</v>
      </c>
      <c r="N63" s="31">
        <f t="shared" si="13"/>
        <v>1043.763</v>
      </c>
      <c r="O63" s="32">
        <v>4520</v>
      </c>
      <c r="P63" s="66">
        <f t="shared" si="14"/>
        <v>0.6219212389380531</v>
      </c>
      <c r="Q63" s="29">
        <v>2087</v>
      </c>
      <c r="R63" s="65">
        <v>2047</v>
      </c>
      <c r="S63" s="31">
        <f t="shared" si="15"/>
        <v>-40</v>
      </c>
      <c r="T63" s="32">
        <v>3500</v>
      </c>
      <c r="U63" s="66">
        <f t="shared" si="16"/>
        <v>0.5848571428571429</v>
      </c>
      <c r="V63" s="29">
        <v>4522</v>
      </c>
      <c r="W63" s="65">
        <v>4374</v>
      </c>
      <c r="X63" s="31">
        <f t="shared" si="17"/>
        <v>-148</v>
      </c>
      <c r="Y63" s="32"/>
      <c r="Z63" s="33"/>
      <c r="AA63" s="34">
        <f t="shared" si="18"/>
        <v>782.7629999999999</v>
      </c>
    </row>
    <row r="64" spans="1:27" ht="13.5" customHeight="1">
      <c r="A64" s="35" t="s">
        <v>38</v>
      </c>
      <c r="B64" s="36">
        <v>8814</v>
      </c>
      <c r="C64" s="63">
        <v>11469</v>
      </c>
      <c r="D64" s="38">
        <f t="shared" si="9"/>
        <v>2655</v>
      </c>
      <c r="E64" s="39">
        <v>21300</v>
      </c>
      <c r="F64" s="64">
        <f t="shared" si="10"/>
        <v>0.5384507042253521</v>
      </c>
      <c r="G64" s="36">
        <v>16022</v>
      </c>
      <c r="H64" s="63">
        <v>19549</v>
      </c>
      <c r="I64" s="38">
        <f t="shared" si="11"/>
        <v>3527</v>
      </c>
      <c r="J64" s="39">
        <f>34100+350</f>
        <v>34450</v>
      </c>
      <c r="K64" s="64">
        <f t="shared" si="12"/>
        <v>0.5674600870827285</v>
      </c>
      <c r="L64" s="36">
        <v>9647.565</v>
      </c>
      <c r="M64" s="63">
        <v>12942.802</v>
      </c>
      <c r="N64" s="38">
        <f t="shared" si="13"/>
        <v>3295.236999999999</v>
      </c>
      <c r="O64" s="39">
        <v>22520</v>
      </c>
      <c r="P64" s="64">
        <f t="shared" si="14"/>
        <v>0.5747247779751332</v>
      </c>
      <c r="Q64" s="36">
        <v>8305</v>
      </c>
      <c r="R64" s="63">
        <v>10876</v>
      </c>
      <c r="S64" s="38">
        <f t="shared" si="15"/>
        <v>2571</v>
      </c>
      <c r="T64" s="39">
        <v>17000</v>
      </c>
      <c r="U64" s="64">
        <f t="shared" si="16"/>
        <v>0.6397647058823529</v>
      </c>
      <c r="V64" s="36">
        <v>10452</v>
      </c>
      <c r="W64" s="63">
        <v>14202</v>
      </c>
      <c r="X64" s="38">
        <f t="shared" si="17"/>
        <v>3750</v>
      </c>
      <c r="Y64" s="39">
        <v>24000</v>
      </c>
      <c r="Z64" s="40">
        <f>+W64/Y64</f>
        <v>0.59175</v>
      </c>
      <c r="AA64" s="41">
        <f t="shared" si="18"/>
        <v>15798.237</v>
      </c>
    </row>
    <row r="65" spans="1:27" ht="13.5" customHeight="1">
      <c r="A65" s="28" t="s">
        <v>39</v>
      </c>
      <c r="B65" s="29">
        <v>22158</v>
      </c>
      <c r="C65" s="65">
        <v>25711</v>
      </c>
      <c r="D65" s="31">
        <f t="shared" si="9"/>
        <v>3553</v>
      </c>
      <c r="E65" s="32">
        <v>44640</v>
      </c>
      <c r="F65" s="66">
        <f t="shared" si="10"/>
        <v>0.5759632616487456</v>
      </c>
      <c r="G65" s="29">
        <v>40599</v>
      </c>
      <c r="H65" s="65">
        <v>44774</v>
      </c>
      <c r="I65" s="31">
        <f t="shared" si="11"/>
        <v>4175</v>
      </c>
      <c r="J65" s="32">
        <v>80522</v>
      </c>
      <c r="K65" s="66">
        <f t="shared" si="12"/>
        <v>0.5560467946648121</v>
      </c>
      <c r="L65" s="29">
        <v>16526.148999999998</v>
      </c>
      <c r="M65" s="65">
        <v>17451.409</v>
      </c>
      <c r="N65" s="31">
        <f t="shared" si="13"/>
        <v>925.260000000002</v>
      </c>
      <c r="O65" s="32">
        <v>33092</v>
      </c>
      <c r="P65" s="66">
        <f t="shared" si="14"/>
        <v>0.5273603589991539</v>
      </c>
      <c r="Q65" s="29">
        <v>20399</v>
      </c>
      <c r="R65" s="65">
        <v>24840</v>
      </c>
      <c r="S65" s="31">
        <f t="shared" si="15"/>
        <v>4441</v>
      </c>
      <c r="T65" s="32">
        <v>38000</v>
      </c>
      <c r="U65" s="66">
        <f t="shared" si="16"/>
        <v>0.6536842105263158</v>
      </c>
      <c r="V65" s="29">
        <v>20824</v>
      </c>
      <c r="W65" s="65">
        <v>22974</v>
      </c>
      <c r="X65" s="31">
        <f t="shared" si="17"/>
        <v>2150</v>
      </c>
      <c r="Y65" s="32">
        <v>42950</v>
      </c>
      <c r="Z65" s="33">
        <f>+W65/Y65</f>
        <v>0.5349010477299185</v>
      </c>
      <c r="AA65" s="34">
        <f t="shared" si="18"/>
        <v>15244.260000000002</v>
      </c>
    </row>
    <row r="66" spans="1:27" ht="13.5" customHeight="1">
      <c r="A66" s="35" t="s">
        <v>40</v>
      </c>
      <c r="B66" s="36">
        <v>4688</v>
      </c>
      <c r="C66" s="63">
        <v>4536</v>
      </c>
      <c r="D66" s="38">
        <f t="shared" si="9"/>
        <v>-152</v>
      </c>
      <c r="E66" s="39">
        <v>10800</v>
      </c>
      <c r="F66" s="64">
        <f t="shared" si="10"/>
        <v>0.42</v>
      </c>
      <c r="G66" s="36">
        <v>6851</v>
      </c>
      <c r="H66" s="63">
        <v>5035</v>
      </c>
      <c r="I66" s="38">
        <f t="shared" si="11"/>
        <v>-1816</v>
      </c>
      <c r="J66" s="39">
        <v>14000</v>
      </c>
      <c r="K66" s="64">
        <f t="shared" si="12"/>
        <v>0.35964285714285715</v>
      </c>
      <c r="L66" s="36">
        <v>5391.518</v>
      </c>
      <c r="M66" s="63">
        <v>6571.834</v>
      </c>
      <c r="N66" s="38">
        <f t="shared" si="13"/>
        <v>1180.3159999999998</v>
      </c>
      <c r="O66" s="39">
        <v>12100</v>
      </c>
      <c r="P66" s="64">
        <f t="shared" si="14"/>
        <v>0.5431267768595042</v>
      </c>
      <c r="Q66" s="36">
        <v>3203</v>
      </c>
      <c r="R66" s="63">
        <v>3462</v>
      </c>
      <c r="S66" s="38">
        <f t="shared" si="15"/>
        <v>259</v>
      </c>
      <c r="T66" s="39">
        <v>7000</v>
      </c>
      <c r="U66" s="64">
        <f t="shared" si="16"/>
        <v>0.49457142857142855</v>
      </c>
      <c r="V66" s="36">
        <v>4622</v>
      </c>
      <c r="W66" s="63">
        <v>7094</v>
      </c>
      <c r="X66" s="38">
        <f t="shared" si="17"/>
        <v>2472</v>
      </c>
      <c r="Y66" s="39">
        <v>9772</v>
      </c>
      <c r="Z66" s="40">
        <f>+W66/Y66</f>
        <v>0.7259516987310684</v>
      </c>
      <c r="AA66" s="41">
        <f t="shared" si="18"/>
        <v>1943.3159999999998</v>
      </c>
    </row>
    <row r="67" spans="1:27" ht="13.5" customHeight="1">
      <c r="A67" s="28" t="s">
        <v>41</v>
      </c>
      <c r="B67" s="29">
        <v>0</v>
      </c>
      <c r="C67" s="65">
        <v>0</v>
      </c>
      <c r="D67" s="31">
        <f t="shared" si="9"/>
        <v>0</v>
      </c>
      <c r="E67" s="32"/>
      <c r="F67" s="66"/>
      <c r="G67" s="29">
        <v>0</v>
      </c>
      <c r="H67" s="65">
        <v>0</v>
      </c>
      <c r="I67" s="31">
        <f t="shared" si="11"/>
        <v>0</v>
      </c>
      <c r="J67" s="32"/>
      <c r="K67" s="66"/>
      <c r="L67" s="29">
        <v>0</v>
      </c>
      <c r="M67" s="65">
        <v>0</v>
      </c>
      <c r="N67" s="31">
        <f t="shared" si="13"/>
        <v>0</v>
      </c>
      <c r="O67" s="32"/>
      <c r="P67" s="66"/>
      <c r="Q67" s="29">
        <v>0</v>
      </c>
      <c r="R67" s="65">
        <v>0</v>
      </c>
      <c r="S67" s="31">
        <f t="shared" si="15"/>
        <v>0</v>
      </c>
      <c r="T67" s="32"/>
      <c r="U67" s="66"/>
      <c r="V67" s="29">
        <v>0</v>
      </c>
      <c r="W67" s="65">
        <v>0</v>
      </c>
      <c r="X67" s="31">
        <f t="shared" si="17"/>
        <v>0</v>
      </c>
      <c r="Y67" s="32"/>
      <c r="Z67" s="33"/>
      <c r="AA67" s="34">
        <f t="shared" si="18"/>
        <v>0</v>
      </c>
    </row>
    <row r="68" spans="1:27" ht="13.5" customHeight="1">
      <c r="A68" s="28" t="s">
        <v>42</v>
      </c>
      <c r="B68" s="29">
        <v>0</v>
      </c>
      <c r="C68" s="65">
        <v>0</v>
      </c>
      <c r="D68" s="31">
        <f t="shared" si="9"/>
        <v>0</v>
      </c>
      <c r="E68" s="32"/>
      <c r="F68" s="66"/>
      <c r="G68" s="29">
        <v>0</v>
      </c>
      <c r="H68" s="65">
        <v>0</v>
      </c>
      <c r="I68" s="31">
        <f t="shared" si="11"/>
        <v>0</v>
      </c>
      <c r="J68" s="32"/>
      <c r="K68" s="66"/>
      <c r="L68" s="29">
        <v>0</v>
      </c>
      <c r="M68" s="65">
        <v>0</v>
      </c>
      <c r="N68" s="31">
        <f t="shared" si="13"/>
        <v>0</v>
      </c>
      <c r="O68" s="32"/>
      <c r="P68" s="66"/>
      <c r="Q68" s="29">
        <v>0</v>
      </c>
      <c r="R68" s="65">
        <v>0</v>
      </c>
      <c r="S68" s="31">
        <f t="shared" si="15"/>
        <v>0</v>
      </c>
      <c r="T68" s="32"/>
      <c r="U68" s="66"/>
      <c r="V68" s="29">
        <v>0</v>
      </c>
      <c r="W68" s="65">
        <v>0</v>
      </c>
      <c r="X68" s="31">
        <f t="shared" si="17"/>
        <v>0</v>
      </c>
      <c r="Y68" s="32"/>
      <c r="Z68" s="33"/>
      <c r="AA68" s="34">
        <f t="shared" si="18"/>
        <v>0</v>
      </c>
    </row>
    <row r="69" spans="1:27" ht="13.5" customHeight="1">
      <c r="A69" s="28" t="s">
        <v>41</v>
      </c>
      <c r="B69" s="29">
        <v>240</v>
      </c>
      <c r="C69" s="65">
        <v>196</v>
      </c>
      <c r="D69" s="31">
        <f t="shared" si="9"/>
        <v>-44</v>
      </c>
      <c r="E69" s="32">
        <v>350</v>
      </c>
      <c r="F69" s="66">
        <f aca="true" t="shared" si="19" ref="F69:F74">+C69/E69</f>
        <v>0.56</v>
      </c>
      <c r="G69" s="29">
        <v>334</v>
      </c>
      <c r="H69" s="65">
        <v>349</v>
      </c>
      <c r="I69" s="31">
        <f t="shared" si="11"/>
        <v>15</v>
      </c>
      <c r="J69" s="32">
        <v>700</v>
      </c>
      <c r="K69" s="66">
        <f aca="true" t="shared" si="20" ref="K69:K74">+H69/J69</f>
        <v>0.49857142857142855</v>
      </c>
      <c r="L69" s="29">
        <v>251.883</v>
      </c>
      <c r="M69" s="65">
        <v>330.025</v>
      </c>
      <c r="N69" s="31">
        <f t="shared" si="13"/>
        <v>78.14199999999997</v>
      </c>
      <c r="O69" s="32">
        <v>490</v>
      </c>
      <c r="P69" s="66">
        <f aca="true" t="shared" si="21" ref="P69:P74">+M69/O69</f>
        <v>0.6735204081632653</v>
      </c>
      <c r="Q69" s="29">
        <v>205</v>
      </c>
      <c r="R69" s="65">
        <v>131</v>
      </c>
      <c r="S69" s="31">
        <f t="shared" si="15"/>
        <v>-74</v>
      </c>
      <c r="T69" s="32">
        <v>320</v>
      </c>
      <c r="U69" s="66">
        <f aca="true" t="shared" si="22" ref="U69:U74">+R69/T69</f>
        <v>0.409375</v>
      </c>
      <c r="V69" s="29">
        <v>414</v>
      </c>
      <c r="W69" s="65">
        <v>297</v>
      </c>
      <c r="X69" s="31">
        <f t="shared" si="17"/>
        <v>-117</v>
      </c>
      <c r="Y69" s="32">
        <v>740</v>
      </c>
      <c r="Z69" s="33">
        <f>+W69/Y69</f>
        <v>0.40135135135135136</v>
      </c>
      <c r="AA69" s="34">
        <f t="shared" si="18"/>
        <v>-141.85800000000003</v>
      </c>
    </row>
    <row r="70" spans="1:27" ht="13.5" customHeight="1">
      <c r="A70" s="28" t="s">
        <v>43</v>
      </c>
      <c r="B70" s="29">
        <v>3</v>
      </c>
      <c r="C70" s="65">
        <v>14</v>
      </c>
      <c r="D70" s="31">
        <f t="shared" si="9"/>
        <v>11</v>
      </c>
      <c r="E70" s="32">
        <v>50</v>
      </c>
      <c r="F70" s="66">
        <f t="shared" si="19"/>
        <v>0.28</v>
      </c>
      <c r="G70" s="29">
        <v>7</v>
      </c>
      <c r="H70" s="65">
        <v>6</v>
      </c>
      <c r="I70" s="31">
        <f t="shared" si="11"/>
        <v>-1</v>
      </c>
      <c r="J70" s="32">
        <v>20</v>
      </c>
      <c r="K70" s="66">
        <f t="shared" si="20"/>
        <v>0.3</v>
      </c>
      <c r="L70" s="29">
        <v>16.93</v>
      </c>
      <c r="M70" s="65">
        <v>18.24</v>
      </c>
      <c r="N70" s="31">
        <f t="shared" si="13"/>
        <v>1.3099999999999987</v>
      </c>
      <c r="O70" s="32">
        <v>30</v>
      </c>
      <c r="P70" s="66">
        <f t="shared" si="21"/>
        <v>0.608</v>
      </c>
      <c r="Q70" s="29">
        <v>13</v>
      </c>
      <c r="R70" s="65">
        <v>16</v>
      </c>
      <c r="S70" s="31">
        <f t="shared" si="15"/>
        <v>3</v>
      </c>
      <c r="T70" s="32">
        <v>80</v>
      </c>
      <c r="U70" s="66">
        <f t="shared" si="22"/>
        <v>0.2</v>
      </c>
      <c r="V70" s="29">
        <v>22</v>
      </c>
      <c r="W70" s="65">
        <v>25</v>
      </c>
      <c r="X70" s="31">
        <f t="shared" si="17"/>
        <v>3</v>
      </c>
      <c r="Y70" s="32">
        <v>35</v>
      </c>
      <c r="Z70" s="33">
        <f>+W70/Y70</f>
        <v>0.7142857142857143</v>
      </c>
      <c r="AA70" s="34">
        <f t="shared" si="18"/>
        <v>17.31</v>
      </c>
    </row>
    <row r="71" spans="1:27" ht="13.5" customHeight="1">
      <c r="A71" s="35" t="s">
        <v>44</v>
      </c>
      <c r="B71" s="36">
        <v>20559</v>
      </c>
      <c r="C71" s="63">
        <v>21362</v>
      </c>
      <c r="D71" s="38">
        <f t="shared" si="9"/>
        <v>803</v>
      </c>
      <c r="E71" s="39">
        <v>45300</v>
      </c>
      <c r="F71" s="64">
        <f t="shared" si="19"/>
        <v>0.4715673289183223</v>
      </c>
      <c r="G71" s="36">
        <v>47923</v>
      </c>
      <c r="H71" s="63">
        <v>55157</v>
      </c>
      <c r="I71" s="38">
        <f t="shared" si="11"/>
        <v>7234</v>
      </c>
      <c r="J71" s="39">
        <v>112299</v>
      </c>
      <c r="K71" s="64">
        <f t="shared" si="20"/>
        <v>0.49116198719489934</v>
      </c>
      <c r="L71" s="36">
        <v>33022.932</v>
      </c>
      <c r="M71" s="63">
        <v>31577.375</v>
      </c>
      <c r="N71" s="38">
        <f t="shared" si="13"/>
        <v>-1445.5570000000007</v>
      </c>
      <c r="O71" s="39">
        <v>66280</v>
      </c>
      <c r="P71" s="64">
        <f t="shared" si="21"/>
        <v>0.47642388352444176</v>
      </c>
      <c r="Q71" s="36">
        <v>24250</v>
      </c>
      <c r="R71" s="63">
        <v>24562</v>
      </c>
      <c r="S71" s="38">
        <f t="shared" si="15"/>
        <v>312</v>
      </c>
      <c r="T71" s="39">
        <v>48300</v>
      </c>
      <c r="U71" s="64">
        <f t="shared" si="22"/>
        <v>0.5085300207039337</v>
      </c>
      <c r="V71" s="36">
        <v>28646</v>
      </c>
      <c r="W71" s="63">
        <v>28067</v>
      </c>
      <c r="X71" s="38">
        <f t="shared" si="17"/>
        <v>-579</v>
      </c>
      <c r="Y71" s="39">
        <v>57881</v>
      </c>
      <c r="Z71" s="40">
        <f>+W71/Y71</f>
        <v>0.4849086919714587</v>
      </c>
      <c r="AA71" s="41">
        <f t="shared" si="18"/>
        <v>6324.442999999999</v>
      </c>
    </row>
    <row r="72" spans="1:27" ht="13.5" customHeight="1">
      <c r="A72" s="28" t="s">
        <v>45</v>
      </c>
      <c r="B72" s="29">
        <v>738</v>
      </c>
      <c r="C72" s="65">
        <v>841</v>
      </c>
      <c r="D72" s="31">
        <f t="shared" si="9"/>
        <v>103</v>
      </c>
      <c r="E72" s="32">
        <v>1000</v>
      </c>
      <c r="F72" s="66">
        <f t="shared" si="19"/>
        <v>0.841</v>
      </c>
      <c r="G72" s="29">
        <v>1261</v>
      </c>
      <c r="H72" s="65">
        <v>1332</v>
      </c>
      <c r="I72" s="31">
        <f t="shared" si="11"/>
        <v>71</v>
      </c>
      <c r="J72" s="32">
        <v>2300</v>
      </c>
      <c r="K72" s="66">
        <f t="shared" si="20"/>
        <v>0.5791304347826087</v>
      </c>
      <c r="L72" s="29">
        <v>724.452</v>
      </c>
      <c r="M72" s="65">
        <v>694.4639999999999</v>
      </c>
      <c r="N72" s="31">
        <f t="shared" si="13"/>
        <v>-29.988000000000056</v>
      </c>
      <c r="O72" s="32">
        <v>1452</v>
      </c>
      <c r="P72" s="66">
        <f t="shared" si="21"/>
        <v>0.4782809917355372</v>
      </c>
      <c r="Q72" s="29">
        <v>805</v>
      </c>
      <c r="R72" s="65">
        <v>730</v>
      </c>
      <c r="S72" s="31">
        <f t="shared" si="15"/>
        <v>-75</v>
      </c>
      <c r="T72" s="32">
        <v>2000</v>
      </c>
      <c r="U72" s="66">
        <f t="shared" si="22"/>
        <v>0.365</v>
      </c>
      <c r="V72" s="29">
        <v>1146</v>
      </c>
      <c r="W72" s="65">
        <v>991</v>
      </c>
      <c r="X72" s="31">
        <f t="shared" si="17"/>
        <v>-155</v>
      </c>
      <c r="Y72" s="32"/>
      <c r="Z72" s="33"/>
      <c r="AA72" s="34">
        <f t="shared" si="18"/>
        <v>-85.98800000000006</v>
      </c>
    </row>
    <row r="73" spans="1:27" ht="13.5" customHeight="1">
      <c r="A73" s="28" t="s">
        <v>46</v>
      </c>
      <c r="B73" s="29">
        <v>46</v>
      </c>
      <c r="C73" s="65">
        <v>78</v>
      </c>
      <c r="D73" s="31">
        <f t="shared" si="9"/>
        <v>32</v>
      </c>
      <c r="E73" s="32">
        <v>150</v>
      </c>
      <c r="F73" s="66">
        <f t="shared" si="19"/>
        <v>0.52</v>
      </c>
      <c r="G73" s="29">
        <v>33</v>
      </c>
      <c r="H73" s="65">
        <v>16</v>
      </c>
      <c r="I73" s="31">
        <f t="shared" si="11"/>
        <v>-17</v>
      </c>
      <c r="J73" s="32">
        <v>65</v>
      </c>
      <c r="K73" s="66">
        <f t="shared" si="20"/>
        <v>0.24615384615384617</v>
      </c>
      <c r="L73" s="29">
        <v>812.037</v>
      </c>
      <c r="M73" s="65">
        <v>629.564</v>
      </c>
      <c r="N73" s="31">
        <f t="shared" si="13"/>
        <v>-182.47300000000007</v>
      </c>
      <c r="O73" s="32">
        <v>1700</v>
      </c>
      <c r="P73" s="66">
        <f t="shared" si="21"/>
        <v>0.3703317647058823</v>
      </c>
      <c r="Q73" s="29">
        <v>0</v>
      </c>
      <c r="R73" s="65">
        <v>0</v>
      </c>
      <c r="S73" s="31">
        <f t="shared" si="15"/>
        <v>0</v>
      </c>
      <c r="T73" s="32">
        <v>0</v>
      </c>
      <c r="U73" s="66"/>
      <c r="V73" s="29">
        <v>41</v>
      </c>
      <c r="W73" s="65">
        <v>24</v>
      </c>
      <c r="X73" s="31">
        <f t="shared" si="17"/>
        <v>-17</v>
      </c>
      <c r="Y73" s="32"/>
      <c r="Z73" s="33"/>
      <c r="AA73" s="34">
        <f t="shared" si="18"/>
        <v>-184.47300000000007</v>
      </c>
    </row>
    <row r="74" spans="1:27" ht="13.5" customHeight="1">
      <c r="A74" s="28" t="s">
        <v>47</v>
      </c>
      <c r="B74" s="29">
        <v>17445</v>
      </c>
      <c r="C74" s="65">
        <v>17405</v>
      </c>
      <c r="D74" s="31">
        <f t="shared" si="9"/>
        <v>-40</v>
      </c>
      <c r="E74" s="32">
        <v>34600</v>
      </c>
      <c r="F74" s="66">
        <f t="shared" si="19"/>
        <v>0.5030346820809248</v>
      </c>
      <c r="G74" s="29">
        <v>29759</v>
      </c>
      <c r="H74" s="65">
        <v>37584</v>
      </c>
      <c r="I74" s="31">
        <f t="shared" si="11"/>
        <v>7825</v>
      </c>
      <c r="J74" s="32">
        <v>75800</v>
      </c>
      <c r="K74" s="66">
        <f t="shared" si="20"/>
        <v>0.4958311345646438</v>
      </c>
      <c r="L74" s="29">
        <v>12763.624</v>
      </c>
      <c r="M74" s="65">
        <v>12900.699</v>
      </c>
      <c r="N74" s="31">
        <f t="shared" si="13"/>
        <v>137.07500000000073</v>
      </c>
      <c r="O74" s="32">
        <v>25700</v>
      </c>
      <c r="P74" s="66">
        <f t="shared" si="21"/>
        <v>0.5019727237354086</v>
      </c>
      <c r="Q74" s="29">
        <v>16485</v>
      </c>
      <c r="R74" s="65">
        <v>16517</v>
      </c>
      <c r="S74" s="31">
        <f t="shared" si="15"/>
        <v>32</v>
      </c>
      <c r="T74" s="32">
        <v>33000</v>
      </c>
      <c r="U74" s="66">
        <f t="shared" si="22"/>
        <v>0.5005151515151515</v>
      </c>
      <c r="V74" s="29">
        <v>18313</v>
      </c>
      <c r="W74" s="65">
        <v>18273</v>
      </c>
      <c r="X74" s="31">
        <f t="shared" si="17"/>
        <v>-40</v>
      </c>
      <c r="Y74" s="32"/>
      <c r="Z74" s="33"/>
      <c r="AA74" s="34">
        <f t="shared" si="18"/>
        <v>7914.075000000001</v>
      </c>
    </row>
    <row r="75" spans="1:27" ht="13.5" customHeight="1">
      <c r="A75" s="28" t="s">
        <v>48</v>
      </c>
      <c r="B75" s="29">
        <v>0</v>
      </c>
      <c r="C75" s="65">
        <v>0</v>
      </c>
      <c r="D75" s="31">
        <f t="shared" si="9"/>
        <v>0</v>
      </c>
      <c r="E75" s="32"/>
      <c r="F75" s="66"/>
      <c r="G75" s="29">
        <v>0</v>
      </c>
      <c r="H75" s="65">
        <v>0</v>
      </c>
      <c r="I75" s="31">
        <f t="shared" si="11"/>
        <v>0</v>
      </c>
      <c r="J75" s="32"/>
      <c r="K75" s="66"/>
      <c r="L75" s="29">
        <v>0</v>
      </c>
      <c r="M75" s="65">
        <v>0</v>
      </c>
      <c r="N75" s="31">
        <f t="shared" si="13"/>
        <v>0</v>
      </c>
      <c r="O75" s="32"/>
      <c r="P75" s="66"/>
      <c r="Q75" s="29">
        <v>4300</v>
      </c>
      <c r="R75" s="65">
        <v>4451</v>
      </c>
      <c r="S75" s="31">
        <f t="shared" si="15"/>
        <v>151</v>
      </c>
      <c r="T75" s="32"/>
      <c r="U75" s="66"/>
      <c r="V75" s="29">
        <v>0</v>
      </c>
      <c r="W75" s="65">
        <v>0</v>
      </c>
      <c r="X75" s="31">
        <f t="shared" si="17"/>
        <v>0</v>
      </c>
      <c r="Y75" s="32"/>
      <c r="Z75" s="33"/>
      <c r="AA75" s="34">
        <f t="shared" si="18"/>
        <v>151</v>
      </c>
    </row>
    <row r="76" spans="1:27" ht="13.5" customHeight="1">
      <c r="A76" s="28" t="s">
        <v>49</v>
      </c>
      <c r="B76" s="29">
        <v>2330</v>
      </c>
      <c r="C76" s="65">
        <v>3038</v>
      </c>
      <c r="D76" s="31">
        <f t="shared" si="9"/>
        <v>708</v>
      </c>
      <c r="E76" s="32">
        <v>9550</v>
      </c>
      <c r="F76" s="66">
        <f>+C76/E76</f>
        <v>0.3181151832460733</v>
      </c>
      <c r="G76" s="29">
        <v>878</v>
      </c>
      <c r="H76" s="65">
        <v>805</v>
      </c>
      <c r="I76" s="31">
        <f t="shared" si="11"/>
        <v>-73</v>
      </c>
      <c r="J76" s="32">
        <v>1400</v>
      </c>
      <c r="K76" s="66">
        <f>+H76/J76</f>
        <v>0.575</v>
      </c>
      <c r="L76" s="29">
        <v>18722.819000000003</v>
      </c>
      <c r="M76" s="65">
        <v>17352.648</v>
      </c>
      <c r="N76" s="31">
        <f t="shared" si="13"/>
        <v>-1370.171000000002</v>
      </c>
      <c r="O76" s="32">
        <v>37428</v>
      </c>
      <c r="P76" s="66">
        <f>+M76/O76</f>
        <v>0.4636274446938122</v>
      </c>
      <c r="Q76" s="29">
        <v>2660</v>
      </c>
      <c r="R76" s="65">
        <v>2864</v>
      </c>
      <c r="S76" s="31">
        <f t="shared" si="15"/>
        <v>204</v>
      </c>
      <c r="T76" s="32">
        <v>13300</v>
      </c>
      <c r="U76" s="66">
        <f aca="true" t="shared" si="23" ref="U76:U83">+R76/T76</f>
        <v>0.21533834586466166</v>
      </c>
      <c r="V76" s="29">
        <v>9146</v>
      </c>
      <c r="W76" s="65">
        <v>8779</v>
      </c>
      <c r="X76" s="31">
        <f t="shared" si="17"/>
        <v>-367</v>
      </c>
      <c r="Y76" s="32"/>
      <c r="Z76" s="33"/>
      <c r="AA76" s="34">
        <f t="shared" si="18"/>
        <v>-898.1710000000021</v>
      </c>
    </row>
    <row r="77" spans="1:27" ht="13.5" customHeight="1">
      <c r="A77" s="35" t="s">
        <v>50</v>
      </c>
      <c r="B77" s="36">
        <v>141889</v>
      </c>
      <c r="C77" s="63">
        <v>159931</v>
      </c>
      <c r="D77" s="38">
        <f t="shared" si="9"/>
        <v>18042</v>
      </c>
      <c r="E77" s="39">
        <v>327682</v>
      </c>
      <c r="F77" s="64">
        <f>+C77/E77</f>
        <v>0.48806769978210585</v>
      </c>
      <c r="G77" s="36">
        <v>163772</v>
      </c>
      <c r="H77" s="63">
        <v>185098</v>
      </c>
      <c r="I77" s="38">
        <f t="shared" si="11"/>
        <v>21326</v>
      </c>
      <c r="J77" s="39">
        <v>382498</v>
      </c>
      <c r="K77" s="64">
        <f>+H77/J77</f>
        <v>0.483918870164027</v>
      </c>
      <c r="L77" s="36">
        <v>125842.321</v>
      </c>
      <c r="M77" s="63">
        <v>145994.20799999998</v>
      </c>
      <c r="N77" s="38">
        <f t="shared" si="13"/>
        <v>20151.886999999988</v>
      </c>
      <c r="O77" s="39">
        <v>302306.6</v>
      </c>
      <c r="P77" s="64">
        <f>+M77/O77</f>
        <v>0.4829342396097207</v>
      </c>
      <c r="Q77" s="36">
        <v>96459</v>
      </c>
      <c r="R77" s="63">
        <v>107127</v>
      </c>
      <c r="S77" s="38">
        <f t="shared" si="15"/>
        <v>10668</v>
      </c>
      <c r="T77" s="39">
        <v>219885</v>
      </c>
      <c r="U77" s="64">
        <f t="shared" si="23"/>
        <v>0.48719557950746983</v>
      </c>
      <c r="V77" s="36">
        <v>134922</v>
      </c>
      <c r="W77" s="63">
        <v>149050</v>
      </c>
      <c r="X77" s="38">
        <f t="shared" si="17"/>
        <v>14128</v>
      </c>
      <c r="Y77" s="39">
        <v>315064</v>
      </c>
      <c r="Z77" s="40">
        <f aca="true" t="shared" si="24" ref="Z77:Z83">+W77/Y77</f>
        <v>0.4730784856410126</v>
      </c>
      <c r="AA77" s="41">
        <f t="shared" si="18"/>
        <v>84315.88699999999</v>
      </c>
    </row>
    <row r="78" spans="1:27" ht="13.5" customHeight="1">
      <c r="A78" s="28" t="s">
        <v>51</v>
      </c>
      <c r="B78" s="29">
        <v>103578</v>
      </c>
      <c r="C78" s="65">
        <v>116778</v>
      </c>
      <c r="D78" s="31">
        <f t="shared" si="9"/>
        <v>13200</v>
      </c>
      <c r="E78" s="32">
        <v>239318</v>
      </c>
      <c r="F78" s="66">
        <f>+C78/E78</f>
        <v>0.48796162428233564</v>
      </c>
      <c r="G78" s="29">
        <v>119581</v>
      </c>
      <c r="H78" s="65">
        <v>135136</v>
      </c>
      <c r="I78" s="31">
        <f t="shared" si="11"/>
        <v>15555</v>
      </c>
      <c r="J78" s="32">
        <v>279118</v>
      </c>
      <c r="K78" s="66">
        <f>+H78/J78</f>
        <v>0.4841536554432176</v>
      </c>
      <c r="L78" s="29">
        <v>91087.652</v>
      </c>
      <c r="M78" s="65">
        <v>105841.22</v>
      </c>
      <c r="N78" s="31">
        <f t="shared" si="13"/>
        <v>14753.568</v>
      </c>
      <c r="O78" s="32">
        <v>220024</v>
      </c>
      <c r="P78" s="66">
        <f>+M78/O78</f>
        <v>0.4810439770206887</v>
      </c>
      <c r="Q78" s="29">
        <v>70354</v>
      </c>
      <c r="R78" s="65">
        <v>78174</v>
      </c>
      <c r="S78" s="31">
        <f t="shared" si="15"/>
        <v>7820</v>
      </c>
      <c r="T78" s="32">
        <v>160500</v>
      </c>
      <c r="U78" s="66">
        <f t="shared" si="23"/>
        <v>0.48706542056074764</v>
      </c>
      <c r="V78" s="29">
        <v>98511</v>
      </c>
      <c r="W78" s="65">
        <v>108825</v>
      </c>
      <c r="X78" s="31">
        <f t="shared" si="17"/>
        <v>10314</v>
      </c>
      <c r="Y78" s="32">
        <v>229980</v>
      </c>
      <c r="Z78" s="33">
        <f t="shared" si="24"/>
        <v>0.4731933211583616</v>
      </c>
      <c r="AA78" s="34">
        <f t="shared" si="18"/>
        <v>61642.568</v>
      </c>
    </row>
    <row r="79" spans="1:27" ht="13.5" customHeight="1" hidden="1">
      <c r="A79" s="28" t="s">
        <v>52</v>
      </c>
      <c r="B79" s="29">
        <v>0</v>
      </c>
      <c r="C79" s="65">
        <v>0</v>
      </c>
      <c r="D79" s="31">
        <f t="shared" si="9"/>
        <v>0</v>
      </c>
      <c r="E79" s="32"/>
      <c r="F79" s="66"/>
      <c r="G79" s="29">
        <v>0</v>
      </c>
      <c r="H79" s="65">
        <v>0</v>
      </c>
      <c r="I79" s="31">
        <f t="shared" si="11"/>
        <v>0</v>
      </c>
      <c r="J79" s="32"/>
      <c r="K79" s="66"/>
      <c r="L79" s="29">
        <v>0</v>
      </c>
      <c r="M79" s="65">
        <v>0</v>
      </c>
      <c r="N79" s="31">
        <f t="shared" si="13"/>
        <v>0</v>
      </c>
      <c r="O79" s="32"/>
      <c r="P79" s="66"/>
      <c r="Q79" s="29">
        <v>0</v>
      </c>
      <c r="R79" s="65">
        <v>0</v>
      </c>
      <c r="S79" s="31">
        <f t="shared" si="15"/>
        <v>0</v>
      </c>
      <c r="T79" s="32"/>
      <c r="U79" s="66" t="e">
        <f t="shared" si="23"/>
        <v>#DIV/0!</v>
      </c>
      <c r="V79" s="29">
        <v>0</v>
      </c>
      <c r="W79" s="65">
        <v>0</v>
      </c>
      <c r="X79" s="31">
        <f t="shared" si="17"/>
        <v>0</v>
      </c>
      <c r="Y79" s="32"/>
      <c r="Z79" s="33" t="e">
        <f t="shared" si="24"/>
        <v>#DIV/0!</v>
      </c>
      <c r="AA79" s="34">
        <f t="shared" si="18"/>
        <v>0</v>
      </c>
    </row>
    <row r="80" spans="1:27" ht="13.5" customHeight="1" hidden="1">
      <c r="A80" s="28" t="s">
        <v>53</v>
      </c>
      <c r="B80" s="29">
        <v>0</v>
      </c>
      <c r="C80" s="65">
        <v>0</v>
      </c>
      <c r="D80" s="31">
        <f t="shared" si="9"/>
        <v>0</v>
      </c>
      <c r="E80" s="32"/>
      <c r="F80" s="66"/>
      <c r="G80" s="29">
        <v>0</v>
      </c>
      <c r="H80" s="65">
        <v>0</v>
      </c>
      <c r="I80" s="31">
        <f t="shared" si="11"/>
        <v>0</v>
      </c>
      <c r="J80" s="32"/>
      <c r="K80" s="66"/>
      <c r="L80" s="29">
        <v>0</v>
      </c>
      <c r="M80" s="65">
        <v>0</v>
      </c>
      <c r="N80" s="31">
        <f t="shared" si="13"/>
        <v>0</v>
      </c>
      <c r="O80" s="32"/>
      <c r="P80" s="66"/>
      <c r="Q80" s="29">
        <v>0</v>
      </c>
      <c r="R80" s="65">
        <v>0</v>
      </c>
      <c r="S80" s="31">
        <f t="shared" si="15"/>
        <v>0</v>
      </c>
      <c r="T80" s="32"/>
      <c r="U80" s="66" t="e">
        <f t="shared" si="23"/>
        <v>#DIV/0!</v>
      </c>
      <c r="V80" s="29">
        <v>0</v>
      </c>
      <c r="W80" s="65">
        <v>0</v>
      </c>
      <c r="X80" s="31">
        <f t="shared" si="17"/>
        <v>0</v>
      </c>
      <c r="Y80" s="32"/>
      <c r="Z80" s="33" t="e">
        <f t="shared" si="24"/>
        <v>#DIV/0!</v>
      </c>
      <c r="AA80" s="34">
        <f t="shared" si="18"/>
        <v>0</v>
      </c>
    </row>
    <row r="81" spans="1:27" ht="13.5" customHeight="1" hidden="1">
      <c r="A81" s="28" t="s">
        <v>54</v>
      </c>
      <c r="B81" s="29">
        <v>0</v>
      </c>
      <c r="C81" s="65">
        <v>0</v>
      </c>
      <c r="D81" s="31">
        <f t="shared" si="9"/>
        <v>0</v>
      </c>
      <c r="E81" s="32"/>
      <c r="F81" s="66"/>
      <c r="G81" s="29">
        <v>0</v>
      </c>
      <c r="H81" s="65">
        <v>0</v>
      </c>
      <c r="I81" s="31">
        <f t="shared" si="11"/>
        <v>0</v>
      </c>
      <c r="J81" s="32"/>
      <c r="K81" s="66"/>
      <c r="L81" s="29">
        <v>0</v>
      </c>
      <c r="M81" s="65">
        <v>0</v>
      </c>
      <c r="N81" s="31">
        <f t="shared" si="13"/>
        <v>0</v>
      </c>
      <c r="O81" s="32"/>
      <c r="P81" s="66"/>
      <c r="Q81" s="29">
        <v>0</v>
      </c>
      <c r="R81" s="65">
        <v>0</v>
      </c>
      <c r="S81" s="31">
        <f t="shared" si="15"/>
        <v>0</v>
      </c>
      <c r="T81" s="32"/>
      <c r="U81" s="66" t="e">
        <f t="shared" si="23"/>
        <v>#DIV/0!</v>
      </c>
      <c r="V81" s="29">
        <v>0</v>
      </c>
      <c r="W81" s="65">
        <v>0</v>
      </c>
      <c r="X81" s="31">
        <f t="shared" si="17"/>
        <v>0</v>
      </c>
      <c r="Y81" s="32"/>
      <c r="Z81" s="33" t="e">
        <f t="shared" si="24"/>
        <v>#DIV/0!</v>
      </c>
      <c r="AA81" s="34">
        <f t="shared" si="18"/>
        <v>0</v>
      </c>
    </row>
    <row r="82" spans="1:27" ht="13.5" customHeight="1" hidden="1">
      <c r="A82" s="28" t="s">
        <v>55</v>
      </c>
      <c r="B82" s="29">
        <v>0</v>
      </c>
      <c r="C82" s="65">
        <v>0</v>
      </c>
      <c r="D82" s="31">
        <f t="shared" si="9"/>
        <v>0</v>
      </c>
      <c r="E82" s="32"/>
      <c r="F82" s="66"/>
      <c r="G82" s="29">
        <v>0</v>
      </c>
      <c r="H82" s="65">
        <v>0</v>
      </c>
      <c r="I82" s="31">
        <f t="shared" si="11"/>
        <v>0</v>
      </c>
      <c r="J82" s="32"/>
      <c r="K82" s="66"/>
      <c r="L82" s="29">
        <v>0</v>
      </c>
      <c r="M82" s="65">
        <v>0</v>
      </c>
      <c r="N82" s="31">
        <f t="shared" si="13"/>
        <v>0</v>
      </c>
      <c r="O82" s="32"/>
      <c r="P82" s="66"/>
      <c r="Q82" s="29">
        <v>0</v>
      </c>
      <c r="R82" s="65">
        <v>0</v>
      </c>
      <c r="S82" s="31">
        <f t="shared" si="15"/>
        <v>0</v>
      </c>
      <c r="T82" s="32"/>
      <c r="U82" s="66" t="e">
        <f t="shared" si="23"/>
        <v>#DIV/0!</v>
      </c>
      <c r="V82" s="29">
        <v>0</v>
      </c>
      <c r="W82" s="65">
        <v>0</v>
      </c>
      <c r="X82" s="31">
        <f t="shared" si="17"/>
        <v>0</v>
      </c>
      <c r="Y82" s="32"/>
      <c r="Z82" s="33" t="e">
        <f t="shared" si="24"/>
        <v>#DIV/0!</v>
      </c>
      <c r="AA82" s="34">
        <f t="shared" si="18"/>
        <v>0</v>
      </c>
    </row>
    <row r="83" spans="1:27" ht="13.5" customHeight="1" hidden="1">
      <c r="A83" s="28" t="s">
        <v>56</v>
      </c>
      <c r="B83" s="29">
        <v>0</v>
      </c>
      <c r="C83" s="65">
        <v>0</v>
      </c>
      <c r="D83" s="31">
        <f t="shared" si="9"/>
        <v>0</v>
      </c>
      <c r="E83" s="32"/>
      <c r="F83" s="66"/>
      <c r="G83" s="29">
        <v>0</v>
      </c>
      <c r="H83" s="65">
        <v>0</v>
      </c>
      <c r="I83" s="31">
        <f t="shared" si="11"/>
        <v>0</v>
      </c>
      <c r="J83" s="32"/>
      <c r="K83" s="66"/>
      <c r="L83" s="29">
        <v>0</v>
      </c>
      <c r="M83" s="65">
        <v>0</v>
      </c>
      <c r="N83" s="31">
        <f t="shared" si="13"/>
        <v>0</v>
      </c>
      <c r="O83" s="32"/>
      <c r="P83" s="66"/>
      <c r="Q83" s="29">
        <v>0</v>
      </c>
      <c r="R83" s="65">
        <v>0</v>
      </c>
      <c r="S83" s="31">
        <f t="shared" si="15"/>
        <v>0</v>
      </c>
      <c r="T83" s="32"/>
      <c r="U83" s="66" t="e">
        <f t="shared" si="23"/>
        <v>#DIV/0!</v>
      </c>
      <c r="V83" s="29">
        <v>0</v>
      </c>
      <c r="W83" s="65">
        <v>0</v>
      </c>
      <c r="X83" s="31">
        <f t="shared" si="17"/>
        <v>0</v>
      </c>
      <c r="Y83" s="32"/>
      <c r="Z83" s="33" t="e">
        <f t="shared" si="24"/>
        <v>#DIV/0!</v>
      </c>
      <c r="AA83" s="34">
        <f t="shared" si="18"/>
        <v>0</v>
      </c>
    </row>
    <row r="84" spans="1:27" ht="13.5" customHeight="1" hidden="1">
      <c r="A84" s="28" t="s">
        <v>57</v>
      </c>
      <c r="B84" s="29">
        <v>0</v>
      </c>
      <c r="C84" s="65">
        <v>0</v>
      </c>
      <c r="D84" s="31">
        <f t="shared" si="9"/>
        <v>0</v>
      </c>
      <c r="E84" s="32"/>
      <c r="F84" s="66"/>
      <c r="G84" s="29">
        <v>0</v>
      </c>
      <c r="H84" s="65">
        <v>0</v>
      </c>
      <c r="I84" s="31">
        <f t="shared" si="11"/>
        <v>0</v>
      </c>
      <c r="J84" s="32"/>
      <c r="K84" s="66"/>
      <c r="L84" s="29">
        <v>0</v>
      </c>
      <c r="M84" s="65">
        <v>0</v>
      </c>
      <c r="N84" s="31">
        <f t="shared" si="13"/>
        <v>0</v>
      </c>
      <c r="O84" s="32"/>
      <c r="P84" s="66"/>
      <c r="Q84" s="29">
        <v>0</v>
      </c>
      <c r="R84" s="65">
        <v>0</v>
      </c>
      <c r="S84" s="31">
        <f t="shared" si="15"/>
        <v>0</v>
      </c>
      <c r="T84" s="32"/>
      <c r="U84" s="66"/>
      <c r="V84" s="29">
        <v>0</v>
      </c>
      <c r="W84" s="65">
        <v>0</v>
      </c>
      <c r="X84" s="31">
        <f t="shared" si="17"/>
        <v>0</v>
      </c>
      <c r="Y84" s="32"/>
      <c r="Z84" s="33"/>
      <c r="AA84" s="34">
        <f t="shared" si="18"/>
        <v>0</v>
      </c>
    </row>
    <row r="85" spans="1:27" ht="13.5" customHeight="1">
      <c r="A85" s="28" t="s">
        <v>58</v>
      </c>
      <c r="B85" s="29">
        <v>8</v>
      </c>
      <c r="C85" s="65">
        <v>26</v>
      </c>
      <c r="D85" s="31">
        <f t="shared" si="9"/>
        <v>18</v>
      </c>
      <c r="E85" s="32">
        <v>60</v>
      </c>
      <c r="F85" s="66">
        <f>+C85/E85</f>
        <v>0.43333333333333335</v>
      </c>
      <c r="G85" s="29">
        <v>0</v>
      </c>
      <c r="H85" s="65">
        <v>27</v>
      </c>
      <c r="I85" s="31"/>
      <c r="J85" s="32"/>
      <c r="K85" s="66"/>
      <c r="L85" s="29">
        <v>0.772</v>
      </c>
      <c r="M85" s="65">
        <v>23.136999999999997</v>
      </c>
      <c r="N85" s="31">
        <f t="shared" si="13"/>
        <v>22.365</v>
      </c>
      <c r="O85" s="32">
        <v>1</v>
      </c>
      <c r="P85" s="66"/>
      <c r="Q85" s="29">
        <v>6</v>
      </c>
      <c r="R85" s="65">
        <v>17</v>
      </c>
      <c r="S85" s="31">
        <f t="shared" si="15"/>
        <v>11</v>
      </c>
      <c r="T85" s="32">
        <v>20</v>
      </c>
      <c r="U85" s="66"/>
      <c r="V85" s="29">
        <v>0</v>
      </c>
      <c r="W85" s="65">
        <v>0</v>
      </c>
      <c r="X85" s="31">
        <f t="shared" si="17"/>
        <v>0</v>
      </c>
      <c r="Y85" s="32"/>
      <c r="Z85" s="33"/>
      <c r="AA85" s="34">
        <f t="shared" si="18"/>
        <v>51.364999999999995</v>
      </c>
    </row>
    <row r="86" spans="1:27" ht="13.5" customHeight="1">
      <c r="A86" s="28" t="s">
        <v>59</v>
      </c>
      <c r="B86" s="29">
        <v>3748</v>
      </c>
      <c r="C86" s="65">
        <v>1816</v>
      </c>
      <c r="D86" s="31">
        <f t="shared" si="9"/>
        <v>-1932</v>
      </c>
      <c r="E86" s="32">
        <v>4010</v>
      </c>
      <c r="F86" s="66">
        <f>+C86/E86</f>
        <v>0.45286783042394013</v>
      </c>
      <c r="G86" s="29">
        <v>-521</v>
      </c>
      <c r="H86" s="65">
        <v>656</v>
      </c>
      <c r="I86" s="31">
        <f aca="true" t="shared" si="25" ref="I86:I93">+H86-G86</f>
        <v>1177</v>
      </c>
      <c r="J86" s="32">
        <v>3870</v>
      </c>
      <c r="K86" s="66">
        <f>+H86/J86</f>
        <v>0.16950904392764857</v>
      </c>
      <c r="L86" s="29">
        <v>820.558</v>
      </c>
      <c r="M86" s="65">
        <v>1434.707</v>
      </c>
      <c r="N86" s="31">
        <f t="shared" si="13"/>
        <v>614.1490000000001</v>
      </c>
      <c r="O86" s="32">
        <v>2100.6</v>
      </c>
      <c r="P86" s="66">
        <f>+M86/O86</f>
        <v>0.6829986670475103</v>
      </c>
      <c r="Q86" s="29">
        <v>944</v>
      </c>
      <c r="R86" s="65">
        <v>925</v>
      </c>
      <c r="S86" s="31">
        <f t="shared" si="15"/>
        <v>-19</v>
      </c>
      <c r="T86" s="32">
        <v>2200</v>
      </c>
      <c r="U86" s="66">
        <f>+R86/T86</f>
        <v>0.42045454545454547</v>
      </c>
      <c r="V86" s="29">
        <v>1228</v>
      </c>
      <c r="W86" s="65">
        <v>1121</v>
      </c>
      <c r="X86" s="31">
        <f t="shared" si="17"/>
        <v>-107</v>
      </c>
      <c r="Y86" s="32">
        <v>2000</v>
      </c>
      <c r="Z86" s="33">
        <f>+W86/Y86</f>
        <v>0.5605</v>
      </c>
      <c r="AA86" s="34">
        <f t="shared" si="18"/>
        <v>-266.8509999999999</v>
      </c>
    </row>
    <row r="87" spans="1:27" ht="13.5" customHeight="1">
      <c r="A87" s="28" t="s">
        <v>60</v>
      </c>
      <c r="B87" s="29">
        <v>0</v>
      </c>
      <c r="C87" s="65">
        <v>0</v>
      </c>
      <c r="D87" s="31">
        <f t="shared" si="9"/>
        <v>0</v>
      </c>
      <c r="E87" s="32"/>
      <c r="F87" s="66"/>
      <c r="G87" s="29">
        <v>0</v>
      </c>
      <c r="H87" s="65">
        <v>0</v>
      </c>
      <c r="I87" s="31">
        <f t="shared" si="25"/>
        <v>0</v>
      </c>
      <c r="J87" s="32"/>
      <c r="K87" s="66"/>
      <c r="L87" s="29">
        <v>0</v>
      </c>
      <c r="M87" s="65">
        <v>0</v>
      </c>
      <c r="N87" s="31">
        <f t="shared" si="13"/>
        <v>0</v>
      </c>
      <c r="O87" s="32"/>
      <c r="P87" s="66"/>
      <c r="Q87" s="29">
        <v>0</v>
      </c>
      <c r="R87" s="65">
        <v>0</v>
      </c>
      <c r="S87" s="31">
        <f t="shared" si="15"/>
        <v>0</v>
      </c>
      <c r="T87" s="32"/>
      <c r="U87" s="66"/>
      <c r="V87" s="29">
        <v>0</v>
      </c>
      <c r="W87" s="65">
        <v>0</v>
      </c>
      <c r="X87" s="31">
        <f t="shared" si="17"/>
        <v>0</v>
      </c>
      <c r="Y87" s="32"/>
      <c r="Z87" s="33"/>
      <c r="AA87" s="34">
        <f t="shared" si="18"/>
        <v>0</v>
      </c>
    </row>
    <row r="88" spans="1:27" ht="13.5" customHeight="1">
      <c r="A88" s="35" t="s">
        <v>61</v>
      </c>
      <c r="B88" s="36">
        <v>1857</v>
      </c>
      <c r="C88" s="63">
        <v>945</v>
      </c>
      <c r="D88" s="38">
        <f t="shared" si="9"/>
        <v>-912</v>
      </c>
      <c r="E88" s="39">
        <v>2000</v>
      </c>
      <c r="F88" s="64">
        <f>+C88/E88</f>
        <v>0.4725</v>
      </c>
      <c r="G88" s="36">
        <v>955</v>
      </c>
      <c r="H88" s="63">
        <v>762</v>
      </c>
      <c r="I88" s="38">
        <f t="shared" si="25"/>
        <v>-193</v>
      </c>
      <c r="J88" s="39">
        <v>2200</v>
      </c>
      <c r="K88" s="64">
        <f>+H88/J88</f>
        <v>0.3463636363636364</v>
      </c>
      <c r="L88" s="36">
        <v>1071</v>
      </c>
      <c r="M88" s="63">
        <v>1860.411</v>
      </c>
      <c r="N88" s="38">
        <f t="shared" si="13"/>
        <v>789.4110000000001</v>
      </c>
      <c r="O88" s="39">
        <v>5214</v>
      </c>
      <c r="P88" s="64">
        <f>+M88/O88</f>
        <v>0.35681070195627157</v>
      </c>
      <c r="Q88" s="36">
        <v>463</v>
      </c>
      <c r="R88" s="63">
        <v>979</v>
      </c>
      <c r="S88" s="38">
        <f t="shared" si="15"/>
        <v>516</v>
      </c>
      <c r="T88" s="39">
        <v>1408</v>
      </c>
      <c r="U88" s="64">
        <f>+R88/T88</f>
        <v>0.6953125</v>
      </c>
      <c r="V88" s="36">
        <v>1050</v>
      </c>
      <c r="W88" s="63">
        <v>1789</v>
      </c>
      <c r="X88" s="38">
        <f t="shared" si="17"/>
        <v>739</v>
      </c>
      <c r="Y88" s="39">
        <v>4901</v>
      </c>
      <c r="Z88" s="40">
        <f>+W88/Y88</f>
        <v>0.3650275453988982</v>
      </c>
      <c r="AA88" s="41">
        <f t="shared" si="18"/>
        <v>939.4110000000001</v>
      </c>
    </row>
    <row r="89" spans="1:27" ht="13.5" customHeight="1">
      <c r="A89" s="28" t="s">
        <v>62</v>
      </c>
      <c r="B89" s="29">
        <v>0</v>
      </c>
      <c r="C89" s="65">
        <v>0</v>
      </c>
      <c r="D89" s="31">
        <f t="shared" si="9"/>
        <v>0</v>
      </c>
      <c r="E89" s="32"/>
      <c r="F89" s="66"/>
      <c r="G89" s="29">
        <v>0</v>
      </c>
      <c r="H89" s="65">
        <v>0</v>
      </c>
      <c r="I89" s="31">
        <f t="shared" si="25"/>
        <v>0</v>
      </c>
      <c r="J89" s="32"/>
      <c r="K89" s="66"/>
      <c r="L89" s="29">
        <v>0</v>
      </c>
      <c r="M89" s="65">
        <v>0</v>
      </c>
      <c r="N89" s="31">
        <f t="shared" si="13"/>
        <v>0</v>
      </c>
      <c r="O89" s="32"/>
      <c r="P89" s="66"/>
      <c r="Q89" s="29">
        <v>0</v>
      </c>
      <c r="R89" s="65">
        <v>0</v>
      </c>
      <c r="S89" s="31">
        <f t="shared" si="15"/>
        <v>0</v>
      </c>
      <c r="T89" s="32"/>
      <c r="U89" s="66"/>
      <c r="V89" s="29">
        <v>0</v>
      </c>
      <c r="W89" s="65">
        <v>0</v>
      </c>
      <c r="X89" s="31">
        <f t="shared" si="17"/>
        <v>0</v>
      </c>
      <c r="Y89" s="32"/>
      <c r="Z89" s="33"/>
      <c r="AA89" s="34">
        <f t="shared" si="18"/>
        <v>0</v>
      </c>
    </row>
    <row r="90" spans="1:27" ht="13.5" customHeight="1">
      <c r="A90" s="28" t="s">
        <v>63</v>
      </c>
      <c r="B90" s="67">
        <v>1211</v>
      </c>
      <c r="C90" s="68">
        <v>356</v>
      </c>
      <c r="D90" s="31">
        <f t="shared" si="9"/>
        <v>-855</v>
      </c>
      <c r="E90" s="32"/>
      <c r="F90" s="66"/>
      <c r="G90" s="67">
        <v>5055</v>
      </c>
      <c r="H90" s="68">
        <v>4306</v>
      </c>
      <c r="I90" s="31">
        <f t="shared" si="25"/>
        <v>-749</v>
      </c>
      <c r="J90" s="32">
        <v>11615</v>
      </c>
      <c r="K90" s="66">
        <f>+H90/J90</f>
        <v>0.37072750753336203</v>
      </c>
      <c r="L90" s="67">
        <v>0</v>
      </c>
      <c r="M90" s="68">
        <v>0</v>
      </c>
      <c r="N90" s="31">
        <f t="shared" si="13"/>
        <v>0</v>
      </c>
      <c r="O90" s="32">
        <v>0</v>
      </c>
      <c r="P90" s="66"/>
      <c r="Q90" s="67">
        <v>650</v>
      </c>
      <c r="R90" s="68">
        <v>302</v>
      </c>
      <c r="S90" s="31">
        <f t="shared" si="15"/>
        <v>-348</v>
      </c>
      <c r="T90" s="32">
        <v>1192</v>
      </c>
      <c r="U90" s="66">
        <f>+R90/T90</f>
        <v>0.2533557046979866</v>
      </c>
      <c r="V90" s="67">
        <v>1709</v>
      </c>
      <c r="W90" s="68">
        <v>1537</v>
      </c>
      <c r="X90" s="31">
        <f t="shared" si="17"/>
        <v>-172</v>
      </c>
      <c r="Y90" s="32">
        <v>3203</v>
      </c>
      <c r="Z90" s="33">
        <f>+W90/Y90</f>
        <v>0.47986262878551356</v>
      </c>
      <c r="AA90" s="69">
        <f t="shared" si="18"/>
        <v>-2124</v>
      </c>
    </row>
    <row r="91" spans="1:27" ht="13.5" customHeight="1">
      <c r="A91" s="28" t="s">
        <v>64</v>
      </c>
      <c r="B91" s="29">
        <v>0</v>
      </c>
      <c r="C91" s="65">
        <v>0</v>
      </c>
      <c r="D91" s="31">
        <f t="shared" si="9"/>
        <v>0</v>
      </c>
      <c r="E91" s="32"/>
      <c r="F91" s="66"/>
      <c r="G91" s="29">
        <v>1765</v>
      </c>
      <c r="H91" s="65">
        <v>-1206</v>
      </c>
      <c r="I91" s="31">
        <f t="shared" si="25"/>
        <v>-2971</v>
      </c>
      <c r="J91" s="32">
        <v>1206</v>
      </c>
      <c r="K91" s="66"/>
      <c r="L91" s="29">
        <v>10.82</v>
      </c>
      <c r="M91" s="65">
        <v>-113.8</v>
      </c>
      <c r="N91" s="31">
        <f t="shared" si="13"/>
        <v>-124.62</v>
      </c>
      <c r="O91" s="32">
        <v>0</v>
      </c>
      <c r="P91" s="66"/>
      <c r="Q91" s="29">
        <v>0</v>
      </c>
      <c r="R91" s="65">
        <v>0</v>
      </c>
      <c r="S91" s="31">
        <f t="shared" si="15"/>
        <v>0</v>
      </c>
      <c r="T91" s="32"/>
      <c r="U91" s="66"/>
      <c r="V91" s="29">
        <v>0</v>
      </c>
      <c r="W91" s="65">
        <v>0</v>
      </c>
      <c r="X91" s="31">
        <f t="shared" si="17"/>
        <v>0</v>
      </c>
      <c r="Y91" s="32"/>
      <c r="Z91" s="33"/>
      <c r="AA91" s="34">
        <f t="shared" si="18"/>
        <v>-3095.62</v>
      </c>
    </row>
    <row r="92" spans="1:27" ht="13.5" customHeight="1" thickBot="1">
      <c r="A92" s="28" t="s">
        <v>65</v>
      </c>
      <c r="B92" s="29">
        <v>0</v>
      </c>
      <c r="C92" s="65">
        <v>0</v>
      </c>
      <c r="D92" s="31">
        <f t="shared" si="9"/>
        <v>0</v>
      </c>
      <c r="E92" s="70"/>
      <c r="F92" s="71"/>
      <c r="G92" s="29">
        <v>0</v>
      </c>
      <c r="H92" s="65">
        <v>-1206</v>
      </c>
      <c r="I92" s="31">
        <f t="shared" si="25"/>
        <v>-1206</v>
      </c>
      <c r="J92" s="70">
        <v>1206</v>
      </c>
      <c r="K92" s="71"/>
      <c r="L92" s="29">
        <v>0</v>
      </c>
      <c r="M92" s="65">
        <v>0</v>
      </c>
      <c r="N92" s="31">
        <f t="shared" si="13"/>
        <v>0</v>
      </c>
      <c r="O92" s="70">
        <v>0</v>
      </c>
      <c r="P92" s="71"/>
      <c r="Q92" s="29">
        <v>0</v>
      </c>
      <c r="R92" s="65">
        <v>0</v>
      </c>
      <c r="S92" s="31">
        <f t="shared" si="15"/>
        <v>0</v>
      </c>
      <c r="T92" s="70"/>
      <c r="U92" s="71"/>
      <c r="V92" s="29">
        <v>0</v>
      </c>
      <c r="W92" s="65">
        <v>0</v>
      </c>
      <c r="X92" s="31">
        <f t="shared" si="17"/>
        <v>0</v>
      </c>
      <c r="Y92" s="70"/>
      <c r="Z92" s="72"/>
      <c r="AA92" s="34">
        <f t="shared" si="18"/>
        <v>-1206</v>
      </c>
    </row>
    <row r="93" spans="1:27" s="56" customFormat="1" ht="13.5" customHeight="1" thickBot="1">
      <c r="A93" s="49" t="s">
        <v>66</v>
      </c>
      <c r="B93" s="50">
        <v>274775</v>
      </c>
      <c r="C93" s="51">
        <v>300770</v>
      </c>
      <c r="D93" s="52">
        <f t="shared" si="9"/>
        <v>25995</v>
      </c>
      <c r="E93" s="73">
        <v>601192</v>
      </c>
      <c r="F93" s="54">
        <f>+C93/E93</f>
        <v>0.5002894250089821</v>
      </c>
      <c r="G93" s="50">
        <v>376685</v>
      </c>
      <c r="H93" s="51">
        <v>400949</v>
      </c>
      <c r="I93" s="52">
        <f t="shared" si="25"/>
        <v>24264</v>
      </c>
      <c r="J93" s="73">
        <v>810486</v>
      </c>
      <c r="K93" s="54">
        <f>+H93/J93</f>
        <v>0.49470194426553943</v>
      </c>
      <c r="L93" s="50">
        <v>246574.278</v>
      </c>
      <c r="M93" s="51">
        <v>275887.74299999996</v>
      </c>
      <c r="N93" s="52">
        <f t="shared" si="13"/>
        <v>29313.464999999967</v>
      </c>
      <c r="O93" s="73">
        <v>554234.2</v>
      </c>
      <c r="P93" s="54">
        <f>+M93/O93</f>
        <v>0.4977818817388028</v>
      </c>
      <c r="Q93" s="50">
        <v>206906</v>
      </c>
      <c r="R93" s="51">
        <v>227779</v>
      </c>
      <c r="S93" s="52">
        <f t="shared" si="15"/>
        <v>20873</v>
      </c>
      <c r="T93" s="73">
        <v>433405</v>
      </c>
      <c r="U93" s="74">
        <f>+R93/T93</f>
        <v>0.5255569271235911</v>
      </c>
      <c r="V93" s="50">
        <v>269611</v>
      </c>
      <c r="W93" s="51">
        <v>290003</v>
      </c>
      <c r="X93" s="52">
        <f t="shared" si="17"/>
        <v>20392</v>
      </c>
      <c r="Y93" s="73">
        <v>593585</v>
      </c>
      <c r="Z93" s="54">
        <f>+W93/Y93</f>
        <v>0.48856187403657436</v>
      </c>
      <c r="AA93" s="55">
        <f t="shared" si="18"/>
        <v>120837.46499999997</v>
      </c>
    </row>
    <row r="94" spans="1:26" s="56" customFormat="1" ht="3.75" customHeight="1" thickBot="1">
      <c r="A94" s="75"/>
      <c r="B94" s="76"/>
      <c r="C94" s="76"/>
      <c r="D94" s="76"/>
      <c r="E94" s="76"/>
      <c r="F94" s="77"/>
      <c r="G94" s="76"/>
      <c r="H94" s="76"/>
      <c r="I94" s="76"/>
      <c r="J94" s="76"/>
      <c r="K94" s="77"/>
      <c r="L94" s="76"/>
      <c r="M94" s="76"/>
      <c r="N94" s="76"/>
      <c r="O94" s="76"/>
      <c r="P94" s="77"/>
      <c r="Q94" s="76"/>
      <c r="R94" s="76"/>
      <c r="S94" s="76"/>
      <c r="T94" s="76"/>
      <c r="U94" s="77"/>
      <c r="V94" s="75"/>
      <c r="W94" s="76"/>
      <c r="X94" s="76"/>
      <c r="Y94" s="76"/>
      <c r="Z94" s="78"/>
    </row>
    <row r="95" spans="1:26" s="56" customFormat="1" ht="13.5" thickBot="1">
      <c r="A95" s="49" t="s">
        <v>67</v>
      </c>
      <c r="B95" s="50">
        <v>11326</v>
      </c>
      <c r="C95" s="51">
        <v>353</v>
      </c>
      <c r="D95" s="52">
        <f>+C95-B95</f>
        <v>-10973</v>
      </c>
      <c r="E95" s="73">
        <v>-12567</v>
      </c>
      <c r="F95" s="79"/>
      <c r="G95" s="50">
        <v>-4531</v>
      </c>
      <c r="H95" s="51">
        <v>19298.83</v>
      </c>
      <c r="I95" s="52">
        <f>+H95-G95</f>
        <v>23829.83</v>
      </c>
      <c r="J95" s="73">
        <v>-23461</v>
      </c>
      <c r="K95" s="79"/>
      <c r="L95" s="50">
        <v>9503.743999999977</v>
      </c>
      <c r="M95" s="51">
        <v>4358.3369999999995</v>
      </c>
      <c r="N95" s="52">
        <f>+M95-L95</f>
        <v>-5145.406999999977</v>
      </c>
      <c r="O95" s="73">
        <v>-17500.2</v>
      </c>
      <c r="P95" s="79"/>
      <c r="Q95" s="50">
        <v>-5864</v>
      </c>
      <c r="R95" s="51">
        <v>-10364</v>
      </c>
      <c r="S95" s="52">
        <f>+R95-Q95</f>
        <v>-4500</v>
      </c>
      <c r="T95" s="73">
        <v>-17316</v>
      </c>
      <c r="U95" s="80"/>
      <c r="V95" s="50">
        <v>4816</v>
      </c>
      <c r="W95" s="51">
        <v>57</v>
      </c>
      <c r="X95" s="52">
        <f>+W95-V95</f>
        <v>-4759</v>
      </c>
      <c r="Y95" s="73">
        <v>-14872</v>
      </c>
      <c r="Z95" s="79"/>
    </row>
    <row r="96" ht="12.75">
      <c r="A96" s="3"/>
    </row>
  </sheetData>
  <mergeCells count="32">
    <mergeCell ref="V51:Z51"/>
    <mergeCell ref="V7:Z7"/>
    <mergeCell ref="Z9:Z10"/>
    <mergeCell ref="Z53:Z54"/>
    <mergeCell ref="X9:X10"/>
    <mergeCell ref="X53:X54"/>
    <mergeCell ref="L7:P7"/>
    <mergeCell ref="S53:S54"/>
    <mergeCell ref="I9:I10"/>
    <mergeCell ref="P53:P54"/>
    <mergeCell ref="N53:N54"/>
    <mergeCell ref="L51:P51"/>
    <mergeCell ref="F9:F10"/>
    <mergeCell ref="U9:U10"/>
    <mergeCell ref="AA7:AA10"/>
    <mergeCell ref="K53:K54"/>
    <mergeCell ref="Q7:U7"/>
    <mergeCell ref="P9:P10"/>
    <mergeCell ref="U53:U54"/>
    <mergeCell ref="Q51:U51"/>
    <mergeCell ref="S9:S10"/>
    <mergeCell ref="G51:K51"/>
    <mergeCell ref="AA51:AA54"/>
    <mergeCell ref="B7:F7"/>
    <mergeCell ref="K9:K10"/>
    <mergeCell ref="G7:K7"/>
    <mergeCell ref="D53:D54"/>
    <mergeCell ref="I53:I54"/>
    <mergeCell ref="B51:F51"/>
    <mergeCell ref="F53:F54"/>
    <mergeCell ref="D9:D10"/>
    <mergeCell ref="N9:N10"/>
  </mergeCells>
  <printOptions horizontalCentered="1"/>
  <pageMargins left="0.17" right="0.17" top="0.47" bottom="0.2362204724409449" header="0.2362204724409449" footer="0.1574803149606299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87" sqref="A87"/>
    </sheetView>
  </sheetViews>
  <sheetFormatPr defaultColWidth="9.00390625" defaultRowHeight="12.75"/>
  <cols>
    <col min="1" max="7" width="10.625" style="0" customWidth="1"/>
    <col min="8" max="8" width="12.00390625" style="0" customWidth="1"/>
    <col min="9" max="9" width="11.00390625" style="0" customWidth="1"/>
  </cols>
  <sheetData>
    <row r="1" ht="16.5" thickBot="1">
      <c r="A1" s="5" t="s">
        <v>69</v>
      </c>
    </row>
    <row r="2" spans="1:8" ht="12.75">
      <c r="A2" s="81" t="s">
        <v>70</v>
      </c>
      <c r="B2" s="189" t="s">
        <v>71</v>
      </c>
      <c r="C2" s="190"/>
      <c r="D2" s="190"/>
      <c r="E2" s="190"/>
      <c r="F2" s="190"/>
      <c r="G2" s="191"/>
      <c r="H2" s="176" t="s">
        <v>72</v>
      </c>
    </row>
    <row r="3" spans="1:8" ht="13.5" thickBot="1">
      <c r="A3" s="82"/>
      <c r="B3" s="83" t="s">
        <v>73</v>
      </c>
      <c r="C3" s="84" t="s">
        <v>74</v>
      </c>
      <c r="D3" s="85" t="s">
        <v>75</v>
      </c>
      <c r="E3" s="85" t="s">
        <v>76</v>
      </c>
      <c r="F3" s="85" t="s">
        <v>77</v>
      </c>
      <c r="G3" s="86" t="s">
        <v>78</v>
      </c>
      <c r="H3" s="188"/>
    </row>
    <row r="4" spans="1:8" s="92" customFormat="1" ht="7.5" customHeight="1">
      <c r="A4" s="87"/>
      <c r="B4" s="88" t="s">
        <v>79</v>
      </c>
      <c r="C4" s="89">
        <v>2</v>
      </c>
      <c r="D4" s="90">
        <v>3</v>
      </c>
      <c r="E4" s="90">
        <v>4</v>
      </c>
      <c r="F4" s="90">
        <v>5</v>
      </c>
      <c r="G4" s="91">
        <v>6</v>
      </c>
      <c r="H4" s="91"/>
    </row>
    <row r="5" spans="1:8" ht="12.75">
      <c r="A5" s="93" t="s">
        <v>80</v>
      </c>
      <c r="B5" s="94">
        <f>SUM(C5:G5)</f>
        <v>27208</v>
      </c>
      <c r="C5" s="95">
        <v>18261</v>
      </c>
      <c r="D5" s="96">
        <v>544</v>
      </c>
      <c r="E5" s="96">
        <v>465</v>
      </c>
      <c r="F5" s="96">
        <v>1367</v>
      </c>
      <c r="G5" s="97">
        <v>6571</v>
      </c>
      <c r="H5" s="97">
        <v>68245</v>
      </c>
    </row>
    <row r="6" spans="1:8" ht="12.75">
      <c r="A6" s="93" t="s">
        <v>81</v>
      </c>
      <c r="B6" s="94">
        <f>SUM(C6:G6)</f>
        <v>27039</v>
      </c>
      <c r="C6" s="95">
        <v>17970</v>
      </c>
      <c r="D6" s="96">
        <v>1112</v>
      </c>
      <c r="E6" s="96">
        <v>293</v>
      </c>
      <c r="F6" s="96">
        <v>799</v>
      </c>
      <c r="G6" s="97">
        <v>6865</v>
      </c>
      <c r="H6" s="97">
        <v>70690</v>
      </c>
    </row>
    <row r="7" spans="1:8" ht="12.75">
      <c r="A7" s="98" t="s">
        <v>82</v>
      </c>
      <c r="B7" s="94">
        <f>SUM(C7:G7)</f>
        <v>32913</v>
      </c>
      <c r="C7" s="95">
        <v>22158</v>
      </c>
      <c r="D7" s="96">
        <v>2459</v>
      </c>
      <c r="E7" s="96">
        <v>482</v>
      </c>
      <c r="F7" s="96">
        <v>746</v>
      </c>
      <c r="G7" s="97">
        <v>7068</v>
      </c>
      <c r="H7" s="97">
        <v>79059</v>
      </c>
    </row>
    <row r="8" spans="1:8" ht="13.5" thickBot="1">
      <c r="A8" s="99" t="s">
        <v>117</v>
      </c>
      <c r="B8" s="100">
        <f>SUM(C8:G8)</f>
        <v>25195</v>
      </c>
      <c r="C8" s="101">
        <v>16547</v>
      </c>
      <c r="D8" s="102">
        <v>27</v>
      </c>
      <c r="E8" s="102">
        <v>110</v>
      </c>
      <c r="F8" s="102">
        <v>1115</v>
      </c>
      <c r="G8" s="103">
        <v>7396</v>
      </c>
      <c r="H8" s="103">
        <v>75887</v>
      </c>
    </row>
    <row r="9" ht="13.5" thickBot="1"/>
    <row r="10" spans="1:10" ht="12.75">
      <c r="A10" s="81" t="s">
        <v>70</v>
      </c>
      <c r="B10" s="189" t="s">
        <v>83</v>
      </c>
      <c r="C10" s="190"/>
      <c r="D10" s="190"/>
      <c r="E10" s="190"/>
      <c r="F10" s="190"/>
      <c r="G10" s="191"/>
      <c r="H10" s="176" t="s">
        <v>84</v>
      </c>
      <c r="I10" s="176" t="s">
        <v>85</v>
      </c>
      <c r="J10" s="186" t="s">
        <v>122</v>
      </c>
    </row>
    <row r="11" spans="1:10" ht="21.75" customHeight="1" thickBot="1">
      <c r="A11" s="82"/>
      <c r="B11" s="83" t="s">
        <v>73</v>
      </c>
      <c r="C11" s="84" t="s">
        <v>74</v>
      </c>
      <c r="D11" s="85" t="s">
        <v>75</v>
      </c>
      <c r="E11" s="85" t="s">
        <v>76</v>
      </c>
      <c r="F11" s="85" t="s">
        <v>77</v>
      </c>
      <c r="G11" s="86" t="s">
        <v>78</v>
      </c>
      <c r="H11" s="188"/>
      <c r="I11" s="188"/>
      <c r="J11" s="187"/>
    </row>
    <row r="12" spans="1:10" s="92" customFormat="1" ht="7.5" customHeight="1">
      <c r="A12" s="87"/>
      <c r="B12" s="88" t="s">
        <v>86</v>
      </c>
      <c r="C12" s="89">
        <v>2</v>
      </c>
      <c r="D12" s="90">
        <v>3</v>
      </c>
      <c r="E12" s="90">
        <v>4</v>
      </c>
      <c r="F12" s="90">
        <v>5</v>
      </c>
      <c r="G12" s="91">
        <v>6</v>
      </c>
      <c r="H12" s="91"/>
      <c r="I12" s="91"/>
      <c r="J12" s="91"/>
    </row>
    <row r="13" spans="1:10" ht="12.75">
      <c r="A13" s="93" t="s">
        <v>80</v>
      </c>
      <c r="B13" s="94">
        <f>SUM(C13:G13)</f>
        <v>92037</v>
      </c>
      <c r="C13" s="95">
        <v>14118</v>
      </c>
      <c r="D13" s="96">
        <v>30902</v>
      </c>
      <c r="E13" s="96">
        <v>25806</v>
      </c>
      <c r="F13" s="96">
        <v>20039</v>
      </c>
      <c r="G13" s="97">
        <v>1172</v>
      </c>
      <c r="H13" s="97">
        <v>110817</v>
      </c>
      <c r="I13" s="97"/>
      <c r="J13" s="97">
        <f>+H13+I13-H5</f>
        <v>42572</v>
      </c>
    </row>
    <row r="14" spans="1:10" ht="12.75">
      <c r="A14" s="93" t="s">
        <v>81</v>
      </c>
      <c r="B14" s="94">
        <f>SUM(C14:G14)</f>
        <v>90317</v>
      </c>
      <c r="C14" s="95">
        <v>20460</v>
      </c>
      <c r="D14" s="96">
        <v>26503</v>
      </c>
      <c r="E14" s="96">
        <v>34961</v>
      </c>
      <c r="F14" s="96">
        <v>8213</v>
      </c>
      <c r="G14" s="97">
        <v>180</v>
      </c>
      <c r="H14" s="97">
        <v>118550</v>
      </c>
      <c r="I14" s="97">
        <v>13750</v>
      </c>
      <c r="J14" s="97">
        <f>+H14+I14-H6</f>
        <v>61610</v>
      </c>
    </row>
    <row r="15" spans="1:10" ht="12.75">
      <c r="A15" s="98" t="s">
        <v>82</v>
      </c>
      <c r="B15" s="94">
        <f>SUM(C15:G15)</f>
        <v>100386</v>
      </c>
      <c r="C15" s="95">
        <v>19161</v>
      </c>
      <c r="D15" s="96">
        <v>29272</v>
      </c>
      <c r="E15" s="96">
        <v>28543</v>
      </c>
      <c r="F15" s="96">
        <v>23370</v>
      </c>
      <c r="G15" s="97">
        <v>40</v>
      </c>
      <c r="H15" s="97">
        <v>125795</v>
      </c>
      <c r="I15" s="97">
        <v>8500</v>
      </c>
      <c r="J15" s="97">
        <f>+H15+I15-H7</f>
        <v>55236</v>
      </c>
    </row>
    <row r="16" spans="1:10" ht="13.5" thickBot="1">
      <c r="A16" s="99" t="s">
        <v>117</v>
      </c>
      <c r="B16" s="100">
        <f>SUM(C16:G16)</f>
        <v>98524</v>
      </c>
      <c r="C16" s="101">
        <v>20669</v>
      </c>
      <c r="D16" s="102">
        <v>32181</v>
      </c>
      <c r="E16" s="102">
        <v>23346</v>
      </c>
      <c r="F16" s="102">
        <v>22288</v>
      </c>
      <c r="G16" s="103">
        <v>40</v>
      </c>
      <c r="H16" s="103">
        <f>129999+214+8030</f>
        <v>138243</v>
      </c>
      <c r="I16" s="103">
        <v>8500</v>
      </c>
      <c r="J16" s="103">
        <f>+H16+I16-H8</f>
        <v>70856</v>
      </c>
    </row>
    <row r="18" ht="27" customHeight="1" thickBot="1">
      <c r="A18" s="5" t="s">
        <v>91</v>
      </c>
    </row>
    <row r="19" spans="1:8" ht="12.75">
      <c r="A19" s="81" t="s">
        <v>70</v>
      </c>
      <c r="B19" s="189" t="s">
        <v>71</v>
      </c>
      <c r="C19" s="190"/>
      <c r="D19" s="190"/>
      <c r="E19" s="190"/>
      <c r="F19" s="190"/>
      <c r="G19" s="191"/>
      <c r="H19" s="176" t="s">
        <v>72</v>
      </c>
    </row>
    <row r="20" spans="1:8" ht="13.5" thickBot="1">
      <c r="A20" s="82"/>
      <c r="B20" s="83" t="s">
        <v>73</v>
      </c>
      <c r="C20" s="84" t="s">
        <v>74</v>
      </c>
      <c r="D20" s="85" t="s">
        <v>75</v>
      </c>
      <c r="E20" s="85" t="s">
        <v>76</v>
      </c>
      <c r="F20" s="85" t="s">
        <v>77</v>
      </c>
      <c r="G20" s="86" t="s">
        <v>78</v>
      </c>
      <c r="H20" s="188"/>
    </row>
    <row r="21" spans="1:8" s="92" customFormat="1" ht="7.5" customHeight="1">
      <c r="A21" s="87"/>
      <c r="B21" s="88" t="s">
        <v>79</v>
      </c>
      <c r="C21" s="89">
        <v>2</v>
      </c>
      <c r="D21" s="90">
        <v>3</v>
      </c>
      <c r="E21" s="90">
        <v>4</v>
      </c>
      <c r="F21" s="90">
        <v>5</v>
      </c>
      <c r="G21" s="91">
        <v>6</v>
      </c>
      <c r="H21" s="91"/>
    </row>
    <row r="22" spans="1:8" ht="12.75">
      <c r="A22" s="93" t="s">
        <v>80</v>
      </c>
      <c r="B22" s="94">
        <f>SUM(C22:G22)</f>
        <v>31379</v>
      </c>
      <c r="C22" s="95">
        <v>27259</v>
      </c>
      <c r="D22" s="96">
        <v>637</v>
      </c>
      <c r="E22" s="96">
        <v>158</v>
      </c>
      <c r="F22" s="96">
        <v>632</v>
      </c>
      <c r="G22" s="97">
        <v>2693</v>
      </c>
      <c r="H22" s="97">
        <v>81476</v>
      </c>
    </row>
    <row r="23" spans="1:8" ht="12.75">
      <c r="A23" s="93" t="s">
        <v>81</v>
      </c>
      <c r="B23" s="94">
        <f>SUM(C23:G23)</f>
        <v>44578</v>
      </c>
      <c r="C23" s="95">
        <v>12282</v>
      </c>
      <c r="D23" s="96">
        <v>29060</v>
      </c>
      <c r="E23" s="96">
        <v>205</v>
      </c>
      <c r="F23" s="96">
        <v>165</v>
      </c>
      <c r="G23" s="97">
        <v>2866</v>
      </c>
      <c r="H23" s="97">
        <v>116528</v>
      </c>
    </row>
    <row r="24" spans="1:8" ht="12.75">
      <c r="A24" s="98" t="s">
        <v>82</v>
      </c>
      <c r="B24" s="94">
        <f>SUM(C24:G24)</f>
        <v>63335</v>
      </c>
      <c r="C24" s="95">
        <v>31449</v>
      </c>
      <c r="D24" s="96">
        <v>29326</v>
      </c>
      <c r="E24" s="96">
        <v>151</v>
      </c>
      <c r="F24" s="96">
        <v>124</v>
      </c>
      <c r="G24" s="97">
        <v>2285</v>
      </c>
      <c r="H24" s="97">
        <v>125821</v>
      </c>
    </row>
    <row r="25" spans="1:8" s="16" customFormat="1" ht="12" thickBot="1">
      <c r="A25" s="99" t="s">
        <v>117</v>
      </c>
      <c r="B25" s="114">
        <f>SUM(C25:G25)</f>
        <v>41488</v>
      </c>
      <c r="C25" s="115">
        <v>35180</v>
      </c>
      <c r="D25" s="116">
        <v>501</v>
      </c>
      <c r="E25" s="116">
        <v>2994</v>
      </c>
      <c r="F25" s="116">
        <v>775</v>
      </c>
      <c r="G25" s="117">
        <v>2038</v>
      </c>
      <c r="H25" s="103">
        <v>108316</v>
      </c>
    </row>
    <row r="26" ht="13.5" thickBot="1"/>
    <row r="27" spans="1:10" ht="12.75" customHeight="1">
      <c r="A27" s="81" t="s">
        <v>70</v>
      </c>
      <c r="B27" s="189" t="s">
        <v>87</v>
      </c>
      <c r="C27" s="190"/>
      <c r="D27" s="190"/>
      <c r="E27" s="190"/>
      <c r="F27" s="190"/>
      <c r="G27" s="191"/>
      <c r="H27" s="176" t="s">
        <v>84</v>
      </c>
      <c r="I27" s="176" t="s">
        <v>85</v>
      </c>
      <c r="J27" s="186" t="s">
        <v>122</v>
      </c>
    </row>
    <row r="28" spans="1:10" ht="21.75" customHeight="1" thickBot="1">
      <c r="A28" s="82"/>
      <c r="B28" s="83" t="s">
        <v>73</v>
      </c>
      <c r="C28" s="84" t="s">
        <v>74</v>
      </c>
      <c r="D28" s="85" t="s">
        <v>75</v>
      </c>
      <c r="E28" s="85" t="s">
        <v>76</v>
      </c>
      <c r="F28" s="85" t="s">
        <v>77</v>
      </c>
      <c r="G28" s="86" t="s">
        <v>78</v>
      </c>
      <c r="H28" s="188"/>
      <c r="I28" s="188"/>
      <c r="J28" s="187"/>
    </row>
    <row r="29" spans="1:10" s="92" customFormat="1" ht="7.5" customHeight="1">
      <c r="A29" s="87"/>
      <c r="B29" s="88">
        <v>1</v>
      </c>
      <c r="C29" s="89">
        <v>2</v>
      </c>
      <c r="D29" s="90">
        <v>3</v>
      </c>
      <c r="E29" s="90">
        <v>4</v>
      </c>
      <c r="F29" s="90">
        <v>5</v>
      </c>
      <c r="G29" s="91">
        <v>6</v>
      </c>
      <c r="H29" s="91"/>
      <c r="I29" s="91"/>
      <c r="J29" s="91"/>
    </row>
    <row r="30" spans="1:10" ht="12.75">
      <c r="A30" s="93" t="s">
        <v>80</v>
      </c>
      <c r="B30" s="94">
        <f>SUM(C30:G30)</f>
        <v>166863</v>
      </c>
      <c r="C30" s="95">
        <v>17715</v>
      </c>
      <c r="D30" s="96">
        <v>27010</v>
      </c>
      <c r="E30" s="96">
        <v>39842</v>
      </c>
      <c r="F30" s="96">
        <v>61940</v>
      </c>
      <c r="G30" s="97">
        <v>20356</v>
      </c>
      <c r="H30" s="97">
        <v>190873</v>
      </c>
      <c r="I30" s="97">
        <v>33660</v>
      </c>
      <c r="J30" s="97">
        <f>+H30+I30-H22</f>
        <v>143057</v>
      </c>
    </row>
    <row r="31" spans="1:10" ht="12.75">
      <c r="A31" s="93" t="s">
        <v>81</v>
      </c>
      <c r="B31" s="94">
        <f>SUM(C31:G31)</f>
        <v>156071</v>
      </c>
      <c r="C31" s="95">
        <v>23290</v>
      </c>
      <c r="D31" s="96">
        <v>36599</v>
      </c>
      <c r="E31" s="96">
        <v>41448</v>
      </c>
      <c r="F31" s="96">
        <v>39171</v>
      </c>
      <c r="G31" s="97">
        <v>15563</v>
      </c>
      <c r="H31" s="97">
        <v>204665</v>
      </c>
      <c r="I31" s="97">
        <v>22131</v>
      </c>
      <c r="J31" s="97">
        <f>+H31+I31-H23</f>
        <v>110268</v>
      </c>
    </row>
    <row r="32" spans="1:10" ht="12.75">
      <c r="A32" s="98" t="s">
        <v>82</v>
      </c>
      <c r="B32" s="94">
        <f>SUM(C32:G32)</f>
        <v>133075</v>
      </c>
      <c r="C32" s="95">
        <v>26140</v>
      </c>
      <c r="D32" s="96">
        <v>29832</v>
      </c>
      <c r="E32" s="96">
        <v>30462</v>
      </c>
      <c r="F32" s="96">
        <v>46554</v>
      </c>
      <c r="G32" s="97">
        <v>87</v>
      </c>
      <c r="H32" s="97">
        <v>188840</v>
      </c>
      <c r="I32" s="97">
        <v>34277</v>
      </c>
      <c r="J32" s="97">
        <f>+H32+I32-H24</f>
        <v>97296</v>
      </c>
    </row>
    <row r="33" spans="1:10" ht="13.5" thickBot="1">
      <c r="A33" s="99" t="s">
        <v>117</v>
      </c>
      <c r="B33" s="114">
        <f>SUM(C33:G33)</f>
        <v>105116</v>
      </c>
      <c r="C33" s="115">
        <v>20506</v>
      </c>
      <c r="D33" s="116">
        <v>23471</v>
      </c>
      <c r="E33" s="116">
        <v>32240</v>
      </c>
      <c r="F33" s="116">
        <v>28899</v>
      </c>
      <c r="G33" s="117">
        <v>0</v>
      </c>
      <c r="H33" s="103">
        <v>157781</v>
      </c>
      <c r="I33" s="103">
        <v>22683</v>
      </c>
      <c r="J33" s="103">
        <f>+H33+I33-H25</f>
        <v>72148</v>
      </c>
    </row>
    <row r="35" ht="26.25" customHeight="1">
      <c r="A35" s="5" t="s">
        <v>88</v>
      </c>
    </row>
    <row r="36" spans="7:8" ht="1.5" customHeight="1" thickBot="1">
      <c r="G36" s="104"/>
      <c r="H36" s="104"/>
    </row>
    <row r="37" spans="1:8" ht="12.75" customHeight="1">
      <c r="A37" s="81" t="s">
        <v>70</v>
      </c>
      <c r="B37" s="189" t="s">
        <v>71</v>
      </c>
      <c r="C37" s="190"/>
      <c r="D37" s="190"/>
      <c r="E37" s="190"/>
      <c r="F37" s="190"/>
      <c r="G37" s="191"/>
      <c r="H37" s="176" t="s">
        <v>72</v>
      </c>
    </row>
    <row r="38" spans="1:8" ht="13.5" thickBot="1">
      <c r="A38" s="82"/>
      <c r="B38" s="83" t="s">
        <v>73</v>
      </c>
      <c r="C38" s="84" t="s">
        <v>74</v>
      </c>
      <c r="D38" s="85" t="s">
        <v>75</v>
      </c>
      <c r="E38" s="85" t="s">
        <v>76</v>
      </c>
      <c r="F38" s="85" t="s">
        <v>77</v>
      </c>
      <c r="G38" s="86" t="s">
        <v>78</v>
      </c>
      <c r="H38" s="178"/>
    </row>
    <row r="39" spans="1:8" s="92" customFormat="1" ht="7.5" customHeight="1">
      <c r="A39" s="87"/>
      <c r="B39" s="88" t="s">
        <v>79</v>
      </c>
      <c r="C39" s="89">
        <v>2</v>
      </c>
      <c r="D39" s="90">
        <v>3</v>
      </c>
      <c r="E39" s="90">
        <v>4</v>
      </c>
      <c r="F39" s="90">
        <v>5</v>
      </c>
      <c r="G39" s="91">
        <v>6</v>
      </c>
      <c r="H39" s="91"/>
    </row>
    <row r="40" spans="1:8" ht="12.75">
      <c r="A40" s="93" t="s">
        <v>80</v>
      </c>
      <c r="B40" s="94">
        <v>2694</v>
      </c>
      <c r="C40" s="95">
        <v>1742</v>
      </c>
      <c r="D40" s="96">
        <v>62</v>
      </c>
      <c r="E40" s="96">
        <v>52</v>
      </c>
      <c r="F40" s="96">
        <v>151</v>
      </c>
      <c r="G40" s="97">
        <v>687</v>
      </c>
      <c r="H40" s="97">
        <v>42000</v>
      </c>
    </row>
    <row r="41" spans="1:8" ht="12.75">
      <c r="A41" s="93" t="s">
        <v>81</v>
      </c>
      <c r="B41" s="94">
        <v>14360</v>
      </c>
      <c r="C41" s="95">
        <v>12985</v>
      </c>
      <c r="D41" s="96">
        <v>578</v>
      </c>
      <c r="E41" s="96">
        <v>26</v>
      </c>
      <c r="F41" s="96">
        <v>85</v>
      </c>
      <c r="G41" s="97">
        <v>686</v>
      </c>
      <c r="H41" s="97">
        <v>52345</v>
      </c>
    </row>
    <row r="42" spans="1:8" ht="12.75">
      <c r="A42" s="98" t="s">
        <v>82</v>
      </c>
      <c r="B42" s="94">
        <v>20134</v>
      </c>
      <c r="C42" s="95">
        <v>17074</v>
      </c>
      <c r="D42" s="96">
        <v>1984</v>
      </c>
      <c r="E42" s="96">
        <v>372</v>
      </c>
      <c r="F42" s="96">
        <v>4</v>
      </c>
      <c r="G42" s="97">
        <v>700</v>
      </c>
      <c r="H42" s="97">
        <v>63559</v>
      </c>
    </row>
    <row r="43" spans="1:8" ht="13.5" thickBot="1">
      <c r="A43" s="99" t="s">
        <v>117</v>
      </c>
      <c r="B43" s="100">
        <f>SUM(C43:G43)</f>
        <v>1181</v>
      </c>
      <c r="C43" s="101">
        <v>329</v>
      </c>
      <c r="D43" s="102">
        <v>199</v>
      </c>
      <c r="E43" s="102">
        <v>0</v>
      </c>
      <c r="F43" s="102">
        <v>33</v>
      </c>
      <c r="G43" s="103">
        <v>620</v>
      </c>
      <c r="H43" s="103">
        <v>49429</v>
      </c>
    </row>
    <row r="44" ht="9" customHeight="1" thickBot="1"/>
    <row r="45" spans="1:10" ht="12.75" customHeight="1">
      <c r="A45" s="81" t="s">
        <v>70</v>
      </c>
      <c r="B45" s="189" t="s">
        <v>87</v>
      </c>
      <c r="C45" s="190"/>
      <c r="D45" s="190"/>
      <c r="E45" s="190"/>
      <c r="F45" s="190"/>
      <c r="G45" s="191"/>
      <c r="H45" s="176" t="s">
        <v>84</v>
      </c>
      <c r="I45" s="176" t="s">
        <v>85</v>
      </c>
      <c r="J45" s="186" t="s">
        <v>122</v>
      </c>
    </row>
    <row r="46" spans="1:10" ht="20.25" customHeight="1" thickBot="1">
      <c r="A46" s="82"/>
      <c r="B46" s="83" t="s">
        <v>73</v>
      </c>
      <c r="C46" s="84" t="s">
        <v>74</v>
      </c>
      <c r="D46" s="85" t="s">
        <v>75</v>
      </c>
      <c r="E46" s="85" t="s">
        <v>76</v>
      </c>
      <c r="F46" s="85" t="s">
        <v>77</v>
      </c>
      <c r="G46" s="86" t="s">
        <v>78</v>
      </c>
      <c r="H46" s="188"/>
      <c r="I46" s="188"/>
      <c r="J46" s="187"/>
    </row>
    <row r="47" spans="1:10" s="92" customFormat="1" ht="7.5" customHeight="1">
      <c r="A47" s="87"/>
      <c r="B47" s="88">
        <v>1</v>
      </c>
      <c r="C47" s="89">
        <v>2</v>
      </c>
      <c r="D47" s="90">
        <v>3</v>
      </c>
      <c r="E47" s="90">
        <v>4</v>
      </c>
      <c r="F47" s="90">
        <v>5</v>
      </c>
      <c r="G47" s="91">
        <v>6</v>
      </c>
      <c r="H47" s="91"/>
      <c r="I47" s="91"/>
      <c r="J47" s="91"/>
    </row>
    <row r="48" spans="1:10" ht="12.75">
      <c r="A48" s="93" t="s">
        <v>80</v>
      </c>
      <c r="B48" s="94">
        <v>9428</v>
      </c>
      <c r="C48" s="95">
        <v>9124</v>
      </c>
      <c r="D48" s="96">
        <v>151</v>
      </c>
      <c r="E48" s="96">
        <v>153</v>
      </c>
      <c r="F48" s="96"/>
      <c r="G48" s="97"/>
      <c r="H48" s="97">
        <v>19093</v>
      </c>
      <c r="I48" s="97">
        <v>1560</v>
      </c>
      <c r="J48" s="97">
        <f>+H48+I48-H40</f>
        <v>-21347</v>
      </c>
    </row>
    <row r="49" spans="1:10" ht="12.75">
      <c r="A49" s="93" t="s">
        <v>81</v>
      </c>
      <c r="B49" s="94">
        <v>6923</v>
      </c>
      <c r="C49" s="95">
        <v>6813</v>
      </c>
      <c r="D49" s="96">
        <v>111</v>
      </c>
      <c r="E49" s="96">
        <v>-7</v>
      </c>
      <c r="F49" s="96">
        <v>7</v>
      </c>
      <c r="G49" s="97">
        <v>-1</v>
      </c>
      <c r="H49" s="97">
        <v>14881</v>
      </c>
      <c r="I49" s="97">
        <v>720</v>
      </c>
      <c r="J49" s="97">
        <f>+H49+I49-H41</f>
        <v>-36744</v>
      </c>
    </row>
    <row r="50" spans="1:10" ht="12.75">
      <c r="A50" s="98" t="s">
        <v>82</v>
      </c>
      <c r="B50" s="94">
        <v>21797</v>
      </c>
      <c r="C50" s="95">
        <v>11799</v>
      </c>
      <c r="D50" s="96">
        <v>9259</v>
      </c>
      <c r="E50" s="96"/>
      <c r="F50" s="96">
        <v>739</v>
      </c>
      <c r="G50" s="97"/>
      <c r="H50" s="97">
        <v>30758</v>
      </c>
      <c r="I50" s="97"/>
      <c r="J50" s="97">
        <f>+H50+I50-H42</f>
        <v>-32801</v>
      </c>
    </row>
    <row r="51" spans="1:10" ht="13.5" thickBot="1">
      <c r="A51" s="99" t="s">
        <v>117</v>
      </c>
      <c r="B51" s="100">
        <f>SUM(C51:G51)</f>
        <v>25869</v>
      </c>
      <c r="C51" s="101">
        <v>9872</v>
      </c>
      <c r="D51" s="102">
        <v>14082</v>
      </c>
      <c r="E51" s="102">
        <v>1915</v>
      </c>
      <c r="F51" s="102"/>
      <c r="G51" s="103"/>
      <c r="H51" s="103">
        <v>45133</v>
      </c>
      <c r="I51" s="103"/>
      <c r="J51" s="103">
        <f>+H51+I51-H43</f>
        <v>-4296</v>
      </c>
    </row>
    <row r="52" spans="1:8" ht="12.75">
      <c r="A52" s="105"/>
      <c r="B52" s="106"/>
      <c r="C52" s="107"/>
      <c r="D52" s="107"/>
      <c r="E52" s="107"/>
      <c r="F52" s="107"/>
      <c r="G52" s="107"/>
      <c r="H52" s="107"/>
    </row>
    <row r="53" spans="1:8" ht="25.5" customHeight="1">
      <c r="A53" s="5" t="s">
        <v>89</v>
      </c>
      <c r="B53" s="106"/>
      <c r="C53" s="107"/>
      <c r="D53" s="107"/>
      <c r="E53" s="107"/>
      <c r="F53" s="107"/>
      <c r="G53" s="107"/>
      <c r="H53" s="107"/>
    </row>
    <row r="54" ht="5.25" customHeight="1" thickBot="1"/>
    <row r="55" spans="1:8" ht="12.75">
      <c r="A55" s="81" t="s">
        <v>70</v>
      </c>
      <c r="B55" s="189" t="s">
        <v>71</v>
      </c>
      <c r="C55" s="190"/>
      <c r="D55" s="190"/>
      <c r="E55" s="190"/>
      <c r="F55" s="190"/>
      <c r="G55" s="191"/>
      <c r="H55" s="176" t="s">
        <v>72</v>
      </c>
    </row>
    <row r="56" spans="1:8" ht="13.5" thickBot="1">
      <c r="A56" s="82"/>
      <c r="B56" s="83" t="s">
        <v>73</v>
      </c>
      <c r="C56" s="84" t="s">
        <v>74</v>
      </c>
      <c r="D56" s="85" t="s">
        <v>75</v>
      </c>
      <c r="E56" s="85" t="s">
        <v>76</v>
      </c>
      <c r="F56" s="85" t="s">
        <v>77</v>
      </c>
      <c r="G56" s="86" t="s">
        <v>78</v>
      </c>
      <c r="H56" s="188"/>
    </row>
    <row r="57" spans="1:8" s="92" customFormat="1" ht="7.5" customHeight="1">
      <c r="A57" s="87"/>
      <c r="B57" s="88" t="s">
        <v>79</v>
      </c>
      <c r="C57" s="89">
        <v>2</v>
      </c>
      <c r="D57" s="90">
        <v>3</v>
      </c>
      <c r="E57" s="90">
        <v>4</v>
      </c>
      <c r="F57" s="90">
        <v>5</v>
      </c>
      <c r="G57" s="91">
        <v>6</v>
      </c>
      <c r="H57" s="91"/>
    </row>
    <row r="58" spans="1:8" ht="12.75">
      <c r="A58" s="93" t="s">
        <v>80</v>
      </c>
      <c r="B58" s="94">
        <f>SUM(C58:G58)</f>
        <v>7645</v>
      </c>
      <c r="C58" s="95">
        <v>5467</v>
      </c>
      <c r="D58" s="96">
        <v>632</v>
      </c>
      <c r="E58" s="96">
        <v>410</v>
      </c>
      <c r="F58" s="96">
        <v>506</v>
      </c>
      <c r="G58" s="97">
        <v>630</v>
      </c>
      <c r="H58" s="97">
        <v>50243.074</v>
      </c>
    </row>
    <row r="59" spans="1:8" ht="12.75">
      <c r="A59" s="93" t="s">
        <v>81</v>
      </c>
      <c r="B59" s="94">
        <f>SUM(C59:G59)</f>
        <v>6080.939539999999</v>
      </c>
      <c r="C59" s="95">
        <v>4746.308</v>
      </c>
      <c r="D59" s="96">
        <f>653.005+1.14</f>
        <v>654.145</v>
      </c>
      <c r="E59" s="96">
        <v>125.499</v>
      </c>
      <c r="F59" s="96">
        <f>75.63354+2.154</f>
        <v>77.78753999999999</v>
      </c>
      <c r="G59" s="97">
        <f>424.978+52.222</f>
        <v>477.2</v>
      </c>
      <c r="H59" s="97">
        <v>70261.232</v>
      </c>
    </row>
    <row r="60" spans="1:8" ht="12.75">
      <c r="A60" s="98" t="s">
        <v>82</v>
      </c>
      <c r="B60" s="94">
        <f>SUM(C60:G60)</f>
        <v>10429.471999999998</v>
      </c>
      <c r="C60" s="95">
        <v>6076.3589999999995</v>
      </c>
      <c r="D60" s="96">
        <v>3354.758</v>
      </c>
      <c r="E60" s="96">
        <v>110.96900000000001</v>
      </c>
      <c r="F60" s="96">
        <v>302.994</v>
      </c>
      <c r="G60" s="97">
        <v>584.3919999999999</v>
      </c>
      <c r="H60" s="97">
        <v>73801.26199999999</v>
      </c>
    </row>
    <row r="61" spans="1:8" ht="13.5" thickBot="1">
      <c r="A61" s="99" t="s">
        <v>117</v>
      </c>
      <c r="B61" s="100">
        <f>SUM(C61:G61)</f>
        <v>12221.080000000002</v>
      </c>
      <c r="C61" s="101">
        <v>6875.104</v>
      </c>
      <c r="D61" s="102">
        <v>1660.244</v>
      </c>
      <c r="E61" s="102">
        <v>2816.799</v>
      </c>
      <c r="F61" s="102">
        <v>327.797</v>
      </c>
      <c r="G61" s="103">
        <v>541.136</v>
      </c>
      <c r="H61" s="103">
        <v>78249</v>
      </c>
    </row>
    <row r="62" ht="13.5" thickBot="1"/>
    <row r="63" spans="1:10" ht="12.75" customHeight="1">
      <c r="A63" s="81" t="s">
        <v>70</v>
      </c>
      <c r="B63" s="189" t="s">
        <v>83</v>
      </c>
      <c r="C63" s="190"/>
      <c r="D63" s="190"/>
      <c r="E63" s="190"/>
      <c r="F63" s="190"/>
      <c r="G63" s="191"/>
      <c r="H63" s="176" t="s">
        <v>84</v>
      </c>
      <c r="I63" s="176" t="s">
        <v>85</v>
      </c>
      <c r="J63" s="186" t="s">
        <v>122</v>
      </c>
    </row>
    <row r="64" spans="1:10" ht="20.25" customHeight="1" thickBot="1">
      <c r="A64" s="82"/>
      <c r="B64" s="83" t="s">
        <v>73</v>
      </c>
      <c r="C64" s="84" t="s">
        <v>74</v>
      </c>
      <c r="D64" s="85" t="s">
        <v>75</v>
      </c>
      <c r="E64" s="85" t="s">
        <v>76</v>
      </c>
      <c r="F64" s="85" t="s">
        <v>77</v>
      </c>
      <c r="G64" s="86" t="s">
        <v>78</v>
      </c>
      <c r="H64" s="188"/>
      <c r="I64" s="188"/>
      <c r="J64" s="187"/>
    </row>
    <row r="65" spans="1:10" ht="12.75">
      <c r="A65" s="87"/>
      <c r="B65" s="88" t="s">
        <v>86</v>
      </c>
      <c r="C65" s="89">
        <v>2</v>
      </c>
      <c r="D65" s="90">
        <v>3</v>
      </c>
      <c r="E65" s="90">
        <v>4</v>
      </c>
      <c r="F65" s="90">
        <v>5</v>
      </c>
      <c r="G65" s="91">
        <v>6</v>
      </c>
      <c r="H65" s="91"/>
      <c r="I65" s="91"/>
      <c r="J65" s="91"/>
    </row>
    <row r="66" spans="1:10" ht="12.75">
      <c r="A66" s="93" t="s">
        <v>80</v>
      </c>
      <c r="B66" s="94">
        <f>SUM(C66:G66)</f>
        <v>64556</v>
      </c>
      <c r="C66" s="95">
        <v>12103</v>
      </c>
      <c r="D66" s="96">
        <v>17759</v>
      </c>
      <c r="E66" s="96">
        <v>24198</v>
      </c>
      <c r="F66" s="96">
        <v>10473</v>
      </c>
      <c r="G66" s="97">
        <v>23</v>
      </c>
      <c r="H66" s="97">
        <v>74724.844</v>
      </c>
      <c r="I66" s="97">
        <v>4494.534</v>
      </c>
      <c r="J66" s="97">
        <f>+H66+I66-H58</f>
        <v>28976.303999999996</v>
      </c>
    </row>
    <row r="67" spans="1:10" ht="12.75">
      <c r="A67" s="93" t="s">
        <v>81</v>
      </c>
      <c r="B67" s="94">
        <f>SUM(C67:G67)</f>
        <v>34963.573</v>
      </c>
      <c r="C67" s="95">
        <v>10402.569</v>
      </c>
      <c r="D67" s="96">
        <v>15082.474</v>
      </c>
      <c r="E67" s="96">
        <v>9478.53</v>
      </c>
      <c r="F67" s="96">
        <v>0</v>
      </c>
      <c r="G67" s="97">
        <v>0</v>
      </c>
      <c r="H67" s="97">
        <v>63580.769</v>
      </c>
      <c r="I67" s="97">
        <v>9917.466</v>
      </c>
      <c r="J67" s="97">
        <f>+H67+I67-H59</f>
        <v>3237.002999999997</v>
      </c>
    </row>
    <row r="68" spans="1:10" ht="12.75">
      <c r="A68" s="98" t="s">
        <v>82</v>
      </c>
      <c r="B68" s="94">
        <f>SUM(C68:G68)</f>
        <v>62264.602</v>
      </c>
      <c r="C68" s="95">
        <v>14644.687</v>
      </c>
      <c r="D68" s="96">
        <v>21112.106</v>
      </c>
      <c r="E68" s="96">
        <v>22416.339</v>
      </c>
      <c r="F68" s="96">
        <v>4091.47</v>
      </c>
      <c r="G68" s="97">
        <v>0</v>
      </c>
      <c r="H68" s="97">
        <v>88113.257</v>
      </c>
      <c r="I68" s="97">
        <v>3385.237</v>
      </c>
      <c r="J68" s="97">
        <f>+H68+I68-H60</f>
        <v>17697.232000000004</v>
      </c>
    </row>
    <row r="69" spans="1:10" ht="13.5" thickBot="1">
      <c r="A69" s="99" t="s">
        <v>117</v>
      </c>
      <c r="B69" s="100">
        <f>SUM(C69:G69)</f>
        <v>29875.06</v>
      </c>
      <c r="C69" s="101">
        <v>9684.931</v>
      </c>
      <c r="D69" s="102">
        <v>10577.08</v>
      </c>
      <c r="E69" s="102">
        <v>8519.169</v>
      </c>
      <c r="F69" s="102">
        <v>1093.88</v>
      </c>
      <c r="G69" s="103">
        <v>0</v>
      </c>
      <c r="H69" s="103">
        <v>67302</v>
      </c>
      <c r="I69" s="103">
        <v>3385</v>
      </c>
      <c r="J69" s="103">
        <f>+H69+I69-H61</f>
        <v>-7562</v>
      </c>
    </row>
    <row r="71" ht="23.25" customHeight="1" thickBot="1">
      <c r="A71" s="5" t="s">
        <v>90</v>
      </c>
    </row>
    <row r="72" spans="1:8" ht="12.75" customHeight="1">
      <c r="A72" s="81" t="s">
        <v>70</v>
      </c>
      <c r="B72" s="189" t="s">
        <v>71</v>
      </c>
      <c r="C72" s="190"/>
      <c r="D72" s="190"/>
      <c r="E72" s="190"/>
      <c r="F72" s="190"/>
      <c r="G72" s="191"/>
      <c r="H72" s="176" t="s">
        <v>72</v>
      </c>
    </row>
    <row r="73" spans="1:8" ht="13.5" thickBot="1">
      <c r="A73" s="82"/>
      <c r="B73" s="83" t="s">
        <v>73</v>
      </c>
      <c r="C73" s="84" t="s">
        <v>74</v>
      </c>
      <c r="D73" s="85" t="s">
        <v>75</v>
      </c>
      <c r="E73" s="85" t="s">
        <v>76</v>
      </c>
      <c r="F73" s="85" t="s">
        <v>77</v>
      </c>
      <c r="G73" s="86" t="s">
        <v>78</v>
      </c>
      <c r="H73" s="178"/>
    </row>
    <row r="74" spans="1:8" ht="12.75">
      <c r="A74" s="87"/>
      <c r="B74" s="88" t="s">
        <v>79</v>
      </c>
      <c r="C74" s="89">
        <v>2</v>
      </c>
      <c r="D74" s="90">
        <v>3</v>
      </c>
      <c r="E74" s="90">
        <v>4</v>
      </c>
      <c r="F74" s="90">
        <v>5</v>
      </c>
      <c r="G74" s="91">
        <v>6</v>
      </c>
      <c r="H74" s="91"/>
    </row>
    <row r="75" spans="1:8" ht="12.75">
      <c r="A75" s="93" t="s">
        <v>80</v>
      </c>
      <c r="B75" s="94">
        <v>9814</v>
      </c>
      <c r="C75" s="95">
        <v>6632</v>
      </c>
      <c r="D75" s="96">
        <v>1175</v>
      </c>
      <c r="E75" s="96">
        <v>811</v>
      </c>
      <c r="F75" s="96">
        <v>1023</v>
      </c>
      <c r="G75" s="97">
        <v>173</v>
      </c>
      <c r="H75" s="97">
        <v>63430</v>
      </c>
    </row>
    <row r="76" spans="1:8" ht="12.75">
      <c r="A76" s="93" t="s">
        <v>81</v>
      </c>
      <c r="B76" s="94">
        <v>20424</v>
      </c>
      <c r="C76" s="95">
        <v>17754</v>
      </c>
      <c r="D76" s="96">
        <v>1263</v>
      </c>
      <c r="E76" s="96">
        <v>938</v>
      </c>
      <c r="F76" s="96">
        <v>201</v>
      </c>
      <c r="G76" s="97">
        <v>268</v>
      </c>
      <c r="H76" s="97">
        <v>83432</v>
      </c>
    </row>
    <row r="77" spans="1:8" ht="12.75">
      <c r="A77" s="98" t="s">
        <v>82</v>
      </c>
      <c r="B77" s="94">
        <v>27285</v>
      </c>
      <c r="C77" s="95">
        <v>23179</v>
      </c>
      <c r="D77" s="96">
        <v>1385</v>
      </c>
      <c r="E77" s="96">
        <v>1560</v>
      </c>
      <c r="F77" s="96">
        <v>822</v>
      </c>
      <c r="G77" s="97">
        <v>339</v>
      </c>
      <c r="H77" s="97">
        <v>86226</v>
      </c>
    </row>
    <row r="78" spans="1:8" ht="13.5" thickBot="1">
      <c r="A78" s="99" t="s">
        <v>117</v>
      </c>
      <c r="B78" s="100">
        <f>+C78+D78+E78+F78+G78</f>
        <v>12262</v>
      </c>
      <c r="C78" s="101">
        <v>11274</v>
      </c>
      <c r="D78" s="102">
        <v>-284</v>
      </c>
      <c r="E78" s="102">
        <v>512</v>
      </c>
      <c r="F78" s="102">
        <v>263</v>
      </c>
      <c r="G78" s="103">
        <v>497</v>
      </c>
      <c r="H78" s="103">
        <v>76257</v>
      </c>
    </row>
    <row r="79" ht="10.5" customHeight="1" thickBot="1"/>
    <row r="80" spans="1:10" ht="12.75" customHeight="1">
      <c r="A80" s="81" t="s">
        <v>70</v>
      </c>
      <c r="B80" s="189" t="s">
        <v>87</v>
      </c>
      <c r="C80" s="190"/>
      <c r="D80" s="190"/>
      <c r="E80" s="190"/>
      <c r="F80" s="190"/>
      <c r="G80" s="191"/>
      <c r="H80" s="176" t="s">
        <v>84</v>
      </c>
      <c r="I80" s="176" t="s">
        <v>85</v>
      </c>
      <c r="J80" s="186" t="s">
        <v>122</v>
      </c>
    </row>
    <row r="81" spans="1:10" ht="23.25" customHeight="1" thickBot="1">
      <c r="A81" s="82"/>
      <c r="B81" s="83" t="s">
        <v>73</v>
      </c>
      <c r="C81" s="84" t="s">
        <v>74</v>
      </c>
      <c r="D81" s="85" t="s">
        <v>75</v>
      </c>
      <c r="E81" s="85" t="s">
        <v>76</v>
      </c>
      <c r="F81" s="85" t="s">
        <v>77</v>
      </c>
      <c r="G81" s="86" t="s">
        <v>78</v>
      </c>
      <c r="H81" s="188"/>
      <c r="I81" s="188"/>
      <c r="J81" s="187"/>
    </row>
    <row r="82" spans="1:10" ht="12.75">
      <c r="A82" s="87"/>
      <c r="B82" s="88">
        <v>1</v>
      </c>
      <c r="C82" s="89">
        <v>2</v>
      </c>
      <c r="D82" s="90">
        <v>3</v>
      </c>
      <c r="E82" s="90">
        <v>4</v>
      </c>
      <c r="F82" s="90">
        <v>5</v>
      </c>
      <c r="G82" s="91">
        <v>6</v>
      </c>
      <c r="H82" s="91"/>
      <c r="I82" s="91"/>
      <c r="J82" s="91"/>
    </row>
    <row r="83" spans="1:10" ht="12.75">
      <c r="A83" s="93" t="s">
        <v>80</v>
      </c>
      <c r="B83" s="94">
        <v>-45</v>
      </c>
      <c r="C83" s="95">
        <v>-41</v>
      </c>
      <c r="D83" s="96">
        <v>-1</v>
      </c>
      <c r="E83" s="96"/>
      <c r="F83" s="96"/>
      <c r="G83" s="97">
        <v>-3</v>
      </c>
      <c r="H83" s="97">
        <v>18484</v>
      </c>
      <c r="I83" s="97">
        <v>103</v>
      </c>
      <c r="J83" s="97">
        <f>+H83+I83-H75</f>
        <v>-44843</v>
      </c>
    </row>
    <row r="84" spans="1:10" ht="12.75">
      <c r="A84" s="93" t="s">
        <v>81</v>
      </c>
      <c r="B84" s="94">
        <v>46</v>
      </c>
      <c r="C84" s="95">
        <v>49</v>
      </c>
      <c r="D84" s="96"/>
      <c r="E84" s="96"/>
      <c r="F84" s="96"/>
      <c r="G84" s="97">
        <v>-3</v>
      </c>
      <c r="H84" s="97">
        <v>22848</v>
      </c>
      <c r="I84" s="97"/>
      <c r="J84" s="97">
        <f>+H84+I84-H76</f>
        <v>-60584</v>
      </c>
    </row>
    <row r="85" spans="1:10" ht="12.75">
      <c r="A85" s="98" t="s">
        <v>82</v>
      </c>
      <c r="B85" s="94">
        <v>1874</v>
      </c>
      <c r="C85" s="95">
        <v>1877</v>
      </c>
      <c r="D85" s="96"/>
      <c r="E85" s="96"/>
      <c r="F85" s="96"/>
      <c r="G85" s="97">
        <v>-3</v>
      </c>
      <c r="H85" s="97">
        <v>25079</v>
      </c>
      <c r="I85" s="97"/>
      <c r="J85" s="97">
        <f>+H85+I85-H77</f>
        <v>-61147</v>
      </c>
    </row>
    <row r="86" spans="1:10" s="16" customFormat="1" ht="12" thickBot="1">
      <c r="A86" s="99" t="s">
        <v>117</v>
      </c>
      <c r="B86" s="100">
        <f>+C86+D86+E86+F86+G86</f>
        <v>24</v>
      </c>
      <c r="C86" s="166">
        <v>3</v>
      </c>
      <c r="D86" s="167"/>
      <c r="E86" s="167">
        <v>24</v>
      </c>
      <c r="F86" s="167"/>
      <c r="G86" s="168">
        <v>-3</v>
      </c>
      <c r="H86" s="103">
        <v>30972</v>
      </c>
      <c r="I86" s="103"/>
      <c r="J86" s="103">
        <f>+H86+I86-H78</f>
        <v>-45285</v>
      </c>
    </row>
  </sheetData>
  <mergeCells count="30">
    <mergeCell ref="I63:I64"/>
    <mergeCell ref="I80:I81"/>
    <mergeCell ref="B63:G63"/>
    <mergeCell ref="H63:H64"/>
    <mergeCell ref="B72:G72"/>
    <mergeCell ref="H72:H73"/>
    <mergeCell ref="B80:G80"/>
    <mergeCell ref="H80:H81"/>
    <mergeCell ref="B55:G55"/>
    <mergeCell ref="H55:H56"/>
    <mergeCell ref="B27:G27"/>
    <mergeCell ref="B2:G2"/>
    <mergeCell ref="H2:H3"/>
    <mergeCell ref="B10:G10"/>
    <mergeCell ref="H10:H11"/>
    <mergeCell ref="I10:I11"/>
    <mergeCell ref="I27:I28"/>
    <mergeCell ref="I45:I46"/>
    <mergeCell ref="B37:G37"/>
    <mergeCell ref="H37:H38"/>
    <mergeCell ref="B45:G45"/>
    <mergeCell ref="H45:H46"/>
    <mergeCell ref="B19:G19"/>
    <mergeCell ref="H19:H20"/>
    <mergeCell ref="H27:H28"/>
    <mergeCell ref="J80:J81"/>
    <mergeCell ref="J10:J11"/>
    <mergeCell ref="J27:J28"/>
    <mergeCell ref="J45:J46"/>
    <mergeCell ref="J63:J64"/>
  </mergeCells>
  <printOptions horizontalCentered="1"/>
  <pageMargins left="0.2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C10" sqref="C10"/>
    </sheetView>
  </sheetViews>
  <sheetFormatPr defaultColWidth="9.00390625" defaultRowHeight="12.75"/>
  <cols>
    <col min="1" max="1" width="23.125" style="0" customWidth="1"/>
    <col min="2" max="5" width="16.25390625" style="0" customWidth="1"/>
    <col min="6" max="6" width="17.00390625" style="0" customWidth="1"/>
  </cols>
  <sheetData>
    <row r="1" ht="13.5" thickBot="1"/>
    <row r="2" spans="1:6" ht="12.75">
      <c r="A2" s="173" t="s">
        <v>109</v>
      </c>
      <c r="B2" s="170" t="s">
        <v>123</v>
      </c>
      <c r="C2" s="171"/>
      <c r="D2" s="171"/>
      <c r="E2" s="172"/>
      <c r="F2" s="192" t="s">
        <v>114</v>
      </c>
    </row>
    <row r="3" spans="1:6" ht="12.75">
      <c r="A3" s="195"/>
      <c r="B3" s="196" t="s">
        <v>110</v>
      </c>
      <c r="C3" s="197"/>
      <c r="D3" s="198" t="s">
        <v>113</v>
      </c>
      <c r="E3" s="199"/>
      <c r="F3" s="193"/>
    </row>
    <row r="4" spans="1:6" ht="27" customHeight="1" thickBot="1">
      <c r="A4" s="174"/>
      <c r="B4" s="134" t="s">
        <v>111</v>
      </c>
      <c r="C4" s="140" t="s">
        <v>112</v>
      </c>
      <c r="D4" s="124" t="s">
        <v>111</v>
      </c>
      <c r="E4" s="110" t="s">
        <v>112</v>
      </c>
      <c r="F4" s="194"/>
    </row>
    <row r="5" spans="1:6" s="151" customFormat="1" ht="21.75" customHeight="1">
      <c r="A5" s="131" t="s">
        <v>0</v>
      </c>
      <c r="B5" s="135">
        <v>14889</v>
      </c>
      <c r="C5" s="141">
        <v>580</v>
      </c>
      <c r="D5" s="125">
        <v>4599</v>
      </c>
      <c r="E5" s="126">
        <v>0</v>
      </c>
      <c r="F5" s="152">
        <v>53799</v>
      </c>
    </row>
    <row r="6" spans="1:6" s="151" customFormat="1" ht="21.75" customHeight="1">
      <c r="A6" s="132" t="s">
        <v>1</v>
      </c>
      <c r="B6" s="136">
        <v>9331</v>
      </c>
      <c r="C6" s="142">
        <v>0</v>
      </c>
      <c r="D6" s="127">
        <v>2126</v>
      </c>
      <c r="E6" s="126">
        <v>224</v>
      </c>
      <c r="F6" s="152">
        <v>1002</v>
      </c>
    </row>
    <row r="7" spans="1:6" s="156" customFormat="1" ht="21.75" customHeight="1">
      <c r="A7" s="154" t="s">
        <v>4</v>
      </c>
      <c r="B7" s="136">
        <v>28663</v>
      </c>
      <c r="C7" s="127">
        <v>28663</v>
      </c>
      <c r="D7" s="127">
        <v>2926</v>
      </c>
      <c r="E7" s="128">
        <v>1996</v>
      </c>
      <c r="F7" s="155">
        <v>-2144</v>
      </c>
    </row>
    <row r="8" spans="1:6" s="151" customFormat="1" ht="21.75" customHeight="1">
      <c r="A8" s="131" t="s">
        <v>2</v>
      </c>
      <c r="B8" s="135">
        <v>14478</v>
      </c>
      <c r="C8" s="141">
        <v>9614</v>
      </c>
      <c r="D8" s="125">
        <v>186</v>
      </c>
      <c r="E8" s="126">
        <v>186</v>
      </c>
      <c r="F8" s="152">
        <v>202</v>
      </c>
    </row>
    <row r="9" spans="1:6" s="151" customFormat="1" ht="21.75" customHeight="1" thickBot="1">
      <c r="A9" s="133" t="s">
        <v>5</v>
      </c>
      <c r="B9" s="137">
        <v>67010</v>
      </c>
      <c r="C9" s="143">
        <v>67010</v>
      </c>
      <c r="D9" s="129">
        <v>1443</v>
      </c>
      <c r="E9" s="150">
        <v>1433</v>
      </c>
      <c r="F9" s="153">
        <v>-19840</v>
      </c>
    </row>
  </sheetData>
  <mergeCells count="5">
    <mergeCell ref="F2:F4"/>
    <mergeCell ref="A2:A4"/>
    <mergeCell ref="B2:E2"/>
    <mergeCell ref="B3:C3"/>
    <mergeCell ref="D3:E3"/>
  </mergeCells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2006-08-30T20:12:38Z</cp:lastPrinted>
  <dcterms:created xsi:type="dcterms:W3CDTF">2006-06-13T12:56:05Z</dcterms:created>
  <dcterms:modified xsi:type="dcterms:W3CDTF">2006-08-31T11:47:16Z</dcterms:modified>
  <cp:category/>
  <cp:version/>
  <cp:contentType/>
  <cp:contentStatus/>
</cp:coreProperties>
</file>