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8580" activeTab="0"/>
  </bookViews>
  <sheets>
    <sheet name="Souhrn" sheetId="1" r:id="rId1"/>
    <sheet name="N-V 5_06" sheetId="2" r:id="rId2"/>
    <sheet name="závazky 5_06" sheetId="3" r:id="rId3"/>
    <sheet name="fondy" sheetId="4" r:id="rId4"/>
  </sheets>
  <definedNames>
    <definedName name="_xlnm.Print_Area" localSheetId="2">'závazky 5_06'!$A$1:$I$86</definedName>
  </definedNames>
  <calcPr fullCalcOnLoad="1"/>
</workbook>
</file>

<file path=xl/sharedStrings.xml><?xml version="1.0" encoding="utf-8"?>
<sst xmlns="http://schemas.openxmlformats.org/spreadsheetml/2006/main" count="346" uniqueCount="124">
  <si>
    <t>Havlíčkův Brod</t>
  </si>
  <si>
    <t>Jihlava</t>
  </si>
  <si>
    <t>Třebíč</t>
  </si>
  <si>
    <t>Rok 2006</t>
  </si>
  <si>
    <t>Pelhřimov</t>
  </si>
  <si>
    <t>Nové Město na Moravě</t>
  </si>
  <si>
    <t>Meziroční rozdíl celkem</t>
  </si>
  <si>
    <t>Ukazatel</t>
  </si>
  <si>
    <t>Skut.</t>
  </si>
  <si>
    <t>k 31.3.</t>
  </si>
  <si>
    <t>skut.</t>
  </si>
  <si>
    <t>roční</t>
  </si>
  <si>
    <t>Výnosy</t>
  </si>
  <si>
    <t>+ / -</t>
  </si>
  <si>
    <t>plnění</t>
  </si>
  <si>
    <t>plán</t>
  </si>
  <si>
    <t>Tržby z prodeje služeb /úč.602/</t>
  </si>
  <si>
    <t>- tržby od zdrav.pojišťoven</t>
  </si>
  <si>
    <t>- tržby mimo zdrav. pojištění</t>
  </si>
  <si>
    <t>Tržby za prodané zboží /úč.604/</t>
  </si>
  <si>
    <t>- tržby za prodej v lékárnách</t>
  </si>
  <si>
    <t>- tržby za ostatní prod.zboží</t>
  </si>
  <si>
    <t>Aktivace /sesk.62/</t>
  </si>
  <si>
    <t>Ostatní výnosy /sesk. 64/</t>
  </si>
  <si>
    <t>- zúčtování fondů</t>
  </si>
  <si>
    <t>Ostatní výnosy /sesk. 65/</t>
  </si>
  <si>
    <t>Provozní dotace /úč.691/</t>
  </si>
  <si>
    <t>VÝNOSY celkem</t>
  </si>
  <si>
    <t>Výsledky hospodaření za období 01 - 02/2003</t>
  </si>
  <si>
    <t>Náklady</t>
  </si>
  <si>
    <t>Spotřeba materiálu /úč.501/</t>
  </si>
  <si>
    <t>- spotřeba léčivých přípravků</t>
  </si>
  <si>
    <t>- krev a krevní výrobky</t>
  </si>
  <si>
    <t>- spec.zdravotnický materiál</t>
  </si>
  <si>
    <t>- potraviny</t>
  </si>
  <si>
    <t>- PHM</t>
  </si>
  <si>
    <t>- DDH majetek</t>
  </si>
  <si>
    <t>- všeobecný materiál</t>
  </si>
  <si>
    <t>Spotřeba energie /úč.502 a 503/</t>
  </si>
  <si>
    <t>Prodané zboží /úč.504/</t>
  </si>
  <si>
    <t>Opravy a údržba /úč. 511/</t>
  </si>
  <si>
    <t>Cestovné /512/</t>
  </si>
  <si>
    <t>Náklady reprezentace /513/</t>
  </si>
  <si>
    <t>Reprezentace /513/</t>
  </si>
  <si>
    <t>Ostatní služby /518/</t>
  </si>
  <si>
    <t>- služby spojů</t>
  </si>
  <si>
    <t xml:space="preserve">- dopravné </t>
  </si>
  <si>
    <t>- nájemné</t>
  </si>
  <si>
    <t>- úklid (dodavatelsky)</t>
  </si>
  <si>
    <t>- ostatní služby</t>
  </si>
  <si>
    <t>Osobní náklady /sesk. 52/</t>
  </si>
  <si>
    <t>- mzdové náklady /521/</t>
  </si>
  <si>
    <t>- OON</t>
  </si>
  <si>
    <t>- civilní služba</t>
  </si>
  <si>
    <t>Ostatní sociální pojištění /525/</t>
  </si>
  <si>
    <t>Zákonné sociální náklady /527/</t>
  </si>
  <si>
    <t>Ostatní sociální náklady /528/</t>
  </si>
  <si>
    <t>Daně a poplatky /sesk. 53/</t>
  </si>
  <si>
    <t>Daně /sesk.53/</t>
  </si>
  <si>
    <t>/sesk. 54/(pokuty a penále)</t>
  </si>
  <si>
    <t>- ostatní pokuty a penále /542/</t>
  </si>
  <si>
    <t>Odpisy /551/</t>
  </si>
  <si>
    <t>- odpisy dl. majetku /551/</t>
  </si>
  <si>
    <t>ost. 55</t>
  </si>
  <si>
    <t>Daň z příjmů /sesk. 59/</t>
  </si>
  <si>
    <t>- daň z příjmů /591/</t>
  </si>
  <si>
    <t>NÁKLADY celkem</t>
  </si>
  <si>
    <t>HOSPODÁŘSKÝ VÝSLEDEK</t>
  </si>
  <si>
    <r>
      <t>Organizace</t>
    </r>
    <r>
      <rPr>
        <b/>
        <sz val="10"/>
        <rFont val="Arial CE"/>
        <family val="2"/>
      </rPr>
      <t xml:space="preserve">: </t>
    </r>
  </si>
  <si>
    <t>Nemocnice Havlíčkův Brod</t>
  </si>
  <si>
    <t>Období</t>
  </si>
  <si>
    <t>Pohledávky z obchodního styku po lhůtě splatnosti:</t>
  </si>
  <si>
    <t>Pohledávky celkem</t>
  </si>
  <si>
    <t>celkem</t>
  </si>
  <si>
    <t>do 30 dnů</t>
  </si>
  <si>
    <t>31 - 90 dnů</t>
  </si>
  <si>
    <t xml:space="preserve">91 - 180 dnů </t>
  </si>
  <si>
    <t xml:space="preserve">181-360 dnů </t>
  </si>
  <si>
    <t>nad 360 dnů</t>
  </si>
  <si>
    <t>1=2+6</t>
  </si>
  <si>
    <t>k 31.12.2003</t>
  </si>
  <si>
    <t>k 31.12.2004</t>
  </si>
  <si>
    <t>k 31.12.2005</t>
  </si>
  <si>
    <t>Krátkodobé závazky z obchodního styku po lhůtě splatnosti</t>
  </si>
  <si>
    <t>Krátkodobé závazky celkem</t>
  </si>
  <si>
    <t>Dlouhodobé závazky</t>
  </si>
  <si>
    <t>1=2 až 6</t>
  </si>
  <si>
    <t>Závazky z obchodního styku po lhůtě splatnosti</t>
  </si>
  <si>
    <t>Nemocnice Pelhřimov</t>
  </si>
  <si>
    <t>Nemocnice Třebíč</t>
  </si>
  <si>
    <t>Nemocnice Nové Město na Moravě</t>
  </si>
  <si>
    <t>Nemocnice Jihlava závazky z obchodního styku</t>
  </si>
  <si>
    <t>k 31.5.</t>
  </si>
  <si>
    <t>k 31.5.2006</t>
  </si>
  <si>
    <t>Vyhodnocení nemocnic - květen 2006</t>
  </si>
  <si>
    <t xml:space="preserve">Nemocnice </t>
  </si>
  <si>
    <t>Nové Město</t>
  </si>
  <si>
    <t>Hospodářský výsledek</t>
  </si>
  <si>
    <t>k 31.5.2005</t>
  </si>
  <si>
    <t>plán 2006</t>
  </si>
  <si>
    <t>Materiálové náklady</t>
  </si>
  <si>
    <t>Spotřeba energie</t>
  </si>
  <si>
    <t>Opravy a údržba</t>
  </si>
  <si>
    <t>Osobní náklady</t>
  </si>
  <si>
    <t>Odpisy</t>
  </si>
  <si>
    <t>II. Přehled největších nákladových položek</t>
  </si>
  <si>
    <t>III. Přehled výnosových položek</t>
  </si>
  <si>
    <t>Náklady celkem</t>
  </si>
  <si>
    <t>Výnosy celkem</t>
  </si>
  <si>
    <t>I. Výsledek hospodaření leden - květen</t>
  </si>
  <si>
    <t>% plnění plánu</t>
  </si>
  <si>
    <t>Provozní dotace</t>
  </si>
  <si>
    <t>Ostatní služby</t>
  </si>
  <si>
    <t>Tržby za prodej v lékárnách</t>
  </si>
  <si>
    <t>Tržby od zdravotních pojišťoven</t>
  </si>
  <si>
    <t>Nemocnice</t>
  </si>
  <si>
    <t>Stav fondů</t>
  </si>
  <si>
    <t>Investiční fond</t>
  </si>
  <si>
    <t xml:space="preserve">účetní stav </t>
  </si>
  <si>
    <t>stav na BÚ</t>
  </si>
  <si>
    <t>rezervní fond</t>
  </si>
  <si>
    <t>provozní prostředky</t>
  </si>
  <si>
    <t>Počet stran: 5</t>
  </si>
  <si>
    <t>RK-20-2006-80,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</si>
</sst>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8"/>
      <color indexed="10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2" borderId="1" xfId="0" applyNumberFormat="1" applyFont="1" applyFill="1" applyBorder="1" applyAlignment="1">
      <alignment/>
    </xf>
    <xf numFmtId="49" fontId="7" fillId="2" borderId="2" xfId="0" applyNumberFormat="1" applyFont="1" applyFill="1" applyBorder="1" applyAlignment="1">
      <alignment/>
    </xf>
    <xf numFmtId="0" fontId="6" fillId="2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6" fillId="2" borderId="2" xfId="0" applyNumberFormat="1" applyFont="1" applyFill="1" applyBorder="1" applyAlignment="1">
      <alignment/>
    </xf>
    <xf numFmtId="1" fontId="7" fillId="2" borderId="4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9" fontId="4" fillId="2" borderId="8" xfId="0" applyNumberFormat="1" applyFont="1" applyFill="1" applyBorder="1" applyAlignment="1">
      <alignment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2" xfId="0" applyFont="1" applyBorder="1" applyAlignment="1">
      <alignment horizontal="center"/>
    </xf>
    <xf numFmtId="49" fontId="4" fillId="0" borderId="16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10" fontId="4" fillId="0" borderId="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49" fontId="7" fillId="2" borderId="16" xfId="0" applyNumberFormat="1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3" fontId="7" fillId="2" borderId="17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3" fontId="7" fillId="2" borderId="6" xfId="0" applyNumberFormat="1" applyFont="1" applyFill="1" applyBorder="1" applyAlignment="1">
      <alignment/>
    </xf>
    <xf numFmtId="10" fontId="7" fillId="2" borderId="5" xfId="0" applyNumberFormat="1" applyFont="1" applyFill="1" applyBorder="1" applyAlignment="1">
      <alignment/>
    </xf>
    <xf numFmtId="3" fontId="7" fillId="2" borderId="16" xfId="0" applyNumberFormat="1" applyFont="1" applyFill="1" applyBorder="1" applyAlignment="1">
      <alignment/>
    </xf>
    <xf numFmtId="49" fontId="7" fillId="2" borderId="18" xfId="0" applyNumberFormat="1" applyFont="1" applyFill="1" applyBorder="1" applyAlignment="1">
      <alignment/>
    </xf>
    <xf numFmtId="3" fontId="7" fillId="2" borderId="19" xfId="0" applyNumberFormat="1" applyFont="1" applyFill="1" applyBorder="1" applyAlignment="1">
      <alignment/>
    </xf>
    <xf numFmtId="3" fontId="7" fillId="2" borderId="20" xfId="0" applyNumberFormat="1" applyFont="1" applyFill="1" applyBorder="1" applyAlignment="1">
      <alignment/>
    </xf>
    <xf numFmtId="3" fontId="7" fillId="2" borderId="21" xfId="0" applyNumberFormat="1" applyFont="1" applyFill="1" applyBorder="1" applyAlignment="1">
      <alignment/>
    </xf>
    <xf numFmtId="3" fontId="7" fillId="2" borderId="22" xfId="0" applyNumberFormat="1" applyFont="1" applyFill="1" applyBorder="1" applyAlignment="1">
      <alignment/>
    </xf>
    <xf numFmtId="10" fontId="7" fillId="2" borderId="23" xfId="0" applyNumberFormat="1" applyFont="1" applyFill="1" applyBorder="1" applyAlignment="1">
      <alignment/>
    </xf>
    <xf numFmtId="3" fontId="7" fillId="2" borderId="18" xfId="0" applyNumberFormat="1" applyFont="1" applyFill="1" applyBorder="1" applyAlignment="1">
      <alignment/>
    </xf>
    <xf numFmtId="49" fontId="9" fillId="2" borderId="24" xfId="0" applyNumberFormat="1" applyFont="1" applyFill="1" applyBorder="1" applyAlignment="1">
      <alignment/>
    </xf>
    <xf numFmtId="3" fontId="9" fillId="2" borderId="25" xfId="0" applyNumberFormat="1" applyFont="1" applyFill="1" applyBorder="1" applyAlignment="1">
      <alignment/>
    </xf>
    <xf numFmtId="3" fontId="9" fillId="2" borderId="26" xfId="0" applyNumberFormat="1" applyFont="1" applyFill="1" applyBorder="1" applyAlignment="1">
      <alignment/>
    </xf>
    <xf numFmtId="3" fontId="9" fillId="2" borderId="27" xfId="0" applyNumberFormat="1" applyFont="1" applyFill="1" applyBorder="1" applyAlignment="1">
      <alignment/>
    </xf>
    <xf numFmtId="3" fontId="9" fillId="2" borderId="28" xfId="0" applyNumberFormat="1" applyFont="1" applyFill="1" applyBorder="1" applyAlignment="1">
      <alignment/>
    </xf>
    <xf numFmtId="10" fontId="9" fillId="2" borderId="29" xfId="0" applyNumberFormat="1" applyFont="1" applyFill="1" applyBorder="1" applyAlignment="1">
      <alignment/>
    </xf>
    <xf numFmtId="3" fontId="9" fillId="2" borderId="24" xfId="0" applyNumberFormat="1" applyFont="1" applyFill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30" xfId="0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2" xfId="0" applyBorder="1" applyAlignment="1">
      <alignment/>
    </xf>
    <xf numFmtId="3" fontId="7" fillId="2" borderId="4" xfId="0" applyNumberFormat="1" applyFont="1" applyFill="1" applyBorder="1" applyAlignment="1">
      <alignment/>
    </xf>
    <xf numFmtId="10" fontId="7" fillId="2" borderId="30" xfId="0" applyNumberFormat="1" applyFont="1" applyFill="1" applyBorder="1" applyAlignment="1">
      <alignment/>
    </xf>
    <xf numFmtId="3" fontId="4" fillId="0" borderId="4" xfId="0" applyNumberFormat="1" applyFont="1" applyBorder="1" applyAlignment="1">
      <alignment/>
    </xf>
    <xf numFmtId="10" fontId="4" fillId="0" borderId="30" xfId="0" applyNumberFormat="1" applyFont="1" applyBorder="1" applyAlignment="1">
      <alignment/>
    </xf>
    <xf numFmtId="3" fontId="4" fillId="3" borderId="3" xfId="0" applyNumberFormat="1" applyFont="1" applyFill="1" applyBorder="1" applyAlignment="1">
      <alignment/>
    </xf>
    <xf numFmtId="3" fontId="4" fillId="3" borderId="4" xfId="0" applyNumberFormat="1" applyFont="1" applyFill="1" applyBorder="1" applyAlignment="1">
      <alignment/>
    </xf>
    <xf numFmtId="3" fontId="4" fillId="3" borderId="16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10" fontId="4" fillId="0" borderId="33" xfId="0" applyNumberFormat="1" applyFont="1" applyBorder="1" applyAlignment="1">
      <alignment/>
    </xf>
    <xf numFmtId="10" fontId="4" fillId="0" borderId="23" xfId="0" applyNumberFormat="1" applyFont="1" applyBorder="1" applyAlignment="1">
      <alignment/>
    </xf>
    <xf numFmtId="3" fontId="9" fillId="2" borderId="34" xfId="0" applyNumberFormat="1" applyFont="1" applyFill="1" applyBorder="1" applyAlignment="1">
      <alignment/>
    </xf>
    <xf numFmtId="10" fontId="9" fillId="2" borderId="35" xfId="0" applyNumberFormat="1" applyFont="1" applyFill="1" applyBorder="1" applyAlignment="1">
      <alignment/>
    </xf>
    <xf numFmtId="0" fontId="10" fillId="0" borderId="36" xfId="0" applyFont="1" applyBorder="1" applyAlignment="1">
      <alignment/>
    </xf>
    <xf numFmtId="0" fontId="10" fillId="0" borderId="0" xfId="0" applyFont="1" applyBorder="1" applyAlignment="1">
      <alignment/>
    </xf>
    <xf numFmtId="10" fontId="10" fillId="0" borderId="32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10" fontId="7" fillId="2" borderId="29" xfId="0" applyNumberFormat="1" applyFont="1" applyFill="1" applyBorder="1" applyAlignment="1">
      <alignment/>
    </xf>
    <xf numFmtId="10" fontId="7" fillId="2" borderId="35" xfId="0" applyNumberFormat="1" applyFont="1" applyFill="1" applyBorder="1" applyAlignment="1">
      <alignment/>
    </xf>
    <xf numFmtId="0" fontId="7" fillId="2" borderId="37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7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42" xfId="0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3" fontId="11" fillId="0" borderId="39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1" fontId="7" fillId="2" borderId="3" xfId="0" applyNumberFormat="1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7" fillId="2" borderId="44" xfId="0" applyFont="1" applyFill="1" applyBorder="1" applyAlignment="1">
      <alignment horizontal="center"/>
    </xf>
    <xf numFmtId="3" fontId="11" fillId="0" borderId="39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6" fillId="2" borderId="17" xfId="0" applyFont="1" applyFill="1" applyBorder="1" applyAlignment="1">
      <alignment horizontal="centerContinuous"/>
    </xf>
    <xf numFmtId="1" fontId="7" fillId="2" borderId="17" xfId="0" applyNumberFormat="1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1" fontId="7" fillId="2" borderId="48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3" fontId="6" fillId="0" borderId="49" xfId="0" applyNumberFormat="1" applyFont="1" applyBorder="1" applyAlignment="1">
      <alignment vertical="center"/>
    </xf>
    <xf numFmtId="3" fontId="6" fillId="0" borderId="50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46" xfId="0" applyNumberFormat="1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3" fontId="6" fillId="0" borderId="48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3" fontId="6" fillId="0" borderId="53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52" xfId="0" applyNumberFormat="1" applyFont="1" applyBorder="1" applyAlignment="1">
      <alignment vertical="center"/>
    </xf>
    <xf numFmtId="0" fontId="6" fillId="2" borderId="46" xfId="0" applyFont="1" applyFill="1" applyBorder="1" applyAlignment="1">
      <alignment horizontal="center" vertical="center" wrapText="1"/>
    </xf>
    <xf numFmtId="10" fontId="6" fillId="0" borderId="50" xfId="0" applyNumberFormat="1" applyFont="1" applyBorder="1" applyAlignment="1">
      <alignment vertical="center"/>
    </xf>
    <xf numFmtId="10" fontId="6" fillId="0" borderId="54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3" fontId="6" fillId="0" borderId="5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6" fillId="0" borderId="55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" fillId="2" borderId="37" xfId="0" applyFont="1" applyFill="1" applyBorder="1" applyAlignment="1">
      <alignment vertical="center"/>
    </xf>
    <xf numFmtId="0" fontId="6" fillId="2" borderId="38" xfId="0" applyFont="1" applyFill="1" applyBorder="1" applyAlignment="1">
      <alignment vertical="center"/>
    </xf>
    <xf numFmtId="0" fontId="6" fillId="2" borderId="5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7" fillId="2" borderId="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7" fillId="2" borderId="5" xfId="0" applyFont="1" applyFill="1" applyBorder="1" applyAlignment="1" quotePrefix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6" fillId="2" borderId="36" xfId="0" applyFont="1" applyFill="1" applyBorder="1" applyAlignment="1">
      <alignment vertical="center"/>
    </xf>
    <xf numFmtId="0" fontId="6" fillId="2" borderId="4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14.75390625" style="0" customWidth="1"/>
    <col min="2" max="12" width="11.00390625" style="0" customWidth="1"/>
  </cols>
  <sheetData>
    <row r="1" ht="12.75">
      <c r="H1" s="108" t="s">
        <v>123</v>
      </c>
    </row>
    <row r="2" spans="1:8" ht="15.75">
      <c r="A2" s="5" t="s">
        <v>94</v>
      </c>
      <c r="H2" s="108" t="s">
        <v>122</v>
      </c>
    </row>
    <row r="3" s="152" customFormat="1" ht="33.75" customHeight="1" thickBot="1">
      <c r="A3" s="153" t="s">
        <v>109</v>
      </c>
    </row>
    <row r="4" spans="1:9" s="126" customFormat="1" ht="14.25" customHeight="1">
      <c r="A4" s="164" t="s">
        <v>95</v>
      </c>
      <c r="B4" s="161" t="s">
        <v>97</v>
      </c>
      <c r="C4" s="162"/>
      <c r="D4" s="166"/>
      <c r="F4" s="161" t="s">
        <v>107</v>
      </c>
      <c r="G4" s="162"/>
      <c r="H4" s="162"/>
      <c r="I4" s="163"/>
    </row>
    <row r="5" spans="1:9" s="126" customFormat="1" ht="23.25" customHeight="1" thickBot="1">
      <c r="A5" s="165"/>
      <c r="B5" s="137" t="s">
        <v>98</v>
      </c>
      <c r="C5" s="127" t="s">
        <v>93</v>
      </c>
      <c r="D5" s="110" t="s">
        <v>99</v>
      </c>
      <c r="F5" s="137" t="str">
        <f>+B5</f>
        <v>k 31.5.2005</v>
      </c>
      <c r="G5" s="127" t="str">
        <f>+C5</f>
        <v>k 31.5.2006</v>
      </c>
      <c r="H5" s="144" t="str">
        <f>+D5</f>
        <v>plán 2006</v>
      </c>
      <c r="I5" s="148" t="str">
        <f>+E14</f>
        <v>% plnění plánu</v>
      </c>
    </row>
    <row r="6" spans="1:9" s="126" customFormat="1" ht="16.5" customHeight="1">
      <c r="A6" s="134" t="s">
        <v>0</v>
      </c>
      <c r="B6" s="138">
        <f>+'N-V 5_06'!B95</f>
        <v>11321</v>
      </c>
      <c r="C6" s="128">
        <f>+'N-V 5_06'!C95</f>
        <v>-970</v>
      </c>
      <c r="D6" s="129">
        <f>+'N-V 5_06'!D95</f>
        <v>-12291</v>
      </c>
      <c r="F6" s="138">
        <f>+'N-V 5_06'!B93</f>
        <v>225803</v>
      </c>
      <c r="G6" s="128">
        <f>+'N-V 5_06'!C93</f>
        <v>247855</v>
      </c>
      <c r="H6" s="145">
        <f>+'N-V 5_06'!E93</f>
        <v>601106</v>
      </c>
      <c r="I6" s="149">
        <f>+G6/H6</f>
        <v>0.41233160208016556</v>
      </c>
    </row>
    <row r="7" spans="1:9" s="126" customFormat="1" ht="16.5" customHeight="1">
      <c r="A7" s="135" t="s">
        <v>1</v>
      </c>
      <c r="B7" s="139">
        <f>+'N-V 5_06'!G95</f>
        <v>-2853</v>
      </c>
      <c r="C7" s="130">
        <f>+'N-V 5_06'!H95</f>
        <v>4120</v>
      </c>
      <c r="D7" s="131">
        <f>+'N-V 5_06'!J95</f>
        <v>-23461</v>
      </c>
      <c r="F7" s="139">
        <f>+'N-V 5_06'!G93</f>
        <v>310115</v>
      </c>
      <c r="G7" s="130">
        <f>+'N-V 5_06'!H93</f>
        <v>332929</v>
      </c>
      <c r="H7" s="146">
        <f>+'N-V 5_06'!J93</f>
        <v>810486</v>
      </c>
      <c r="I7" s="149">
        <f>+G7/H7</f>
        <v>0.410776990595766</v>
      </c>
    </row>
    <row r="8" spans="1:9" s="126" customFormat="1" ht="16.5" customHeight="1">
      <c r="A8" s="135" t="s">
        <v>4</v>
      </c>
      <c r="B8" s="139">
        <f>+'N-V 5_06'!Q95</f>
        <v>-9275</v>
      </c>
      <c r="C8" s="130">
        <f>+'N-V 5_06'!R95</f>
        <v>-10706</v>
      </c>
      <c r="D8" s="131">
        <f>+'N-V 5_06'!T95</f>
        <v>-17316</v>
      </c>
      <c r="F8" s="139">
        <f>+'N-V 5_06'!Q93</f>
        <v>173539</v>
      </c>
      <c r="G8" s="130">
        <f>+'N-V 5_06'!R93</f>
        <v>191049</v>
      </c>
      <c r="H8" s="146">
        <f>+'N-V 5_06'!T93</f>
        <v>433405</v>
      </c>
      <c r="I8" s="149">
        <f>+G8/H8</f>
        <v>0.44080940459847023</v>
      </c>
    </row>
    <row r="9" spans="1:9" s="126" customFormat="1" ht="16.5" customHeight="1">
      <c r="A9" s="135" t="s">
        <v>2</v>
      </c>
      <c r="B9" s="139">
        <f>+'N-V 5_06'!L95</f>
        <v>3051.238000000012</v>
      </c>
      <c r="C9" s="130">
        <f>+'N-V 5_06'!M95</f>
        <v>-1441.2659999999742</v>
      </c>
      <c r="D9" s="131">
        <f>+'N-V 5_06'!O95</f>
        <v>-17500.2</v>
      </c>
      <c r="F9" s="139">
        <f>+'N-V 5_06'!L93</f>
        <v>208574.291</v>
      </c>
      <c r="G9" s="130">
        <f>+'N-V 5_06'!M93</f>
        <v>232754.89399999997</v>
      </c>
      <c r="H9" s="146">
        <f>+'N-V 5_06'!O93</f>
        <v>554234.2</v>
      </c>
      <c r="I9" s="149">
        <f>+G9/H9</f>
        <v>0.4199576532808693</v>
      </c>
    </row>
    <row r="10" spans="1:9" s="126" customFormat="1" ht="16.5" customHeight="1" thickBot="1">
      <c r="A10" s="136" t="s">
        <v>96</v>
      </c>
      <c r="B10" s="140">
        <f>+'N-V 5_06'!V95</f>
        <v>5038</v>
      </c>
      <c r="C10" s="132">
        <f>+'N-V 5_06'!W95</f>
        <v>-9779</v>
      </c>
      <c r="D10" s="133">
        <f>+'N-V 5_06'!Y95</f>
        <v>-14872</v>
      </c>
      <c r="F10" s="140">
        <f>+'N-V 5_06'!V93</f>
        <v>225141</v>
      </c>
      <c r="G10" s="132">
        <f>+'N-V 5_06'!W93</f>
        <v>243089</v>
      </c>
      <c r="H10" s="147">
        <f>+'N-V 5_06'!Y93</f>
        <v>593585</v>
      </c>
      <c r="I10" s="150">
        <f>+G10/H10</f>
        <v>0.4095268579900099</v>
      </c>
    </row>
    <row r="11" ht="25.5" customHeight="1"/>
    <row r="12" s="152" customFormat="1" ht="18.75" customHeight="1" thickBot="1">
      <c r="A12" s="151" t="s">
        <v>105</v>
      </c>
    </row>
    <row r="13" spans="1:9" s="126" customFormat="1" ht="12.75" customHeight="1">
      <c r="A13" s="164" t="str">
        <f>+A4</f>
        <v>Nemocnice </v>
      </c>
      <c r="B13" s="161" t="s">
        <v>100</v>
      </c>
      <c r="C13" s="162"/>
      <c r="D13" s="162"/>
      <c r="E13" s="163"/>
      <c r="F13" s="161" t="s">
        <v>101</v>
      </c>
      <c r="G13" s="162"/>
      <c r="H13" s="162"/>
      <c r="I13" s="163"/>
    </row>
    <row r="14" spans="1:9" s="126" customFormat="1" ht="22.5" customHeight="1" thickBot="1">
      <c r="A14" s="165"/>
      <c r="B14" s="137" t="str">
        <f>+B5</f>
        <v>k 31.5.2005</v>
      </c>
      <c r="C14" s="127" t="str">
        <f>+C5</f>
        <v>k 31.5.2006</v>
      </c>
      <c r="D14" s="144" t="str">
        <f>+D5</f>
        <v>plán 2006</v>
      </c>
      <c r="E14" s="148" t="s">
        <v>110</v>
      </c>
      <c r="F14" s="141" t="str">
        <f>+B14</f>
        <v>k 31.5.2005</v>
      </c>
      <c r="G14" s="142" t="str">
        <f>+C14</f>
        <v>k 31.5.2006</v>
      </c>
      <c r="H14" s="143" t="str">
        <f>+D14</f>
        <v>plán 2006</v>
      </c>
      <c r="I14" s="148" t="s">
        <v>110</v>
      </c>
    </row>
    <row r="15" spans="1:9" s="126" customFormat="1" ht="17.25" customHeight="1">
      <c r="A15" s="134" t="str">
        <f>+A6</f>
        <v>Havlíčkův Brod</v>
      </c>
      <c r="B15" s="138">
        <f>+'N-V 5_06'!B56</f>
        <v>56617</v>
      </c>
      <c r="C15" s="128">
        <f>+'N-V 5_06'!C56</f>
        <v>60135</v>
      </c>
      <c r="D15" s="145">
        <f>+'N-V 5_06'!E56</f>
        <v>145000</v>
      </c>
      <c r="E15" s="149">
        <f>+'N-V 5_06'!F56</f>
        <v>0.41472413793103446</v>
      </c>
      <c r="F15" s="138">
        <f>+'N-V 5_06'!B64</f>
        <v>7451</v>
      </c>
      <c r="G15" s="128">
        <f>+'N-V 5_06'!C64</f>
        <v>10088</v>
      </c>
      <c r="H15" s="145">
        <f>+'N-V 5_06'!E64</f>
        <v>21300</v>
      </c>
      <c r="I15" s="149">
        <f>+'N-V 5_06'!F64</f>
        <v>0.4736150234741784</v>
      </c>
    </row>
    <row r="16" spans="1:9" s="126" customFormat="1" ht="17.25" customHeight="1">
      <c r="A16" s="135" t="str">
        <f>+A7</f>
        <v>Jihlava</v>
      </c>
      <c r="B16" s="139">
        <f>+'N-V 5_06'!G56</f>
        <v>78732</v>
      </c>
      <c r="C16" s="130">
        <f>+'N-V 5_06'!H56</f>
        <v>71011</v>
      </c>
      <c r="D16" s="146">
        <f>+'N-V 5_06'!J56</f>
        <v>169300</v>
      </c>
      <c r="E16" s="149">
        <f>+'N-V 5_06'!K56</f>
        <v>0.4194388659184879</v>
      </c>
      <c r="F16" s="139">
        <f>+'N-V 5_06'!G64</f>
        <v>14092</v>
      </c>
      <c r="G16" s="130">
        <f>+'N-V 5_06'!H64</f>
        <v>17244</v>
      </c>
      <c r="H16" s="146">
        <f>+'N-V 5_06'!J64</f>
        <v>34450</v>
      </c>
      <c r="I16" s="149">
        <f>+'N-V 5_06'!K64</f>
        <v>0.5005515239477504</v>
      </c>
    </row>
    <row r="17" spans="1:9" s="126" customFormat="1" ht="17.25" customHeight="1">
      <c r="A17" s="135" t="str">
        <f>+A8</f>
        <v>Pelhřimov</v>
      </c>
      <c r="B17" s="139">
        <f>+'N-V 5_06'!Q56</f>
        <v>44877</v>
      </c>
      <c r="C17" s="130">
        <f>+'N-V 5_06'!R56</f>
        <v>46543</v>
      </c>
      <c r="D17" s="146">
        <f>+'N-V 5_06'!T56</f>
        <v>98000</v>
      </c>
      <c r="E17" s="149">
        <f>+'N-V 5_06'!U56</f>
        <v>0.4749285714285714</v>
      </c>
      <c r="F17" s="139">
        <f>+'N-V 5_06'!Q64</f>
        <v>7396</v>
      </c>
      <c r="G17" s="130">
        <f>+'N-V 5_06'!R64</f>
        <v>9760</v>
      </c>
      <c r="H17" s="146">
        <f>+'N-V 5_06'!T64</f>
        <v>17000</v>
      </c>
      <c r="I17" s="149">
        <f>+'N-V 5_06'!U64</f>
        <v>0.5741176470588235</v>
      </c>
    </row>
    <row r="18" spans="1:9" s="126" customFormat="1" ht="17.25" customHeight="1">
      <c r="A18" s="135" t="str">
        <f>+A9</f>
        <v>Třebíč</v>
      </c>
      <c r="B18" s="139">
        <f>+'N-V 5_06'!L56</f>
        <v>47582.181</v>
      </c>
      <c r="C18" s="130">
        <f>+'N-V 5_06'!M56</f>
        <v>50044.411</v>
      </c>
      <c r="D18" s="146">
        <f>+'N-V 5_06'!O56</f>
        <v>110100</v>
      </c>
      <c r="E18" s="149">
        <f>+'N-V 5_06'!P56</f>
        <v>0.45453597638510446</v>
      </c>
      <c r="F18" s="139">
        <f>+'N-V 5_06'!L64</f>
        <v>8442.409000000001</v>
      </c>
      <c r="G18" s="130">
        <f>+'N-V 5_06'!M64</f>
        <v>11594.296</v>
      </c>
      <c r="H18" s="146">
        <f>+'N-V 5_06'!O64</f>
        <v>22520</v>
      </c>
      <c r="I18" s="149">
        <f>+'N-V 5_06'!P64</f>
        <v>0.514844404973357</v>
      </c>
    </row>
    <row r="19" spans="1:9" s="126" customFormat="1" ht="17.25" customHeight="1" thickBot="1">
      <c r="A19" s="136" t="str">
        <f>+A10</f>
        <v>Nové Město</v>
      </c>
      <c r="B19" s="140">
        <f>+'N-V 5_06'!V56</f>
        <v>55327</v>
      </c>
      <c r="C19" s="132">
        <f>+'N-V 5_06'!W56</f>
        <v>53876</v>
      </c>
      <c r="D19" s="147">
        <f>+'N-V 5_06'!Y56</f>
        <v>133039</v>
      </c>
      <c r="E19" s="150">
        <f>+'N-V 5_06'!Z56</f>
        <v>0.40496395793714624</v>
      </c>
      <c r="F19" s="140">
        <f>+'N-V 5_06'!V64</f>
        <v>9258</v>
      </c>
      <c r="G19" s="132">
        <f>+'N-V 5_06'!W64</f>
        <v>12830</v>
      </c>
      <c r="H19" s="147">
        <f>+'N-V 5_06'!Y64</f>
        <v>24000</v>
      </c>
      <c r="I19" s="150">
        <f>+'N-V 5_06'!Z64</f>
        <v>0.5345833333333333</v>
      </c>
    </row>
    <row r="20" ht="3.75" customHeight="1"/>
    <row r="21" ht="2.25" customHeight="1" thickBot="1"/>
    <row r="22" spans="1:9" s="126" customFormat="1" ht="13.5" customHeight="1">
      <c r="A22" s="164" t="str">
        <f>+A13</f>
        <v>Nemocnice </v>
      </c>
      <c r="B22" s="161" t="s">
        <v>102</v>
      </c>
      <c r="C22" s="162"/>
      <c r="D22" s="162"/>
      <c r="E22" s="163"/>
      <c r="F22" s="161" t="s">
        <v>112</v>
      </c>
      <c r="G22" s="162"/>
      <c r="H22" s="162"/>
      <c r="I22" s="163"/>
    </row>
    <row r="23" spans="1:9" s="126" customFormat="1" ht="24" customHeight="1" thickBot="1">
      <c r="A23" s="165"/>
      <c r="B23" s="137" t="str">
        <f>+B14</f>
        <v>k 31.5.2005</v>
      </c>
      <c r="C23" s="127" t="str">
        <f aca="true" t="shared" si="0" ref="C23:H23">+C14</f>
        <v>k 31.5.2006</v>
      </c>
      <c r="D23" s="144" t="str">
        <f t="shared" si="0"/>
        <v>plán 2006</v>
      </c>
      <c r="E23" s="148" t="str">
        <f>+E14</f>
        <v>% plnění plánu</v>
      </c>
      <c r="F23" s="141" t="str">
        <f t="shared" si="0"/>
        <v>k 31.5.2005</v>
      </c>
      <c r="G23" s="142" t="str">
        <f t="shared" si="0"/>
        <v>k 31.5.2006</v>
      </c>
      <c r="H23" s="143" t="str">
        <f t="shared" si="0"/>
        <v>plán 2006</v>
      </c>
      <c r="I23" s="148" t="str">
        <f>+I14</f>
        <v>% plnění plánu</v>
      </c>
    </row>
    <row r="24" spans="1:9" s="126" customFormat="1" ht="17.25" customHeight="1">
      <c r="A24" s="134" t="str">
        <f>+A15</f>
        <v>Havlíčkův Brod</v>
      </c>
      <c r="B24" s="138">
        <f>+'N-V 5_06'!B66</f>
        <v>4069</v>
      </c>
      <c r="C24" s="128">
        <f>+'N-V 5_06'!C66</f>
        <v>3811</v>
      </c>
      <c r="D24" s="145">
        <f>+'N-V 5_06'!E66</f>
        <v>10800</v>
      </c>
      <c r="E24" s="149">
        <f>+'N-V 5_06'!F66</f>
        <v>0.3528703703703704</v>
      </c>
      <c r="F24" s="138">
        <f>+'N-V 5_06'!B71</f>
        <v>16983</v>
      </c>
      <c r="G24" s="128">
        <f>+'N-V 5_06'!C71</f>
        <v>17946</v>
      </c>
      <c r="H24" s="145">
        <f>+'N-V 5_06'!E71</f>
        <v>45300</v>
      </c>
      <c r="I24" s="149">
        <f>+'N-V 5_06'!F71</f>
        <v>0.396158940397351</v>
      </c>
    </row>
    <row r="25" spans="1:9" s="126" customFormat="1" ht="17.25" customHeight="1">
      <c r="A25" s="135" t="str">
        <f>+A16</f>
        <v>Jihlava</v>
      </c>
      <c r="B25" s="139">
        <f>+'N-V 5_06'!G66</f>
        <v>6048</v>
      </c>
      <c r="C25" s="130">
        <f>+'N-V 5_06'!H66</f>
        <v>4166</v>
      </c>
      <c r="D25" s="146">
        <f>+'N-V 5_06'!J66</f>
        <v>14000</v>
      </c>
      <c r="E25" s="149">
        <f>+'N-V 5_06'!K66</f>
        <v>0.2975714285714286</v>
      </c>
      <c r="F25" s="139">
        <f>+'N-V 5_06'!G71</f>
        <v>37430</v>
      </c>
      <c r="G25" s="130">
        <f>+'N-V 5_06'!H71</f>
        <v>45773</v>
      </c>
      <c r="H25" s="146">
        <f>+'N-V 5_06'!J71</f>
        <v>112299</v>
      </c>
      <c r="I25" s="149">
        <f>+'N-V 5_06'!K71</f>
        <v>0.4075993552925672</v>
      </c>
    </row>
    <row r="26" spans="1:9" s="126" customFormat="1" ht="17.25" customHeight="1">
      <c r="A26" s="135" t="str">
        <f>+A17</f>
        <v>Pelhřimov</v>
      </c>
      <c r="B26" s="139">
        <f>+'N-V 5_06'!Q66</f>
        <v>2684</v>
      </c>
      <c r="C26" s="130">
        <f>+'N-V 5_06'!R66</f>
        <v>2693</v>
      </c>
      <c r="D26" s="146">
        <f>+'N-V 5_06'!T66</f>
        <v>7000</v>
      </c>
      <c r="E26" s="149">
        <f>+'N-V 5_06'!U66</f>
        <v>0.38471428571428573</v>
      </c>
      <c r="F26" s="139">
        <f>+'N-V 5_06'!Q71</f>
        <v>20282</v>
      </c>
      <c r="G26" s="130">
        <f>+'N-V 5_06'!R71</f>
        <v>20542</v>
      </c>
      <c r="H26" s="146">
        <f>+'N-V 5_06'!T71</f>
        <v>48300</v>
      </c>
      <c r="I26" s="149">
        <f>+'N-V 5_06'!U71</f>
        <v>0.42530020703933746</v>
      </c>
    </row>
    <row r="27" spans="1:9" s="126" customFormat="1" ht="17.25" customHeight="1">
      <c r="A27" s="135" t="str">
        <f>+A18</f>
        <v>Třebíč</v>
      </c>
      <c r="B27" s="139">
        <f>+'N-V 5_06'!L66</f>
        <v>4602.993</v>
      </c>
      <c r="C27" s="130">
        <f>+'N-V 5_06'!M66</f>
        <v>5654.302</v>
      </c>
      <c r="D27" s="146">
        <f>+'N-V 5_06'!O66</f>
        <v>12100</v>
      </c>
      <c r="E27" s="149">
        <f>+'N-V 5_06'!P66</f>
        <v>0.4672976859504132</v>
      </c>
      <c r="F27" s="139">
        <f>+'N-V 5_06'!L71</f>
        <v>27902.414</v>
      </c>
      <c r="G27" s="130">
        <f>+'N-V 5_06'!M71</f>
        <v>26354.051</v>
      </c>
      <c r="H27" s="146">
        <f>+'N-V 5_06'!O71</f>
        <v>66280</v>
      </c>
      <c r="I27" s="149">
        <f>+'N-V 5_06'!P71</f>
        <v>0.39761694327097163</v>
      </c>
    </row>
    <row r="28" spans="1:9" s="126" customFormat="1" ht="17.25" customHeight="1" thickBot="1">
      <c r="A28" s="136" t="str">
        <f>+A19</f>
        <v>Nové Město</v>
      </c>
      <c r="B28" s="140">
        <f>+'N-V 5_06'!V66</f>
        <v>4075</v>
      </c>
      <c r="C28" s="132">
        <f>+'N-V 5_06'!W66</f>
        <v>6511</v>
      </c>
      <c r="D28" s="147">
        <f>+'N-V 5_06'!Y66</f>
        <v>9772</v>
      </c>
      <c r="E28" s="150">
        <f>+'N-V 5_06'!Z66</f>
        <v>0.66629144494474</v>
      </c>
      <c r="F28" s="140">
        <f>+'N-V 5_06'!V71</f>
        <v>23833</v>
      </c>
      <c r="G28" s="132">
        <f>+'N-V 5_06'!W71</f>
        <v>23315</v>
      </c>
      <c r="H28" s="147">
        <f>+'N-V 5_06'!Y71</f>
        <v>57881</v>
      </c>
      <c r="I28" s="150">
        <f>+'N-V 5_06'!Z71</f>
        <v>0.4028092120039391</v>
      </c>
    </row>
    <row r="29" ht="2.25" customHeight="1"/>
    <row r="30" ht="3" customHeight="1" thickBot="1"/>
    <row r="31" spans="1:9" s="126" customFormat="1" ht="13.5" customHeight="1">
      <c r="A31" s="164" t="str">
        <f>+A22</f>
        <v>Nemocnice </v>
      </c>
      <c r="B31" s="161" t="s">
        <v>103</v>
      </c>
      <c r="C31" s="162"/>
      <c r="D31" s="162"/>
      <c r="E31" s="163"/>
      <c r="F31" s="161" t="s">
        <v>104</v>
      </c>
      <c r="G31" s="162"/>
      <c r="H31" s="162"/>
      <c r="I31" s="163"/>
    </row>
    <row r="32" spans="1:9" s="126" customFormat="1" ht="24" customHeight="1" thickBot="1">
      <c r="A32" s="165"/>
      <c r="B32" s="137" t="str">
        <f>+B23</f>
        <v>k 31.5.2005</v>
      </c>
      <c r="C32" s="127" t="str">
        <f aca="true" t="shared" si="1" ref="C32:H32">+C23</f>
        <v>k 31.5.2006</v>
      </c>
      <c r="D32" s="144" t="str">
        <f t="shared" si="1"/>
        <v>plán 2006</v>
      </c>
      <c r="E32" s="148" t="str">
        <f>+E23</f>
        <v>% plnění plánu</v>
      </c>
      <c r="F32" s="141" t="str">
        <f t="shared" si="1"/>
        <v>k 31.5.2005</v>
      </c>
      <c r="G32" s="142" t="str">
        <f t="shared" si="1"/>
        <v>k 31.5.2006</v>
      </c>
      <c r="H32" s="143" t="str">
        <f t="shared" si="1"/>
        <v>plán 2006</v>
      </c>
      <c r="I32" s="148" t="str">
        <f>+I23</f>
        <v>% plnění plánu</v>
      </c>
    </row>
    <row r="33" spans="1:9" s="126" customFormat="1" ht="18" customHeight="1">
      <c r="A33" s="134" t="str">
        <f>+A24</f>
        <v>Havlíčkův Brod</v>
      </c>
      <c r="B33" s="138">
        <f>+'N-V 5_06'!B77</f>
        <v>118474</v>
      </c>
      <c r="C33" s="128">
        <f>+'N-V 5_06'!C77</f>
        <v>132911</v>
      </c>
      <c r="D33" s="145">
        <f>+'N-V 5_06'!E77</f>
        <v>327596</v>
      </c>
      <c r="E33" s="149">
        <f>+'N-V 5_06'!F77</f>
        <v>0.4057161870108304</v>
      </c>
      <c r="F33" s="138">
        <f>+'N-V 5_06'!B88</f>
        <v>1522</v>
      </c>
      <c r="G33" s="128">
        <f>+'N-V 5_06'!C88</f>
        <v>793</v>
      </c>
      <c r="H33" s="145">
        <f>+'N-V 5_06'!E88</f>
        <v>2000</v>
      </c>
      <c r="I33" s="149">
        <f>+'N-V 5_06'!F88</f>
        <v>0.3965</v>
      </c>
    </row>
    <row r="34" spans="1:9" s="126" customFormat="1" ht="18" customHeight="1">
      <c r="A34" s="135" t="str">
        <f>+A25</f>
        <v>Jihlava</v>
      </c>
      <c r="B34" s="139">
        <f>+'N-V 5_06'!G77</f>
        <v>136249</v>
      </c>
      <c r="C34" s="130">
        <f>+'N-V 5_06'!H77</f>
        <v>154461</v>
      </c>
      <c r="D34" s="146">
        <f>+'N-V 5_06'!J77</f>
        <v>382498</v>
      </c>
      <c r="E34" s="149">
        <f>+'N-V 5_06'!K77</f>
        <v>0.40382171932925137</v>
      </c>
      <c r="F34" s="139">
        <f>+'N-V 5_06'!G88</f>
        <v>836</v>
      </c>
      <c r="G34" s="130">
        <f>+'N-V 5_06'!H88</f>
        <v>631</v>
      </c>
      <c r="H34" s="146">
        <f>+'N-V 5_06'!J88</f>
        <v>2200</v>
      </c>
      <c r="I34" s="149">
        <f>+'N-V 5_06'!K88</f>
        <v>0.2868181818181818</v>
      </c>
    </row>
    <row r="35" spans="1:9" s="126" customFormat="1" ht="18" customHeight="1">
      <c r="A35" s="135" t="str">
        <f>+A26</f>
        <v>Pelhřimov</v>
      </c>
      <c r="B35" s="139">
        <f>+'N-V 5_06'!Q77</f>
        <v>79995</v>
      </c>
      <c r="C35" s="130">
        <f>+'N-V 5_06'!R77</f>
        <v>88641</v>
      </c>
      <c r="D35" s="146">
        <f>+'N-V 5_06'!T77</f>
        <v>219885</v>
      </c>
      <c r="E35" s="149">
        <f>+'N-V 5_06'!U77</f>
        <v>0.40312436046115013</v>
      </c>
      <c r="F35" s="139">
        <f>+'N-V 5_06'!Q88</f>
        <v>386</v>
      </c>
      <c r="G35" s="130">
        <f>+'N-V 5_06'!R88</f>
        <v>772</v>
      </c>
      <c r="H35" s="146">
        <f>+'N-V 5_06'!T88</f>
        <v>1408</v>
      </c>
      <c r="I35" s="149">
        <f>+'N-V 5_06'!U88</f>
        <v>0.5482954545454546</v>
      </c>
    </row>
    <row r="36" spans="1:9" s="126" customFormat="1" ht="18" customHeight="1">
      <c r="A36" s="135" t="str">
        <f>+A27</f>
        <v>Třebíč</v>
      </c>
      <c r="B36" s="139">
        <f>+'N-V 5_06'!L77</f>
        <v>105207.85</v>
      </c>
      <c r="C36" s="130">
        <f>+'N-V 5_06'!M77</f>
        <v>122039.933</v>
      </c>
      <c r="D36" s="146">
        <f>+'N-V 5_06'!O77</f>
        <v>302306.6</v>
      </c>
      <c r="E36" s="149">
        <f>+'N-V 5_06'!P77</f>
        <v>0.40369589350679086</v>
      </c>
      <c r="F36" s="139">
        <f>+'N-V 5_06'!L88</f>
        <v>876.602</v>
      </c>
      <c r="G36" s="130">
        <f>+'N-V 5_06'!M88</f>
        <v>1542.478</v>
      </c>
      <c r="H36" s="146">
        <f>+'N-V 5_06'!O88</f>
        <v>5214</v>
      </c>
      <c r="I36" s="149">
        <f>+'N-V 5_06'!P88</f>
        <v>0.29583390870732645</v>
      </c>
    </row>
    <row r="37" spans="1:9" s="126" customFormat="1" ht="18" customHeight="1" thickBot="1">
      <c r="A37" s="136" t="str">
        <f>+A28</f>
        <v>Nové Město</v>
      </c>
      <c r="B37" s="140">
        <f>+'N-V 5_06'!V77</f>
        <v>112017</v>
      </c>
      <c r="C37" s="132">
        <f>+'N-V 5_06'!W77</f>
        <v>124361</v>
      </c>
      <c r="D37" s="147">
        <f>+'N-V 5_06'!Y77</f>
        <v>315064</v>
      </c>
      <c r="E37" s="150">
        <f>+'N-V 5_06'!Z77</f>
        <v>0.39471662900236143</v>
      </c>
      <c r="F37" s="140">
        <f>+'N-V 5_06'!V88</f>
        <v>859</v>
      </c>
      <c r="G37" s="132">
        <f>+'N-V 5_06'!W88</f>
        <v>1442</v>
      </c>
      <c r="H37" s="147">
        <f>+'N-V 5_06'!Y88</f>
        <v>4901</v>
      </c>
      <c r="I37" s="150">
        <f>+'N-V 5_06'!Z88</f>
        <v>0.2942256682309733</v>
      </c>
    </row>
    <row r="39" ht="21.75" customHeight="1" thickBot="1">
      <c r="A39" s="151" t="s">
        <v>106</v>
      </c>
    </row>
    <row r="40" spans="1:9" s="126" customFormat="1" ht="16.5" customHeight="1">
      <c r="A40" s="164" t="str">
        <f>+A31</f>
        <v>Nemocnice </v>
      </c>
      <c r="B40" s="161" t="s">
        <v>108</v>
      </c>
      <c r="C40" s="162"/>
      <c r="D40" s="162"/>
      <c r="E40" s="163"/>
      <c r="F40" s="161" t="s">
        <v>114</v>
      </c>
      <c r="G40" s="162"/>
      <c r="H40" s="162"/>
      <c r="I40" s="163"/>
    </row>
    <row r="41" spans="1:9" s="126" customFormat="1" ht="24" customHeight="1" thickBot="1">
      <c r="A41" s="165"/>
      <c r="B41" s="137" t="str">
        <f>+F5</f>
        <v>k 31.5.2005</v>
      </c>
      <c r="C41" s="127" t="str">
        <f>+G5</f>
        <v>k 31.5.2006</v>
      </c>
      <c r="D41" s="144" t="str">
        <f>+H5</f>
        <v>plán 2006</v>
      </c>
      <c r="E41" s="148" t="str">
        <f>+I5</f>
        <v>% plnění plánu</v>
      </c>
      <c r="F41" s="137" t="str">
        <f>+B32</f>
        <v>k 31.5.2005</v>
      </c>
      <c r="G41" s="127" t="str">
        <f>+C32</f>
        <v>k 31.5.2006</v>
      </c>
      <c r="H41" s="144" t="str">
        <f>+D32</f>
        <v>plán 2006</v>
      </c>
      <c r="I41" s="148" t="str">
        <f>+E32</f>
        <v>% plnění plánu</v>
      </c>
    </row>
    <row r="42" spans="1:9" s="126" customFormat="1" ht="17.25" customHeight="1">
      <c r="A42" s="134" t="str">
        <f>+A33</f>
        <v>Havlíčkův Brod</v>
      </c>
      <c r="B42" s="138">
        <f>+'N-V 5_06'!B23</f>
        <v>237124</v>
      </c>
      <c r="C42" s="128">
        <f>+'N-V 5_06'!C23</f>
        <v>246885</v>
      </c>
      <c r="D42" s="145">
        <f>+'N-V 5_06'!E23</f>
        <v>588539</v>
      </c>
      <c r="E42" s="149">
        <f>+'N-V 5_06'!F23</f>
        <v>0.4194879183877364</v>
      </c>
      <c r="F42" s="138">
        <f>+'N-V 5_06'!B13</f>
        <v>192135</v>
      </c>
      <c r="G42" s="128">
        <f>+'N-V 5_06'!C13</f>
        <v>203342</v>
      </c>
      <c r="H42" s="145">
        <f>+'N-V 5_06'!E13</f>
        <v>487127</v>
      </c>
      <c r="I42" s="149">
        <f>+'N-V 5_06'!F13</f>
        <v>0.41743118324379475</v>
      </c>
    </row>
    <row r="43" spans="1:9" s="126" customFormat="1" ht="17.25" customHeight="1">
      <c r="A43" s="135" t="str">
        <f>+A34</f>
        <v>Jihlava</v>
      </c>
      <c r="B43" s="139">
        <f>+'N-V 5_06'!G23</f>
        <v>307262</v>
      </c>
      <c r="C43" s="130">
        <f>+'N-V 5_06'!H23</f>
        <v>337049</v>
      </c>
      <c r="D43" s="146">
        <f>+'N-V 5_06'!J23</f>
        <v>787024</v>
      </c>
      <c r="E43" s="149">
        <f>+'N-V 5_06'!K23</f>
        <v>0.42825758807863545</v>
      </c>
      <c r="F43" s="139">
        <f>+'N-V 5_06'!G13</f>
        <v>236189</v>
      </c>
      <c r="G43" s="130">
        <f>+'N-V 5_06'!H13</f>
        <v>260590</v>
      </c>
      <c r="H43" s="146">
        <f>+'N-V 5_06'!J13</f>
        <v>603080</v>
      </c>
      <c r="I43" s="149">
        <f>+'N-V 5_06'!K13</f>
        <v>0.43209856072162894</v>
      </c>
    </row>
    <row r="44" spans="1:9" s="126" customFormat="1" ht="17.25" customHeight="1">
      <c r="A44" s="135" t="str">
        <f>+A35</f>
        <v>Pelhřimov</v>
      </c>
      <c r="B44" s="139">
        <f>+'N-V 5_06'!Q23</f>
        <v>164264</v>
      </c>
      <c r="C44" s="130">
        <f>+'N-V 5_06'!R23</f>
        <v>180343</v>
      </c>
      <c r="D44" s="146">
        <f>+'N-V 5_06'!T23</f>
        <v>416089</v>
      </c>
      <c r="E44" s="149">
        <f>+'N-V 5_06'!U23</f>
        <v>0.4334240991710908</v>
      </c>
      <c r="F44" s="139">
        <f>+'N-V 5_06'!Q13</f>
        <v>128514</v>
      </c>
      <c r="G44" s="130">
        <f>+'N-V 5_06'!R13</f>
        <v>139960</v>
      </c>
      <c r="H44" s="146">
        <f>+'N-V 5_06'!T13</f>
        <v>329700</v>
      </c>
      <c r="I44" s="149">
        <f>+'N-V 5_06'!U13</f>
        <v>0.42450712769184107</v>
      </c>
    </row>
    <row r="45" spans="1:9" s="126" customFormat="1" ht="17.25" customHeight="1">
      <c r="A45" s="135" t="str">
        <f>+A36</f>
        <v>Třebíč</v>
      </c>
      <c r="B45" s="139">
        <f>+'N-V 5_06'!L23</f>
        <v>211625.529</v>
      </c>
      <c r="C45" s="130">
        <f>+'N-V 5_06'!M23</f>
        <v>231313.628</v>
      </c>
      <c r="D45" s="146">
        <f>+'N-V 5_06'!O23</f>
        <v>536734</v>
      </c>
      <c r="E45" s="149">
        <f>+'N-V 5_06'!P23</f>
        <v>0.4309651112096495</v>
      </c>
      <c r="F45" s="139">
        <f>+'N-V 5_06'!L13</f>
        <v>190570.38</v>
      </c>
      <c r="G45" s="130">
        <f>+'N-V 5_06'!M13</f>
        <v>207900.124</v>
      </c>
      <c r="H45" s="146">
        <f>+'N-V 5_06'!O13</f>
        <v>485000</v>
      </c>
      <c r="I45" s="149">
        <f>+'N-V 5_06'!P13</f>
        <v>0.4286600494845361</v>
      </c>
    </row>
    <row r="46" spans="1:9" s="126" customFormat="1" ht="17.25" customHeight="1" thickBot="1">
      <c r="A46" s="136" t="str">
        <f>+A37</f>
        <v>Nové Město</v>
      </c>
      <c r="B46" s="140">
        <f>+'N-V 5_06'!V23</f>
        <v>230179</v>
      </c>
      <c r="C46" s="132">
        <f>+'N-V 5_06'!W23</f>
        <v>233310</v>
      </c>
      <c r="D46" s="147">
        <f>+'N-V 5_06'!Y23</f>
        <v>578713</v>
      </c>
      <c r="E46" s="150">
        <f>+'N-V 5_06'!Z23</f>
        <v>0.40315320374693503</v>
      </c>
      <c r="F46" s="140">
        <f>+'N-V 5_06'!V12</f>
        <v>192271</v>
      </c>
      <c r="G46" s="132">
        <f>+'N-V 5_06'!W12</f>
        <v>198071</v>
      </c>
      <c r="H46" s="147">
        <f>+'N-V 5_06'!Y12</f>
        <v>493724</v>
      </c>
      <c r="I46" s="150">
        <f>+'N-V 5_06'!Z12</f>
        <v>0.4011775809966702</v>
      </c>
    </row>
    <row r="47" ht="4.5" customHeight="1"/>
    <row r="48" ht="3" customHeight="1" thickBot="1"/>
    <row r="49" spans="1:9" s="126" customFormat="1" ht="14.25" customHeight="1">
      <c r="A49" s="164" t="str">
        <f>+A40</f>
        <v>Nemocnice </v>
      </c>
      <c r="B49" s="161" t="s">
        <v>113</v>
      </c>
      <c r="C49" s="162"/>
      <c r="D49" s="162"/>
      <c r="E49" s="163"/>
      <c r="F49" s="161" t="s">
        <v>111</v>
      </c>
      <c r="G49" s="162"/>
      <c r="H49" s="162"/>
      <c r="I49" s="163"/>
    </row>
    <row r="50" spans="1:9" s="126" customFormat="1" ht="23.25" customHeight="1" thickBot="1">
      <c r="A50" s="165"/>
      <c r="B50" s="141" t="str">
        <f>+F32</f>
        <v>k 31.5.2005</v>
      </c>
      <c r="C50" s="142" t="str">
        <f>+G32</f>
        <v>k 31.5.2006</v>
      </c>
      <c r="D50" s="143" t="str">
        <f>+H32</f>
        <v>plán 2006</v>
      </c>
      <c r="E50" s="148" t="str">
        <f>+I32</f>
        <v>% plnění plánu</v>
      </c>
      <c r="F50" s="137" t="str">
        <f>+F41</f>
        <v>k 31.5.2005</v>
      </c>
      <c r="G50" s="127" t="str">
        <f>+G41</f>
        <v>k 31.5.2006</v>
      </c>
      <c r="H50" s="144" t="str">
        <f>+H41</f>
        <v>plán 2006</v>
      </c>
      <c r="I50" s="148" t="str">
        <f>+I41</f>
        <v>% plnění plánu</v>
      </c>
    </row>
    <row r="51" spans="1:9" s="126" customFormat="1" ht="17.25" customHeight="1">
      <c r="A51" s="134" t="str">
        <f>+A42</f>
        <v>Havlíčkův Brod</v>
      </c>
      <c r="B51" s="138">
        <f>+'N-V 5_06'!B16</f>
        <v>19061</v>
      </c>
      <c r="C51" s="128">
        <f>+'N-V 5_06'!C16</f>
        <v>23448</v>
      </c>
      <c r="D51" s="145">
        <f>+'N-V 5_06'!E16</f>
        <v>49862</v>
      </c>
      <c r="E51" s="149">
        <f>+'N-V 5_06'!F16</f>
        <v>0.4702579118366692</v>
      </c>
      <c r="F51" s="138">
        <f>+'N-V 5_06'!B22</f>
        <v>11245</v>
      </c>
      <c r="G51" s="128">
        <f>+'N-V 5_06'!C22</f>
        <v>7932</v>
      </c>
      <c r="H51" s="145">
        <f>+'N-V 5_06'!E22</f>
        <v>18792</v>
      </c>
      <c r="I51" s="149">
        <f>+'N-V 5_06'!F22</f>
        <v>0.4220945083014049</v>
      </c>
    </row>
    <row r="52" spans="1:9" s="126" customFormat="1" ht="17.25" customHeight="1">
      <c r="A52" s="135" t="str">
        <f>+A43</f>
        <v>Jihlava</v>
      </c>
      <c r="B52" s="139">
        <f>+'N-V 5_06'!G16</f>
        <v>39808</v>
      </c>
      <c r="C52" s="130">
        <f>+'N-V 5_06'!H16</f>
        <v>42003</v>
      </c>
      <c r="D52" s="146">
        <f>+'N-V 5_06'!J16</f>
        <v>99766</v>
      </c>
      <c r="E52" s="149">
        <f>+'N-V 5_06'!K16</f>
        <v>0.421015175510695</v>
      </c>
      <c r="F52" s="139">
        <f>+'N-V 5_06'!G22</f>
        <v>10808</v>
      </c>
      <c r="G52" s="130">
        <f>+'N-V 5_06'!H22</f>
        <v>16933</v>
      </c>
      <c r="H52" s="146">
        <f>+'N-V 5_06'!J22</f>
        <v>47388</v>
      </c>
      <c r="I52" s="149">
        <f>+'N-V 5_06'!K22</f>
        <v>0.3573267493880307</v>
      </c>
    </row>
    <row r="53" spans="1:9" s="126" customFormat="1" ht="17.25" customHeight="1">
      <c r="A53" s="135" t="str">
        <f>+A44</f>
        <v>Pelhřimov</v>
      </c>
      <c r="B53" s="139">
        <f>+'N-V 5_06'!Q16</f>
        <v>17216</v>
      </c>
      <c r="C53" s="130">
        <f>+'N-V 5_06'!R16</f>
        <v>21598</v>
      </c>
      <c r="D53" s="146">
        <f>+'N-V 5_06'!T16</f>
        <v>42000</v>
      </c>
      <c r="E53" s="149">
        <f>+'N-V 5_06'!U16</f>
        <v>0.5142380952380953</v>
      </c>
      <c r="F53" s="139">
        <f>+'N-V 5_06'!Q22</f>
        <v>7293</v>
      </c>
      <c r="G53" s="130">
        <f>+'N-V 5_06'!R22</f>
        <v>7140</v>
      </c>
      <c r="H53" s="146">
        <f>+'N-V 5_06'!T22</f>
        <v>16089</v>
      </c>
      <c r="I53" s="149">
        <f>+'N-V 5_06'!U22</f>
        <v>0.4437814655976133</v>
      </c>
    </row>
    <row r="54" spans="1:9" s="126" customFormat="1" ht="17.25" customHeight="1">
      <c r="A54" s="135" t="str">
        <f>+A45</f>
        <v>Třebíč</v>
      </c>
      <c r="B54" s="139">
        <f>+'N-V 5_06'!L16</f>
        <v>15340.437</v>
      </c>
      <c r="C54" s="130">
        <f>+'N-V 5_06'!M16</f>
        <v>15740.121</v>
      </c>
      <c r="D54" s="146">
        <f>+'N-V 5_06'!O16</f>
        <v>38500</v>
      </c>
      <c r="E54" s="149">
        <f>+'N-V 5_06'!P16</f>
        <v>0.4088343116883117</v>
      </c>
      <c r="F54" s="139">
        <f>+'N-V 5_06'!L22</f>
        <v>747.855</v>
      </c>
      <c r="G54" s="130">
        <f>+'N-V 5_06'!M22</f>
        <v>705</v>
      </c>
      <c r="H54" s="146">
        <f>+'N-V 5_06'!O22</f>
        <v>1457</v>
      </c>
      <c r="I54" s="149">
        <f>+'N-V 5_06'!P22</f>
        <v>0.4838709677419355</v>
      </c>
    </row>
    <row r="55" spans="1:9" s="126" customFormat="1" ht="17.25" customHeight="1" thickBot="1">
      <c r="A55" s="136" t="str">
        <f>+A46</f>
        <v>Nové Město</v>
      </c>
      <c r="B55" s="140">
        <f>+'N-V 5_06'!V15</f>
        <v>20714</v>
      </c>
      <c r="C55" s="132">
        <f>+'N-V 5_06'!W15</f>
        <v>21297</v>
      </c>
      <c r="D55" s="147">
        <f>+'N-V 5_06'!Y15</f>
        <v>50457</v>
      </c>
      <c r="E55" s="150">
        <f>+'N-V 5_06'!Z15</f>
        <v>0.42208216897556333</v>
      </c>
      <c r="F55" s="140">
        <f>+'N-V 5_06'!V22</f>
        <v>9625</v>
      </c>
      <c r="G55" s="132">
        <f>+'N-V 5_06'!W22</f>
        <v>7311</v>
      </c>
      <c r="H55" s="147">
        <f>+'N-V 5_06'!Y22</f>
        <v>16532</v>
      </c>
      <c r="I55" s="150">
        <f>+'N-V 5_06'!Z22</f>
        <v>0.4422332446165013</v>
      </c>
    </row>
  </sheetData>
  <mergeCells count="18">
    <mergeCell ref="A22:A23"/>
    <mergeCell ref="B4:D4"/>
    <mergeCell ref="A4:A5"/>
    <mergeCell ref="A13:A14"/>
    <mergeCell ref="A49:A50"/>
    <mergeCell ref="B22:E22"/>
    <mergeCell ref="F22:I22"/>
    <mergeCell ref="B31:E31"/>
    <mergeCell ref="F31:I31"/>
    <mergeCell ref="F40:I40"/>
    <mergeCell ref="B49:E49"/>
    <mergeCell ref="F49:I49"/>
    <mergeCell ref="A31:A32"/>
    <mergeCell ref="A40:A41"/>
    <mergeCell ref="F4:I4"/>
    <mergeCell ref="B40:E40"/>
    <mergeCell ref="B13:E13"/>
    <mergeCell ref="F13:I13"/>
  </mergeCells>
  <printOptions horizontalCentered="1"/>
  <pageMargins left="0.17" right="0.17" top="0.57" bottom="0.37" header="0.33" footer="0.2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6"/>
  <sheetViews>
    <sheetView workbookViewId="0" topLeftCell="A1">
      <selection activeCell="A1" sqref="A1"/>
    </sheetView>
  </sheetViews>
  <sheetFormatPr defaultColWidth="9.00390625" defaultRowHeight="12.75"/>
  <cols>
    <col min="1" max="1" width="23.125" style="0" customWidth="1"/>
    <col min="2" max="2" width="8.375" style="0" customWidth="1"/>
    <col min="3" max="3" width="9.125" style="4" customWidth="1"/>
    <col min="4" max="4" width="6.375" style="0" customWidth="1"/>
    <col min="5" max="5" width="8.625" style="0" customWidth="1"/>
    <col min="6" max="6" width="6.25390625" style="0" customWidth="1"/>
    <col min="7" max="7" width="8.375" style="4" customWidth="1"/>
    <col min="8" max="8" width="9.125" style="4" customWidth="1"/>
    <col min="9" max="9" width="5.75390625" style="0" customWidth="1"/>
    <col min="10" max="10" width="8.625" style="0" customWidth="1"/>
    <col min="11" max="11" width="6.875" style="0" customWidth="1"/>
    <col min="12" max="12" width="8.625" style="4" customWidth="1"/>
    <col min="13" max="13" width="9.125" style="4" customWidth="1"/>
    <col min="14" max="14" width="5.75390625" style="0" customWidth="1"/>
    <col min="15" max="15" width="8.75390625" style="0" customWidth="1"/>
    <col min="16" max="16" width="7.00390625" style="0" customWidth="1"/>
    <col min="17" max="17" width="8.625" style="4" customWidth="1"/>
    <col min="18" max="18" width="9.125" style="4" customWidth="1"/>
    <col min="19" max="19" width="5.75390625" style="0" customWidth="1"/>
    <col min="20" max="20" width="8.75390625" style="0" customWidth="1"/>
    <col min="21" max="21" width="6.25390625" style="0" customWidth="1"/>
    <col min="22" max="22" width="8.75390625" style="4" customWidth="1"/>
    <col min="23" max="23" width="9.125" style="4" customWidth="1"/>
    <col min="24" max="24" width="6.25390625" style="0" customWidth="1"/>
    <col min="25" max="25" width="8.75390625" style="0" customWidth="1"/>
    <col min="26" max="26" width="6.25390625" style="0" customWidth="1"/>
    <col min="27" max="27" width="8.375" style="0" customWidth="1"/>
  </cols>
  <sheetData>
    <row r="1" spans="1:25" ht="21.75" customHeight="1">
      <c r="A1" s="1"/>
      <c r="B1" s="2"/>
      <c r="C1" s="2"/>
      <c r="G1" s="2"/>
      <c r="H1" s="2"/>
      <c r="L1" s="2"/>
      <c r="M1" s="2"/>
      <c r="Q1" s="2"/>
      <c r="R1" s="2"/>
      <c r="V1" s="2"/>
      <c r="W1" s="2"/>
      <c r="Y1" s="108"/>
    </row>
    <row r="2" spans="1:25" ht="12.75" customHeight="1" hidden="1">
      <c r="A2" s="3"/>
      <c r="Y2" s="108"/>
    </row>
    <row r="3" spans="1:25" ht="2.25" customHeight="1" hidden="1">
      <c r="A3" s="3"/>
      <c r="Y3" s="108"/>
    </row>
    <row r="4" spans="1:25" ht="12.75" customHeight="1">
      <c r="A4" s="3"/>
      <c r="Y4" s="108"/>
    </row>
    <row r="6" ht="3" customHeight="1" thickBot="1">
      <c r="A6" s="3"/>
    </row>
    <row r="7" spans="1:27" ht="12" customHeight="1">
      <c r="A7" s="6"/>
      <c r="B7" s="161" t="s">
        <v>0</v>
      </c>
      <c r="C7" s="170"/>
      <c r="D7" s="170"/>
      <c r="E7" s="170"/>
      <c r="F7" s="171"/>
      <c r="G7" s="161" t="s">
        <v>1</v>
      </c>
      <c r="H7" s="170"/>
      <c r="I7" s="170"/>
      <c r="J7" s="170"/>
      <c r="K7" s="171"/>
      <c r="L7" s="161" t="s">
        <v>2</v>
      </c>
      <c r="M7" s="170"/>
      <c r="N7" s="170"/>
      <c r="O7" s="170" t="s">
        <v>3</v>
      </c>
      <c r="P7" s="171"/>
      <c r="Q7" s="161" t="s">
        <v>4</v>
      </c>
      <c r="R7" s="170"/>
      <c r="S7" s="170"/>
      <c r="T7" s="170"/>
      <c r="U7" s="171"/>
      <c r="V7" s="161" t="s">
        <v>5</v>
      </c>
      <c r="W7" s="170"/>
      <c r="X7" s="170"/>
      <c r="Y7" s="170"/>
      <c r="Z7" s="171"/>
      <c r="AA7" s="167" t="s">
        <v>6</v>
      </c>
    </row>
    <row r="8" spans="1:27" ht="12.75" customHeight="1" hidden="1">
      <c r="A8" s="7" t="s">
        <v>7</v>
      </c>
      <c r="B8" s="111" t="s">
        <v>8</v>
      </c>
      <c r="C8" s="9"/>
      <c r="D8" s="10"/>
      <c r="E8" s="11" t="s">
        <v>3</v>
      </c>
      <c r="F8" s="11"/>
      <c r="G8" s="8" t="s">
        <v>8</v>
      </c>
      <c r="H8" s="9"/>
      <c r="I8" s="10"/>
      <c r="J8" s="11" t="s">
        <v>3</v>
      </c>
      <c r="K8" s="11"/>
      <c r="L8" s="8" t="s">
        <v>9</v>
      </c>
      <c r="M8" s="9" t="s">
        <v>10</v>
      </c>
      <c r="N8" s="10"/>
      <c r="O8" s="11" t="s">
        <v>11</v>
      </c>
      <c r="P8" s="11"/>
      <c r="Q8" s="8" t="s">
        <v>8</v>
      </c>
      <c r="R8" s="9"/>
      <c r="S8" s="10"/>
      <c r="T8" s="11" t="s">
        <v>3</v>
      </c>
      <c r="U8" s="11"/>
      <c r="V8" s="8" t="s">
        <v>8</v>
      </c>
      <c r="W8" s="9"/>
      <c r="X8" s="10"/>
      <c r="Y8" s="11" t="s">
        <v>3</v>
      </c>
      <c r="Z8" s="12"/>
      <c r="AA8" s="168"/>
    </row>
    <row r="9" spans="1:27" s="16" customFormat="1" ht="12.75">
      <c r="A9" s="13" t="s">
        <v>12</v>
      </c>
      <c r="B9" s="14" t="s">
        <v>92</v>
      </c>
      <c r="C9" s="14" t="s">
        <v>92</v>
      </c>
      <c r="D9" s="176" t="s">
        <v>13</v>
      </c>
      <c r="E9" s="15" t="s">
        <v>11</v>
      </c>
      <c r="F9" s="172" t="s">
        <v>14</v>
      </c>
      <c r="G9" s="14" t="s">
        <v>92</v>
      </c>
      <c r="H9" s="14" t="s">
        <v>92</v>
      </c>
      <c r="I9" s="176" t="s">
        <v>13</v>
      </c>
      <c r="J9" s="15" t="s">
        <v>11</v>
      </c>
      <c r="K9" s="172" t="s">
        <v>14</v>
      </c>
      <c r="L9" s="14" t="s">
        <v>92</v>
      </c>
      <c r="M9" s="14" t="s">
        <v>92</v>
      </c>
      <c r="N9" s="176" t="s">
        <v>13</v>
      </c>
      <c r="O9" s="15" t="s">
        <v>11</v>
      </c>
      <c r="P9" s="172" t="s">
        <v>14</v>
      </c>
      <c r="Q9" s="14" t="s">
        <v>92</v>
      </c>
      <c r="R9" s="14" t="s">
        <v>92</v>
      </c>
      <c r="S9" s="176" t="s">
        <v>13</v>
      </c>
      <c r="T9" s="15" t="s">
        <v>11</v>
      </c>
      <c r="U9" s="172" t="s">
        <v>14</v>
      </c>
      <c r="V9" s="14" t="s">
        <v>92</v>
      </c>
      <c r="W9" s="14" t="s">
        <v>92</v>
      </c>
      <c r="X9" s="176" t="s">
        <v>13</v>
      </c>
      <c r="Y9" s="15" t="s">
        <v>11</v>
      </c>
      <c r="Z9" s="172" t="s">
        <v>14</v>
      </c>
      <c r="AA9" s="168"/>
    </row>
    <row r="10" spans="1:27" s="16" customFormat="1" ht="12" thickBot="1">
      <c r="A10" s="17"/>
      <c r="B10" s="18">
        <v>2005</v>
      </c>
      <c r="C10" s="19">
        <v>2006</v>
      </c>
      <c r="D10" s="173"/>
      <c r="E10" s="20" t="s">
        <v>15</v>
      </c>
      <c r="F10" s="173"/>
      <c r="G10" s="18">
        <v>2005</v>
      </c>
      <c r="H10" s="19">
        <v>2006</v>
      </c>
      <c r="I10" s="173"/>
      <c r="J10" s="20" t="s">
        <v>15</v>
      </c>
      <c r="K10" s="173"/>
      <c r="L10" s="18">
        <v>2005</v>
      </c>
      <c r="M10" s="19">
        <v>2006</v>
      </c>
      <c r="N10" s="173"/>
      <c r="O10" s="20" t="s">
        <v>15</v>
      </c>
      <c r="P10" s="173"/>
      <c r="Q10" s="18">
        <v>2005</v>
      </c>
      <c r="R10" s="19">
        <v>2006</v>
      </c>
      <c r="S10" s="173"/>
      <c r="T10" s="20" t="s">
        <v>15</v>
      </c>
      <c r="U10" s="173"/>
      <c r="V10" s="18">
        <v>2005</v>
      </c>
      <c r="W10" s="19">
        <v>2006</v>
      </c>
      <c r="X10" s="173"/>
      <c r="Y10" s="20" t="s">
        <v>15</v>
      </c>
      <c r="Z10" s="173"/>
      <c r="AA10" s="169"/>
    </row>
    <row r="11" spans="1:27" ht="4.5" customHeight="1">
      <c r="A11" s="21"/>
      <c r="B11" s="22"/>
      <c r="C11" s="23"/>
      <c r="D11" s="24"/>
      <c r="E11" s="25"/>
      <c r="F11" s="26"/>
      <c r="G11" s="22"/>
      <c r="H11" s="23"/>
      <c r="I11" s="24"/>
      <c r="J11" s="25"/>
      <c r="K11" s="26"/>
      <c r="L11" s="22"/>
      <c r="M11" s="23"/>
      <c r="N11" s="24"/>
      <c r="O11" s="25"/>
      <c r="P11" s="26"/>
      <c r="Q11" s="22"/>
      <c r="R11" s="23"/>
      <c r="S11" s="24"/>
      <c r="T11" s="25"/>
      <c r="U11" s="26"/>
      <c r="V11" s="22"/>
      <c r="W11" s="23"/>
      <c r="X11" s="24"/>
      <c r="Y11" s="25"/>
      <c r="Z11" s="26"/>
      <c r="AA11" s="27"/>
    </row>
    <row r="12" spans="1:27" ht="15.75" customHeight="1">
      <c r="A12" s="28" t="s">
        <v>16</v>
      </c>
      <c r="B12" s="29">
        <v>197898</v>
      </c>
      <c r="C12" s="30">
        <v>209418</v>
      </c>
      <c r="D12" s="31">
        <f aca="true" t="shared" si="0" ref="D12:D23">+C12-B12</f>
        <v>11520</v>
      </c>
      <c r="E12" s="32">
        <v>501377</v>
      </c>
      <c r="F12" s="33">
        <f>+C12/E12</f>
        <v>0.4176856935998261</v>
      </c>
      <c r="G12" s="29">
        <v>240448</v>
      </c>
      <c r="H12" s="30">
        <v>264580</v>
      </c>
      <c r="I12" s="31">
        <f aca="true" t="shared" si="1" ref="I12:I23">+H12-G12</f>
        <v>24132</v>
      </c>
      <c r="J12" s="32">
        <v>613650</v>
      </c>
      <c r="K12" s="33">
        <f>+H12/J12</f>
        <v>0.43115782612238246</v>
      </c>
      <c r="L12" s="29">
        <v>194640.03</v>
      </c>
      <c r="M12" s="30">
        <v>212263.683</v>
      </c>
      <c r="N12" s="31">
        <f aca="true" t="shared" si="2" ref="N12:N23">+M12-L12</f>
        <v>17623.65299999999</v>
      </c>
      <c r="O12" s="32">
        <v>491662</v>
      </c>
      <c r="P12" s="33">
        <f>+M12/O12</f>
        <v>0.43172684283105056</v>
      </c>
      <c r="Q12" s="29">
        <v>133233</v>
      </c>
      <c r="R12" s="30">
        <v>144263</v>
      </c>
      <c r="S12" s="31">
        <f aca="true" t="shared" si="3" ref="S12:S23">+R12-Q12</f>
        <v>11030</v>
      </c>
      <c r="T12" s="32">
        <v>339700</v>
      </c>
      <c r="U12" s="33">
        <f>+R12/T12</f>
        <v>0.42467765675596114</v>
      </c>
      <c r="V12" s="29">
        <v>192271</v>
      </c>
      <c r="W12" s="30">
        <v>198071</v>
      </c>
      <c r="X12" s="31">
        <f aca="true" t="shared" si="4" ref="X12:X23">+W12-V12</f>
        <v>5800</v>
      </c>
      <c r="Y12" s="32">
        <v>493724</v>
      </c>
      <c r="Z12" s="33">
        <f>+W12/Y12</f>
        <v>0.4011775809966702</v>
      </c>
      <c r="AA12" s="121">
        <f>+D12+I12+N12+S12+X12</f>
        <v>70105.65299999999</v>
      </c>
    </row>
    <row r="13" spans="1:27" ht="15.75" customHeight="1">
      <c r="A13" s="35" t="s">
        <v>17</v>
      </c>
      <c r="B13" s="36">
        <v>192135</v>
      </c>
      <c r="C13" s="37">
        <v>203342</v>
      </c>
      <c r="D13" s="38">
        <f t="shared" si="0"/>
        <v>11207</v>
      </c>
      <c r="E13" s="39">
        <v>487127</v>
      </c>
      <c r="F13" s="40">
        <f>+C13/E13</f>
        <v>0.41743118324379475</v>
      </c>
      <c r="G13" s="36">
        <v>236189</v>
      </c>
      <c r="H13" s="37">
        <v>260590</v>
      </c>
      <c r="I13" s="38">
        <f t="shared" si="1"/>
        <v>24401</v>
      </c>
      <c r="J13" s="39">
        <f>+J12-J14</f>
        <v>603080</v>
      </c>
      <c r="K13" s="40">
        <f>+H13/J13</f>
        <v>0.43209856072162894</v>
      </c>
      <c r="L13" s="36">
        <v>190570.38</v>
      </c>
      <c r="M13" s="37">
        <v>207900.124</v>
      </c>
      <c r="N13" s="38">
        <f t="shared" si="2"/>
        <v>17329.744000000006</v>
      </c>
      <c r="O13" s="39">
        <v>485000</v>
      </c>
      <c r="P13" s="40">
        <f>+M13/O13</f>
        <v>0.4286600494845361</v>
      </c>
      <c r="Q13" s="36">
        <v>128514</v>
      </c>
      <c r="R13" s="37">
        <v>139960</v>
      </c>
      <c r="S13" s="38">
        <f t="shared" si="3"/>
        <v>11446</v>
      </c>
      <c r="T13" s="39">
        <v>329700</v>
      </c>
      <c r="U13" s="40">
        <f>+R13/T13</f>
        <v>0.42450712769184107</v>
      </c>
      <c r="V13" s="36">
        <v>189172</v>
      </c>
      <c r="W13" s="37">
        <v>194768</v>
      </c>
      <c r="X13" s="38">
        <f t="shared" si="4"/>
        <v>5596</v>
      </c>
      <c r="Y13" s="39"/>
      <c r="Z13" s="40"/>
      <c r="AA13" s="41">
        <f>+D13+I13+N13+S13+X13</f>
        <v>69979.744</v>
      </c>
    </row>
    <row r="14" spans="1:27" ht="15.75" customHeight="1">
      <c r="A14" s="28" t="s">
        <v>18</v>
      </c>
      <c r="B14" s="29">
        <v>5389</v>
      </c>
      <c r="C14" s="30">
        <v>6076</v>
      </c>
      <c r="D14" s="31">
        <f t="shared" si="0"/>
        <v>687</v>
      </c>
      <c r="E14" s="32">
        <v>14250</v>
      </c>
      <c r="F14" s="33">
        <f>+C14/E14</f>
        <v>0.4263859649122807</v>
      </c>
      <c r="G14" s="29">
        <v>4259</v>
      </c>
      <c r="H14" s="30">
        <v>3990</v>
      </c>
      <c r="I14" s="31">
        <f t="shared" si="1"/>
        <v>-269</v>
      </c>
      <c r="J14" s="32">
        <v>10570</v>
      </c>
      <c r="K14" s="33">
        <f>+H14/J14</f>
        <v>0.37748344370860926</v>
      </c>
      <c r="L14" s="29">
        <v>2978.8239999999996</v>
      </c>
      <c r="M14" s="30">
        <v>2765.641</v>
      </c>
      <c r="N14" s="31">
        <f t="shared" si="2"/>
        <v>-213.18299999999954</v>
      </c>
      <c r="O14" s="32">
        <v>6500</v>
      </c>
      <c r="P14" s="33">
        <f>+M14/O14</f>
        <v>0.4254832307692308</v>
      </c>
      <c r="Q14" s="29">
        <v>4719</v>
      </c>
      <c r="R14" s="30">
        <v>4303</v>
      </c>
      <c r="S14" s="31">
        <f t="shared" si="3"/>
        <v>-416</v>
      </c>
      <c r="T14" s="32">
        <v>10000</v>
      </c>
      <c r="U14" s="33">
        <f>+R14/T14</f>
        <v>0.4303</v>
      </c>
      <c r="V14" s="29">
        <v>3099</v>
      </c>
      <c r="W14" s="30">
        <v>3303</v>
      </c>
      <c r="X14" s="31">
        <f t="shared" si="4"/>
        <v>204</v>
      </c>
      <c r="Y14" s="32"/>
      <c r="Z14" s="33"/>
      <c r="AA14" s="34">
        <f aca="true" t="shared" si="5" ref="AA14:AA23">+D14+I14+N14+S14+X14</f>
        <v>-7.182999999999538</v>
      </c>
    </row>
    <row r="15" spans="1:27" ht="15.75" customHeight="1">
      <c r="A15" s="28" t="s">
        <v>19</v>
      </c>
      <c r="B15" s="29">
        <v>21423</v>
      </c>
      <c r="C15" s="30">
        <v>23716</v>
      </c>
      <c r="D15" s="31">
        <f t="shared" si="0"/>
        <v>2293</v>
      </c>
      <c r="E15" s="32">
        <v>49862</v>
      </c>
      <c r="F15" s="33">
        <f>+C15/E15</f>
        <v>0.4756327463800088</v>
      </c>
      <c r="G15" s="29">
        <v>39808</v>
      </c>
      <c r="H15" s="30">
        <v>42003</v>
      </c>
      <c r="I15" s="31">
        <f t="shared" si="1"/>
        <v>2195</v>
      </c>
      <c r="J15" s="32">
        <v>99766</v>
      </c>
      <c r="K15" s="33">
        <f>+H15/J15</f>
        <v>0.421015175510695</v>
      </c>
      <c r="L15" s="29">
        <v>15342.872</v>
      </c>
      <c r="M15" s="30">
        <v>16348.268</v>
      </c>
      <c r="N15" s="31">
        <f t="shared" si="2"/>
        <v>1005.3960000000006</v>
      </c>
      <c r="O15" s="32">
        <v>39100</v>
      </c>
      <c r="P15" s="33">
        <f>+M15/O15</f>
        <v>0.41811427109974425</v>
      </c>
      <c r="Q15" s="29">
        <v>19395</v>
      </c>
      <c r="R15" s="30">
        <v>24116</v>
      </c>
      <c r="S15" s="31">
        <f t="shared" si="3"/>
        <v>4721</v>
      </c>
      <c r="T15" s="32">
        <v>46000</v>
      </c>
      <c r="U15" s="33">
        <f>+R15/T15</f>
        <v>0.5242608695652174</v>
      </c>
      <c r="V15" s="29">
        <v>20714</v>
      </c>
      <c r="W15" s="30">
        <v>21297</v>
      </c>
      <c r="X15" s="31">
        <f t="shared" si="4"/>
        <v>583</v>
      </c>
      <c r="Y15" s="32">
        <v>50457</v>
      </c>
      <c r="Z15" s="33">
        <f>+W15/Y15</f>
        <v>0.42208216897556333</v>
      </c>
      <c r="AA15" s="34">
        <f t="shared" si="5"/>
        <v>10797.396</v>
      </c>
    </row>
    <row r="16" spans="1:27" ht="15.75" customHeight="1">
      <c r="A16" s="35" t="s">
        <v>20</v>
      </c>
      <c r="B16" s="36">
        <v>19061</v>
      </c>
      <c r="C16" s="37">
        <v>23448</v>
      </c>
      <c r="D16" s="38">
        <f t="shared" si="0"/>
        <v>4387</v>
      </c>
      <c r="E16" s="39">
        <v>49862</v>
      </c>
      <c r="F16" s="40">
        <f>+C16/E16</f>
        <v>0.4702579118366692</v>
      </c>
      <c r="G16" s="36">
        <v>39808</v>
      </c>
      <c r="H16" s="37">
        <v>42003</v>
      </c>
      <c r="I16" s="38">
        <f t="shared" si="1"/>
        <v>2195</v>
      </c>
      <c r="J16" s="39">
        <v>99766</v>
      </c>
      <c r="K16" s="40">
        <f>+H16/J16</f>
        <v>0.421015175510695</v>
      </c>
      <c r="L16" s="36">
        <v>15340.437</v>
      </c>
      <c r="M16" s="37">
        <v>15740.121</v>
      </c>
      <c r="N16" s="38">
        <f t="shared" si="2"/>
        <v>399.6839999999993</v>
      </c>
      <c r="O16" s="39">
        <v>38500</v>
      </c>
      <c r="P16" s="40">
        <f>+M16/O16</f>
        <v>0.4088343116883117</v>
      </c>
      <c r="Q16" s="36">
        <v>17216</v>
      </c>
      <c r="R16" s="37">
        <v>21598</v>
      </c>
      <c r="S16" s="38">
        <f t="shared" si="3"/>
        <v>4382</v>
      </c>
      <c r="T16" s="39">
        <v>42000</v>
      </c>
      <c r="U16" s="40">
        <f>+R16/T16</f>
        <v>0.5142380952380953</v>
      </c>
      <c r="V16" s="36">
        <v>19674</v>
      </c>
      <c r="W16" s="37">
        <v>20304</v>
      </c>
      <c r="X16" s="38">
        <f t="shared" si="4"/>
        <v>630</v>
      </c>
      <c r="Y16" s="39"/>
      <c r="Z16" s="40"/>
      <c r="AA16" s="41">
        <f t="shared" si="5"/>
        <v>11993.684</v>
      </c>
    </row>
    <row r="17" spans="1:27" ht="15.75" customHeight="1">
      <c r="A17" s="28" t="s">
        <v>21</v>
      </c>
      <c r="B17" s="29">
        <v>0</v>
      </c>
      <c r="C17" s="30">
        <v>0</v>
      </c>
      <c r="D17" s="31">
        <f t="shared" si="0"/>
        <v>0</v>
      </c>
      <c r="E17" s="32"/>
      <c r="F17" s="33"/>
      <c r="G17" s="29">
        <v>0</v>
      </c>
      <c r="H17" s="30">
        <v>0</v>
      </c>
      <c r="I17" s="31">
        <f t="shared" si="1"/>
        <v>0</v>
      </c>
      <c r="J17" s="32"/>
      <c r="K17" s="33"/>
      <c r="L17" s="29">
        <v>0</v>
      </c>
      <c r="M17" s="30">
        <v>0.135</v>
      </c>
      <c r="N17" s="31">
        <f t="shared" si="2"/>
        <v>0.135</v>
      </c>
      <c r="O17" s="32">
        <v>0</v>
      </c>
      <c r="P17" s="33"/>
      <c r="Q17" s="29">
        <v>2179</v>
      </c>
      <c r="R17" s="30">
        <v>2518</v>
      </c>
      <c r="S17" s="31">
        <f t="shared" si="3"/>
        <v>339</v>
      </c>
      <c r="T17" s="32"/>
      <c r="U17" s="33"/>
      <c r="V17" s="29">
        <v>0</v>
      </c>
      <c r="W17" s="30">
        <v>0</v>
      </c>
      <c r="X17" s="31">
        <f t="shared" si="4"/>
        <v>0</v>
      </c>
      <c r="Y17" s="32"/>
      <c r="Z17" s="33"/>
      <c r="AA17" s="34">
        <f t="shared" si="5"/>
        <v>339.135</v>
      </c>
    </row>
    <row r="18" spans="1:27" ht="15.75" customHeight="1">
      <c r="A18" s="28" t="s">
        <v>22</v>
      </c>
      <c r="B18" s="29">
        <v>3944</v>
      </c>
      <c r="C18" s="30">
        <v>3893</v>
      </c>
      <c r="D18" s="31">
        <f t="shared" si="0"/>
        <v>-51</v>
      </c>
      <c r="E18" s="32">
        <v>10000</v>
      </c>
      <c r="F18" s="33">
        <f aca="true" t="shared" si="6" ref="F18:F23">+C18/E18</f>
        <v>0.3893</v>
      </c>
      <c r="G18" s="29">
        <v>3607</v>
      </c>
      <c r="H18" s="30">
        <v>3150</v>
      </c>
      <c r="I18" s="31">
        <f t="shared" si="1"/>
        <v>-457</v>
      </c>
      <c r="J18" s="32">
        <v>8100</v>
      </c>
      <c r="K18" s="33">
        <f aca="true" t="shared" si="7" ref="K18:K23">+H18/J18</f>
        <v>0.3888888888888889</v>
      </c>
      <c r="L18" s="29">
        <v>52.854</v>
      </c>
      <c r="M18" s="30">
        <v>169.668</v>
      </c>
      <c r="N18" s="31">
        <f t="shared" si="2"/>
        <v>116.81400000000001</v>
      </c>
      <c r="O18" s="32">
        <v>153</v>
      </c>
      <c r="P18" s="33">
        <f>+M18/O18</f>
        <v>1.1089411764705883</v>
      </c>
      <c r="Q18" s="29">
        <v>3038</v>
      </c>
      <c r="R18" s="30">
        <v>3092</v>
      </c>
      <c r="S18" s="31">
        <f t="shared" si="3"/>
        <v>54</v>
      </c>
      <c r="T18" s="32">
        <v>8000</v>
      </c>
      <c r="U18" s="33">
        <f aca="true" t="shared" si="8" ref="U18:U23">+R18/T18</f>
        <v>0.3865</v>
      </c>
      <c r="V18" s="29">
        <v>4725</v>
      </c>
      <c r="W18" s="30">
        <v>4224</v>
      </c>
      <c r="X18" s="31">
        <f t="shared" si="4"/>
        <v>-501</v>
      </c>
      <c r="Y18" s="32">
        <v>11000</v>
      </c>
      <c r="Z18" s="33">
        <f>+W18/Y18</f>
        <v>0.384</v>
      </c>
      <c r="AA18" s="34">
        <f t="shared" si="5"/>
        <v>-838.1859999999999</v>
      </c>
    </row>
    <row r="19" spans="1:27" ht="15.75" customHeight="1">
      <c r="A19" s="28" t="s">
        <v>23</v>
      </c>
      <c r="B19" s="29">
        <v>1674</v>
      </c>
      <c r="C19" s="30">
        <v>1607</v>
      </c>
      <c r="D19" s="31">
        <f t="shared" si="0"/>
        <v>-67</v>
      </c>
      <c r="E19" s="32">
        <v>6006</v>
      </c>
      <c r="F19" s="33">
        <f t="shared" si="6"/>
        <v>0.26756576756576755</v>
      </c>
      <c r="G19" s="29">
        <v>8364</v>
      </c>
      <c r="H19" s="30">
        <v>6756</v>
      </c>
      <c r="I19" s="31">
        <f t="shared" si="1"/>
        <v>-1608</v>
      </c>
      <c r="J19" s="32">
        <v>8550</v>
      </c>
      <c r="K19" s="33">
        <f t="shared" si="7"/>
        <v>0.7901754385964912</v>
      </c>
      <c r="L19" s="29">
        <v>463.775</v>
      </c>
      <c r="M19" s="30">
        <v>1467.7730000000001</v>
      </c>
      <c r="N19" s="31">
        <f t="shared" si="2"/>
        <v>1003.9980000000002</v>
      </c>
      <c r="O19" s="32">
        <v>3500</v>
      </c>
      <c r="P19" s="33">
        <f>+M19/O19</f>
        <v>0.41936371428571434</v>
      </c>
      <c r="Q19" s="29">
        <v>1139</v>
      </c>
      <c r="R19" s="30">
        <v>1429</v>
      </c>
      <c r="S19" s="31">
        <f t="shared" si="3"/>
        <v>290</v>
      </c>
      <c r="T19" s="32">
        <v>4500</v>
      </c>
      <c r="U19" s="33">
        <f t="shared" si="8"/>
        <v>0.31755555555555554</v>
      </c>
      <c r="V19" s="29">
        <v>1067</v>
      </c>
      <c r="W19" s="30">
        <v>990</v>
      </c>
      <c r="X19" s="31">
        <f t="shared" si="4"/>
        <v>-77</v>
      </c>
      <c r="Y19" s="32">
        <v>3000</v>
      </c>
      <c r="Z19" s="33">
        <f>+W19/Y19</f>
        <v>0.33</v>
      </c>
      <c r="AA19" s="34">
        <f t="shared" si="5"/>
        <v>-458.00199999999984</v>
      </c>
    </row>
    <row r="20" spans="1:27" ht="15.75" customHeight="1">
      <c r="A20" s="28" t="s">
        <v>24</v>
      </c>
      <c r="B20" s="29">
        <v>1027</v>
      </c>
      <c r="C20" s="30">
        <v>730</v>
      </c>
      <c r="D20" s="31">
        <f t="shared" si="0"/>
        <v>-297</v>
      </c>
      <c r="E20" s="32">
        <v>1500</v>
      </c>
      <c r="F20" s="33">
        <f t="shared" si="6"/>
        <v>0.4866666666666667</v>
      </c>
      <c r="G20" s="29">
        <v>3659</v>
      </c>
      <c r="H20" s="30">
        <v>1794</v>
      </c>
      <c r="I20" s="31">
        <f t="shared" si="1"/>
        <v>-1865</v>
      </c>
      <c r="J20" s="32">
        <v>6000</v>
      </c>
      <c r="K20" s="33">
        <f t="shared" si="7"/>
        <v>0.299</v>
      </c>
      <c r="L20" s="29">
        <v>34.816</v>
      </c>
      <c r="M20" s="30">
        <v>106.933</v>
      </c>
      <c r="N20" s="31">
        <f t="shared" si="2"/>
        <v>72.117</v>
      </c>
      <c r="O20" s="32">
        <v>500</v>
      </c>
      <c r="P20" s="33">
        <f>+M20/O20</f>
        <v>0.213866</v>
      </c>
      <c r="Q20" s="29">
        <v>135</v>
      </c>
      <c r="R20" s="30">
        <v>210</v>
      </c>
      <c r="S20" s="31">
        <f t="shared" si="3"/>
        <v>75</v>
      </c>
      <c r="T20" s="32">
        <v>4000</v>
      </c>
      <c r="U20" s="33">
        <f t="shared" si="8"/>
        <v>0.0525</v>
      </c>
      <c r="V20" s="29">
        <v>0</v>
      </c>
      <c r="W20" s="30">
        <v>0</v>
      </c>
      <c r="X20" s="31">
        <f t="shared" si="4"/>
        <v>0</v>
      </c>
      <c r="Y20" s="32"/>
      <c r="Z20" s="33"/>
      <c r="AA20" s="34">
        <f t="shared" si="5"/>
        <v>-2014.8829999999998</v>
      </c>
    </row>
    <row r="21" spans="1:27" ht="15.75" customHeight="1">
      <c r="A21" s="28" t="s">
        <v>25</v>
      </c>
      <c r="B21" s="29">
        <v>940</v>
      </c>
      <c r="C21" s="30">
        <v>319</v>
      </c>
      <c r="D21" s="31">
        <f t="shared" si="0"/>
        <v>-621</v>
      </c>
      <c r="E21" s="32">
        <v>2502</v>
      </c>
      <c r="F21" s="33">
        <f t="shared" si="6"/>
        <v>0.12749800159872102</v>
      </c>
      <c r="G21" s="29">
        <v>4227</v>
      </c>
      <c r="H21" s="30">
        <v>3627</v>
      </c>
      <c r="I21" s="31">
        <f t="shared" si="1"/>
        <v>-600</v>
      </c>
      <c r="J21" s="32">
        <v>9570</v>
      </c>
      <c r="K21" s="33">
        <f t="shared" si="7"/>
        <v>0.37899686520376175</v>
      </c>
      <c r="L21" s="29">
        <v>0</v>
      </c>
      <c r="M21" s="30">
        <v>0</v>
      </c>
      <c r="N21" s="31">
        <f t="shared" si="2"/>
        <v>0</v>
      </c>
      <c r="O21" s="32">
        <v>0</v>
      </c>
      <c r="P21" s="33"/>
      <c r="Q21" s="29">
        <v>166</v>
      </c>
      <c r="R21" s="30">
        <v>303</v>
      </c>
      <c r="S21" s="31">
        <f t="shared" si="3"/>
        <v>137</v>
      </c>
      <c r="T21" s="32">
        <v>1800</v>
      </c>
      <c r="U21" s="33">
        <f t="shared" si="8"/>
        <v>0.16833333333333333</v>
      </c>
      <c r="V21" s="29">
        <v>1777</v>
      </c>
      <c r="W21" s="30">
        <v>1417</v>
      </c>
      <c r="X21" s="31">
        <f t="shared" si="4"/>
        <v>-360</v>
      </c>
      <c r="Y21" s="32">
        <v>4000</v>
      </c>
      <c r="Z21" s="33"/>
      <c r="AA21" s="34">
        <f t="shared" si="5"/>
        <v>-1444</v>
      </c>
    </row>
    <row r="22" spans="1:27" ht="15.75" customHeight="1" thickBot="1">
      <c r="A22" s="42" t="s">
        <v>26</v>
      </c>
      <c r="B22" s="43">
        <v>11245</v>
      </c>
      <c r="C22" s="44">
        <v>7932</v>
      </c>
      <c r="D22" s="45">
        <f t="shared" si="0"/>
        <v>-3313</v>
      </c>
      <c r="E22" s="46">
        <v>18792</v>
      </c>
      <c r="F22" s="47">
        <f t="shared" si="6"/>
        <v>0.4220945083014049</v>
      </c>
      <c r="G22" s="43">
        <v>10808</v>
      </c>
      <c r="H22" s="44">
        <v>16933</v>
      </c>
      <c r="I22" s="45">
        <f t="shared" si="1"/>
        <v>6125</v>
      </c>
      <c r="J22" s="46">
        <v>47388</v>
      </c>
      <c r="K22" s="47">
        <f t="shared" si="7"/>
        <v>0.3573267493880307</v>
      </c>
      <c r="L22" s="43">
        <v>747.855</v>
      </c>
      <c r="M22" s="44">
        <v>705</v>
      </c>
      <c r="N22" s="45">
        <f t="shared" si="2"/>
        <v>-42.85500000000002</v>
      </c>
      <c r="O22" s="46">
        <v>1457</v>
      </c>
      <c r="P22" s="47">
        <f>+M22/O22</f>
        <v>0.4838709677419355</v>
      </c>
      <c r="Q22" s="43">
        <v>7293</v>
      </c>
      <c r="R22" s="44">
        <v>7140</v>
      </c>
      <c r="S22" s="45">
        <f t="shared" si="3"/>
        <v>-153</v>
      </c>
      <c r="T22" s="46">
        <v>16089</v>
      </c>
      <c r="U22" s="47">
        <f t="shared" si="8"/>
        <v>0.4437814655976133</v>
      </c>
      <c r="V22" s="43">
        <v>9625</v>
      </c>
      <c r="W22" s="44">
        <v>7311</v>
      </c>
      <c r="X22" s="45">
        <f t="shared" si="4"/>
        <v>-2314</v>
      </c>
      <c r="Y22" s="46">
        <v>16532</v>
      </c>
      <c r="Z22" s="47">
        <f>+W22/Y22</f>
        <v>0.4422332446165013</v>
      </c>
      <c r="AA22" s="48">
        <f t="shared" si="5"/>
        <v>302.145</v>
      </c>
    </row>
    <row r="23" spans="1:27" s="56" customFormat="1" ht="15.75" customHeight="1" thickBot="1">
      <c r="A23" s="49" t="s">
        <v>27</v>
      </c>
      <c r="B23" s="50">
        <v>237124</v>
      </c>
      <c r="C23" s="51">
        <v>246885</v>
      </c>
      <c r="D23" s="52">
        <f t="shared" si="0"/>
        <v>9761</v>
      </c>
      <c r="E23" s="53">
        <v>588539</v>
      </c>
      <c r="F23" s="54">
        <f t="shared" si="6"/>
        <v>0.4194879183877364</v>
      </c>
      <c r="G23" s="50">
        <v>307262</v>
      </c>
      <c r="H23" s="51">
        <v>337049</v>
      </c>
      <c r="I23" s="52">
        <f t="shared" si="1"/>
        <v>29787</v>
      </c>
      <c r="J23" s="53">
        <f>+J12+J15+J18+J19+J21+J22</f>
        <v>787024</v>
      </c>
      <c r="K23" s="54">
        <f t="shared" si="7"/>
        <v>0.42825758807863545</v>
      </c>
      <c r="L23" s="50">
        <v>211625.529</v>
      </c>
      <c r="M23" s="51">
        <v>231313.628</v>
      </c>
      <c r="N23" s="52">
        <f t="shared" si="2"/>
        <v>19688.098999999987</v>
      </c>
      <c r="O23" s="53">
        <v>536734</v>
      </c>
      <c r="P23" s="54">
        <f>+M23/O23</f>
        <v>0.4309651112096495</v>
      </c>
      <c r="Q23" s="50">
        <v>164264</v>
      </c>
      <c r="R23" s="51">
        <v>180343</v>
      </c>
      <c r="S23" s="52">
        <f t="shared" si="3"/>
        <v>16079</v>
      </c>
      <c r="T23" s="53">
        <v>416089</v>
      </c>
      <c r="U23" s="54">
        <f t="shared" si="8"/>
        <v>0.4334240991710908</v>
      </c>
      <c r="V23" s="50">
        <v>230179</v>
      </c>
      <c r="W23" s="51">
        <v>233310</v>
      </c>
      <c r="X23" s="52">
        <f t="shared" si="4"/>
        <v>3131</v>
      </c>
      <c r="Y23" s="53">
        <v>578713</v>
      </c>
      <c r="Z23" s="54">
        <f>+W23/Y23</f>
        <v>0.40315320374693503</v>
      </c>
      <c r="AA23" s="55">
        <f t="shared" si="5"/>
        <v>78446.09899999999</v>
      </c>
    </row>
    <row r="24" ht="4.5" customHeight="1">
      <c r="A24" s="3"/>
    </row>
    <row r="25" ht="12.75" customHeight="1" hidden="1">
      <c r="A25" s="3"/>
    </row>
    <row r="26" ht="12.75" customHeight="1" hidden="1">
      <c r="A26" s="3"/>
    </row>
    <row r="27" ht="12.75" customHeight="1" hidden="1">
      <c r="A27" s="3"/>
    </row>
    <row r="28" ht="12.75" customHeight="1" hidden="1">
      <c r="A28" s="3"/>
    </row>
    <row r="29" ht="12.75" customHeight="1" hidden="1">
      <c r="A29" s="3"/>
    </row>
    <row r="30" ht="12.75" customHeight="1" hidden="1">
      <c r="A30" s="3"/>
    </row>
    <row r="31" ht="12.75" customHeight="1" hidden="1">
      <c r="A31" s="3"/>
    </row>
    <row r="32" ht="12.75" customHeight="1" hidden="1">
      <c r="A32" s="3"/>
    </row>
    <row r="33" ht="12.75" customHeight="1" hidden="1">
      <c r="A33" s="3"/>
    </row>
    <row r="34" ht="12.75" customHeight="1" hidden="1">
      <c r="A34" s="3"/>
    </row>
    <row r="35" ht="12.75" customHeight="1" hidden="1">
      <c r="A35" s="3"/>
    </row>
    <row r="36" ht="12.75" customHeight="1" hidden="1">
      <c r="A36" s="3"/>
    </row>
    <row r="37" ht="12.75" customHeight="1" hidden="1">
      <c r="A37" s="3"/>
    </row>
    <row r="38" ht="12.75" customHeight="1" hidden="1">
      <c r="A38" s="3"/>
    </row>
    <row r="39" ht="12.75" customHeight="1" hidden="1">
      <c r="A39" s="3"/>
    </row>
    <row r="40" ht="12.75" customHeight="1" hidden="1">
      <c r="A40" s="3"/>
    </row>
    <row r="41" ht="12.75" customHeight="1" hidden="1">
      <c r="A41" s="3"/>
    </row>
    <row r="42" ht="12.75" customHeight="1" hidden="1">
      <c r="A42" s="3"/>
    </row>
    <row r="43" ht="12.75" customHeight="1" hidden="1">
      <c r="A43" s="3"/>
    </row>
    <row r="44" ht="12.75" customHeight="1" hidden="1">
      <c r="A44" s="3"/>
    </row>
    <row r="45" spans="1:23" ht="18" customHeight="1" hidden="1">
      <c r="A45" s="1" t="s">
        <v>28</v>
      </c>
      <c r="B45" s="2"/>
      <c r="C45" s="2"/>
      <c r="G45" s="2"/>
      <c r="H45" s="2"/>
      <c r="L45" s="2"/>
      <c r="M45" s="2"/>
      <c r="Q45" s="2"/>
      <c r="R45" s="2"/>
      <c r="V45" s="2"/>
      <c r="W45" s="2"/>
    </row>
    <row r="46" ht="12.75" customHeight="1" hidden="1">
      <c r="A46" s="3"/>
    </row>
    <row r="47" ht="12.75" customHeight="1" hidden="1">
      <c r="A47" s="57" t="s">
        <v>68</v>
      </c>
    </row>
    <row r="48" ht="12.75" customHeight="1" hidden="1">
      <c r="A48" s="3"/>
    </row>
    <row r="49" ht="15.75" customHeight="1" hidden="1">
      <c r="A49" s="5"/>
    </row>
    <row r="50" ht="6" customHeight="1" thickBot="1">
      <c r="A50" s="3"/>
    </row>
    <row r="51" spans="1:27" ht="10.5" customHeight="1">
      <c r="A51" s="6"/>
      <c r="B51" s="161" t="s">
        <v>0</v>
      </c>
      <c r="C51" s="170"/>
      <c r="D51" s="170"/>
      <c r="E51" s="170"/>
      <c r="F51" s="171"/>
      <c r="G51" s="161" t="s">
        <v>1</v>
      </c>
      <c r="H51" s="170"/>
      <c r="I51" s="170"/>
      <c r="J51" s="170"/>
      <c r="K51" s="171"/>
      <c r="L51" s="161" t="s">
        <v>2</v>
      </c>
      <c r="M51" s="170"/>
      <c r="N51" s="170"/>
      <c r="O51" s="170" t="s">
        <v>3</v>
      </c>
      <c r="P51" s="171"/>
      <c r="Q51" s="161" t="s">
        <v>4</v>
      </c>
      <c r="R51" s="170"/>
      <c r="S51" s="170"/>
      <c r="T51" s="170"/>
      <c r="U51" s="171"/>
      <c r="V51" s="162" t="s">
        <v>5</v>
      </c>
      <c r="W51" s="170"/>
      <c r="X51" s="170"/>
      <c r="Y51" s="170"/>
      <c r="Z51" s="171"/>
      <c r="AA51" s="167" t="s">
        <v>6</v>
      </c>
    </row>
    <row r="52" spans="1:27" ht="12.75" customHeight="1" hidden="1">
      <c r="A52" s="7" t="s">
        <v>7</v>
      </c>
      <c r="B52" s="112" t="s">
        <v>8</v>
      </c>
      <c r="C52" s="9"/>
      <c r="D52" s="10"/>
      <c r="E52" s="11" t="s">
        <v>3</v>
      </c>
      <c r="F52" s="58"/>
      <c r="G52" s="8" t="s">
        <v>8</v>
      </c>
      <c r="H52" s="9"/>
      <c r="I52" s="10"/>
      <c r="J52" s="11" t="s">
        <v>3</v>
      </c>
      <c r="K52" s="58"/>
      <c r="L52" s="8" t="s">
        <v>9</v>
      </c>
      <c r="M52" s="9" t="s">
        <v>10</v>
      </c>
      <c r="N52" s="10"/>
      <c r="O52" s="11" t="s">
        <v>11</v>
      </c>
      <c r="P52" s="58"/>
      <c r="Q52" s="8" t="s">
        <v>8</v>
      </c>
      <c r="R52" s="9"/>
      <c r="S52" s="10"/>
      <c r="T52" s="11" t="s">
        <v>3</v>
      </c>
      <c r="U52" s="10"/>
      <c r="V52" s="122" t="s">
        <v>8</v>
      </c>
      <c r="W52" s="9"/>
      <c r="X52" s="10"/>
      <c r="Y52" s="11" t="s">
        <v>3</v>
      </c>
      <c r="Z52" s="10"/>
      <c r="AA52" s="168"/>
    </row>
    <row r="53" spans="1:27" s="16" customFormat="1" ht="12.75">
      <c r="A53" s="13" t="s">
        <v>29</v>
      </c>
      <c r="B53" s="125" t="s">
        <v>92</v>
      </c>
      <c r="C53" s="14" t="s">
        <v>92</v>
      </c>
      <c r="D53" s="174" t="s">
        <v>13</v>
      </c>
      <c r="E53" s="15" t="s">
        <v>11</v>
      </c>
      <c r="F53" s="172" t="s">
        <v>14</v>
      </c>
      <c r="G53" s="14" t="s">
        <v>92</v>
      </c>
      <c r="H53" s="14" t="s">
        <v>10</v>
      </c>
      <c r="I53" s="174" t="s">
        <v>13</v>
      </c>
      <c r="J53" s="15" t="s">
        <v>11</v>
      </c>
      <c r="K53" s="172" t="s">
        <v>14</v>
      </c>
      <c r="L53" s="14" t="s">
        <v>92</v>
      </c>
      <c r="M53" s="14" t="s">
        <v>10</v>
      </c>
      <c r="N53" s="174" t="s">
        <v>13</v>
      </c>
      <c r="O53" s="15" t="s">
        <v>15</v>
      </c>
      <c r="P53" s="172" t="s">
        <v>14</v>
      </c>
      <c r="Q53" s="109" t="s">
        <v>92</v>
      </c>
      <c r="R53" s="14" t="s">
        <v>10</v>
      </c>
      <c r="S53" s="174" t="s">
        <v>13</v>
      </c>
      <c r="T53" s="15" t="s">
        <v>11</v>
      </c>
      <c r="U53" s="172" t="s">
        <v>14</v>
      </c>
      <c r="V53" s="123" t="s">
        <v>92</v>
      </c>
      <c r="W53" s="14" t="s">
        <v>10</v>
      </c>
      <c r="X53" s="174" t="s">
        <v>13</v>
      </c>
      <c r="Y53" s="15" t="s">
        <v>11</v>
      </c>
      <c r="Z53" s="172" t="s">
        <v>14</v>
      </c>
      <c r="AA53" s="168"/>
    </row>
    <row r="54" spans="1:27" s="16" customFormat="1" ht="11.25" customHeight="1" thickBot="1">
      <c r="A54" s="17"/>
      <c r="B54" s="113">
        <v>2005</v>
      </c>
      <c r="C54" s="19">
        <v>2006</v>
      </c>
      <c r="D54" s="175"/>
      <c r="E54" s="20" t="s">
        <v>15</v>
      </c>
      <c r="F54" s="173"/>
      <c r="G54" s="18">
        <v>2005</v>
      </c>
      <c r="H54" s="19" t="s">
        <v>92</v>
      </c>
      <c r="I54" s="175"/>
      <c r="J54" s="20" t="s">
        <v>15</v>
      </c>
      <c r="K54" s="173"/>
      <c r="L54" s="18">
        <v>2005</v>
      </c>
      <c r="M54" s="19" t="s">
        <v>92</v>
      </c>
      <c r="N54" s="175"/>
      <c r="O54" s="20">
        <v>15</v>
      </c>
      <c r="P54" s="173"/>
      <c r="Q54" s="18">
        <v>2005</v>
      </c>
      <c r="R54" s="19" t="s">
        <v>92</v>
      </c>
      <c r="S54" s="175"/>
      <c r="T54" s="20" t="s">
        <v>15</v>
      </c>
      <c r="U54" s="173"/>
      <c r="V54" s="124">
        <v>2005</v>
      </c>
      <c r="W54" s="19" t="s">
        <v>92</v>
      </c>
      <c r="X54" s="175"/>
      <c r="Y54" s="20" t="s">
        <v>15</v>
      </c>
      <c r="Z54" s="173"/>
      <c r="AA54" s="169"/>
    </row>
    <row r="55" spans="1:27" ht="5.25" customHeight="1">
      <c r="A55" s="59"/>
      <c r="B55" s="60"/>
      <c r="C55" s="60"/>
      <c r="D55" s="24"/>
      <c r="E55" s="25"/>
      <c r="F55" s="61"/>
      <c r="G55" s="22"/>
      <c r="H55" s="60"/>
      <c r="I55" s="24"/>
      <c r="J55" s="25"/>
      <c r="K55" s="61"/>
      <c r="L55" s="22"/>
      <c r="M55" s="60"/>
      <c r="N55" s="24"/>
      <c r="O55" s="25"/>
      <c r="P55" s="61"/>
      <c r="Q55" s="22"/>
      <c r="R55" s="60"/>
      <c r="S55" s="24"/>
      <c r="T55" s="25"/>
      <c r="U55" s="61"/>
      <c r="V55" s="22"/>
      <c r="W55" s="60"/>
      <c r="X55" s="24"/>
      <c r="Y55" s="25"/>
      <c r="Z55" s="26"/>
      <c r="AA55" s="62"/>
    </row>
    <row r="56" spans="1:27" ht="13.5" customHeight="1">
      <c r="A56" s="35" t="s">
        <v>30</v>
      </c>
      <c r="B56" s="36">
        <v>56617</v>
      </c>
      <c r="C56" s="63">
        <v>60135</v>
      </c>
      <c r="D56" s="38">
        <f aca="true" t="shared" si="9" ref="D56:D93">+C56-B56</f>
        <v>3518</v>
      </c>
      <c r="E56" s="39">
        <v>145000</v>
      </c>
      <c r="F56" s="64">
        <f aca="true" t="shared" si="10" ref="F56:F66">+C56/E56</f>
        <v>0.41472413793103446</v>
      </c>
      <c r="G56" s="36">
        <v>78732</v>
      </c>
      <c r="H56" s="63">
        <v>71011</v>
      </c>
      <c r="I56" s="38">
        <f aca="true" t="shared" si="11" ref="I56:I84">+H56-G56</f>
        <v>-7721</v>
      </c>
      <c r="J56" s="39">
        <v>169300</v>
      </c>
      <c r="K56" s="64">
        <f aca="true" t="shared" si="12" ref="K56:K66">+H56/J56</f>
        <v>0.4194388659184879</v>
      </c>
      <c r="L56" s="36">
        <v>47582.181</v>
      </c>
      <c r="M56" s="63">
        <v>50044.411</v>
      </c>
      <c r="N56" s="38">
        <f aca="true" t="shared" si="13" ref="N56:N93">+M56-L56</f>
        <v>2462.230000000003</v>
      </c>
      <c r="O56" s="39">
        <v>110100</v>
      </c>
      <c r="P56" s="64">
        <f aca="true" t="shared" si="14" ref="P56:P66">+M56/O56</f>
        <v>0.45453597638510446</v>
      </c>
      <c r="Q56" s="36">
        <v>44877</v>
      </c>
      <c r="R56" s="63">
        <v>46543</v>
      </c>
      <c r="S56" s="38">
        <f aca="true" t="shared" si="15" ref="S56:S93">+R56-Q56</f>
        <v>1666</v>
      </c>
      <c r="T56" s="39">
        <v>98000</v>
      </c>
      <c r="U56" s="64">
        <f aca="true" t="shared" si="16" ref="U56:U66">+R56/T56</f>
        <v>0.4749285714285714</v>
      </c>
      <c r="V56" s="36">
        <v>55327</v>
      </c>
      <c r="W56" s="63">
        <v>53876</v>
      </c>
      <c r="X56" s="38">
        <f aca="true" t="shared" si="17" ref="X56:X93">+W56-V56</f>
        <v>-1451</v>
      </c>
      <c r="Y56" s="39">
        <v>133039</v>
      </c>
      <c r="Z56" s="40">
        <f>+W56/Y56</f>
        <v>0.40496395793714624</v>
      </c>
      <c r="AA56" s="41">
        <f aca="true" t="shared" si="18" ref="AA56:AA93">+D56+I56+N56+S56+X56</f>
        <v>-1525.7699999999968</v>
      </c>
    </row>
    <row r="57" spans="1:27" ht="13.5" customHeight="1">
      <c r="A57" s="28" t="s">
        <v>31</v>
      </c>
      <c r="B57" s="29">
        <v>14156</v>
      </c>
      <c r="C57" s="65">
        <v>16442</v>
      </c>
      <c r="D57" s="31">
        <f t="shared" si="9"/>
        <v>2286</v>
      </c>
      <c r="E57" s="32">
        <v>42000</v>
      </c>
      <c r="F57" s="66">
        <f t="shared" si="10"/>
        <v>0.3914761904761905</v>
      </c>
      <c r="G57" s="29">
        <v>22446</v>
      </c>
      <c r="H57" s="65">
        <v>18289</v>
      </c>
      <c r="I57" s="31">
        <f t="shared" si="11"/>
        <v>-4157</v>
      </c>
      <c r="J57" s="32">
        <v>47500</v>
      </c>
      <c r="K57" s="66">
        <f t="shared" si="12"/>
        <v>0.38503157894736845</v>
      </c>
      <c r="L57" s="29">
        <v>18217.987</v>
      </c>
      <c r="M57" s="65">
        <v>18475.582000000002</v>
      </c>
      <c r="N57" s="31">
        <f t="shared" si="13"/>
        <v>257.59500000000116</v>
      </c>
      <c r="O57" s="32">
        <v>41457.07229999999</v>
      </c>
      <c r="P57" s="66">
        <f t="shared" si="14"/>
        <v>0.44565573435343636</v>
      </c>
      <c r="Q57" s="29">
        <v>9921</v>
      </c>
      <c r="R57" s="65">
        <v>10965</v>
      </c>
      <c r="S57" s="31">
        <f t="shared" si="15"/>
        <v>1044</v>
      </c>
      <c r="T57" s="32">
        <v>26000</v>
      </c>
      <c r="U57" s="66">
        <f t="shared" si="16"/>
        <v>0.42173076923076924</v>
      </c>
      <c r="V57" s="29">
        <v>12175</v>
      </c>
      <c r="W57" s="65">
        <v>13084</v>
      </c>
      <c r="X57" s="31">
        <f t="shared" si="17"/>
        <v>909</v>
      </c>
      <c r="Y57" s="32"/>
      <c r="Z57" s="33"/>
      <c r="AA57" s="34">
        <f t="shared" si="18"/>
        <v>339.59500000000116</v>
      </c>
    </row>
    <row r="58" spans="1:27" ht="13.5" customHeight="1">
      <c r="A58" s="28" t="s">
        <v>32</v>
      </c>
      <c r="B58" s="29">
        <v>2924</v>
      </c>
      <c r="C58" s="65">
        <v>3290</v>
      </c>
      <c r="D58" s="31">
        <f t="shared" si="9"/>
        <v>366</v>
      </c>
      <c r="E58" s="32">
        <v>6800</v>
      </c>
      <c r="F58" s="66">
        <f t="shared" si="10"/>
        <v>0.4838235294117647</v>
      </c>
      <c r="G58" s="29">
        <v>4520</v>
      </c>
      <c r="H58" s="65">
        <v>2910</v>
      </c>
      <c r="I58" s="31">
        <f t="shared" si="11"/>
        <v>-1610</v>
      </c>
      <c r="J58" s="32">
        <v>9000</v>
      </c>
      <c r="K58" s="66">
        <f t="shared" si="12"/>
        <v>0.3233333333333333</v>
      </c>
      <c r="L58" s="29">
        <v>3792.65</v>
      </c>
      <c r="M58" s="65">
        <v>3279.062</v>
      </c>
      <c r="N58" s="31">
        <f t="shared" si="13"/>
        <v>-513.5880000000002</v>
      </c>
      <c r="O58" s="32">
        <v>7972.2451200000005</v>
      </c>
      <c r="P58" s="66">
        <f t="shared" si="14"/>
        <v>0.4113097315301815</v>
      </c>
      <c r="Q58" s="29">
        <v>2693</v>
      </c>
      <c r="R58" s="65">
        <v>2529</v>
      </c>
      <c r="S58" s="31">
        <f t="shared" si="15"/>
        <v>-164</v>
      </c>
      <c r="T58" s="32">
        <v>7000</v>
      </c>
      <c r="U58" s="66">
        <f t="shared" si="16"/>
        <v>0.36128571428571427</v>
      </c>
      <c r="V58" s="29">
        <v>3966</v>
      </c>
      <c r="W58" s="65">
        <v>3038</v>
      </c>
      <c r="X58" s="31">
        <f t="shared" si="17"/>
        <v>-928</v>
      </c>
      <c r="Y58" s="32"/>
      <c r="Z58" s="33"/>
      <c r="AA58" s="34">
        <f t="shared" si="18"/>
        <v>-2849.588</v>
      </c>
    </row>
    <row r="59" spans="1:27" ht="13.5" customHeight="1">
      <c r="A59" s="28" t="s">
        <v>33</v>
      </c>
      <c r="B59" s="29">
        <v>26620</v>
      </c>
      <c r="C59" s="65">
        <v>28802</v>
      </c>
      <c r="D59" s="31">
        <f t="shared" si="9"/>
        <v>2182</v>
      </c>
      <c r="E59" s="32">
        <v>64000</v>
      </c>
      <c r="F59" s="66">
        <f t="shared" si="10"/>
        <v>0.45003125</v>
      </c>
      <c r="G59" s="29">
        <v>38546</v>
      </c>
      <c r="H59" s="65">
        <v>35976</v>
      </c>
      <c r="I59" s="31">
        <f t="shared" si="11"/>
        <v>-2570</v>
      </c>
      <c r="J59" s="32">
        <v>83680</v>
      </c>
      <c r="K59" s="66">
        <f t="shared" si="12"/>
        <v>0.42992351816443597</v>
      </c>
      <c r="L59" s="29">
        <v>18360.844</v>
      </c>
      <c r="M59" s="65">
        <v>18901.48</v>
      </c>
      <c r="N59" s="31">
        <f t="shared" si="13"/>
        <v>540.6359999999986</v>
      </c>
      <c r="O59" s="32">
        <v>39791.92</v>
      </c>
      <c r="P59" s="66">
        <f t="shared" si="14"/>
        <v>0.4750079915721584</v>
      </c>
      <c r="Q59" s="29">
        <v>24496</v>
      </c>
      <c r="R59" s="65">
        <v>24491</v>
      </c>
      <c r="S59" s="31">
        <f t="shared" si="15"/>
        <v>-5</v>
      </c>
      <c r="T59" s="32">
        <v>49000</v>
      </c>
      <c r="U59" s="66">
        <f t="shared" si="16"/>
        <v>0.49981632653061225</v>
      </c>
      <c r="V59" s="29">
        <v>27232</v>
      </c>
      <c r="W59" s="65">
        <v>26300</v>
      </c>
      <c r="X59" s="31">
        <f t="shared" si="17"/>
        <v>-932</v>
      </c>
      <c r="Y59" s="32"/>
      <c r="Z59" s="33"/>
      <c r="AA59" s="34">
        <f t="shared" si="18"/>
        <v>-784.3640000000014</v>
      </c>
    </row>
    <row r="60" spans="1:27" ht="13.5" customHeight="1">
      <c r="A60" s="28" t="s">
        <v>34</v>
      </c>
      <c r="B60" s="29">
        <v>4240</v>
      </c>
      <c r="C60" s="65">
        <v>4343</v>
      </c>
      <c r="D60" s="31">
        <f t="shared" si="9"/>
        <v>103</v>
      </c>
      <c r="E60" s="32">
        <v>10810</v>
      </c>
      <c r="F60" s="66">
        <f t="shared" si="10"/>
        <v>0.40175763182238666</v>
      </c>
      <c r="G60" s="29">
        <v>7481</v>
      </c>
      <c r="H60" s="65">
        <v>6964</v>
      </c>
      <c r="I60" s="31">
        <f t="shared" si="11"/>
        <v>-517</v>
      </c>
      <c r="J60" s="32">
        <v>17000</v>
      </c>
      <c r="K60" s="66">
        <f t="shared" si="12"/>
        <v>0.4096470588235294</v>
      </c>
      <c r="L60" s="29">
        <v>3932.8250000000003</v>
      </c>
      <c r="M60" s="65">
        <v>4703.559</v>
      </c>
      <c r="N60" s="31">
        <f t="shared" si="13"/>
        <v>770.7339999999999</v>
      </c>
      <c r="O60" s="32">
        <v>9650</v>
      </c>
      <c r="P60" s="66">
        <f t="shared" si="14"/>
        <v>0.4874154404145078</v>
      </c>
      <c r="Q60" s="29">
        <v>3181</v>
      </c>
      <c r="R60" s="65">
        <v>3415</v>
      </c>
      <c r="S60" s="31">
        <f t="shared" si="15"/>
        <v>234</v>
      </c>
      <c r="T60" s="32">
        <v>8000</v>
      </c>
      <c r="U60" s="66">
        <f t="shared" si="16"/>
        <v>0.426875</v>
      </c>
      <c r="V60" s="29">
        <v>5509</v>
      </c>
      <c r="W60" s="65">
        <v>5284</v>
      </c>
      <c r="X60" s="31">
        <f t="shared" si="17"/>
        <v>-225</v>
      </c>
      <c r="Y60" s="32"/>
      <c r="Z60" s="33"/>
      <c r="AA60" s="34">
        <f t="shared" si="18"/>
        <v>365.7339999999999</v>
      </c>
    </row>
    <row r="61" spans="1:27" ht="13.5" customHeight="1">
      <c r="A61" s="28" t="s">
        <v>35</v>
      </c>
      <c r="B61" s="29">
        <v>178</v>
      </c>
      <c r="C61" s="65">
        <v>222</v>
      </c>
      <c r="D61" s="31">
        <f t="shared" si="9"/>
        <v>44</v>
      </c>
      <c r="E61" s="32">
        <v>350</v>
      </c>
      <c r="F61" s="66">
        <f t="shared" si="10"/>
        <v>0.6342857142857142</v>
      </c>
      <c r="G61" s="29">
        <v>124</v>
      </c>
      <c r="H61" s="65">
        <v>134</v>
      </c>
      <c r="I61" s="31">
        <f t="shared" si="11"/>
        <v>10</v>
      </c>
      <c r="J61" s="32">
        <v>350</v>
      </c>
      <c r="K61" s="66">
        <f t="shared" si="12"/>
        <v>0.38285714285714284</v>
      </c>
      <c r="L61" s="29">
        <v>76.499</v>
      </c>
      <c r="M61" s="65">
        <v>113.364</v>
      </c>
      <c r="N61" s="31">
        <f t="shared" si="13"/>
        <v>36.86500000000001</v>
      </c>
      <c r="O61" s="32">
        <v>100</v>
      </c>
      <c r="P61" s="66">
        <f t="shared" si="14"/>
        <v>1.13364</v>
      </c>
      <c r="Q61" s="29">
        <v>702</v>
      </c>
      <c r="R61" s="65">
        <v>743</v>
      </c>
      <c r="S61" s="31">
        <f t="shared" si="15"/>
        <v>41</v>
      </c>
      <c r="T61" s="32">
        <v>2000</v>
      </c>
      <c r="U61" s="66">
        <f t="shared" si="16"/>
        <v>0.3715</v>
      </c>
      <c r="V61" s="29">
        <v>904</v>
      </c>
      <c r="W61" s="65">
        <v>995</v>
      </c>
      <c r="X61" s="31">
        <f t="shared" si="17"/>
        <v>91</v>
      </c>
      <c r="Y61" s="32"/>
      <c r="Z61" s="33"/>
      <c r="AA61" s="34">
        <f t="shared" si="18"/>
        <v>222.865</v>
      </c>
    </row>
    <row r="62" spans="1:27" ht="13.5" customHeight="1">
      <c r="A62" s="28" t="s">
        <v>36</v>
      </c>
      <c r="B62" s="29">
        <v>2879</v>
      </c>
      <c r="C62" s="65">
        <v>1560</v>
      </c>
      <c r="D62" s="31">
        <f t="shared" si="9"/>
        <v>-1319</v>
      </c>
      <c r="E62" s="32">
        <v>4000</v>
      </c>
      <c r="F62" s="66">
        <f t="shared" si="10"/>
        <v>0.39</v>
      </c>
      <c r="G62" s="29">
        <v>641</v>
      </c>
      <c r="H62" s="65">
        <v>1041</v>
      </c>
      <c r="I62" s="31">
        <f t="shared" si="11"/>
        <v>400</v>
      </c>
      <c r="J62" s="32">
        <v>950</v>
      </c>
      <c r="K62" s="66">
        <f t="shared" si="12"/>
        <v>1.0957894736842104</v>
      </c>
      <c r="L62" s="29">
        <v>974.853</v>
      </c>
      <c r="M62" s="65">
        <v>1211.331</v>
      </c>
      <c r="N62" s="31">
        <f t="shared" si="13"/>
        <v>236.47799999999995</v>
      </c>
      <c r="O62" s="32">
        <v>4545</v>
      </c>
      <c r="P62" s="66">
        <f t="shared" si="14"/>
        <v>0.2665194719471947</v>
      </c>
      <c r="Q62" s="29">
        <v>834</v>
      </c>
      <c r="R62" s="65">
        <v>839</v>
      </c>
      <c r="S62" s="31">
        <f t="shared" si="15"/>
        <v>5</v>
      </c>
      <c r="T62" s="32">
        <v>2500</v>
      </c>
      <c r="U62" s="66">
        <f t="shared" si="16"/>
        <v>0.3356</v>
      </c>
      <c r="V62" s="29">
        <v>1728</v>
      </c>
      <c r="W62" s="65">
        <v>1494</v>
      </c>
      <c r="X62" s="31">
        <f t="shared" si="17"/>
        <v>-234</v>
      </c>
      <c r="Y62" s="32">
        <v>6000</v>
      </c>
      <c r="Z62" s="33">
        <f>+W62/Y62</f>
        <v>0.249</v>
      </c>
      <c r="AA62" s="34">
        <f t="shared" si="18"/>
        <v>-911.522</v>
      </c>
    </row>
    <row r="63" spans="1:27" ht="13.5" customHeight="1">
      <c r="A63" s="28" t="s">
        <v>37</v>
      </c>
      <c r="B63" s="29">
        <v>3938</v>
      </c>
      <c r="C63" s="65">
        <v>3346</v>
      </c>
      <c r="D63" s="31">
        <f t="shared" si="9"/>
        <v>-592</v>
      </c>
      <c r="E63" s="32">
        <v>9555</v>
      </c>
      <c r="F63" s="66">
        <f t="shared" si="10"/>
        <v>0.35018315018315016</v>
      </c>
      <c r="G63" s="29">
        <v>1602</v>
      </c>
      <c r="H63" s="65">
        <v>2103</v>
      </c>
      <c r="I63" s="31">
        <f t="shared" si="11"/>
        <v>501</v>
      </c>
      <c r="J63" s="32">
        <v>4200</v>
      </c>
      <c r="K63" s="66">
        <f t="shared" si="12"/>
        <v>0.5007142857142857</v>
      </c>
      <c r="L63" s="29">
        <v>1510.2130000000002</v>
      </c>
      <c r="M63" s="65">
        <v>2417.732</v>
      </c>
      <c r="N63" s="31">
        <f t="shared" si="13"/>
        <v>907.5189999999998</v>
      </c>
      <c r="O63" s="32">
        <v>4520</v>
      </c>
      <c r="P63" s="66">
        <f t="shared" si="14"/>
        <v>0.5348964601769911</v>
      </c>
      <c r="Q63" s="29">
        <v>1766</v>
      </c>
      <c r="R63" s="65">
        <v>1687</v>
      </c>
      <c r="S63" s="31">
        <f t="shared" si="15"/>
        <v>-79</v>
      </c>
      <c r="T63" s="32">
        <v>3500</v>
      </c>
      <c r="U63" s="66">
        <f t="shared" si="16"/>
        <v>0.482</v>
      </c>
      <c r="V63" s="29">
        <v>3813</v>
      </c>
      <c r="W63" s="65">
        <v>3681</v>
      </c>
      <c r="X63" s="31">
        <f t="shared" si="17"/>
        <v>-132</v>
      </c>
      <c r="Y63" s="32"/>
      <c r="Z63" s="33"/>
      <c r="AA63" s="34">
        <f t="shared" si="18"/>
        <v>605.5189999999998</v>
      </c>
    </row>
    <row r="64" spans="1:27" ht="13.5" customHeight="1">
      <c r="A64" s="35" t="s">
        <v>38</v>
      </c>
      <c r="B64" s="36">
        <v>7451</v>
      </c>
      <c r="C64" s="63">
        <v>10088</v>
      </c>
      <c r="D64" s="38">
        <f t="shared" si="9"/>
        <v>2637</v>
      </c>
      <c r="E64" s="39">
        <v>21300</v>
      </c>
      <c r="F64" s="64">
        <f t="shared" si="10"/>
        <v>0.4736150234741784</v>
      </c>
      <c r="G64" s="36">
        <v>14092</v>
      </c>
      <c r="H64" s="63">
        <v>17244</v>
      </c>
      <c r="I64" s="38">
        <f t="shared" si="11"/>
        <v>3152</v>
      </c>
      <c r="J64" s="39">
        <f>34100+350</f>
        <v>34450</v>
      </c>
      <c r="K64" s="64">
        <f t="shared" si="12"/>
        <v>0.5005515239477504</v>
      </c>
      <c r="L64" s="36">
        <v>8442.409000000001</v>
      </c>
      <c r="M64" s="63">
        <v>11594.296</v>
      </c>
      <c r="N64" s="38">
        <f t="shared" si="13"/>
        <v>3151.886999999999</v>
      </c>
      <c r="O64" s="39">
        <v>22520</v>
      </c>
      <c r="P64" s="64">
        <f t="shared" si="14"/>
        <v>0.514844404973357</v>
      </c>
      <c r="Q64" s="36">
        <v>7396</v>
      </c>
      <c r="R64" s="63">
        <v>9760</v>
      </c>
      <c r="S64" s="38">
        <f t="shared" si="15"/>
        <v>2364</v>
      </c>
      <c r="T64" s="39">
        <v>17000</v>
      </c>
      <c r="U64" s="64">
        <f t="shared" si="16"/>
        <v>0.5741176470588235</v>
      </c>
      <c r="V64" s="36">
        <v>9258</v>
      </c>
      <c r="W64" s="63">
        <v>12830</v>
      </c>
      <c r="X64" s="38">
        <f t="shared" si="17"/>
        <v>3572</v>
      </c>
      <c r="Y64" s="39">
        <v>24000</v>
      </c>
      <c r="Z64" s="40">
        <f>+W64/Y64</f>
        <v>0.5345833333333333</v>
      </c>
      <c r="AA64" s="41">
        <f t="shared" si="18"/>
        <v>14876.886999999999</v>
      </c>
    </row>
    <row r="65" spans="1:27" ht="13.5" customHeight="1">
      <c r="A65" s="28" t="s">
        <v>39</v>
      </c>
      <c r="B65" s="29">
        <v>17971</v>
      </c>
      <c r="C65" s="65">
        <v>20083</v>
      </c>
      <c r="D65" s="31">
        <f t="shared" si="9"/>
        <v>2112</v>
      </c>
      <c r="E65" s="32">
        <v>44640</v>
      </c>
      <c r="F65" s="66">
        <f t="shared" si="10"/>
        <v>0.44988799283154124</v>
      </c>
      <c r="G65" s="29">
        <v>32721</v>
      </c>
      <c r="H65" s="65">
        <v>35353</v>
      </c>
      <c r="I65" s="31">
        <f t="shared" si="11"/>
        <v>2632</v>
      </c>
      <c r="J65" s="32">
        <v>80522</v>
      </c>
      <c r="K65" s="66">
        <f t="shared" si="12"/>
        <v>0.43904771366831424</v>
      </c>
      <c r="L65" s="29">
        <v>13117.348</v>
      </c>
      <c r="M65" s="65">
        <v>13961.318</v>
      </c>
      <c r="N65" s="31">
        <f t="shared" si="13"/>
        <v>843.9699999999993</v>
      </c>
      <c r="O65" s="32">
        <v>33092</v>
      </c>
      <c r="P65" s="66">
        <f t="shared" si="14"/>
        <v>0.42189405294330956</v>
      </c>
      <c r="Q65" s="29">
        <v>16668</v>
      </c>
      <c r="R65" s="65">
        <v>20775</v>
      </c>
      <c r="S65" s="31">
        <f t="shared" si="15"/>
        <v>4107</v>
      </c>
      <c r="T65" s="32">
        <v>38000</v>
      </c>
      <c r="U65" s="66">
        <f t="shared" si="16"/>
        <v>0.5467105263157894</v>
      </c>
      <c r="V65" s="29">
        <v>16908</v>
      </c>
      <c r="W65" s="65">
        <v>18127</v>
      </c>
      <c r="X65" s="31">
        <f t="shared" si="17"/>
        <v>1219</v>
      </c>
      <c r="Y65" s="32">
        <v>42950</v>
      </c>
      <c r="Z65" s="33">
        <f>+W65/Y65</f>
        <v>0.4220488940628638</v>
      </c>
      <c r="AA65" s="34">
        <f t="shared" si="18"/>
        <v>10913.97</v>
      </c>
    </row>
    <row r="66" spans="1:27" ht="13.5" customHeight="1">
      <c r="A66" s="35" t="s">
        <v>40</v>
      </c>
      <c r="B66" s="36">
        <v>4069</v>
      </c>
      <c r="C66" s="63">
        <v>3811</v>
      </c>
      <c r="D66" s="38">
        <f t="shared" si="9"/>
        <v>-258</v>
      </c>
      <c r="E66" s="39">
        <v>10800</v>
      </c>
      <c r="F66" s="64">
        <f t="shared" si="10"/>
        <v>0.3528703703703704</v>
      </c>
      <c r="G66" s="36">
        <v>6048</v>
      </c>
      <c r="H66" s="63">
        <v>4166</v>
      </c>
      <c r="I66" s="38">
        <f t="shared" si="11"/>
        <v>-1882</v>
      </c>
      <c r="J66" s="39">
        <v>14000</v>
      </c>
      <c r="K66" s="64">
        <f t="shared" si="12"/>
        <v>0.2975714285714286</v>
      </c>
      <c r="L66" s="36">
        <v>4602.993</v>
      </c>
      <c r="M66" s="63">
        <v>5654.302</v>
      </c>
      <c r="N66" s="38">
        <f t="shared" si="13"/>
        <v>1051.3089999999993</v>
      </c>
      <c r="O66" s="39">
        <v>12100</v>
      </c>
      <c r="P66" s="64">
        <f t="shared" si="14"/>
        <v>0.4672976859504132</v>
      </c>
      <c r="Q66" s="36">
        <v>2684</v>
      </c>
      <c r="R66" s="63">
        <v>2693</v>
      </c>
      <c r="S66" s="38">
        <f t="shared" si="15"/>
        <v>9</v>
      </c>
      <c r="T66" s="39">
        <v>7000</v>
      </c>
      <c r="U66" s="64">
        <f t="shared" si="16"/>
        <v>0.38471428571428573</v>
      </c>
      <c r="V66" s="36">
        <v>4075</v>
      </c>
      <c r="W66" s="63">
        <v>6511</v>
      </c>
      <c r="X66" s="38">
        <f t="shared" si="17"/>
        <v>2436</v>
      </c>
      <c r="Y66" s="39">
        <v>9772</v>
      </c>
      <c r="Z66" s="40">
        <f>+W66/Y66</f>
        <v>0.66629144494474</v>
      </c>
      <c r="AA66" s="41">
        <f t="shared" si="18"/>
        <v>1356.3089999999993</v>
      </c>
    </row>
    <row r="67" spans="1:27" ht="13.5" customHeight="1">
      <c r="A67" s="28" t="s">
        <v>41</v>
      </c>
      <c r="B67" s="29">
        <v>0</v>
      </c>
      <c r="C67" s="65">
        <v>0</v>
      </c>
      <c r="D67" s="31">
        <f t="shared" si="9"/>
        <v>0</v>
      </c>
      <c r="E67" s="32"/>
      <c r="F67" s="66"/>
      <c r="G67" s="29">
        <v>0</v>
      </c>
      <c r="H67" s="65">
        <v>0</v>
      </c>
      <c r="I67" s="31">
        <f t="shared" si="11"/>
        <v>0</v>
      </c>
      <c r="J67" s="32"/>
      <c r="K67" s="66"/>
      <c r="L67" s="29">
        <v>0</v>
      </c>
      <c r="M67" s="65">
        <v>0</v>
      </c>
      <c r="N67" s="31">
        <f t="shared" si="13"/>
        <v>0</v>
      </c>
      <c r="O67" s="32"/>
      <c r="P67" s="66"/>
      <c r="Q67" s="29">
        <v>0</v>
      </c>
      <c r="R67" s="65">
        <v>0</v>
      </c>
      <c r="S67" s="31">
        <f t="shared" si="15"/>
        <v>0</v>
      </c>
      <c r="T67" s="32"/>
      <c r="U67" s="66"/>
      <c r="V67" s="29">
        <v>0</v>
      </c>
      <c r="W67" s="65">
        <v>0</v>
      </c>
      <c r="X67" s="31">
        <f t="shared" si="17"/>
        <v>0</v>
      </c>
      <c r="Y67" s="32"/>
      <c r="Z67" s="33"/>
      <c r="AA67" s="34">
        <f t="shared" si="18"/>
        <v>0</v>
      </c>
    </row>
    <row r="68" spans="1:27" ht="13.5" customHeight="1">
      <c r="A68" s="28" t="s">
        <v>42</v>
      </c>
      <c r="B68" s="29">
        <v>0</v>
      </c>
      <c r="C68" s="65">
        <v>0</v>
      </c>
      <c r="D68" s="31">
        <f t="shared" si="9"/>
        <v>0</v>
      </c>
      <c r="E68" s="32"/>
      <c r="F68" s="66"/>
      <c r="G68" s="29">
        <v>0</v>
      </c>
      <c r="H68" s="65">
        <v>0</v>
      </c>
      <c r="I68" s="31">
        <f t="shared" si="11"/>
        <v>0</v>
      </c>
      <c r="J68" s="32"/>
      <c r="K68" s="66"/>
      <c r="L68" s="29">
        <v>0</v>
      </c>
      <c r="M68" s="65">
        <v>0</v>
      </c>
      <c r="N68" s="31">
        <f t="shared" si="13"/>
        <v>0</v>
      </c>
      <c r="O68" s="32"/>
      <c r="P68" s="66"/>
      <c r="Q68" s="29">
        <v>0</v>
      </c>
      <c r="R68" s="65">
        <v>0</v>
      </c>
      <c r="S68" s="31">
        <f t="shared" si="15"/>
        <v>0</v>
      </c>
      <c r="T68" s="32"/>
      <c r="U68" s="66"/>
      <c r="V68" s="29">
        <v>0</v>
      </c>
      <c r="W68" s="65">
        <v>0</v>
      </c>
      <c r="X68" s="31">
        <f t="shared" si="17"/>
        <v>0</v>
      </c>
      <c r="Y68" s="32"/>
      <c r="Z68" s="33"/>
      <c r="AA68" s="34">
        <f t="shared" si="18"/>
        <v>0</v>
      </c>
    </row>
    <row r="69" spans="1:27" ht="13.5" customHeight="1">
      <c r="A69" s="28" t="s">
        <v>41</v>
      </c>
      <c r="B69" s="29">
        <v>185</v>
      </c>
      <c r="C69" s="65">
        <v>162</v>
      </c>
      <c r="D69" s="31">
        <f t="shared" si="9"/>
        <v>-23</v>
      </c>
      <c r="E69" s="32">
        <v>350</v>
      </c>
      <c r="F69" s="66">
        <f aca="true" t="shared" si="19" ref="F69:F74">+C69/E69</f>
        <v>0.46285714285714286</v>
      </c>
      <c r="G69" s="29">
        <v>293</v>
      </c>
      <c r="H69" s="65">
        <v>302</v>
      </c>
      <c r="I69" s="31">
        <f t="shared" si="11"/>
        <v>9</v>
      </c>
      <c r="J69" s="32">
        <v>700</v>
      </c>
      <c r="K69" s="66">
        <f aca="true" t="shared" si="20" ref="K69:K74">+H69/J69</f>
        <v>0.43142857142857144</v>
      </c>
      <c r="L69" s="29">
        <v>180.206</v>
      </c>
      <c r="M69" s="65">
        <v>237.868</v>
      </c>
      <c r="N69" s="31">
        <f t="shared" si="13"/>
        <v>57.662000000000006</v>
      </c>
      <c r="O69" s="32">
        <v>490</v>
      </c>
      <c r="P69" s="66">
        <f aca="true" t="shared" si="21" ref="P69:P74">+M69/O69</f>
        <v>0.48544489795918366</v>
      </c>
      <c r="Q69" s="29">
        <v>159</v>
      </c>
      <c r="R69" s="65">
        <v>109</v>
      </c>
      <c r="S69" s="31">
        <f t="shared" si="15"/>
        <v>-50</v>
      </c>
      <c r="T69" s="32">
        <v>320</v>
      </c>
      <c r="U69" s="66">
        <f aca="true" t="shared" si="22" ref="U69:U74">+R69/T69</f>
        <v>0.340625</v>
      </c>
      <c r="V69" s="29">
        <v>341</v>
      </c>
      <c r="W69" s="65">
        <v>239</v>
      </c>
      <c r="X69" s="31">
        <f t="shared" si="17"/>
        <v>-102</v>
      </c>
      <c r="Y69" s="32">
        <v>740</v>
      </c>
      <c r="Z69" s="33">
        <f>+W69/Y69</f>
        <v>0.32297297297297295</v>
      </c>
      <c r="AA69" s="34">
        <f t="shared" si="18"/>
        <v>-108.338</v>
      </c>
    </row>
    <row r="70" spans="1:27" ht="13.5" customHeight="1">
      <c r="A70" s="28" t="s">
        <v>43</v>
      </c>
      <c r="B70" s="29">
        <v>3</v>
      </c>
      <c r="C70" s="65">
        <v>13</v>
      </c>
      <c r="D70" s="31">
        <f t="shared" si="9"/>
        <v>10</v>
      </c>
      <c r="E70" s="32">
        <v>50</v>
      </c>
      <c r="F70" s="66">
        <f t="shared" si="19"/>
        <v>0.26</v>
      </c>
      <c r="G70" s="29">
        <v>6</v>
      </c>
      <c r="H70" s="65">
        <v>5</v>
      </c>
      <c r="I70" s="31">
        <f t="shared" si="11"/>
        <v>-1</v>
      </c>
      <c r="J70" s="32">
        <v>20</v>
      </c>
      <c r="K70" s="66">
        <f t="shared" si="20"/>
        <v>0.25</v>
      </c>
      <c r="L70" s="29">
        <v>15.12</v>
      </c>
      <c r="M70" s="65">
        <v>14.503</v>
      </c>
      <c r="N70" s="31">
        <f t="shared" si="13"/>
        <v>-0.6169999999999991</v>
      </c>
      <c r="O70" s="32">
        <v>30</v>
      </c>
      <c r="P70" s="66">
        <f t="shared" si="21"/>
        <v>0.4834333333333333</v>
      </c>
      <c r="Q70" s="29">
        <v>13</v>
      </c>
      <c r="R70" s="65">
        <v>14</v>
      </c>
      <c r="S70" s="31">
        <f t="shared" si="15"/>
        <v>1</v>
      </c>
      <c r="T70" s="32">
        <v>80</v>
      </c>
      <c r="U70" s="66">
        <f t="shared" si="22"/>
        <v>0.175</v>
      </c>
      <c r="V70" s="29">
        <v>19</v>
      </c>
      <c r="W70" s="65">
        <v>20</v>
      </c>
      <c r="X70" s="31">
        <f t="shared" si="17"/>
        <v>1</v>
      </c>
      <c r="Y70" s="32">
        <v>35</v>
      </c>
      <c r="Z70" s="33">
        <f>+W70/Y70</f>
        <v>0.5714285714285714</v>
      </c>
      <c r="AA70" s="34">
        <f t="shared" si="18"/>
        <v>10.383000000000001</v>
      </c>
    </row>
    <row r="71" spans="1:27" ht="13.5" customHeight="1">
      <c r="A71" s="35" t="s">
        <v>44</v>
      </c>
      <c r="B71" s="36">
        <v>16983</v>
      </c>
      <c r="C71" s="63">
        <v>17946</v>
      </c>
      <c r="D71" s="38">
        <f t="shared" si="9"/>
        <v>963</v>
      </c>
      <c r="E71" s="39">
        <v>45300</v>
      </c>
      <c r="F71" s="64">
        <f t="shared" si="19"/>
        <v>0.396158940397351</v>
      </c>
      <c r="G71" s="36">
        <v>37430</v>
      </c>
      <c r="H71" s="63">
        <v>45773</v>
      </c>
      <c r="I71" s="38">
        <f t="shared" si="11"/>
        <v>8343</v>
      </c>
      <c r="J71" s="39">
        <v>112299</v>
      </c>
      <c r="K71" s="64">
        <f t="shared" si="20"/>
        <v>0.4075993552925672</v>
      </c>
      <c r="L71" s="36">
        <v>27902.414</v>
      </c>
      <c r="M71" s="63">
        <v>26354.051</v>
      </c>
      <c r="N71" s="38">
        <f t="shared" si="13"/>
        <v>-1548.3630000000012</v>
      </c>
      <c r="O71" s="39">
        <v>66280</v>
      </c>
      <c r="P71" s="64">
        <f t="shared" si="21"/>
        <v>0.39761694327097163</v>
      </c>
      <c r="Q71" s="36">
        <v>20282</v>
      </c>
      <c r="R71" s="63">
        <v>20542</v>
      </c>
      <c r="S71" s="38">
        <f t="shared" si="15"/>
        <v>260</v>
      </c>
      <c r="T71" s="39">
        <v>48300</v>
      </c>
      <c r="U71" s="64">
        <f t="shared" si="22"/>
        <v>0.42530020703933746</v>
      </c>
      <c r="V71" s="36">
        <v>23833</v>
      </c>
      <c r="W71" s="63">
        <v>23315</v>
      </c>
      <c r="X71" s="38">
        <f t="shared" si="17"/>
        <v>-518</v>
      </c>
      <c r="Y71" s="39">
        <v>57881</v>
      </c>
      <c r="Z71" s="40">
        <f>+W71/Y71</f>
        <v>0.4028092120039391</v>
      </c>
      <c r="AA71" s="41">
        <f t="shared" si="18"/>
        <v>7499.636999999999</v>
      </c>
    </row>
    <row r="72" spans="1:27" ht="13.5" customHeight="1">
      <c r="A72" s="28" t="s">
        <v>45</v>
      </c>
      <c r="B72" s="29">
        <v>629</v>
      </c>
      <c r="C72" s="65">
        <v>674</v>
      </c>
      <c r="D72" s="31">
        <f t="shared" si="9"/>
        <v>45</v>
      </c>
      <c r="E72" s="32">
        <v>1000</v>
      </c>
      <c r="F72" s="66">
        <f t="shared" si="19"/>
        <v>0.674</v>
      </c>
      <c r="G72" s="29">
        <v>1037</v>
      </c>
      <c r="H72" s="65">
        <v>1145</v>
      </c>
      <c r="I72" s="31">
        <f t="shared" si="11"/>
        <v>108</v>
      </c>
      <c r="J72" s="32">
        <v>2300</v>
      </c>
      <c r="K72" s="66">
        <f t="shared" si="20"/>
        <v>0.49782608695652175</v>
      </c>
      <c r="L72" s="29">
        <v>630.485</v>
      </c>
      <c r="M72" s="65">
        <v>510.82900000000006</v>
      </c>
      <c r="N72" s="31">
        <f t="shared" si="13"/>
        <v>-119.65599999999995</v>
      </c>
      <c r="O72" s="32">
        <v>1452</v>
      </c>
      <c r="P72" s="66">
        <f t="shared" si="21"/>
        <v>0.3518106060606061</v>
      </c>
      <c r="Q72" s="29">
        <v>633</v>
      </c>
      <c r="R72" s="65">
        <v>596</v>
      </c>
      <c r="S72" s="31">
        <f t="shared" si="15"/>
        <v>-37</v>
      </c>
      <c r="T72" s="32">
        <v>2000</v>
      </c>
      <c r="U72" s="66">
        <f t="shared" si="22"/>
        <v>0.298</v>
      </c>
      <c r="V72" s="29">
        <v>940</v>
      </c>
      <c r="W72" s="65">
        <v>837</v>
      </c>
      <c r="X72" s="31">
        <f t="shared" si="17"/>
        <v>-103</v>
      </c>
      <c r="Y72" s="32"/>
      <c r="Z72" s="33"/>
      <c r="AA72" s="34">
        <f t="shared" si="18"/>
        <v>-106.65599999999995</v>
      </c>
    </row>
    <row r="73" spans="1:27" ht="13.5" customHeight="1">
      <c r="A73" s="28" t="s">
        <v>46</v>
      </c>
      <c r="B73" s="29">
        <v>36</v>
      </c>
      <c r="C73" s="65">
        <v>57</v>
      </c>
      <c r="D73" s="31">
        <f t="shared" si="9"/>
        <v>21</v>
      </c>
      <c r="E73" s="32">
        <v>150</v>
      </c>
      <c r="F73" s="66">
        <f t="shared" si="19"/>
        <v>0.38</v>
      </c>
      <c r="G73" s="29">
        <v>26</v>
      </c>
      <c r="H73" s="65">
        <v>14</v>
      </c>
      <c r="I73" s="31">
        <f t="shared" si="11"/>
        <v>-12</v>
      </c>
      <c r="J73" s="32">
        <v>65</v>
      </c>
      <c r="K73" s="66">
        <f t="shared" si="20"/>
        <v>0.2153846153846154</v>
      </c>
      <c r="L73" s="29">
        <v>675.111</v>
      </c>
      <c r="M73" s="65">
        <v>524.799</v>
      </c>
      <c r="N73" s="31">
        <f t="shared" si="13"/>
        <v>-150.312</v>
      </c>
      <c r="O73" s="32">
        <v>1700</v>
      </c>
      <c r="P73" s="66">
        <f t="shared" si="21"/>
        <v>0.308705294117647</v>
      </c>
      <c r="Q73" s="29">
        <v>0</v>
      </c>
      <c r="R73" s="65">
        <v>0</v>
      </c>
      <c r="S73" s="31">
        <f t="shared" si="15"/>
        <v>0</v>
      </c>
      <c r="T73" s="32">
        <v>0</v>
      </c>
      <c r="U73" s="66"/>
      <c r="V73" s="29">
        <v>33</v>
      </c>
      <c r="W73" s="65">
        <v>21</v>
      </c>
      <c r="X73" s="31">
        <f t="shared" si="17"/>
        <v>-12</v>
      </c>
      <c r="Y73" s="32"/>
      <c r="Z73" s="33"/>
      <c r="AA73" s="34">
        <f t="shared" si="18"/>
        <v>-153.312</v>
      </c>
    </row>
    <row r="74" spans="1:27" ht="13.5" customHeight="1">
      <c r="A74" s="28" t="s">
        <v>47</v>
      </c>
      <c r="B74" s="29">
        <v>14504</v>
      </c>
      <c r="C74" s="65">
        <v>14498</v>
      </c>
      <c r="D74" s="31">
        <f t="shared" si="9"/>
        <v>-6</v>
      </c>
      <c r="E74" s="32">
        <v>34600</v>
      </c>
      <c r="F74" s="66">
        <f t="shared" si="19"/>
        <v>0.41901734104046245</v>
      </c>
      <c r="G74" s="29">
        <v>22414</v>
      </c>
      <c r="H74" s="65">
        <v>31168</v>
      </c>
      <c r="I74" s="31">
        <f t="shared" si="11"/>
        <v>8754</v>
      </c>
      <c r="J74" s="32">
        <v>75800</v>
      </c>
      <c r="K74" s="66">
        <f t="shared" si="20"/>
        <v>0.4111873350923483</v>
      </c>
      <c r="L74" s="29">
        <v>10649.692</v>
      </c>
      <c r="M74" s="65">
        <v>10748.764</v>
      </c>
      <c r="N74" s="31">
        <f t="shared" si="13"/>
        <v>99.07200000000012</v>
      </c>
      <c r="O74" s="32">
        <v>25700</v>
      </c>
      <c r="P74" s="66">
        <f t="shared" si="21"/>
        <v>0.4182398443579766</v>
      </c>
      <c r="Q74" s="29">
        <v>13739</v>
      </c>
      <c r="R74" s="65">
        <v>13764</v>
      </c>
      <c r="S74" s="31">
        <f t="shared" si="15"/>
        <v>25</v>
      </c>
      <c r="T74" s="32">
        <v>33000</v>
      </c>
      <c r="U74" s="66">
        <f t="shared" si="22"/>
        <v>0.41709090909090907</v>
      </c>
      <c r="V74" s="29">
        <v>15274</v>
      </c>
      <c r="W74" s="65">
        <v>15236</v>
      </c>
      <c r="X74" s="31">
        <f t="shared" si="17"/>
        <v>-38</v>
      </c>
      <c r="Y74" s="32"/>
      <c r="Z74" s="33"/>
      <c r="AA74" s="34">
        <f t="shared" si="18"/>
        <v>8834.072</v>
      </c>
    </row>
    <row r="75" spans="1:27" ht="13.5" customHeight="1">
      <c r="A75" s="28" t="s">
        <v>48</v>
      </c>
      <c r="B75" s="29">
        <v>0</v>
      </c>
      <c r="C75" s="65">
        <v>0</v>
      </c>
      <c r="D75" s="31">
        <f t="shared" si="9"/>
        <v>0</v>
      </c>
      <c r="E75" s="32"/>
      <c r="F75" s="66"/>
      <c r="G75" s="29">
        <v>0</v>
      </c>
      <c r="H75" s="65">
        <v>0</v>
      </c>
      <c r="I75" s="31">
        <f t="shared" si="11"/>
        <v>0</v>
      </c>
      <c r="J75" s="32"/>
      <c r="K75" s="66"/>
      <c r="L75" s="29">
        <v>0</v>
      </c>
      <c r="M75" s="65">
        <v>0</v>
      </c>
      <c r="N75" s="31">
        <f t="shared" si="13"/>
        <v>0</v>
      </c>
      <c r="O75" s="32"/>
      <c r="P75" s="66"/>
      <c r="Q75" s="29">
        <v>3615</v>
      </c>
      <c r="R75" s="65">
        <v>3690</v>
      </c>
      <c r="S75" s="31">
        <f t="shared" si="15"/>
        <v>75</v>
      </c>
      <c r="T75" s="32"/>
      <c r="U75" s="66"/>
      <c r="V75" s="29">
        <v>0</v>
      </c>
      <c r="W75" s="65">
        <v>0</v>
      </c>
      <c r="X75" s="31">
        <f t="shared" si="17"/>
        <v>0</v>
      </c>
      <c r="Y75" s="32"/>
      <c r="Z75" s="33"/>
      <c r="AA75" s="34">
        <f t="shared" si="18"/>
        <v>75</v>
      </c>
    </row>
    <row r="76" spans="1:27" ht="13.5" customHeight="1">
      <c r="A76" s="28" t="s">
        <v>49</v>
      </c>
      <c r="B76" s="29">
        <v>1814</v>
      </c>
      <c r="C76" s="65">
        <v>2717</v>
      </c>
      <c r="D76" s="31">
        <f t="shared" si="9"/>
        <v>903</v>
      </c>
      <c r="E76" s="32">
        <v>9550</v>
      </c>
      <c r="F76" s="66">
        <f>+C76/E76</f>
        <v>0.28450261780104713</v>
      </c>
      <c r="G76" s="29">
        <v>732</v>
      </c>
      <c r="H76" s="65">
        <v>679</v>
      </c>
      <c r="I76" s="31">
        <f t="shared" si="11"/>
        <v>-53</v>
      </c>
      <c r="J76" s="32">
        <v>1400</v>
      </c>
      <c r="K76" s="66">
        <f>+H76/J76</f>
        <v>0.485</v>
      </c>
      <c r="L76" s="29">
        <v>15947.126000000002</v>
      </c>
      <c r="M76" s="65">
        <v>14569.659000000005</v>
      </c>
      <c r="N76" s="31">
        <f t="shared" si="13"/>
        <v>-1377.466999999997</v>
      </c>
      <c r="O76" s="32">
        <v>37428</v>
      </c>
      <c r="P76" s="66">
        <f>+M76/O76</f>
        <v>0.38927164155177957</v>
      </c>
      <c r="Q76" s="29">
        <v>2295</v>
      </c>
      <c r="R76" s="65">
        <v>6182</v>
      </c>
      <c r="S76" s="31">
        <f t="shared" si="15"/>
        <v>3887</v>
      </c>
      <c r="T76" s="32">
        <v>13300</v>
      </c>
      <c r="U76" s="66">
        <f aca="true" t="shared" si="23" ref="U76:U83">+R76/T76</f>
        <v>0.46481203007518795</v>
      </c>
      <c r="V76" s="29">
        <v>7586</v>
      </c>
      <c r="W76" s="65">
        <v>7221</v>
      </c>
      <c r="X76" s="31">
        <f t="shared" si="17"/>
        <v>-365</v>
      </c>
      <c r="Y76" s="32"/>
      <c r="Z76" s="33"/>
      <c r="AA76" s="34">
        <f t="shared" si="18"/>
        <v>2994.533000000003</v>
      </c>
    </row>
    <row r="77" spans="1:27" ht="13.5" customHeight="1">
      <c r="A77" s="35" t="s">
        <v>50</v>
      </c>
      <c r="B77" s="36">
        <v>118474</v>
      </c>
      <c r="C77" s="63">
        <v>132911</v>
      </c>
      <c r="D77" s="38">
        <f t="shared" si="9"/>
        <v>14437</v>
      </c>
      <c r="E77" s="39">
        <v>327596</v>
      </c>
      <c r="F77" s="64">
        <f>+C77/E77</f>
        <v>0.4057161870108304</v>
      </c>
      <c r="G77" s="36">
        <v>136249</v>
      </c>
      <c r="H77" s="63">
        <v>154461</v>
      </c>
      <c r="I77" s="38">
        <f t="shared" si="11"/>
        <v>18212</v>
      </c>
      <c r="J77" s="39">
        <v>382498</v>
      </c>
      <c r="K77" s="64">
        <f>+H77/J77</f>
        <v>0.40382171932925137</v>
      </c>
      <c r="L77" s="36">
        <v>105207.85</v>
      </c>
      <c r="M77" s="63">
        <v>122039.933</v>
      </c>
      <c r="N77" s="38">
        <f t="shared" si="13"/>
        <v>16832.083</v>
      </c>
      <c r="O77" s="39">
        <v>302306.6</v>
      </c>
      <c r="P77" s="64">
        <f>+M77/O77</f>
        <v>0.40369589350679086</v>
      </c>
      <c r="Q77" s="36">
        <v>79995</v>
      </c>
      <c r="R77" s="63">
        <v>88641</v>
      </c>
      <c r="S77" s="38">
        <f t="shared" si="15"/>
        <v>8646</v>
      </c>
      <c r="T77" s="39">
        <v>219885</v>
      </c>
      <c r="U77" s="64">
        <f t="shared" si="23"/>
        <v>0.40312436046115013</v>
      </c>
      <c r="V77" s="36">
        <v>112017</v>
      </c>
      <c r="W77" s="63">
        <v>124361</v>
      </c>
      <c r="X77" s="38">
        <f t="shared" si="17"/>
        <v>12344</v>
      </c>
      <c r="Y77" s="39">
        <v>315064</v>
      </c>
      <c r="Z77" s="40">
        <f aca="true" t="shared" si="24" ref="Z77:Z83">+W77/Y77</f>
        <v>0.39471662900236143</v>
      </c>
      <c r="AA77" s="41">
        <f t="shared" si="18"/>
        <v>70471.083</v>
      </c>
    </row>
    <row r="78" spans="1:27" ht="13.5" customHeight="1">
      <c r="A78" s="28" t="s">
        <v>51</v>
      </c>
      <c r="B78" s="29">
        <v>86497</v>
      </c>
      <c r="C78" s="65">
        <v>97049</v>
      </c>
      <c r="D78" s="31">
        <f t="shared" si="9"/>
        <v>10552</v>
      </c>
      <c r="E78" s="32">
        <v>239318</v>
      </c>
      <c r="F78" s="66">
        <f>+C78/E78</f>
        <v>0.4055231950793505</v>
      </c>
      <c r="G78" s="29">
        <v>99496</v>
      </c>
      <c r="H78" s="65">
        <v>112773</v>
      </c>
      <c r="I78" s="31">
        <f t="shared" si="11"/>
        <v>13277</v>
      </c>
      <c r="J78" s="32">
        <v>279118</v>
      </c>
      <c r="K78" s="66">
        <f>+H78/J78</f>
        <v>0.40403341955731986</v>
      </c>
      <c r="L78" s="29">
        <v>76182.434</v>
      </c>
      <c r="M78" s="65">
        <v>88463.621</v>
      </c>
      <c r="N78" s="31">
        <f t="shared" si="13"/>
        <v>12281.187000000005</v>
      </c>
      <c r="O78" s="32">
        <v>220024</v>
      </c>
      <c r="P78" s="66">
        <f>+M78/O78</f>
        <v>0.4020635067083591</v>
      </c>
      <c r="Q78" s="29">
        <v>58707</v>
      </c>
      <c r="R78" s="65">
        <v>65073</v>
      </c>
      <c r="S78" s="31">
        <f t="shared" si="15"/>
        <v>6366</v>
      </c>
      <c r="T78" s="32">
        <v>160500</v>
      </c>
      <c r="U78" s="66">
        <f t="shared" si="23"/>
        <v>0.4054392523364486</v>
      </c>
      <c r="V78" s="29">
        <v>81781</v>
      </c>
      <c r="W78" s="65">
        <v>90799</v>
      </c>
      <c r="X78" s="31">
        <f t="shared" si="17"/>
        <v>9018</v>
      </c>
      <c r="Y78" s="32">
        <v>229980</v>
      </c>
      <c r="Z78" s="33">
        <f t="shared" si="24"/>
        <v>0.3948125923993391</v>
      </c>
      <c r="AA78" s="34">
        <f t="shared" si="18"/>
        <v>51494.187000000005</v>
      </c>
    </row>
    <row r="79" spans="1:27" ht="13.5" customHeight="1" hidden="1">
      <c r="A79" s="28" t="s">
        <v>52</v>
      </c>
      <c r="B79" s="29">
        <v>0</v>
      </c>
      <c r="C79" s="65">
        <v>0</v>
      </c>
      <c r="D79" s="31">
        <f t="shared" si="9"/>
        <v>0</v>
      </c>
      <c r="E79" s="32"/>
      <c r="F79" s="66"/>
      <c r="G79" s="29">
        <v>0</v>
      </c>
      <c r="H79" s="65">
        <v>0</v>
      </c>
      <c r="I79" s="31">
        <f t="shared" si="11"/>
        <v>0</v>
      </c>
      <c r="J79" s="32"/>
      <c r="K79" s="66"/>
      <c r="L79" s="29">
        <v>0</v>
      </c>
      <c r="M79" s="65">
        <v>0</v>
      </c>
      <c r="N79" s="31">
        <f t="shared" si="13"/>
        <v>0</v>
      </c>
      <c r="O79" s="32"/>
      <c r="P79" s="66"/>
      <c r="Q79" s="29">
        <v>0</v>
      </c>
      <c r="R79" s="65">
        <v>0</v>
      </c>
      <c r="S79" s="31">
        <f t="shared" si="15"/>
        <v>0</v>
      </c>
      <c r="T79" s="32"/>
      <c r="U79" s="66" t="e">
        <f t="shared" si="23"/>
        <v>#DIV/0!</v>
      </c>
      <c r="V79" s="29">
        <v>0</v>
      </c>
      <c r="W79" s="65">
        <v>0</v>
      </c>
      <c r="X79" s="31">
        <f t="shared" si="17"/>
        <v>0</v>
      </c>
      <c r="Y79" s="32"/>
      <c r="Z79" s="33" t="e">
        <f t="shared" si="24"/>
        <v>#DIV/0!</v>
      </c>
      <c r="AA79" s="34">
        <f t="shared" si="18"/>
        <v>0</v>
      </c>
    </row>
    <row r="80" spans="1:27" ht="13.5" customHeight="1" hidden="1">
      <c r="A80" s="28" t="s">
        <v>53</v>
      </c>
      <c r="B80" s="29">
        <v>0</v>
      </c>
      <c r="C80" s="65">
        <v>0</v>
      </c>
      <c r="D80" s="31">
        <f t="shared" si="9"/>
        <v>0</v>
      </c>
      <c r="E80" s="32"/>
      <c r="F80" s="66"/>
      <c r="G80" s="29">
        <v>0</v>
      </c>
      <c r="H80" s="65">
        <v>0</v>
      </c>
      <c r="I80" s="31">
        <f t="shared" si="11"/>
        <v>0</v>
      </c>
      <c r="J80" s="32"/>
      <c r="K80" s="66"/>
      <c r="L80" s="29">
        <v>0</v>
      </c>
      <c r="M80" s="65">
        <v>0</v>
      </c>
      <c r="N80" s="31">
        <f t="shared" si="13"/>
        <v>0</v>
      </c>
      <c r="O80" s="32"/>
      <c r="P80" s="66"/>
      <c r="Q80" s="29">
        <v>0</v>
      </c>
      <c r="R80" s="65">
        <v>0</v>
      </c>
      <c r="S80" s="31">
        <f t="shared" si="15"/>
        <v>0</v>
      </c>
      <c r="T80" s="32"/>
      <c r="U80" s="66" t="e">
        <f t="shared" si="23"/>
        <v>#DIV/0!</v>
      </c>
      <c r="V80" s="29">
        <v>0</v>
      </c>
      <c r="W80" s="65">
        <v>0</v>
      </c>
      <c r="X80" s="31">
        <f t="shared" si="17"/>
        <v>0</v>
      </c>
      <c r="Y80" s="32"/>
      <c r="Z80" s="33" t="e">
        <f t="shared" si="24"/>
        <v>#DIV/0!</v>
      </c>
      <c r="AA80" s="34">
        <f t="shared" si="18"/>
        <v>0</v>
      </c>
    </row>
    <row r="81" spans="1:27" ht="13.5" customHeight="1" hidden="1">
      <c r="A81" s="28" t="s">
        <v>54</v>
      </c>
      <c r="B81" s="29">
        <v>0</v>
      </c>
      <c r="C81" s="65">
        <v>0</v>
      </c>
      <c r="D81" s="31">
        <f t="shared" si="9"/>
        <v>0</v>
      </c>
      <c r="E81" s="32"/>
      <c r="F81" s="66"/>
      <c r="G81" s="29">
        <v>0</v>
      </c>
      <c r="H81" s="65">
        <v>0</v>
      </c>
      <c r="I81" s="31">
        <f t="shared" si="11"/>
        <v>0</v>
      </c>
      <c r="J81" s="32"/>
      <c r="K81" s="66"/>
      <c r="L81" s="29">
        <v>0</v>
      </c>
      <c r="M81" s="65">
        <v>0</v>
      </c>
      <c r="N81" s="31">
        <f t="shared" si="13"/>
        <v>0</v>
      </c>
      <c r="O81" s="32"/>
      <c r="P81" s="66"/>
      <c r="Q81" s="29">
        <v>0</v>
      </c>
      <c r="R81" s="65">
        <v>0</v>
      </c>
      <c r="S81" s="31">
        <f t="shared" si="15"/>
        <v>0</v>
      </c>
      <c r="T81" s="32"/>
      <c r="U81" s="66" t="e">
        <f t="shared" si="23"/>
        <v>#DIV/0!</v>
      </c>
      <c r="V81" s="29">
        <v>0</v>
      </c>
      <c r="W81" s="65">
        <v>0</v>
      </c>
      <c r="X81" s="31">
        <f t="shared" si="17"/>
        <v>0</v>
      </c>
      <c r="Y81" s="32"/>
      <c r="Z81" s="33" t="e">
        <f t="shared" si="24"/>
        <v>#DIV/0!</v>
      </c>
      <c r="AA81" s="34">
        <f t="shared" si="18"/>
        <v>0</v>
      </c>
    </row>
    <row r="82" spans="1:27" ht="13.5" customHeight="1" hidden="1">
      <c r="A82" s="28" t="s">
        <v>55</v>
      </c>
      <c r="B82" s="29">
        <v>0</v>
      </c>
      <c r="C82" s="65">
        <v>0</v>
      </c>
      <c r="D82" s="31">
        <f t="shared" si="9"/>
        <v>0</v>
      </c>
      <c r="E82" s="32"/>
      <c r="F82" s="66"/>
      <c r="G82" s="29">
        <v>0</v>
      </c>
      <c r="H82" s="65">
        <v>0</v>
      </c>
      <c r="I82" s="31">
        <f t="shared" si="11"/>
        <v>0</v>
      </c>
      <c r="J82" s="32"/>
      <c r="K82" s="66"/>
      <c r="L82" s="29">
        <v>0</v>
      </c>
      <c r="M82" s="65">
        <v>0</v>
      </c>
      <c r="N82" s="31">
        <f t="shared" si="13"/>
        <v>0</v>
      </c>
      <c r="O82" s="32"/>
      <c r="P82" s="66"/>
      <c r="Q82" s="29">
        <v>0</v>
      </c>
      <c r="R82" s="65">
        <v>0</v>
      </c>
      <c r="S82" s="31">
        <f t="shared" si="15"/>
        <v>0</v>
      </c>
      <c r="T82" s="32"/>
      <c r="U82" s="66" t="e">
        <f t="shared" si="23"/>
        <v>#DIV/0!</v>
      </c>
      <c r="V82" s="29">
        <v>0</v>
      </c>
      <c r="W82" s="65">
        <v>0</v>
      </c>
      <c r="X82" s="31">
        <f t="shared" si="17"/>
        <v>0</v>
      </c>
      <c r="Y82" s="32"/>
      <c r="Z82" s="33" t="e">
        <f t="shared" si="24"/>
        <v>#DIV/0!</v>
      </c>
      <c r="AA82" s="34">
        <f t="shared" si="18"/>
        <v>0</v>
      </c>
    </row>
    <row r="83" spans="1:27" ht="13.5" customHeight="1" hidden="1">
      <c r="A83" s="28" t="s">
        <v>56</v>
      </c>
      <c r="B83" s="29">
        <v>0</v>
      </c>
      <c r="C83" s="65">
        <v>0</v>
      </c>
      <c r="D83" s="31">
        <f t="shared" si="9"/>
        <v>0</v>
      </c>
      <c r="E83" s="32"/>
      <c r="F83" s="66"/>
      <c r="G83" s="29">
        <v>0</v>
      </c>
      <c r="H83" s="65">
        <v>0</v>
      </c>
      <c r="I83" s="31">
        <f t="shared" si="11"/>
        <v>0</v>
      </c>
      <c r="J83" s="32"/>
      <c r="K83" s="66"/>
      <c r="L83" s="29">
        <v>0</v>
      </c>
      <c r="M83" s="65">
        <v>0</v>
      </c>
      <c r="N83" s="31">
        <f t="shared" si="13"/>
        <v>0</v>
      </c>
      <c r="O83" s="32"/>
      <c r="P83" s="66"/>
      <c r="Q83" s="29">
        <v>0</v>
      </c>
      <c r="R83" s="65">
        <v>0</v>
      </c>
      <c r="S83" s="31">
        <f t="shared" si="15"/>
        <v>0</v>
      </c>
      <c r="T83" s="32"/>
      <c r="U83" s="66" t="e">
        <f t="shared" si="23"/>
        <v>#DIV/0!</v>
      </c>
      <c r="V83" s="29">
        <v>0</v>
      </c>
      <c r="W83" s="65">
        <v>0</v>
      </c>
      <c r="X83" s="31">
        <f t="shared" si="17"/>
        <v>0</v>
      </c>
      <c r="Y83" s="32"/>
      <c r="Z83" s="33" t="e">
        <f t="shared" si="24"/>
        <v>#DIV/0!</v>
      </c>
      <c r="AA83" s="34">
        <f t="shared" si="18"/>
        <v>0</v>
      </c>
    </row>
    <row r="84" spans="1:27" ht="13.5" customHeight="1" hidden="1">
      <c r="A84" s="28" t="s">
        <v>57</v>
      </c>
      <c r="B84" s="29">
        <v>0</v>
      </c>
      <c r="C84" s="65">
        <v>0</v>
      </c>
      <c r="D84" s="31">
        <f t="shared" si="9"/>
        <v>0</v>
      </c>
      <c r="E84" s="32"/>
      <c r="F84" s="66"/>
      <c r="G84" s="29">
        <v>0</v>
      </c>
      <c r="H84" s="65">
        <v>0</v>
      </c>
      <c r="I84" s="31">
        <f t="shared" si="11"/>
        <v>0</v>
      </c>
      <c r="J84" s="32"/>
      <c r="K84" s="66"/>
      <c r="L84" s="29">
        <v>0</v>
      </c>
      <c r="M84" s="65">
        <v>0</v>
      </c>
      <c r="N84" s="31">
        <f t="shared" si="13"/>
        <v>0</v>
      </c>
      <c r="O84" s="32"/>
      <c r="P84" s="66"/>
      <c r="Q84" s="29">
        <v>0</v>
      </c>
      <c r="R84" s="65">
        <v>0</v>
      </c>
      <c r="S84" s="31">
        <f t="shared" si="15"/>
        <v>0</v>
      </c>
      <c r="T84" s="32"/>
      <c r="U84" s="66"/>
      <c r="V84" s="29">
        <v>0</v>
      </c>
      <c r="W84" s="65">
        <v>0</v>
      </c>
      <c r="X84" s="31">
        <f t="shared" si="17"/>
        <v>0</v>
      </c>
      <c r="Y84" s="32"/>
      <c r="Z84" s="33"/>
      <c r="AA84" s="34">
        <f t="shared" si="18"/>
        <v>0</v>
      </c>
    </row>
    <row r="85" spans="1:27" ht="13.5" customHeight="1">
      <c r="A85" s="28" t="s">
        <v>58</v>
      </c>
      <c r="B85" s="29">
        <v>8</v>
      </c>
      <c r="C85" s="65">
        <v>1</v>
      </c>
      <c r="D85" s="31">
        <f t="shared" si="9"/>
        <v>-7</v>
      </c>
      <c r="E85" s="32">
        <v>60</v>
      </c>
      <c r="F85" s="66">
        <f>+C85/E85</f>
        <v>0.016666666666666666</v>
      </c>
      <c r="G85" s="29">
        <v>0</v>
      </c>
      <c r="H85" s="65">
        <v>27</v>
      </c>
      <c r="I85" s="31"/>
      <c r="J85" s="32"/>
      <c r="K85" s="66"/>
      <c r="L85" s="29">
        <v>0</v>
      </c>
      <c r="M85" s="65">
        <v>22.365</v>
      </c>
      <c r="N85" s="31">
        <f t="shared" si="13"/>
        <v>22.365</v>
      </c>
      <c r="O85" s="32">
        <v>1</v>
      </c>
      <c r="P85" s="66"/>
      <c r="Q85" s="29">
        <v>6</v>
      </c>
      <c r="R85" s="65">
        <v>16</v>
      </c>
      <c r="S85" s="31">
        <f t="shared" si="15"/>
        <v>10</v>
      </c>
      <c r="T85" s="32">
        <v>20</v>
      </c>
      <c r="U85" s="66"/>
      <c r="V85" s="29">
        <v>0</v>
      </c>
      <c r="W85" s="65">
        <v>0</v>
      </c>
      <c r="X85" s="31">
        <f t="shared" si="17"/>
        <v>0</v>
      </c>
      <c r="Y85" s="32"/>
      <c r="Z85" s="33"/>
      <c r="AA85" s="34">
        <f t="shared" si="18"/>
        <v>25.365</v>
      </c>
    </row>
    <row r="86" spans="1:27" ht="13.5" customHeight="1">
      <c r="A86" s="28" t="s">
        <v>59</v>
      </c>
      <c r="B86" s="29">
        <v>1367</v>
      </c>
      <c r="C86" s="65">
        <v>1602</v>
      </c>
      <c r="D86" s="31">
        <f t="shared" si="9"/>
        <v>235</v>
      </c>
      <c r="E86" s="32">
        <v>4010</v>
      </c>
      <c r="F86" s="66">
        <f>+C86/E86</f>
        <v>0.39950124688279304</v>
      </c>
      <c r="G86" s="29">
        <v>-503</v>
      </c>
      <c r="H86" s="65">
        <v>485</v>
      </c>
      <c r="I86" s="31">
        <f aca="true" t="shared" si="25" ref="I86:I93">+H86-G86</f>
        <v>988</v>
      </c>
      <c r="J86" s="32">
        <v>3870</v>
      </c>
      <c r="K86" s="66">
        <f>+H86/J86</f>
        <v>0.12532299741602068</v>
      </c>
      <c r="L86" s="29">
        <v>636.348</v>
      </c>
      <c r="M86" s="65">
        <v>1403.169</v>
      </c>
      <c r="N86" s="31">
        <f t="shared" si="13"/>
        <v>766.8210000000001</v>
      </c>
      <c r="O86" s="32">
        <v>2100.6</v>
      </c>
      <c r="P86" s="66">
        <f>+M86/O86</f>
        <v>0.6679848614681521</v>
      </c>
      <c r="Q86" s="29">
        <v>908</v>
      </c>
      <c r="R86" s="65">
        <v>883</v>
      </c>
      <c r="S86" s="31">
        <f t="shared" si="15"/>
        <v>-25</v>
      </c>
      <c r="T86" s="32">
        <v>2200</v>
      </c>
      <c r="U86" s="66">
        <f>+R86/T86</f>
        <v>0.40136363636363637</v>
      </c>
      <c r="V86" s="29">
        <v>1043</v>
      </c>
      <c r="W86" s="65">
        <v>1072</v>
      </c>
      <c r="X86" s="31">
        <f t="shared" si="17"/>
        <v>29</v>
      </c>
      <c r="Y86" s="32">
        <v>2000</v>
      </c>
      <c r="Z86" s="33">
        <f>+W86/Y86</f>
        <v>0.536</v>
      </c>
      <c r="AA86" s="34">
        <f t="shared" si="18"/>
        <v>1993.8210000000001</v>
      </c>
    </row>
    <row r="87" spans="1:27" ht="13.5" customHeight="1">
      <c r="A87" s="28" t="s">
        <v>60</v>
      </c>
      <c r="B87" s="29">
        <v>0</v>
      </c>
      <c r="C87" s="65">
        <v>0</v>
      </c>
      <c r="D87" s="31">
        <f t="shared" si="9"/>
        <v>0</v>
      </c>
      <c r="E87" s="32"/>
      <c r="F87" s="66"/>
      <c r="G87" s="29">
        <v>0</v>
      </c>
      <c r="H87" s="65">
        <v>0</v>
      </c>
      <c r="I87" s="31">
        <f t="shared" si="25"/>
        <v>0</v>
      </c>
      <c r="J87" s="32"/>
      <c r="K87" s="66"/>
      <c r="L87" s="29">
        <v>0</v>
      </c>
      <c r="M87" s="65">
        <v>0</v>
      </c>
      <c r="N87" s="31">
        <f t="shared" si="13"/>
        <v>0</v>
      </c>
      <c r="O87" s="32"/>
      <c r="P87" s="66"/>
      <c r="Q87" s="29">
        <v>0</v>
      </c>
      <c r="R87" s="65">
        <v>0</v>
      </c>
      <c r="S87" s="31">
        <f t="shared" si="15"/>
        <v>0</v>
      </c>
      <c r="T87" s="32"/>
      <c r="U87" s="66"/>
      <c r="V87" s="29">
        <v>0</v>
      </c>
      <c r="W87" s="65">
        <v>0</v>
      </c>
      <c r="X87" s="31">
        <f t="shared" si="17"/>
        <v>0</v>
      </c>
      <c r="Y87" s="32"/>
      <c r="Z87" s="33"/>
      <c r="AA87" s="34">
        <f t="shared" si="18"/>
        <v>0</v>
      </c>
    </row>
    <row r="88" spans="1:27" ht="13.5" customHeight="1">
      <c r="A88" s="35" t="s">
        <v>61</v>
      </c>
      <c r="B88" s="36">
        <v>1522</v>
      </c>
      <c r="C88" s="63">
        <v>793</v>
      </c>
      <c r="D88" s="38">
        <f t="shared" si="9"/>
        <v>-729</v>
      </c>
      <c r="E88" s="39">
        <v>2000</v>
      </c>
      <c r="F88" s="64">
        <f>+C88/E88</f>
        <v>0.3965</v>
      </c>
      <c r="G88" s="36">
        <v>836</v>
      </c>
      <c r="H88" s="63">
        <v>631</v>
      </c>
      <c r="I88" s="38">
        <f t="shared" si="25"/>
        <v>-205</v>
      </c>
      <c r="J88" s="39">
        <v>2200</v>
      </c>
      <c r="K88" s="64">
        <f>+H88/J88</f>
        <v>0.2868181818181818</v>
      </c>
      <c r="L88" s="36">
        <v>876.602</v>
      </c>
      <c r="M88" s="63">
        <v>1542.478</v>
      </c>
      <c r="N88" s="38">
        <f t="shared" si="13"/>
        <v>665.8760000000001</v>
      </c>
      <c r="O88" s="39">
        <v>5214</v>
      </c>
      <c r="P88" s="64">
        <f>+M88/O88</f>
        <v>0.29583390870732645</v>
      </c>
      <c r="Q88" s="36">
        <v>386</v>
      </c>
      <c r="R88" s="63">
        <v>772</v>
      </c>
      <c r="S88" s="38">
        <f t="shared" si="15"/>
        <v>386</v>
      </c>
      <c r="T88" s="39">
        <v>1408</v>
      </c>
      <c r="U88" s="64">
        <f>+R88/T88</f>
        <v>0.5482954545454546</v>
      </c>
      <c r="V88" s="36">
        <v>859</v>
      </c>
      <c r="W88" s="63">
        <v>1442</v>
      </c>
      <c r="X88" s="38">
        <f t="shared" si="17"/>
        <v>583</v>
      </c>
      <c r="Y88" s="39">
        <v>4901</v>
      </c>
      <c r="Z88" s="40">
        <f>+W88/Y88</f>
        <v>0.2942256682309733</v>
      </c>
      <c r="AA88" s="41">
        <f t="shared" si="18"/>
        <v>700.8760000000001</v>
      </c>
    </row>
    <row r="89" spans="1:27" ht="13.5" customHeight="1">
      <c r="A89" s="28" t="s">
        <v>62</v>
      </c>
      <c r="B89" s="29">
        <v>0</v>
      </c>
      <c r="C89" s="65">
        <v>0</v>
      </c>
      <c r="D89" s="31">
        <f t="shared" si="9"/>
        <v>0</v>
      </c>
      <c r="E89" s="32"/>
      <c r="F89" s="66"/>
      <c r="G89" s="29">
        <v>0</v>
      </c>
      <c r="H89" s="65">
        <v>0</v>
      </c>
      <c r="I89" s="31">
        <f t="shared" si="25"/>
        <v>0</v>
      </c>
      <c r="J89" s="32"/>
      <c r="K89" s="66"/>
      <c r="L89" s="29">
        <v>0</v>
      </c>
      <c r="M89" s="65">
        <v>0</v>
      </c>
      <c r="N89" s="31">
        <f t="shared" si="13"/>
        <v>0</v>
      </c>
      <c r="O89" s="32"/>
      <c r="P89" s="66"/>
      <c r="Q89" s="29">
        <v>0</v>
      </c>
      <c r="R89" s="65">
        <v>0</v>
      </c>
      <c r="S89" s="31">
        <f t="shared" si="15"/>
        <v>0</v>
      </c>
      <c r="T89" s="32"/>
      <c r="U89" s="66"/>
      <c r="V89" s="29">
        <v>0</v>
      </c>
      <c r="W89" s="65">
        <v>0</v>
      </c>
      <c r="X89" s="31">
        <f t="shared" si="17"/>
        <v>0</v>
      </c>
      <c r="Y89" s="32"/>
      <c r="Z89" s="33"/>
      <c r="AA89" s="34">
        <f t="shared" si="18"/>
        <v>0</v>
      </c>
    </row>
    <row r="90" spans="1:27" ht="13.5" customHeight="1">
      <c r="A90" s="28" t="s">
        <v>63</v>
      </c>
      <c r="B90" s="67">
        <v>1153</v>
      </c>
      <c r="C90" s="68">
        <v>310</v>
      </c>
      <c r="D90" s="31">
        <f t="shared" si="9"/>
        <v>-843</v>
      </c>
      <c r="E90" s="32"/>
      <c r="F90" s="66"/>
      <c r="G90" s="67">
        <v>4211</v>
      </c>
      <c r="H90" s="68">
        <v>3471</v>
      </c>
      <c r="I90" s="31">
        <f t="shared" si="25"/>
        <v>-740</v>
      </c>
      <c r="J90" s="32">
        <v>11615</v>
      </c>
      <c r="K90" s="66">
        <f>+H90/J90</f>
        <v>0.29883770985794234</v>
      </c>
      <c r="L90" s="67">
        <v>0</v>
      </c>
      <c r="M90" s="68">
        <v>0</v>
      </c>
      <c r="N90" s="31">
        <f t="shared" si="13"/>
        <v>0</v>
      </c>
      <c r="O90" s="32">
        <v>0</v>
      </c>
      <c r="P90" s="66"/>
      <c r="Q90" s="67">
        <v>165</v>
      </c>
      <c r="R90" s="68">
        <v>301</v>
      </c>
      <c r="S90" s="31">
        <f t="shared" si="15"/>
        <v>136</v>
      </c>
      <c r="T90" s="32">
        <v>1192</v>
      </c>
      <c r="U90" s="66">
        <f>+R90/T90</f>
        <v>0.2525167785234899</v>
      </c>
      <c r="V90" s="67">
        <v>1461</v>
      </c>
      <c r="W90" s="68">
        <v>1296</v>
      </c>
      <c r="X90" s="31">
        <f t="shared" si="17"/>
        <v>-165</v>
      </c>
      <c r="Y90" s="32">
        <v>3203</v>
      </c>
      <c r="Z90" s="33">
        <f>+W90/Y90</f>
        <v>0.4046206681236341</v>
      </c>
      <c r="AA90" s="69">
        <f t="shared" si="18"/>
        <v>-1612</v>
      </c>
    </row>
    <row r="91" spans="1:27" ht="13.5" customHeight="1">
      <c r="A91" s="28" t="s">
        <v>64</v>
      </c>
      <c r="B91" s="29">
        <v>0</v>
      </c>
      <c r="C91" s="65">
        <v>0</v>
      </c>
      <c r="D91" s="31">
        <f t="shared" si="9"/>
        <v>0</v>
      </c>
      <c r="E91" s="32"/>
      <c r="F91" s="66"/>
      <c r="G91" s="29">
        <v>0</v>
      </c>
      <c r="H91" s="65">
        <v>0</v>
      </c>
      <c r="I91" s="31">
        <f t="shared" si="25"/>
        <v>0</v>
      </c>
      <c r="J91" s="32">
        <v>1206</v>
      </c>
      <c r="K91" s="66"/>
      <c r="L91" s="29">
        <v>10.82</v>
      </c>
      <c r="M91" s="65">
        <v>-113.8</v>
      </c>
      <c r="N91" s="31">
        <f t="shared" si="13"/>
        <v>-124.62</v>
      </c>
      <c r="O91" s="32">
        <v>0</v>
      </c>
      <c r="P91" s="66"/>
      <c r="Q91" s="29">
        <v>0</v>
      </c>
      <c r="R91" s="65">
        <v>0</v>
      </c>
      <c r="S91" s="31">
        <f t="shared" si="15"/>
        <v>0</v>
      </c>
      <c r="T91" s="32"/>
      <c r="U91" s="66"/>
      <c r="V91" s="29">
        <v>0</v>
      </c>
      <c r="W91" s="65">
        <v>0</v>
      </c>
      <c r="X91" s="31">
        <f t="shared" si="17"/>
        <v>0</v>
      </c>
      <c r="Y91" s="32"/>
      <c r="Z91" s="33"/>
      <c r="AA91" s="34">
        <f t="shared" si="18"/>
        <v>-124.62</v>
      </c>
    </row>
    <row r="92" spans="1:27" ht="13.5" customHeight="1" thickBot="1">
      <c r="A92" s="28" t="s">
        <v>65</v>
      </c>
      <c r="B92" s="29">
        <v>0</v>
      </c>
      <c r="C92" s="65">
        <v>0</v>
      </c>
      <c r="D92" s="31">
        <f t="shared" si="9"/>
        <v>0</v>
      </c>
      <c r="E92" s="70"/>
      <c r="F92" s="71"/>
      <c r="G92" s="29">
        <v>0</v>
      </c>
      <c r="H92" s="65">
        <v>0</v>
      </c>
      <c r="I92" s="31">
        <f t="shared" si="25"/>
        <v>0</v>
      </c>
      <c r="J92" s="70">
        <v>1206</v>
      </c>
      <c r="K92" s="71"/>
      <c r="L92" s="29">
        <v>0</v>
      </c>
      <c r="M92" s="65">
        <v>0</v>
      </c>
      <c r="N92" s="31">
        <f t="shared" si="13"/>
        <v>0</v>
      </c>
      <c r="O92" s="70">
        <v>0</v>
      </c>
      <c r="P92" s="71"/>
      <c r="Q92" s="29">
        <v>0</v>
      </c>
      <c r="R92" s="65">
        <v>0</v>
      </c>
      <c r="S92" s="31">
        <f t="shared" si="15"/>
        <v>0</v>
      </c>
      <c r="T92" s="70"/>
      <c r="U92" s="71"/>
      <c r="V92" s="29">
        <v>0</v>
      </c>
      <c r="W92" s="65">
        <v>0</v>
      </c>
      <c r="X92" s="31">
        <f t="shared" si="17"/>
        <v>0</v>
      </c>
      <c r="Y92" s="70"/>
      <c r="Z92" s="72"/>
      <c r="AA92" s="34">
        <f t="shared" si="18"/>
        <v>0</v>
      </c>
    </row>
    <row r="93" spans="1:27" s="56" customFormat="1" ht="13.5" customHeight="1" thickBot="1">
      <c r="A93" s="49" t="s">
        <v>66</v>
      </c>
      <c r="B93" s="50">
        <v>225803</v>
      </c>
      <c r="C93" s="51">
        <v>247855</v>
      </c>
      <c r="D93" s="52">
        <f t="shared" si="9"/>
        <v>22052</v>
      </c>
      <c r="E93" s="73">
        <v>601106</v>
      </c>
      <c r="F93" s="54">
        <f>+C93/E93</f>
        <v>0.41233160208016556</v>
      </c>
      <c r="G93" s="50">
        <v>310115</v>
      </c>
      <c r="H93" s="51">
        <v>332929</v>
      </c>
      <c r="I93" s="52">
        <f t="shared" si="25"/>
        <v>22814</v>
      </c>
      <c r="J93" s="73">
        <v>810486</v>
      </c>
      <c r="K93" s="54">
        <f>+H93/J93</f>
        <v>0.410776990595766</v>
      </c>
      <c r="L93" s="50">
        <v>208574.291</v>
      </c>
      <c r="M93" s="51">
        <v>232754.89399999997</v>
      </c>
      <c r="N93" s="52">
        <f t="shared" si="13"/>
        <v>24180.602999999974</v>
      </c>
      <c r="O93" s="73">
        <v>554234.2</v>
      </c>
      <c r="P93" s="54">
        <f>+M93/O93</f>
        <v>0.4199576532808693</v>
      </c>
      <c r="Q93" s="50">
        <v>173539</v>
      </c>
      <c r="R93" s="51">
        <v>191049</v>
      </c>
      <c r="S93" s="52">
        <f t="shared" si="15"/>
        <v>17510</v>
      </c>
      <c r="T93" s="73">
        <v>433405</v>
      </c>
      <c r="U93" s="74">
        <f>+R93/T93</f>
        <v>0.44080940459847023</v>
      </c>
      <c r="V93" s="50">
        <v>225141</v>
      </c>
      <c r="W93" s="51">
        <v>243089</v>
      </c>
      <c r="X93" s="52">
        <f t="shared" si="17"/>
        <v>17948</v>
      </c>
      <c r="Y93" s="73">
        <v>593585</v>
      </c>
      <c r="Z93" s="54">
        <f>+W93/Y93</f>
        <v>0.4095268579900099</v>
      </c>
      <c r="AA93" s="55">
        <f t="shared" si="18"/>
        <v>104504.60299999997</v>
      </c>
    </row>
    <row r="94" spans="1:26" s="56" customFormat="1" ht="3.75" customHeight="1" thickBot="1">
      <c r="A94" s="75"/>
      <c r="B94" s="76"/>
      <c r="C94" s="76"/>
      <c r="D94" s="76"/>
      <c r="E94" s="76"/>
      <c r="F94" s="77"/>
      <c r="G94" s="76"/>
      <c r="H94" s="76"/>
      <c r="I94" s="76"/>
      <c r="J94" s="76"/>
      <c r="K94" s="77"/>
      <c r="L94" s="76"/>
      <c r="M94" s="76"/>
      <c r="N94" s="76"/>
      <c r="O94" s="76"/>
      <c r="P94" s="77"/>
      <c r="Q94" s="76"/>
      <c r="R94" s="76"/>
      <c r="S94" s="76"/>
      <c r="T94" s="76"/>
      <c r="U94" s="77"/>
      <c r="V94" s="75"/>
      <c r="W94" s="76"/>
      <c r="X94" s="76"/>
      <c r="Y94" s="76"/>
      <c r="Z94" s="78"/>
    </row>
    <row r="95" spans="1:26" s="56" customFormat="1" ht="13.5" thickBot="1">
      <c r="A95" s="49" t="s">
        <v>67</v>
      </c>
      <c r="B95" s="50">
        <v>11321</v>
      </c>
      <c r="C95" s="51">
        <v>-970</v>
      </c>
      <c r="D95" s="52">
        <f>+C95-B95</f>
        <v>-12291</v>
      </c>
      <c r="E95" s="73">
        <v>-12567</v>
      </c>
      <c r="F95" s="79"/>
      <c r="G95" s="50">
        <v>-2853</v>
      </c>
      <c r="H95" s="51">
        <v>4120</v>
      </c>
      <c r="I95" s="52">
        <f>+H95-G95</f>
        <v>6973</v>
      </c>
      <c r="J95" s="73">
        <v>-23461</v>
      </c>
      <c r="K95" s="79"/>
      <c r="L95" s="50">
        <v>3051.238000000012</v>
      </c>
      <c r="M95" s="51">
        <v>-1441.2659999999742</v>
      </c>
      <c r="N95" s="52">
        <f>+M95-L95</f>
        <v>-4492.503999999986</v>
      </c>
      <c r="O95" s="73">
        <v>-17500.2</v>
      </c>
      <c r="P95" s="79"/>
      <c r="Q95" s="50">
        <v>-9275</v>
      </c>
      <c r="R95" s="51">
        <v>-10706</v>
      </c>
      <c r="S95" s="52">
        <f>+R95-Q95</f>
        <v>-1431</v>
      </c>
      <c r="T95" s="73">
        <v>-17316</v>
      </c>
      <c r="U95" s="80"/>
      <c r="V95" s="50">
        <v>5038</v>
      </c>
      <c r="W95" s="51">
        <v>-9779</v>
      </c>
      <c r="X95" s="52">
        <f>+W95-V95</f>
        <v>-14817</v>
      </c>
      <c r="Y95" s="73">
        <v>-14872</v>
      </c>
      <c r="Z95" s="79"/>
    </row>
    <row r="96" ht="12.75">
      <c r="A96" s="3"/>
    </row>
  </sheetData>
  <mergeCells count="32">
    <mergeCell ref="V7:Z7"/>
    <mergeCell ref="V51:Z51"/>
    <mergeCell ref="P53:P54"/>
    <mergeCell ref="N53:N54"/>
    <mergeCell ref="L51:P51"/>
    <mergeCell ref="Z9:Z10"/>
    <mergeCell ref="Z53:Z54"/>
    <mergeCell ref="L7:P7"/>
    <mergeCell ref="S53:S54"/>
    <mergeCell ref="X53:X54"/>
    <mergeCell ref="U53:U54"/>
    <mergeCell ref="Q51:U51"/>
    <mergeCell ref="S9:S10"/>
    <mergeCell ref="X9:X10"/>
    <mergeCell ref="U9:U10"/>
    <mergeCell ref="Q7:U7"/>
    <mergeCell ref="P9:P10"/>
    <mergeCell ref="G51:K51"/>
    <mergeCell ref="D9:D10"/>
    <mergeCell ref="I9:I10"/>
    <mergeCell ref="N9:N10"/>
    <mergeCell ref="F9:F10"/>
    <mergeCell ref="AA7:AA10"/>
    <mergeCell ref="AA51:AA54"/>
    <mergeCell ref="B7:F7"/>
    <mergeCell ref="K9:K10"/>
    <mergeCell ref="G7:K7"/>
    <mergeCell ref="D53:D54"/>
    <mergeCell ref="I53:I54"/>
    <mergeCell ref="B51:F51"/>
    <mergeCell ref="F53:F54"/>
    <mergeCell ref="K53:K54"/>
  </mergeCells>
  <printOptions horizontalCentered="1"/>
  <pageMargins left="0.17" right="0.17" top="0.47" bottom="0.2362204724409449" header="0.2362204724409449" footer="0.1574803149606299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25">
      <selection activeCell="A1" sqref="A1"/>
    </sheetView>
  </sheetViews>
  <sheetFormatPr defaultColWidth="9.00390625" defaultRowHeight="12.75"/>
  <cols>
    <col min="1" max="7" width="10.625" style="0" customWidth="1"/>
    <col min="8" max="8" width="12.00390625" style="0" customWidth="1"/>
    <col min="9" max="9" width="11.00390625" style="0" customWidth="1"/>
  </cols>
  <sheetData>
    <row r="1" ht="16.5" thickBot="1">
      <c r="A1" s="5" t="s">
        <v>69</v>
      </c>
    </row>
    <row r="2" spans="1:8" ht="12.75">
      <c r="A2" s="81" t="s">
        <v>70</v>
      </c>
      <c r="B2" s="178" t="s">
        <v>71</v>
      </c>
      <c r="C2" s="179"/>
      <c r="D2" s="179"/>
      <c r="E2" s="179"/>
      <c r="F2" s="179"/>
      <c r="G2" s="180"/>
      <c r="H2" s="167" t="s">
        <v>72</v>
      </c>
    </row>
    <row r="3" spans="1:8" ht="13.5" thickBot="1">
      <c r="A3" s="82"/>
      <c r="B3" s="83" t="s">
        <v>73</v>
      </c>
      <c r="C3" s="84" t="s">
        <v>74</v>
      </c>
      <c r="D3" s="85" t="s">
        <v>75</v>
      </c>
      <c r="E3" s="85" t="s">
        <v>76</v>
      </c>
      <c r="F3" s="85" t="s">
        <v>77</v>
      </c>
      <c r="G3" s="86" t="s">
        <v>78</v>
      </c>
      <c r="H3" s="177"/>
    </row>
    <row r="4" spans="1:8" s="92" customFormat="1" ht="7.5" customHeight="1">
      <c r="A4" s="87"/>
      <c r="B4" s="88" t="s">
        <v>79</v>
      </c>
      <c r="C4" s="89">
        <v>2</v>
      </c>
      <c r="D4" s="90">
        <v>3</v>
      </c>
      <c r="E4" s="90">
        <v>4</v>
      </c>
      <c r="F4" s="90">
        <v>5</v>
      </c>
      <c r="G4" s="91">
        <v>6</v>
      </c>
      <c r="H4" s="91"/>
    </row>
    <row r="5" spans="1:8" ht="12.75">
      <c r="A5" s="93" t="s">
        <v>80</v>
      </c>
      <c r="B5" s="94">
        <f>SUM(C5:G5)</f>
        <v>27208</v>
      </c>
      <c r="C5" s="95">
        <v>18261</v>
      </c>
      <c r="D5" s="96">
        <v>544</v>
      </c>
      <c r="E5" s="96">
        <v>465</v>
      </c>
      <c r="F5" s="96">
        <v>1367</v>
      </c>
      <c r="G5" s="97">
        <v>6571</v>
      </c>
      <c r="H5" s="97">
        <v>68245</v>
      </c>
    </row>
    <row r="6" spans="1:8" ht="12.75">
      <c r="A6" s="93" t="s">
        <v>81</v>
      </c>
      <c r="B6" s="94">
        <f>SUM(C6:G6)</f>
        <v>27039</v>
      </c>
      <c r="C6" s="95">
        <v>17970</v>
      </c>
      <c r="D6" s="96">
        <v>1112</v>
      </c>
      <c r="E6" s="96">
        <v>293</v>
      </c>
      <c r="F6" s="96">
        <v>799</v>
      </c>
      <c r="G6" s="97">
        <v>6865</v>
      </c>
      <c r="H6" s="97">
        <v>70690</v>
      </c>
    </row>
    <row r="7" spans="1:8" ht="12.75">
      <c r="A7" s="98" t="s">
        <v>82</v>
      </c>
      <c r="B7" s="94">
        <f>SUM(C7:G7)</f>
        <v>32913</v>
      </c>
      <c r="C7" s="95">
        <v>22158</v>
      </c>
      <c r="D7" s="96">
        <v>2459</v>
      </c>
      <c r="E7" s="96">
        <v>482</v>
      </c>
      <c r="F7" s="96">
        <v>746</v>
      </c>
      <c r="G7" s="97">
        <v>7068</v>
      </c>
      <c r="H7" s="97">
        <v>79059</v>
      </c>
    </row>
    <row r="8" spans="1:8" ht="13.5" thickBot="1">
      <c r="A8" s="99" t="s">
        <v>93</v>
      </c>
      <c r="B8" s="100">
        <f>SUM(C8:G8)</f>
        <v>31302</v>
      </c>
      <c r="C8" s="101">
        <v>21150</v>
      </c>
      <c r="D8" s="102">
        <v>1555</v>
      </c>
      <c r="E8" s="102">
        <v>891</v>
      </c>
      <c r="F8" s="102">
        <v>321</v>
      </c>
      <c r="G8" s="103">
        <v>7385</v>
      </c>
      <c r="H8" s="103">
        <v>79136</v>
      </c>
    </row>
    <row r="9" ht="13.5" thickBot="1"/>
    <row r="10" spans="1:9" ht="12.75">
      <c r="A10" s="81" t="s">
        <v>70</v>
      </c>
      <c r="B10" s="178" t="s">
        <v>83</v>
      </c>
      <c r="C10" s="179"/>
      <c r="D10" s="179"/>
      <c r="E10" s="179"/>
      <c r="F10" s="179"/>
      <c r="G10" s="180"/>
      <c r="H10" s="167" t="s">
        <v>84</v>
      </c>
      <c r="I10" s="167" t="s">
        <v>85</v>
      </c>
    </row>
    <row r="11" spans="1:9" ht="21.75" customHeight="1" thickBot="1">
      <c r="A11" s="82"/>
      <c r="B11" s="83" t="s">
        <v>73</v>
      </c>
      <c r="C11" s="84" t="s">
        <v>74</v>
      </c>
      <c r="D11" s="85" t="s">
        <v>75</v>
      </c>
      <c r="E11" s="85" t="s">
        <v>76</v>
      </c>
      <c r="F11" s="85" t="s">
        <v>77</v>
      </c>
      <c r="G11" s="86" t="s">
        <v>78</v>
      </c>
      <c r="H11" s="177"/>
      <c r="I11" s="177"/>
    </row>
    <row r="12" spans="1:9" s="92" customFormat="1" ht="7.5" customHeight="1">
      <c r="A12" s="87"/>
      <c r="B12" s="88" t="s">
        <v>86</v>
      </c>
      <c r="C12" s="89">
        <v>2</v>
      </c>
      <c r="D12" s="90">
        <v>3</v>
      </c>
      <c r="E12" s="90">
        <v>4</v>
      </c>
      <c r="F12" s="90">
        <v>5</v>
      </c>
      <c r="G12" s="91">
        <v>6</v>
      </c>
      <c r="H12" s="91"/>
      <c r="I12" s="91"/>
    </row>
    <row r="13" spans="1:9" ht="12.75">
      <c r="A13" s="93" t="s">
        <v>80</v>
      </c>
      <c r="B13" s="94">
        <f>SUM(C13:G13)</f>
        <v>92037</v>
      </c>
      <c r="C13" s="95">
        <v>14118</v>
      </c>
      <c r="D13" s="96">
        <v>30902</v>
      </c>
      <c r="E13" s="96">
        <v>25806</v>
      </c>
      <c r="F13" s="96">
        <v>20039</v>
      </c>
      <c r="G13" s="97">
        <v>1172</v>
      </c>
      <c r="H13" s="97">
        <v>110817</v>
      </c>
      <c r="I13" s="97"/>
    </row>
    <row r="14" spans="1:9" ht="12.75">
      <c r="A14" s="93" t="s">
        <v>81</v>
      </c>
      <c r="B14" s="94">
        <f>SUM(C14:G14)</f>
        <v>90317</v>
      </c>
      <c r="C14" s="95">
        <v>20460</v>
      </c>
      <c r="D14" s="96">
        <v>26503</v>
      </c>
      <c r="E14" s="96">
        <v>34961</v>
      </c>
      <c r="F14" s="96">
        <v>8213</v>
      </c>
      <c r="G14" s="97">
        <v>180</v>
      </c>
      <c r="H14" s="97">
        <v>118550</v>
      </c>
      <c r="I14" s="97">
        <v>13750</v>
      </c>
    </row>
    <row r="15" spans="1:9" ht="12.75">
      <c r="A15" s="98" t="s">
        <v>82</v>
      </c>
      <c r="B15" s="94">
        <f>SUM(C15:G15)</f>
        <v>100386</v>
      </c>
      <c r="C15" s="95">
        <v>19161</v>
      </c>
      <c r="D15" s="96">
        <v>29272</v>
      </c>
      <c r="E15" s="96">
        <v>28543</v>
      </c>
      <c r="F15" s="96">
        <v>23370</v>
      </c>
      <c r="G15" s="97">
        <v>40</v>
      </c>
      <c r="H15" s="97">
        <v>125795</v>
      </c>
      <c r="I15" s="97">
        <v>8500</v>
      </c>
    </row>
    <row r="16" spans="1:9" ht="13.5" thickBot="1">
      <c r="A16" s="99" t="s">
        <v>93</v>
      </c>
      <c r="B16" s="100">
        <f>SUM(C16:G16)</f>
        <v>97733</v>
      </c>
      <c r="C16" s="101">
        <v>17208</v>
      </c>
      <c r="D16" s="102">
        <v>35260</v>
      </c>
      <c r="E16" s="102">
        <v>23826</v>
      </c>
      <c r="F16" s="102">
        <v>21399</v>
      </c>
      <c r="G16" s="103">
        <v>40</v>
      </c>
      <c r="H16" s="103">
        <v>136862</v>
      </c>
      <c r="I16" s="103">
        <v>8500</v>
      </c>
    </row>
    <row r="18" ht="27" customHeight="1" thickBot="1">
      <c r="A18" s="5" t="s">
        <v>91</v>
      </c>
    </row>
    <row r="19" spans="1:8" ht="12.75">
      <c r="A19" s="81" t="s">
        <v>70</v>
      </c>
      <c r="B19" s="178" t="s">
        <v>71</v>
      </c>
      <c r="C19" s="179"/>
      <c r="D19" s="179"/>
      <c r="E19" s="179"/>
      <c r="F19" s="179"/>
      <c r="G19" s="180"/>
      <c r="H19" s="167" t="s">
        <v>72</v>
      </c>
    </row>
    <row r="20" spans="1:8" ht="13.5" thickBot="1">
      <c r="A20" s="82"/>
      <c r="B20" s="83" t="s">
        <v>73</v>
      </c>
      <c r="C20" s="84" t="s">
        <v>74</v>
      </c>
      <c r="D20" s="85" t="s">
        <v>75</v>
      </c>
      <c r="E20" s="85" t="s">
        <v>76</v>
      </c>
      <c r="F20" s="85" t="s">
        <v>77</v>
      </c>
      <c r="G20" s="86" t="s">
        <v>78</v>
      </c>
      <c r="H20" s="177"/>
    </row>
    <row r="21" spans="1:8" s="92" customFormat="1" ht="7.5" customHeight="1">
      <c r="A21" s="87"/>
      <c r="B21" s="88" t="s">
        <v>79</v>
      </c>
      <c r="C21" s="89">
        <v>2</v>
      </c>
      <c r="D21" s="90">
        <v>3</v>
      </c>
      <c r="E21" s="90">
        <v>4</v>
      </c>
      <c r="F21" s="90">
        <v>5</v>
      </c>
      <c r="G21" s="91">
        <v>6</v>
      </c>
      <c r="H21" s="91"/>
    </row>
    <row r="22" spans="1:8" ht="12.75">
      <c r="A22" s="93" t="s">
        <v>80</v>
      </c>
      <c r="B22" s="94">
        <f>SUM(C22:G22)</f>
        <v>31379</v>
      </c>
      <c r="C22" s="95">
        <v>27259</v>
      </c>
      <c r="D22" s="96">
        <v>637</v>
      </c>
      <c r="E22" s="96">
        <v>158</v>
      </c>
      <c r="F22" s="96">
        <v>632</v>
      </c>
      <c r="G22" s="97">
        <v>2693</v>
      </c>
      <c r="H22" s="97">
        <v>81476</v>
      </c>
    </row>
    <row r="23" spans="1:8" ht="12.75">
      <c r="A23" s="93" t="s">
        <v>81</v>
      </c>
      <c r="B23" s="94">
        <f>SUM(C23:G23)</f>
        <v>44578</v>
      </c>
      <c r="C23" s="95">
        <v>12282</v>
      </c>
      <c r="D23" s="96">
        <v>29060</v>
      </c>
      <c r="E23" s="96">
        <v>205</v>
      </c>
      <c r="F23" s="96">
        <v>165</v>
      </c>
      <c r="G23" s="97">
        <v>2866</v>
      </c>
      <c r="H23" s="97">
        <v>116528</v>
      </c>
    </row>
    <row r="24" spans="1:8" ht="12.75">
      <c r="A24" s="98" t="s">
        <v>82</v>
      </c>
      <c r="B24" s="94">
        <f>SUM(C24:G24)</f>
        <v>63335</v>
      </c>
      <c r="C24" s="95">
        <v>31449</v>
      </c>
      <c r="D24" s="96">
        <v>29326</v>
      </c>
      <c r="E24" s="96">
        <v>151</v>
      </c>
      <c r="F24" s="96">
        <v>124</v>
      </c>
      <c r="G24" s="97">
        <v>2285</v>
      </c>
      <c r="H24" s="97">
        <v>125821</v>
      </c>
    </row>
    <row r="25" spans="1:8" s="16" customFormat="1" ht="12" thickBot="1">
      <c r="A25" s="99" t="s">
        <v>93</v>
      </c>
      <c r="B25" s="114">
        <f>SUM(C25:G25)</f>
        <v>41932</v>
      </c>
      <c r="C25" s="115">
        <v>35386</v>
      </c>
      <c r="D25" s="116">
        <v>701</v>
      </c>
      <c r="E25" s="116">
        <v>3642</v>
      </c>
      <c r="F25" s="116">
        <v>165</v>
      </c>
      <c r="G25" s="117">
        <v>2038</v>
      </c>
      <c r="H25" s="103">
        <v>104222</v>
      </c>
    </row>
    <row r="26" ht="13.5" thickBot="1"/>
    <row r="27" spans="1:9" ht="12.75" customHeight="1">
      <c r="A27" s="81" t="s">
        <v>70</v>
      </c>
      <c r="B27" s="178" t="s">
        <v>87</v>
      </c>
      <c r="C27" s="179"/>
      <c r="D27" s="179"/>
      <c r="E27" s="179"/>
      <c r="F27" s="179"/>
      <c r="G27" s="180"/>
      <c r="H27" s="167" t="s">
        <v>84</v>
      </c>
      <c r="I27" s="167" t="s">
        <v>85</v>
      </c>
    </row>
    <row r="28" spans="1:9" ht="21.75" customHeight="1" thickBot="1">
      <c r="A28" s="82"/>
      <c r="B28" s="83" t="s">
        <v>73</v>
      </c>
      <c r="C28" s="84" t="s">
        <v>74</v>
      </c>
      <c r="D28" s="85" t="s">
        <v>75</v>
      </c>
      <c r="E28" s="85" t="s">
        <v>76</v>
      </c>
      <c r="F28" s="85" t="s">
        <v>77</v>
      </c>
      <c r="G28" s="86" t="s">
        <v>78</v>
      </c>
      <c r="H28" s="177"/>
      <c r="I28" s="177"/>
    </row>
    <row r="29" spans="1:9" s="92" customFormat="1" ht="7.5" customHeight="1">
      <c r="A29" s="87"/>
      <c r="B29" s="88">
        <v>1</v>
      </c>
      <c r="C29" s="89">
        <v>2</v>
      </c>
      <c r="D29" s="90">
        <v>3</v>
      </c>
      <c r="E29" s="90">
        <v>4</v>
      </c>
      <c r="F29" s="90">
        <v>5</v>
      </c>
      <c r="G29" s="91">
        <v>6</v>
      </c>
      <c r="H29" s="91"/>
      <c r="I29" s="91"/>
    </row>
    <row r="30" spans="1:9" ht="12.75">
      <c r="A30" s="93" t="s">
        <v>80</v>
      </c>
      <c r="B30" s="94">
        <f>SUM(C30:G30)</f>
        <v>166863</v>
      </c>
      <c r="C30" s="95">
        <v>17715</v>
      </c>
      <c r="D30" s="96">
        <v>27010</v>
      </c>
      <c r="E30" s="96">
        <v>39842</v>
      </c>
      <c r="F30" s="96">
        <v>61940</v>
      </c>
      <c r="G30" s="97">
        <v>20356</v>
      </c>
      <c r="H30" s="97">
        <v>190873</v>
      </c>
      <c r="I30" s="97">
        <v>33660</v>
      </c>
    </row>
    <row r="31" spans="1:9" ht="12.75">
      <c r="A31" s="93" t="s">
        <v>81</v>
      </c>
      <c r="B31" s="94">
        <f>SUM(C31:G31)</f>
        <v>156071</v>
      </c>
      <c r="C31" s="95">
        <v>23290</v>
      </c>
      <c r="D31" s="96">
        <v>36599</v>
      </c>
      <c r="E31" s="96">
        <v>41448</v>
      </c>
      <c r="F31" s="96">
        <v>39171</v>
      </c>
      <c r="G31" s="97">
        <v>15563</v>
      </c>
      <c r="H31" s="97">
        <v>204665</v>
      </c>
      <c r="I31" s="97">
        <v>22131</v>
      </c>
    </row>
    <row r="32" spans="1:9" ht="12.75">
      <c r="A32" s="98" t="s">
        <v>82</v>
      </c>
      <c r="B32" s="94">
        <f>SUM(C32:G32)</f>
        <v>133075</v>
      </c>
      <c r="C32" s="95">
        <v>26140</v>
      </c>
      <c r="D32" s="96">
        <v>29832</v>
      </c>
      <c r="E32" s="96">
        <v>30462</v>
      </c>
      <c r="F32" s="96">
        <v>46554</v>
      </c>
      <c r="G32" s="97">
        <v>87</v>
      </c>
      <c r="H32" s="97">
        <v>188840</v>
      </c>
      <c r="I32" s="97">
        <v>34277</v>
      </c>
    </row>
    <row r="33" spans="1:9" ht="13.5" thickBot="1">
      <c r="A33" s="99" t="s">
        <v>93</v>
      </c>
      <c r="B33" s="114">
        <f>SUM(C33:G33)</f>
        <v>105027</v>
      </c>
      <c r="C33" s="115">
        <v>21072</v>
      </c>
      <c r="D33" s="116">
        <v>24391</v>
      </c>
      <c r="E33" s="116">
        <v>35417</v>
      </c>
      <c r="F33" s="116">
        <v>24147</v>
      </c>
      <c r="G33" s="117">
        <v>0</v>
      </c>
      <c r="H33" s="103">
        <v>155665</v>
      </c>
      <c r="I33" s="103">
        <v>27437</v>
      </c>
    </row>
    <row r="35" ht="26.25" customHeight="1">
      <c r="A35" s="5" t="s">
        <v>88</v>
      </c>
    </row>
    <row r="36" spans="7:8" ht="1.5" customHeight="1" thickBot="1">
      <c r="G36" s="104"/>
      <c r="H36" s="104"/>
    </row>
    <row r="37" spans="1:8" ht="12.75" customHeight="1">
      <c r="A37" s="81" t="s">
        <v>70</v>
      </c>
      <c r="B37" s="178" t="s">
        <v>71</v>
      </c>
      <c r="C37" s="179"/>
      <c r="D37" s="179"/>
      <c r="E37" s="179"/>
      <c r="F37" s="179"/>
      <c r="G37" s="180"/>
      <c r="H37" s="167" t="s">
        <v>72</v>
      </c>
    </row>
    <row r="38" spans="1:8" ht="13.5" thickBot="1">
      <c r="A38" s="82"/>
      <c r="B38" s="83" t="s">
        <v>73</v>
      </c>
      <c r="C38" s="84" t="s">
        <v>74</v>
      </c>
      <c r="D38" s="85" t="s">
        <v>75</v>
      </c>
      <c r="E38" s="85" t="s">
        <v>76</v>
      </c>
      <c r="F38" s="85" t="s">
        <v>77</v>
      </c>
      <c r="G38" s="86" t="s">
        <v>78</v>
      </c>
      <c r="H38" s="169"/>
    </row>
    <row r="39" spans="1:8" s="92" customFormat="1" ht="7.5" customHeight="1">
      <c r="A39" s="87"/>
      <c r="B39" s="88" t="s">
        <v>79</v>
      </c>
      <c r="C39" s="89">
        <v>2</v>
      </c>
      <c r="D39" s="90">
        <v>3</v>
      </c>
      <c r="E39" s="90">
        <v>4</v>
      </c>
      <c r="F39" s="90">
        <v>5</v>
      </c>
      <c r="G39" s="91">
        <v>6</v>
      </c>
      <c r="H39" s="91"/>
    </row>
    <row r="40" spans="1:8" ht="12.75">
      <c r="A40" s="93" t="s">
        <v>80</v>
      </c>
      <c r="B40" s="94">
        <v>2694</v>
      </c>
      <c r="C40" s="95">
        <v>1742</v>
      </c>
      <c r="D40" s="96">
        <v>62</v>
      </c>
      <c r="E40" s="96">
        <v>52</v>
      </c>
      <c r="F40" s="96">
        <v>151</v>
      </c>
      <c r="G40" s="97">
        <v>687</v>
      </c>
      <c r="H40" s="97">
        <v>42000</v>
      </c>
    </row>
    <row r="41" spans="1:8" ht="12.75">
      <c r="A41" s="93" t="s">
        <v>81</v>
      </c>
      <c r="B41" s="94">
        <v>14360</v>
      </c>
      <c r="C41" s="95">
        <v>12985</v>
      </c>
      <c r="D41" s="96">
        <v>578</v>
      </c>
      <c r="E41" s="96">
        <v>26</v>
      </c>
      <c r="F41" s="96">
        <v>85</v>
      </c>
      <c r="G41" s="97">
        <v>686</v>
      </c>
      <c r="H41" s="97">
        <v>52345</v>
      </c>
    </row>
    <row r="42" spans="1:8" ht="12.75">
      <c r="A42" s="98" t="s">
        <v>82</v>
      </c>
      <c r="B42" s="94">
        <v>20134</v>
      </c>
      <c r="C42" s="95">
        <v>17074</v>
      </c>
      <c r="D42" s="96">
        <v>1984</v>
      </c>
      <c r="E42" s="96">
        <v>372</v>
      </c>
      <c r="F42" s="96">
        <v>4</v>
      </c>
      <c r="G42" s="97">
        <v>700</v>
      </c>
      <c r="H42" s="97">
        <v>63559</v>
      </c>
    </row>
    <row r="43" spans="1:8" ht="13.5" thickBot="1">
      <c r="A43" s="99" t="s">
        <v>93</v>
      </c>
      <c r="B43" s="100">
        <v>4670</v>
      </c>
      <c r="C43" s="101">
        <v>3879</v>
      </c>
      <c r="D43" s="102">
        <v>138</v>
      </c>
      <c r="E43" s="102">
        <v>33</v>
      </c>
      <c r="F43" s="102"/>
      <c r="G43" s="103">
        <v>620</v>
      </c>
      <c r="H43" s="103">
        <v>50401</v>
      </c>
    </row>
    <row r="44" ht="9" customHeight="1" thickBot="1"/>
    <row r="45" spans="1:9" ht="12.75" customHeight="1">
      <c r="A45" s="81" t="s">
        <v>70</v>
      </c>
      <c r="B45" s="178" t="s">
        <v>87</v>
      </c>
      <c r="C45" s="179"/>
      <c r="D45" s="179"/>
      <c r="E45" s="179"/>
      <c r="F45" s="179"/>
      <c r="G45" s="180"/>
      <c r="H45" s="167" t="s">
        <v>84</v>
      </c>
      <c r="I45" s="167" t="s">
        <v>85</v>
      </c>
    </row>
    <row r="46" spans="1:9" ht="20.25" customHeight="1" thickBot="1">
      <c r="A46" s="82"/>
      <c r="B46" s="83" t="s">
        <v>73</v>
      </c>
      <c r="C46" s="84" t="s">
        <v>74</v>
      </c>
      <c r="D46" s="85" t="s">
        <v>75</v>
      </c>
      <c r="E46" s="85" t="s">
        <v>76</v>
      </c>
      <c r="F46" s="85" t="s">
        <v>77</v>
      </c>
      <c r="G46" s="86" t="s">
        <v>78</v>
      </c>
      <c r="H46" s="177"/>
      <c r="I46" s="177"/>
    </row>
    <row r="47" spans="1:9" s="92" customFormat="1" ht="7.5" customHeight="1">
      <c r="A47" s="87"/>
      <c r="B47" s="88">
        <v>1</v>
      </c>
      <c r="C47" s="89">
        <v>2</v>
      </c>
      <c r="D47" s="90">
        <v>3</v>
      </c>
      <c r="E47" s="90">
        <v>4</v>
      </c>
      <c r="F47" s="90">
        <v>5</v>
      </c>
      <c r="G47" s="91">
        <v>6</v>
      </c>
      <c r="H47" s="91"/>
      <c r="I47" s="91"/>
    </row>
    <row r="48" spans="1:9" ht="12.75">
      <c r="A48" s="93" t="s">
        <v>80</v>
      </c>
      <c r="B48" s="94">
        <v>9428</v>
      </c>
      <c r="C48" s="95">
        <v>9124</v>
      </c>
      <c r="D48" s="96">
        <v>151</v>
      </c>
      <c r="E48" s="96">
        <v>153</v>
      </c>
      <c r="F48" s="96"/>
      <c r="G48" s="97"/>
      <c r="H48" s="97">
        <v>19093</v>
      </c>
      <c r="I48" s="97">
        <v>1560</v>
      </c>
    </row>
    <row r="49" spans="1:9" ht="12.75">
      <c r="A49" s="93" t="s">
        <v>81</v>
      </c>
      <c r="B49" s="94">
        <v>6923</v>
      </c>
      <c r="C49" s="95">
        <v>6813</v>
      </c>
      <c r="D49" s="96">
        <v>111</v>
      </c>
      <c r="E49" s="96">
        <v>-7</v>
      </c>
      <c r="F49" s="96">
        <v>7</v>
      </c>
      <c r="G49" s="97">
        <v>-1</v>
      </c>
      <c r="H49" s="97">
        <v>14881</v>
      </c>
      <c r="I49" s="97">
        <v>720</v>
      </c>
    </row>
    <row r="50" spans="1:9" ht="12.75">
      <c r="A50" s="98" t="s">
        <v>82</v>
      </c>
      <c r="B50" s="94">
        <v>21797</v>
      </c>
      <c r="C50" s="95">
        <v>11799</v>
      </c>
      <c r="D50" s="96">
        <v>9259</v>
      </c>
      <c r="E50" s="96"/>
      <c r="F50" s="96">
        <v>739</v>
      </c>
      <c r="G50" s="97"/>
      <c r="H50" s="97">
        <v>30758</v>
      </c>
      <c r="I50" s="97"/>
    </row>
    <row r="51" spans="1:9" ht="13.5" thickBot="1">
      <c r="A51" s="99" t="s">
        <v>93</v>
      </c>
      <c r="B51" s="100">
        <v>24098</v>
      </c>
      <c r="C51" s="101">
        <v>8690</v>
      </c>
      <c r="D51" s="102">
        <v>14319</v>
      </c>
      <c r="E51" s="102">
        <v>1089</v>
      </c>
      <c r="F51" s="102"/>
      <c r="G51" s="103"/>
      <c r="H51" s="103">
        <v>43343</v>
      </c>
      <c r="I51" s="103"/>
    </row>
    <row r="52" spans="1:8" ht="12.75">
      <c r="A52" s="105"/>
      <c r="B52" s="106"/>
      <c r="C52" s="107"/>
      <c r="D52" s="107"/>
      <c r="E52" s="107"/>
      <c r="F52" s="107"/>
      <c r="G52" s="107"/>
      <c r="H52" s="107"/>
    </row>
    <row r="53" spans="1:8" ht="25.5" customHeight="1">
      <c r="A53" s="5" t="s">
        <v>89</v>
      </c>
      <c r="B53" s="106"/>
      <c r="C53" s="107"/>
      <c r="D53" s="107"/>
      <c r="E53" s="107"/>
      <c r="F53" s="107"/>
      <c r="G53" s="107"/>
      <c r="H53" s="107"/>
    </row>
    <row r="54" ht="5.25" customHeight="1" thickBot="1"/>
    <row r="55" spans="1:8" ht="12.75">
      <c r="A55" s="81" t="s">
        <v>70</v>
      </c>
      <c r="B55" s="178" t="s">
        <v>71</v>
      </c>
      <c r="C55" s="179"/>
      <c r="D55" s="179"/>
      <c r="E55" s="179"/>
      <c r="F55" s="179"/>
      <c r="G55" s="180"/>
      <c r="H55" s="167" t="s">
        <v>72</v>
      </c>
    </row>
    <row r="56" spans="1:8" ht="13.5" thickBot="1">
      <c r="A56" s="82"/>
      <c r="B56" s="83" t="s">
        <v>73</v>
      </c>
      <c r="C56" s="84" t="s">
        <v>74</v>
      </c>
      <c r="D56" s="85" t="s">
        <v>75</v>
      </c>
      <c r="E56" s="85" t="s">
        <v>76</v>
      </c>
      <c r="F56" s="85" t="s">
        <v>77</v>
      </c>
      <c r="G56" s="86" t="s">
        <v>78</v>
      </c>
      <c r="H56" s="177"/>
    </row>
    <row r="57" spans="1:8" s="92" customFormat="1" ht="7.5" customHeight="1">
      <c r="A57" s="87"/>
      <c r="B57" s="88" t="s">
        <v>79</v>
      </c>
      <c r="C57" s="89">
        <v>2</v>
      </c>
      <c r="D57" s="90">
        <v>3</v>
      </c>
      <c r="E57" s="90">
        <v>4</v>
      </c>
      <c r="F57" s="90">
        <v>5</v>
      </c>
      <c r="G57" s="91">
        <v>6</v>
      </c>
      <c r="H57" s="91"/>
    </row>
    <row r="58" spans="1:8" ht="12.75">
      <c r="A58" s="93" t="s">
        <v>80</v>
      </c>
      <c r="B58" s="94">
        <f>SUM(C58:G58)</f>
        <v>7645</v>
      </c>
      <c r="C58" s="95">
        <v>5467</v>
      </c>
      <c r="D58" s="96">
        <v>632</v>
      </c>
      <c r="E58" s="96">
        <v>410</v>
      </c>
      <c r="F58" s="96">
        <v>506</v>
      </c>
      <c r="G58" s="97">
        <v>630</v>
      </c>
      <c r="H58" s="97">
        <v>50243.074</v>
      </c>
    </row>
    <row r="59" spans="1:8" ht="12.75">
      <c r="A59" s="93" t="s">
        <v>81</v>
      </c>
      <c r="B59" s="94">
        <f>SUM(C59:G59)</f>
        <v>6080.939539999999</v>
      </c>
      <c r="C59" s="95">
        <v>4746.308</v>
      </c>
      <c r="D59" s="96">
        <f>653.005+1.14</f>
        <v>654.145</v>
      </c>
      <c r="E59" s="96">
        <v>125.499</v>
      </c>
      <c r="F59" s="96">
        <f>75.63354+2.154</f>
        <v>77.78753999999999</v>
      </c>
      <c r="G59" s="97">
        <f>424.978+52.222</f>
        <v>477.2</v>
      </c>
      <c r="H59" s="97">
        <v>70261.232</v>
      </c>
    </row>
    <row r="60" spans="1:8" ht="12.75">
      <c r="A60" s="98" t="s">
        <v>82</v>
      </c>
      <c r="B60" s="94">
        <f>SUM(C60:G60)</f>
        <v>10429.471999999998</v>
      </c>
      <c r="C60" s="95">
        <v>6076.3589999999995</v>
      </c>
      <c r="D60" s="96">
        <v>3354.758</v>
      </c>
      <c r="E60" s="96">
        <v>110.96900000000001</v>
      </c>
      <c r="F60" s="96">
        <v>302.994</v>
      </c>
      <c r="G60" s="97">
        <v>584.3919999999999</v>
      </c>
      <c r="H60" s="97">
        <v>73801.26199999999</v>
      </c>
    </row>
    <row r="61" spans="1:8" ht="13.5" thickBot="1">
      <c r="A61" s="99" t="s">
        <v>93</v>
      </c>
      <c r="B61" s="100">
        <v>10883.894</v>
      </c>
      <c r="C61" s="101">
        <v>6583.134</v>
      </c>
      <c r="D61" s="102">
        <v>684.709</v>
      </c>
      <c r="E61" s="102">
        <v>2903.658</v>
      </c>
      <c r="F61" s="102">
        <v>270.202</v>
      </c>
      <c r="G61" s="103">
        <v>442.191</v>
      </c>
      <c r="H61" s="103">
        <v>75133</v>
      </c>
    </row>
    <row r="62" ht="13.5" thickBot="1"/>
    <row r="63" spans="1:9" ht="12.75" customHeight="1">
      <c r="A63" s="81" t="s">
        <v>70</v>
      </c>
      <c r="B63" s="178" t="s">
        <v>83</v>
      </c>
      <c r="C63" s="179"/>
      <c r="D63" s="179"/>
      <c r="E63" s="179"/>
      <c r="F63" s="179"/>
      <c r="G63" s="180"/>
      <c r="H63" s="167" t="s">
        <v>84</v>
      </c>
      <c r="I63" s="167" t="s">
        <v>85</v>
      </c>
    </row>
    <row r="64" spans="1:9" ht="20.25" customHeight="1" thickBot="1">
      <c r="A64" s="82"/>
      <c r="B64" s="83" t="s">
        <v>73</v>
      </c>
      <c r="C64" s="84" t="s">
        <v>74</v>
      </c>
      <c r="D64" s="85" t="s">
        <v>75</v>
      </c>
      <c r="E64" s="85" t="s">
        <v>76</v>
      </c>
      <c r="F64" s="85" t="s">
        <v>77</v>
      </c>
      <c r="G64" s="86" t="s">
        <v>78</v>
      </c>
      <c r="H64" s="177"/>
      <c r="I64" s="177"/>
    </row>
    <row r="65" spans="1:9" ht="12.75">
      <c r="A65" s="87"/>
      <c r="B65" s="88" t="s">
        <v>86</v>
      </c>
      <c r="C65" s="89">
        <v>2</v>
      </c>
      <c r="D65" s="90">
        <v>3</v>
      </c>
      <c r="E65" s="90">
        <v>4</v>
      </c>
      <c r="F65" s="90">
        <v>5</v>
      </c>
      <c r="G65" s="91">
        <v>6</v>
      </c>
      <c r="H65" s="91"/>
      <c r="I65" s="91"/>
    </row>
    <row r="66" spans="1:9" ht="12.75">
      <c r="A66" s="93" t="s">
        <v>80</v>
      </c>
      <c r="B66" s="94">
        <f>SUM(C66:G66)</f>
        <v>64556</v>
      </c>
      <c r="C66" s="95">
        <v>12103</v>
      </c>
      <c r="D66" s="96">
        <v>17759</v>
      </c>
      <c r="E66" s="96">
        <v>24198</v>
      </c>
      <c r="F66" s="96">
        <v>10473</v>
      </c>
      <c r="G66" s="97">
        <v>23</v>
      </c>
      <c r="H66" s="97">
        <v>74724.844</v>
      </c>
      <c r="I66" s="97">
        <v>4494.534</v>
      </c>
    </row>
    <row r="67" spans="1:9" ht="12.75">
      <c r="A67" s="93" t="s">
        <v>81</v>
      </c>
      <c r="B67" s="94">
        <f>SUM(C67:G67)</f>
        <v>34963.573</v>
      </c>
      <c r="C67" s="95">
        <v>10402.569</v>
      </c>
      <c r="D67" s="96">
        <v>15082.474</v>
      </c>
      <c r="E67" s="96">
        <v>9478.53</v>
      </c>
      <c r="F67" s="96">
        <v>0</v>
      </c>
      <c r="G67" s="97">
        <v>0</v>
      </c>
      <c r="H67" s="97">
        <v>63580.769</v>
      </c>
      <c r="I67" s="97">
        <v>9917.466</v>
      </c>
    </row>
    <row r="68" spans="1:9" ht="12.75">
      <c r="A68" s="98" t="s">
        <v>82</v>
      </c>
      <c r="B68" s="94">
        <f>SUM(C68:G68)</f>
        <v>62264.602</v>
      </c>
      <c r="C68" s="95">
        <v>14644.687</v>
      </c>
      <c r="D68" s="96">
        <v>21112.106</v>
      </c>
      <c r="E68" s="96">
        <v>22416.339</v>
      </c>
      <c r="F68" s="96">
        <v>4091.47</v>
      </c>
      <c r="G68" s="97">
        <v>0</v>
      </c>
      <c r="H68" s="97">
        <v>88113.257</v>
      </c>
      <c r="I68" s="97">
        <v>3385.237</v>
      </c>
    </row>
    <row r="69" spans="1:9" ht="13.5" thickBot="1">
      <c r="A69" s="99" t="s">
        <v>93</v>
      </c>
      <c r="B69" s="100">
        <v>37270.551999999996</v>
      </c>
      <c r="C69" s="101">
        <v>11278.306</v>
      </c>
      <c r="D69" s="102">
        <v>14654.748</v>
      </c>
      <c r="E69" s="102">
        <v>11337.498</v>
      </c>
      <c r="F69" s="102">
        <v>0</v>
      </c>
      <c r="G69" s="103">
        <v>0</v>
      </c>
      <c r="H69" s="103">
        <v>73215</v>
      </c>
      <c r="I69" s="103">
        <v>3385.237</v>
      </c>
    </row>
    <row r="71" ht="23.25" customHeight="1" thickBot="1">
      <c r="A71" s="5" t="s">
        <v>90</v>
      </c>
    </row>
    <row r="72" spans="1:8" ht="12.75" customHeight="1">
      <c r="A72" s="81" t="s">
        <v>70</v>
      </c>
      <c r="B72" s="178" t="s">
        <v>71</v>
      </c>
      <c r="C72" s="179"/>
      <c r="D72" s="179"/>
      <c r="E72" s="179"/>
      <c r="F72" s="179"/>
      <c r="G72" s="180"/>
      <c r="H72" s="167" t="s">
        <v>72</v>
      </c>
    </row>
    <row r="73" spans="1:8" ht="13.5" thickBot="1">
      <c r="A73" s="82"/>
      <c r="B73" s="83" t="s">
        <v>73</v>
      </c>
      <c r="C73" s="84" t="s">
        <v>74</v>
      </c>
      <c r="D73" s="85" t="s">
        <v>75</v>
      </c>
      <c r="E73" s="85" t="s">
        <v>76</v>
      </c>
      <c r="F73" s="85" t="s">
        <v>77</v>
      </c>
      <c r="G73" s="86" t="s">
        <v>78</v>
      </c>
      <c r="H73" s="169"/>
    </row>
    <row r="74" spans="1:8" ht="12.75">
      <c r="A74" s="87"/>
      <c r="B74" s="88" t="s">
        <v>79</v>
      </c>
      <c r="C74" s="89">
        <v>2</v>
      </c>
      <c r="D74" s="90">
        <v>3</v>
      </c>
      <c r="E74" s="90">
        <v>4</v>
      </c>
      <c r="F74" s="90">
        <v>5</v>
      </c>
      <c r="G74" s="91">
        <v>6</v>
      </c>
      <c r="H74" s="91"/>
    </row>
    <row r="75" spans="1:8" ht="12.75">
      <c r="A75" s="93" t="s">
        <v>80</v>
      </c>
      <c r="B75" s="94">
        <v>9814</v>
      </c>
      <c r="C75" s="95">
        <v>6632</v>
      </c>
      <c r="D75" s="96">
        <v>1175</v>
      </c>
      <c r="E75" s="96">
        <v>811</v>
      </c>
      <c r="F75" s="96">
        <v>1023</v>
      </c>
      <c r="G75" s="97">
        <v>173</v>
      </c>
      <c r="H75" s="97">
        <v>63430</v>
      </c>
    </row>
    <row r="76" spans="1:8" ht="12.75">
      <c r="A76" s="93" t="s">
        <v>81</v>
      </c>
      <c r="B76" s="94">
        <v>20424</v>
      </c>
      <c r="C76" s="95">
        <v>17754</v>
      </c>
      <c r="D76" s="96">
        <v>1263</v>
      </c>
      <c r="E76" s="96">
        <v>938</v>
      </c>
      <c r="F76" s="96">
        <v>201</v>
      </c>
      <c r="G76" s="97">
        <v>268</v>
      </c>
      <c r="H76" s="97">
        <v>83432</v>
      </c>
    </row>
    <row r="77" spans="1:8" ht="12.75">
      <c r="A77" s="98" t="s">
        <v>82</v>
      </c>
      <c r="B77" s="94">
        <v>27285</v>
      </c>
      <c r="C77" s="95">
        <v>23179</v>
      </c>
      <c r="D77" s="96">
        <v>1385</v>
      </c>
      <c r="E77" s="96">
        <v>1560</v>
      </c>
      <c r="F77" s="96">
        <v>822</v>
      </c>
      <c r="G77" s="97">
        <v>339</v>
      </c>
      <c r="H77" s="97">
        <v>86226</v>
      </c>
    </row>
    <row r="78" spans="1:8" ht="13.5" thickBot="1">
      <c r="A78" s="99" t="s">
        <v>93</v>
      </c>
      <c r="B78" s="100">
        <v>16642</v>
      </c>
      <c r="C78" s="101">
        <v>15402</v>
      </c>
      <c r="D78" s="102">
        <v>-286</v>
      </c>
      <c r="E78" s="102">
        <v>740</v>
      </c>
      <c r="F78" s="102">
        <v>329</v>
      </c>
      <c r="G78" s="103">
        <v>457</v>
      </c>
      <c r="H78" s="103">
        <v>78859</v>
      </c>
    </row>
    <row r="79" ht="10.5" customHeight="1" thickBot="1"/>
    <row r="80" spans="1:9" ht="12.75" customHeight="1">
      <c r="A80" s="81" t="s">
        <v>70</v>
      </c>
      <c r="B80" s="178" t="s">
        <v>87</v>
      </c>
      <c r="C80" s="179"/>
      <c r="D80" s="179"/>
      <c r="E80" s="179"/>
      <c r="F80" s="179"/>
      <c r="G80" s="180"/>
      <c r="H80" s="167" t="s">
        <v>84</v>
      </c>
      <c r="I80" s="167" t="s">
        <v>85</v>
      </c>
    </row>
    <row r="81" spans="1:9" ht="23.25" customHeight="1" thickBot="1">
      <c r="A81" s="82"/>
      <c r="B81" s="83" t="s">
        <v>73</v>
      </c>
      <c r="C81" s="84" t="s">
        <v>74</v>
      </c>
      <c r="D81" s="85" t="s">
        <v>75</v>
      </c>
      <c r="E81" s="85" t="s">
        <v>76</v>
      </c>
      <c r="F81" s="85" t="s">
        <v>77</v>
      </c>
      <c r="G81" s="86" t="s">
        <v>78</v>
      </c>
      <c r="H81" s="177"/>
      <c r="I81" s="177"/>
    </row>
    <row r="82" spans="1:9" ht="12.75">
      <c r="A82" s="87"/>
      <c r="B82" s="88">
        <v>1</v>
      </c>
      <c r="C82" s="89">
        <v>2</v>
      </c>
      <c r="D82" s="90">
        <v>3</v>
      </c>
      <c r="E82" s="90">
        <v>4</v>
      </c>
      <c r="F82" s="90">
        <v>5</v>
      </c>
      <c r="G82" s="91">
        <v>6</v>
      </c>
      <c r="H82" s="91"/>
      <c r="I82" s="91"/>
    </row>
    <row r="83" spans="1:9" ht="12.75">
      <c r="A83" s="93" t="s">
        <v>80</v>
      </c>
      <c r="B83" s="94">
        <v>-45</v>
      </c>
      <c r="C83" s="95">
        <v>-41</v>
      </c>
      <c r="D83" s="96">
        <v>-1</v>
      </c>
      <c r="E83" s="96"/>
      <c r="F83" s="96"/>
      <c r="G83" s="97">
        <v>-3</v>
      </c>
      <c r="H83" s="97">
        <v>18484</v>
      </c>
      <c r="I83" s="97">
        <v>103</v>
      </c>
    </row>
    <row r="84" spans="1:9" ht="12.75">
      <c r="A84" s="93" t="s">
        <v>81</v>
      </c>
      <c r="B84" s="94">
        <v>46</v>
      </c>
      <c r="C84" s="95">
        <v>49</v>
      </c>
      <c r="D84" s="96"/>
      <c r="E84" s="96"/>
      <c r="F84" s="96"/>
      <c r="G84" s="97">
        <v>-3</v>
      </c>
      <c r="H84" s="97">
        <v>22848</v>
      </c>
      <c r="I84" s="97"/>
    </row>
    <row r="85" spans="1:9" ht="12.75">
      <c r="A85" s="98" t="s">
        <v>82</v>
      </c>
      <c r="B85" s="94">
        <v>1874</v>
      </c>
      <c r="C85" s="95">
        <v>1877</v>
      </c>
      <c r="D85" s="96"/>
      <c r="E85" s="96"/>
      <c r="F85" s="96"/>
      <c r="G85" s="97">
        <v>-3</v>
      </c>
      <c r="H85" s="97">
        <v>25079</v>
      </c>
      <c r="I85" s="97"/>
    </row>
    <row r="86" spans="1:9" ht="13.5" thickBot="1">
      <c r="A86" s="99" t="s">
        <v>93</v>
      </c>
      <c r="B86" s="100">
        <f>+C86+D86+E86+F86+G86</f>
        <v>84</v>
      </c>
      <c r="C86" s="118">
        <v>63</v>
      </c>
      <c r="D86" s="119">
        <v>24</v>
      </c>
      <c r="E86" s="119"/>
      <c r="F86" s="119"/>
      <c r="G86" s="120">
        <v>-3</v>
      </c>
      <c r="H86" s="103">
        <v>27012</v>
      </c>
      <c r="I86" s="103"/>
    </row>
  </sheetData>
  <mergeCells count="25">
    <mergeCell ref="I63:I64"/>
    <mergeCell ref="I80:I81"/>
    <mergeCell ref="B63:G63"/>
    <mergeCell ref="H63:H64"/>
    <mergeCell ref="B72:G72"/>
    <mergeCell ref="H72:H73"/>
    <mergeCell ref="B80:G80"/>
    <mergeCell ref="H80:H81"/>
    <mergeCell ref="B55:G55"/>
    <mergeCell ref="H55:H56"/>
    <mergeCell ref="B27:G27"/>
    <mergeCell ref="B2:G2"/>
    <mergeCell ref="H2:H3"/>
    <mergeCell ref="B10:G10"/>
    <mergeCell ref="H10:H11"/>
    <mergeCell ref="I10:I11"/>
    <mergeCell ref="I27:I28"/>
    <mergeCell ref="I45:I46"/>
    <mergeCell ref="B37:G37"/>
    <mergeCell ref="H37:H38"/>
    <mergeCell ref="B45:G45"/>
    <mergeCell ref="H45:H46"/>
    <mergeCell ref="B19:G19"/>
    <mergeCell ref="H19:H20"/>
    <mergeCell ref="H27:H28"/>
  </mergeCells>
  <printOptions horizontalCentered="1"/>
  <pageMargins left="0.2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27" sqref="A27"/>
    </sheetView>
  </sheetViews>
  <sheetFormatPr defaultColWidth="9.00390625" defaultRowHeight="12.75"/>
  <cols>
    <col min="1" max="1" width="23.125" style="0" customWidth="1"/>
    <col min="2" max="5" width="16.25390625" style="0" customWidth="1"/>
    <col min="6" max="6" width="17.00390625" style="0" customWidth="1"/>
  </cols>
  <sheetData>
    <row r="1" ht="25.5" customHeight="1" thickBot="1"/>
    <row r="2" spans="1:6" ht="12.75">
      <c r="A2" s="164" t="s">
        <v>115</v>
      </c>
      <c r="B2" s="161" t="s">
        <v>116</v>
      </c>
      <c r="C2" s="162"/>
      <c r="D2" s="162"/>
      <c r="E2" s="163"/>
      <c r="F2" s="181" t="s">
        <v>121</v>
      </c>
    </row>
    <row r="3" spans="1:6" ht="12.75">
      <c r="A3" s="184"/>
      <c r="B3" s="185" t="s">
        <v>117</v>
      </c>
      <c r="C3" s="186"/>
      <c r="D3" s="187" t="s">
        <v>120</v>
      </c>
      <c r="E3" s="188"/>
      <c r="F3" s="182"/>
    </row>
    <row r="4" spans="1:6" ht="27" customHeight="1" thickBot="1">
      <c r="A4" s="165"/>
      <c r="B4" s="137" t="s">
        <v>118</v>
      </c>
      <c r="C4" s="144" t="s">
        <v>119</v>
      </c>
      <c r="D4" s="127" t="s">
        <v>118</v>
      </c>
      <c r="E4" s="110" t="s">
        <v>119</v>
      </c>
      <c r="F4" s="183"/>
    </row>
    <row r="5" spans="1:6" s="155" customFormat="1" ht="21.75" customHeight="1">
      <c r="A5" s="134" t="s">
        <v>0</v>
      </c>
      <c r="B5" s="138">
        <v>19201</v>
      </c>
      <c r="C5" s="145">
        <v>4694</v>
      </c>
      <c r="D5" s="128">
        <v>4231</v>
      </c>
      <c r="E5" s="129">
        <v>0</v>
      </c>
      <c r="F5" s="156">
        <v>45834</v>
      </c>
    </row>
    <row r="6" spans="1:6" s="155" customFormat="1" ht="21.75" customHeight="1">
      <c r="A6" s="135" t="s">
        <v>1</v>
      </c>
      <c r="B6" s="139">
        <v>9300</v>
      </c>
      <c r="C6" s="146">
        <v>0</v>
      </c>
      <c r="D6" s="130">
        <v>1027</v>
      </c>
      <c r="E6" s="129">
        <v>224</v>
      </c>
      <c r="F6" s="156">
        <v>31754</v>
      </c>
    </row>
    <row r="7" spans="1:6" s="160" customFormat="1" ht="21.75" customHeight="1">
      <c r="A7" s="158" t="s">
        <v>4</v>
      </c>
      <c r="B7" s="139">
        <v>28754</v>
      </c>
      <c r="C7" s="130">
        <v>28754</v>
      </c>
      <c r="D7" s="130">
        <v>3023</v>
      </c>
      <c r="E7" s="131">
        <v>1996</v>
      </c>
      <c r="F7" s="159">
        <v>-3951</v>
      </c>
    </row>
    <row r="8" spans="1:6" s="155" customFormat="1" ht="21.75" customHeight="1">
      <c r="A8" s="134" t="s">
        <v>2</v>
      </c>
      <c r="B8" s="138">
        <v>14053</v>
      </c>
      <c r="C8" s="145">
        <v>4506</v>
      </c>
      <c r="D8" s="128">
        <v>154</v>
      </c>
      <c r="E8" s="129">
        <v>154</v>
      </c>
      <c r="F8" s="156">
        <v>18479</v>
      </c>
    </row>
    <row r="9" spans="1:6" s="155" customFormat="1" ht="21.75" customHeight="1" thickBot="1">
      <c r="A9" s="136" t="s">
        <v>5</v>
      </c>
      <c r="B9" s="140">
        <v>69836</v>
      </c>
      <c r="C9" s="147">
        <v>69836</v>
      </c>
      <c r="D9" s="132">
        <v>1502</v>
      </c>
      <c r="E9" s="154">
        <v>1502</v>
      </c>
      <c r="F9" s="157">
        <v>-31755</v>
      </c>
    </row>
  </sheetData>
  <mergeCells count="5">
    <mergeCell ref="F2:F4"/>
    <mergeCell ref="A2:A4"/>
    <mergeCell ref="B2:E2"/>
    <mergeCell ref="B3:C3"/>
    <mergeCell ref="D3:E3"/>
  </mergeCells>
  <printOptions horizontalCentered="1"/>
  <pageMargins left="0.31496062992125984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2006-06-22T05:44:39Z</cp:lastPrinted>
  <dcterms:created xsi:type="dcterms:W3CDTF">2006-06-13T12:56:05Z</dcterms:created>
  <dcterms:modified xsi:type="dcterms:W3CDTF">2006-06-22T20:30:51Z</dcterms:modified>
  <cp:category/>
  <cp:version/>
  <cp:contentType/>
  <cp:contentStatus/>
</cp:coreProperties>
</file>